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wmf" ContentType="image/x-w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G:\CCIMAR-11\1-Auditorias\2025\1 - PAINT 2025\1 - PAINT 2025\03 - CCIMAR\PAINT-2025\histórico\"/>
    </mc:Choice>
  </mc:AlternateContent>
  <xr:revisionPtr revIDLastSave="0" documentId="13_ncr:1_{B4EC9FD6-E1CC-4901-9CDD-942A0A32DF48}" xr6:coauthVersionLast="36" xr6:coauthVersionMax="47" xr10:uidLastSave="{00000000-0000-0000-0000-000000000000}"/>
  <bookViews>
    <workbookView xWindow="-120" yWindow="-120" windowWidth="29040" windowHeight="15720" tabRatio="948" firstSheet="8" activeTab="8" xr2:uid="{8DBADCB9-B687-45CC-AB48-29DF55C7B732}"/>
  </bookViews>
  <sheets>
    <sheet name="COMPILADO-GERAL" sheetId="6" r:id="rId1"/>
    <sheet name="COMPILADO-GERAL-OM-SELECAO" sheetId="17" r:id="rId2"/>
    <sheet name="||" sheetId="19" r:id="rId3"/>
    <sheet name="OM Selecionadas-LA1" sheetId="21" r:id="rId4"/>
    <sheet name="OM Selecionadas-LA2" sheetId="24" r:id="rId5"/>
    <sheet name="OM Selecionadas-LA3" sheetId="25" r:id="rId6"/>
    <sheet name="OM Selecionadas-LA4" sheetId="26" r:id="rId7"/>
    <sheet name="OM Selecionadas-L5" sheetId="27" r:id="rId8"/>
    <sheet name="OM Selecionadas-LFINAL" sheetId="29" r:id="rId9"/>
    <sheet name="Qtde Auditores" sheetId="22" r:id="rId10"/>
    <sheet name="|| " sheetId="20" r:id="rId11"/>
    <sheet name="Criterios-OI-Paint-10-02" sheetId="12" state="hidden" r:id="rId12"/>
    <sheet name="Tempo sem Auditoria" sheetId="8" r:id="rId13"/>
    <sheet name="NOTAS AUDITORIA-CONTINUA-OM" sheetId="11" r:id="rId14"/>
    <sheet name="OM em FOCO" sheetId="13" r:id="rId15"/>
    <sheet name="CUSTOS OSE 2024" sheetId="15" r:id="rId16"/>
    <sheet name="Auditorias Especiais-realizadas" sheetId="14" r:id="rId17"/>
    <sheet name="OM_SIAFI" sheetId="9" r:id="rId18"/>
    <sheet name="Resumo_EXEC_LICI_CEIM" sheetId="18" state="hidden" r:id="rId19"/>
    <sheet name="EXEC_LICITACAO" sheetId="1" r:id="rId20"/>
    <sheet name="PAGAMENTO" sheetId="2" r:id="rId21"/>
    <sheet name="MUNIC" sheetId="3" r:id="rId22"/>
    <sheet name="BENS MOVEIS" sheetId="4" r:id="rId23"/>
    <sheet name="BENS IMOVEIS" sheetId="5" r:id="rId24"/>
  </sheets>
  <definedNames>
    <definedName name="_xlnm._FilterDatabase" localSheetId="0" hidden="1">'COMPILADO-GERAL'!$A$1:$AI$446</definedName>
    <definedName name="_xlnm._FilterDatabase" localSheetId="1" hidden="1">'COMPILADO-GERAL-OM-SELECAO'!$A$1:$AI$446</definedName>
    <definedName name="_xlnm._FilterDatabase" localSheetId="15" hidden="1">'CUSTOS OSE 2024'!$A$1:$F$56</definedName>
    <definedName name="_xlnm._FilterDatabase" localSheetId="19" hidden="1">EXEC_LICITACAO!$A$1:$Z$156</definedName>
    <definedName name="_xlnm._FilterDatabase" localSheetId="21" hidden="1">MUNIC!$A$1:$K$282</definedName>
    <definedName name="_xlnm._FilterDatabase" localSheetId="17" hidden="1">OM_SIAFI!$A$1:$F$448</definedName>
    <definedName name="_xlnm._FilterDatabase" localSheetId="20" hidden="1">PAGAMENTO!$A$1:$C$430</definedName>
    <definedName name="_xlnm._FilterDatabase" localSheetId="12" hidden="1">'Tempo sem Auditoria'!$A$1:$N$79</definedName>
    <definedName name="_xlnm.Print_Titles" localSheetId="1">'COMPILADO-GERAL-OM-SELECAO'!$1:$1</definedName>
  </definedNames>
  <calcPr calcId="191029"/>
  <pivotCaches>
    <pivotCache cacheId="0" r:id="rId2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S1" i="8" l="1"/>
  <c r="D14" i="29"/>
  <c r="G26" i="29"/>
  <c r="F26" i="29"/>
  <c r="E26" i="29"/>
  <c r="D26" i="29"/>
  <c r="G23" i="29"/>
  <c r="F23" i="29"/>
  <c r="E23" i="29"/>
  <c r="D23" i="29"/>
  <c r="I22" i="29"/>
  <c r="F22" i="29"/>
  <c r="E22" i="29"/>
  <c r="D22" i="29"/>
  <c r="G21" i="29"/>
  <c r="F21" i="29"/>
  <c r="E21" i="29"/>
  <c r="D21" i="29"/>
  <c r="G20" i="29"/>
  <c r="J20" i="29" s="1"/>
  <c r="F20" i="29"/>
  <c r="E20" i="29"/>
  <c r="D20" i="29"/>
  <c r="D24" i="29" s="1"/>
  <c r="G19" i="29"/>
  <c r="F19" i="29"/>
  <c r="F24" i="29" s="1"/>
  <c r="E19" i="29"/>
  <c r="E24" i="29" s="1"/>
  <c r="D19" i="29"/>
  <c r="J14" i="29"/>
  <c r="I14" i="29"/>
  <c r="H14" i="29"/>
  <c r="I23" i="29" s="1"/>
  <c r="J23" i="29" s="1"/>
  <c r="G14" i="29"/>
  <c r="F14" i="29"/>
  <c r="I21" i="29" s="1"/>
  <c r="J21" i="29" s="1"/>
  <c r="E14" i="29"/>
  <c r="I20" i="29" s="1"/>
  <c r="I19" i="29"/>
  <c r="J19" i="29" s="1"/>
  <c r="K13" i="29"/>
  <c r="K12" i="29"/>
  <c r="K11" i="29"/>
  <c r="K10" i="29"/>
  <c r="K9" i="29"/>
  <c r="K8" i="29"/>
  <c r="K7" i="29"/>
  <c r="N6" i="29"/>
  <c r="O3" i="29" s="1"/>
  <c r="K6" i="29"/>
  <c r="K5" i="29"/>
  <c r="K4" i="29"/>
  <c r="B4" i="29"/>
  <c r="B5" i="29" s="1"/>
  <c r="B6" i="29" s="1"/>
  <c r="B7" i="29" s="1"/>
  <c r="B8" i="29" s="1"/>
  <c r="B9" i="29" s="1"/>
  <c r="B10" i="29" s="1"/>
  <c r="B11" i="29" s="1"/>
  <c r="B12" i="29" s="1"/>
  <c r="B13" i="29" s="1"/>
  <c r="I26" i="29" s="1"/>
  <c r="J26" i="29" s="1"/>
  <c r="K3" i="29"/>
  <c r="G26" i="27"/>
  <c r="F26" i="27"/>
  <c r="E26" i="27"/>
  <c r="D26" i="27"/>
  <c r="F23" i="27"/>
  <c r="E23" i="27"/>
  <c r="D23" i="27"/>
  <c r="I22" i="27"/>
  <c r="F22" i="27"/>
  <c r="E22" i="27"/>
  <c r="D22" i="27"/>
  <c r="G21" i="27"/>
  <c r="F21" i="27"/>
  <c r="E21" i="27"/>
  <c r="D21" i="27"/>
  <c r="G20" i="27"/>
  <c r="F20" i="27"/>
  <c r="E20" i="27"/>
  <c r="D20" i="27"/>
  <c r="D24" i="27" s="1"/>
  <c r="G19" i="27"/>
  <c r="J19" i="27" s="1"/>
  <c r="F19" i="27"/>
  <c r="E19" i="27"/>
  <c r="E24" i="27" s="1"/>
  <c r="D19" i="27"/>
  <c r="J14" i="27"/>
  <c r="I14" i="27"/>
  <c r="H14" i="27"/>
  <c r="I23" i="27" s="1"/>
  <c r="G14" i="27"/>
  <c r="F14" i="27"/>
  <c r="I21" i="27" s="1"/>
  <c r="E14" i="27"/>
  <c r="I20" i="27" s="1"/>
  <c r="J20" i="27" s="1"/>
  <c r="D14" i="27"/>
  <c r="I19" i="27" s="1"/>
  <c r="K13" i="27"/>
  <c r="K12" i="27"/>
  <c r="K11" i="27"/>
  <c r="K10" i="27"/>
  <c r="K9" i="27"/>
  <c r="K8" i="27"/>
  <c r="K7" i="27"/>
  <c r="N6" i="27"/>
  <c r="K6" i="27"/>
  <c r="O5" i="27"/>
  <c r="K5" i="27"/>
  <c r="O4" i="27"/>
  <c r="K4" i="27"/>
  <c r="B4" i="27"/>
  <c r="B5" i="27" s="1"/>
  <c r="B6" i="27" s="1"/>
  <c r="B7" i="27" s="1"/>
  <c r="B8" i="27" s="1"/>
  <c r="B9" i="27" s="1"/>
  <c r="B10" i="27" s="1"/>
  <c r="B11" i="27" s="1"/>
  <c r="B12" i="27" s="1"/>
  <c r="B13" i="27" s="1"/>
  <c r="O3" i="27"/>
  <c r="K3" i="27"/>
  <c r="G26" i="26"/>
  <c r="F26" i="26"/>
  <c r="E26" i="26"/>
  <c r="D26" i="26"/>
  <c r="F23" i="26"/>
  <c r="E23" i="26"/>
  <c r="D23" i="26"/>
  <c r="G22" i="26"/>
  <c r="E22" i="26"/>
  <c r="D22" i="26"/>
  <c r="G21" i="26"/>
  <c r="F21" i="26"/>
  <c r="E21" i="26"/>
  <c r="D21" i="26"/>
  <c r="G20" i="26"/>
  <c r="J20" i="26" s="1"/>
  <c r="F20" i="26"/>
  <c r="E20" i="26"/>
  <c r="D20" i="26"/>
  <c r="G19" i="26"/>
  <c r="F19" i="26"/>
  <c r="E19" i="26"/>
  <c r="E24" i="26" s="1"/>
  <c r="D19" i="26"/>
  <c r="J14" i="26"/>
  <c r="I14" i="26"/>
  <c r="H14" i="26"/>
  <c r="I23" i="26" s="1"/>
  <c r="G14" i="26"/>
  <c r="I22" i="26" s="1"/>
  <c r="F14" i="26"/>
  <c r="I21" i="26" s="1"/>
  <c r="J21" i="26" s="1"/>
  <c r="E14" i="26"/>
  <c r="I20" i="26" s="1"/>
  <c r="D14" i="26"/>
  <c r="I19" i="26" s="1"/>
  <c r="J19" i="26" s="1"/>
  <c r="K13" i="26"/>
  <c r="K12" i="26"/>
  <c r="K11" i="26"/>
  <c r="K10" i="26"/>
  <c r="K9" i="26"/>
  <c r="K8" i="26"/>
  <c r="K7" i="26"/>
  <c r="N6" i="26"/>
  <c r="O5" i="26" s="1"/>
  <c r="K6" i="26"/>
  <c r="K5" i="26"/>
  <c r="K4" i="26"/>
  <c r="B4" i="26"/>
  <c r="B5" i="26" s="1"/>
  <c r="B6" i="26" s="1"/>
  <c r="B7" i="26" s="1"/>
  <c r="B8" i="26" s="1"/>
  <c r="B9" i="26" s="1"/>
  <c r="B10" i="26" s="1"/>
  <c r="B11" i="26" s="1"/>
  <c r="B12" i="26" s="1"/>
  <c r="B13" i="26" s="1"/>
  <c r="I26" i="26" s="1"/>
  <c r="J26" i="26" s="1"/>
  <c r="K3" i="26"/>
  <c r="G21" i="21"/>
  <c r="B6" i="22"/>
  <c r="I26" i="25"/>
  <c r="J26" i="25" s="1"/>
  <c r="I23" i="25"/>
  <c r="I22" i="25"/>
  <c r="I21" i="25"/>
  <c r="J21" i="25" s="1"/>
  <c r="I20" i="25"/>
  <c r="J20" i="25" s="1"/>
  <c r="I19" i="25"/>
  <c r="J19" i="25" s="1"/>
  <c r="J26" i="24"/>
  <c r="I26" i="24"/>
  <c r="I23" i="24"/>
  <c r="J22" i="24"/>
  <c r="I22" i="24"/>
  <c r="I21" i="24"/>
  <c r="J21" i="24" s="1"/>
  <c r="J20" i="24"/>
  <c r="I20" i="24"/>
  <c r="I19" i="24"/>
  <c r="J19" i="24" s="1"/>
  <c r="D24" i="21"/>
  <c r="E24" i="21"/>
  <c r="F19" i="21"/>
  <c r="F19" i="24" s="1"/>
  <c r="F20" i="21"/>
  <c r="F20" i="24" s="1"/>
  <c r="F21" i="21"/>
  <c r="F21" i="25" s="1"/>
  <c r="F22" i="21"/>
  <c r="F22" i="25" s="1"/>
  <c r="F23" i="21"/>
  <c r="O5" i="25"/>
  <c r="O4" i="25"/>
  <c r="O3" i="25"/>
  <c r="N6" i="25"/>
  <c r="O6" i="25" s="1"/>
  <c r="O5" i="24"/>
  <c r="O4" i="24"/>
  <c r="O3" i="24"/>
  <c r="O6" i="24"/>
  <c r="N6" i="24"/>
  <c r="E26" i="25"/>
  <c r="D26" i="25"/>
  <c r="E23" i="25"/>
  <c r="D23" i="25"/>
  <c r="E22" i="25"/>
  <c r="D22" i="25"/>
  <c r="E21" i="25"/>
  <c r="D21" i="25"/>
  <c r="E20" i="25"/>
  <c r="D20" i="25"/>
  <c r="E19" i="25"/>
  <c r="D19" i="25"/>
  <c r="E26" i="24"/>
  <c r="D26" i="24"/>
  <c r="E23" i="24"/>
  <c r="D23" i="24"/>
  <c r="E22" i="24"/>
  <c r="D22" i="24"/>
  <c r="E21" i="24"/>
  <c r="D21" i="24"/>
  <c r="E20" i="24"/>
  <c r="D20" i="24"/>
  <c r="E19" i="24"/>
  <c r="D19" i="24"/>
  <c r="O6" i="21"/>
  <c r="P4" i="21" s="1"/>
  <c r="G14" i="25"/>
  <c r="J14" i="25"/>
  <c r="I14" i="25"/>
  <c r="H14" i="25"/>
  <c r="F14" i="25"/>
  <c r="E14" i="25"/>
  <c r="D14" i="25"/>
  <c r="K13" i="25"/>
  <c r="K12" i="25"/>
  <c r="K11" i="25"/>
  <c r="K10" i="25"/>
  <c r="K9" i="25"/>
  <c r="K8" i="25"/>
  <c r="K7" i="25"/>
  <c r="K6" i="25"/>
  <c r="K5" i="25"/>
  <c r="B5" i="25"/>
  <c r="B6" i="25" s="1"/>
  <c r="B7" i="25" s="1"/>
  <c r="B8" i="25" s="1"/>
  <c r="B9" i="25" s="1"/>
  <c r="B10" i="25" s="1"/>
  <c r="B11" i="25" s="1"/>
  <c r="B12" i="25" s="1"/>
  <c r="B13" i="25" s="1"/>
  <c r="K4" i="25"/>
  <c r="B4" i="25"/>
  <c r="K3" i="25"/>
  <c r="G26" i="21"/>
  <c r="G26" i="24" s="1"/>
  <c r="F26" i="21"/>
  <c r="F26" i="24" s="1"/>
  <c r="G23" i="21"/>
  <c r="G23" i="24" s="1"/>
  <c r="F23" i="25"/>
  <c r="G22" i="21"/>
  <c r="G22" i="24" s="1"/>
  <c r="G21" i="24"/>
  <c r="G20" i="21"/>
  <c r="G20" i="24" s="1"/>
  <c r="G19" i="21"/>
  <c r="G19" i="25" s="1"/>
  <c r="J14" i="24"/>
  <c r="I14" i="24"/>
  <c r="H14" i="24"/>
  <c r="G14" i="24"/>
  <c r="F14" i="24"/>
  <c r="E14" i="24"/>
  <c r="D14" i="24"/>
  <c r="K13" i="24"/>
  <c r="K12" i="24"/>
  <c r="K11" i="24"/>
  <c r="K10" i="24"/>
  <c r="K9" i="24"/>
  <c r="K8" i="24"/>
  <c r="K7" i="24"/>
  <c r="K6" i="24"/>
  <c r="K5" i="24"/>
  <c r="K4" i="24"/>
  <c r="B4" i="24"/>
  <c r="B5" i="24" s="1"/>
  <c r="B6" i="24" s="1"/>
  <c r="B7" i="24" s="1"/>
  <c r="B8" i="24" s="1"/>
  <c r="B9" i="24" s="1"/>
  <c r="B10" i="24" s="1"/>
  <c r="B11" i="24" s="1"/>
  <c r="B12" i="24" s="1"/>
  <c r="B13" i="24" s="1"/>
  <c r="K3" i="24"/>
  <c r="A3" i="22"/>
  <c r="A4" i="22" s="1"/>
  <c r="A5" i="22" s="1"/>
  <c r="A6" i="22" s="1"/>
  <c r="AJ4" i="17"/>
  <c r="AJ5" i="17"/>
  <c r="AJ6" i="17" s="1"/>
  <c r="AJ7" i="17" s="1"/>
  <c r="AJ8" i="17" s="1"/>
  <c r="AJ9" i="17" s="1"/>
  <c r="AJ10" i="17" s="1"/>
  <c r="AJ11" i="17" s="1"/>
  <c r="AJ12" i="17" s="1"/>
  <c r="AJ13" i="17" s="1"/>
  <c r="AJ14" i="17" s="1"/>
  <c r="AJ15" i="17" s="1"/>
  <c r="AJ16" i="17" s="1"/>
  <c r="AJ17" i="17" s="1"/>
  <c r="AJ18" i="17" s="1"/>
  <c r="AJ19" i="17" s="1"/>
  <c r="AJ20" i="17" s="1"/>
  <c r="AJ21" i="17" s="1"/>
  <c r="AJ22" i="17" s="1"/>
  <c r="AJ23" i="17" s="1"/>
  <c r="AJ24" i="17" s="1"/>
  <c r="AJ25" i="17" s="1"/>
  <c r="AJ26" i="17" s="1"/>
  <c r="AJ27" i="17" s="1"/>
  <c r="AJ28" i="17" s="1"/>
  <c r="AJ29" i="17" s="1"/>
  <c r="AJ30" i="17" s="1"/>
  <c r="AJ31" i="17" s="1"/>
  <c r="AJ32" i="17" s="1"/>
  <c r="AJ33" i="17" s="1"/>
  <c r="AJ34" i="17" s="1"/>
  <c r="AJ35" i="17" s="1"/>
  <c r="AJ36" i="17" s="1"/>
  <c r="AJ37" i="17" s="1"/>
  <c r="AJ38" i="17" s="1"/>
  <c r="AJ39" i="17" s="1"/>
  <c r="AJ40" i="17" s="1"/>
  <c r="AJ41" i="17" s="1"/>
  <c r="AJ42" i="17" s="1"/>
  <c r="AJ43" i="17" s="1"/>
  <c r="AJ44" i="17" s="1"/>
  <c r="AJ45" i="17" s="1"/>
  <c r="AJ46" i="17" s="1"/>
  <c r="AJ47" i="17" s="1"/>
  <c r="AJ48" i="17" s="1"/>
  <c r="AJ49" i="17" s="1"/>
  <c r="AJ50" i="17" s="1"/>
  <c r="AJ51" i="17" s="1"/>
  <c r="AJ52" i="17" s="1"/>
  <c r="AJ53" i="17" s="1"/>
  <c r="AJ54" i="17" s="1"/>
  <c r="AJ55" i="17" s="1"/>
  <c r="AJ56" i="17" s="1"/>
  <c r="AJ57" i="17" s="1"/>
  <c r="AJ58" i="17" s="1"/>
  <c r="AJ59" i="17" s="1"/>
  <c r="AJ60" i="17" s="1"/>
  <c r="AJ61" i="17" s="1"/>
  <c r="AJ62" i="17" s="1"/>
  <c r="AJ63" i="17" s="1"/>
  <c r="AJ64" i="17" s="1"/>
  <c r="AJ65" i="17" s="1"/>
  <c r="AJ66" i="17" s="1"/>
  <c r="AJ67" i="17" s="1"/>
  <c r="AJ68" i="17" s="1"/>
  <c r="AJ69" i="17" s="1"/>
  <c r="AJ70" i="17" s="1"/>
  <c r="AJ71" i="17" s="1"/>
  <c r="AJ72" i="17" s="1"/>
  <c r="AJ73" i="17" s="1"/>
  <c r="AJ74" i="17" s="1"/>
  <c r="AJ75" i="17" s="1"/>
  <c r="AJ76" i="17" s="1"/>
  <c r="AJ77" i="17" s="1"/>
  <c r="AJ78" i="17" s="1"/>
  <c r="AJ79" i="17" s="1"/>
  <c r="AJ80" i="17" s="1"/>
  <c r="AJ81" i="17" s="1"/>
  <c r="AJ82" i="17" s="1"/>
  <c r="AJ83" i="17" s="1"/>
  <c r="AJ84" i="17" s="1"/>
  <c r="AJ85" i="17" s="1"/>
  <c r="AJ86" i="17" s="1"/>
  <c r="AJ87" i="17" s="1"/>
  <c r="AJ88" i="17" s="1"/>
  <c r="AJ89" i="17" s="1"/>
  <c r="AJ90" i="17" s="1"/>
  <c r="AJ91" i="17" s="1"/>
  <c r="AJ92" i="17" s="1"/>
  <c r="AJ93" i="17" s="1"/>
  <c r="AJ94" i="17" s="1"/>
  <c r="AJ95" i="17" s="1"/>
  <c r="AJ96" i="17" s="1"/>
  <c r="AJ97" i="17" s="1"/>
  <c r="AJ98" i="17" s="1"/>
  <c r="AJ99" i="17" s="1"/>
  <c r="AJ100" i="17" s="1"/>
  <c r="AJ101" i="17" s="1"/>
  <c r="AJ102" i="17" s="1"/>
  <c r="AJ103" i="17" s="1"/>
  <c r="AJ104" i="17" s="1"/>
  <c r="AJ105" i="17" s="1"/>
  <c r="AJ106" i="17" s="1"/>
  <c r="AJ107" i="17" s="1"/>
  <c r="AJ108" i="17" s="1"/>
  <c r="AJ109" i="17" s="1"/>
  <c r="AJ110" i="17" s="1"/>
  <c r="AJ111" i="17" s="1"/>
  <c r="AJ112" i="17" s="1"/>
  <c r="AJ113" i="17" s="1"/>
  <c r="AJ114" i="17" s="1"/>
  <c r="AJ115" i="17" s="1"/>
  <c r="AJ116" i="17" s="1"/>
  <c r="AJ117" i="17" s="1"/>
  <c r="AJ118" i="17" s="1"/>
  <c r="AJ119" i="17" s="1"/>
  <c r="AJ120" i="17" s="1"/>
  <c r="AJ121" i="17" s="1"/>
  <c r="AJ122" i="17" s="1"/>
  <c r="AJ123" i="17" s="1"/>
  <c r="AJ124" i="17" s="1"/>
  <c r="AJ125" i="17" s="1"/>
  <c r="AJ126" i="17" s="1"/>
  <c r="AJ127" i="17" s="1"/>
  <c r="AJ128" i="17" s="1"/>
  <c r="AJ129" i="17" s="1"/>
  <c r="AJ130" i="17" s="1"/>
  <c r="AJ131" i="17" s="1"/>
  <c r="AJ132" i="17" s="1"/>
  <c r="AJ133" i="17" s="1"/>
  <c r="AJ134" i="17" s="1"/>
  <c r="AJ135" i="17" s="1"/>
  <c r="AJ136" i="17" s="1"/>
  <c r="AJ137" i="17" s="1"/>
  <c r="AJ138" i="17" s="1"/>
  <c r="AJ139" i="17" s="1"/>
  <c r="AJ140" i="17" s="1"/>
  <c r="AJ141" i="17" s="1"/>
  <c r="AJ142" i="17" s="1"/>
  <c r="AJ143" i="17" s="1"/>
  <c r="AJ144" i="17" s="1"/>
  <c r="AJ145" i="17" s="1"/>
  <c r="AJ146" i="17" s="1"/>
  <c r="AJ147" i="17" s="1"/>
  <c r="AJ148" i="17" s="1"/>
  <c r="AJ149" i="17" s="1"/>
  <c r="AJ150" i="17" s="1"/>
  <c r="AJ151" i="17" s="1"/>
  <c r="AJ152" i="17" s="1"/>
  <c r="AJ153" i="17" s="1"/>
  <c r="AJ154" i="17" s="1"/>
  <c r="AJ155" i="17" s="1"/>
  <c r="AJ156" i="17" s="1"/>
  <c r="AJ157" i="17" s="1"/>
  <c r="AJ158" i="17" s="1"/>
  <c r="AJ159" i="17" s="1"/>
  <c r="AJ160" i="17" s="1"/>
  <c r="AJ161" i="17" s="1"/>
  <c r="AJ162" i="17" s="1"/>
  <c r="AJ163" i="17" s="1"/>
  <c r="AJ164" i="17" s="1"/>
  <c r="AJ165" i="17" s="1"/>
  <c r="AJ166" i="17" s="1"/>
  <c r="AJ167" i="17" s="1"/>
  <c r="AJ168" i="17" s="1"/>
  <c r="AJ169" i="17" s="1"/>
  <c r="AJ170" i="17" s="1"/>
  <c r="AJ171" i="17" s="1"/>
  <c r="AJ172" i="17" s="1"/>
  <c r="AJ173" i="17" s="1"/>
  <c r="AJ174" i="17" s="1"/>
  <c r="AJ175" i="17" s="1"/>
  <c r="AJ176" i="17" s="1"/>
  <c r="AJ177" i="17" s="1"/>
  <c r="AJ178" i="17" s="1"/>
  <c r="AJ179" i="17" s="1"/>
  <c r="AJ180" i="17" s="1"/>
  <c r="AJ181" i="17" s="1"/>
  <c r="AJ182" i="17" s="1"/>
  <c r="AJ183" i="17" s="1"/>
  <c r="AJ184" i="17" s="1"/>
  <c r="AJ185" i="17" s="1"/>
  <c r="AJ186" i="17" s="1"/>
  <c r="AJ187" i="17" s="1"/>
  <c r="AJ188" i="17" s="1"/>
  <c r="AJ189" i="17" s="1"/>
  <c r="AJ190" i="17" s="1"/>
  <c r="AJ191" i="17" s="1"/>
  <c r="AJ192" i="17" s="1"/>
  <c r="AJ193" i="17" s="1"/>
  <c r="AJ194" i="17" s="1"/>
  <c r="AJ195" i="17" s="1"/>
  <c r="AJ196" i="17" s="1"/>
  <c r="AJ197" i="17" s="1"/>
  <c r="AJ198" i="17" s="1"/>
  <c r="AJ199" i="17" s="1"/>
  <c r="AJ200" i="17" s="1"/>
  <c r="AJ201" i="17" s="1"/>
  <c r="AJ202" i="17" s="1"/>
  <c r="AJ203" i="17" s="1"/>
  <c r="AJ204" i="17" s="1"/>
  <c r="AJ205" i="17" s="1"/>
  <c r="AJ206" i="17" s="1"/>
  <c r="AJ207" i="17" s="1"/>
  <c r="AJ208" i="17" s="1"/>
  <c r="AJ209" i="17" s="1"/>
  <c r="AJ210" i="17" s="1"/>
  <c r="AJ211" i="17" s="1"/>
  <c r="AJ212" i="17" s="1"/>
  <c r="AJ213" i="17" s="1"/>
  <c r="AJ214" i="17" s="1"/>
  <c r="AJ215" i="17" s="1"/>
  <c r="AJ216" i="17" s="1"/>
  <c r="AJ217" i="17" s="1"/>
  <c r="AJ218" i="17" s="1"/>
  <c r="AJ219" i="17" s="1"/>
  <c r="AJ220" i="17" s="1"/>
  <c r="AJ221" i="17" s="1"/>
  <c r="AJ222" i="17" s="1"/>
  <c r="AJ223" i="17" s="1"/>
  <c r="AJ224" i="17" s="1"/>
  <c r="AJ225" i="17" s="1"/>
  <c r="AJ226" i="17" s="1"/>
  <c r="AJ227" i="17" s="1"/>
  <c r="AJ228" i="17" s="1"/>
  <c r="AJ229" i="17" s="1"/>
  <c r="AJ230" i="17" s="1"/>
  <c r="AJ231" i="17" s="1"/>
  <c r="AJ232" i="17" s="1"/>
  <c r="AJ233" i="17" s="1"/>
  <c r="AJ234" i="17" s="1"/>
  <c r="AJ235" i="17" s="1"/>
  <c r="AJ236" i="17" s="1"/>
  <c r="AJ237" i="17" s="1"/>
  <c r="AJ238" i="17" s="1"/>
  <c r="AJ239" i="17" s="1"/>
  <c r="AJ240" i="17" s="1"/>
  <c r="AJ241" i="17" s="1"/>
  <c r="AJ242" i="17" s="1"/>
  <c r="AJ243" i="17" s="1"/>
  <c r="AJ244" i="17" s="1"/>
  <c r="AJ245" i="17" s="1"/>
  <c r="AJ246" i="17" s="1"/>
  <c r="AJ247" i="17" s="1"/>
  <c r="AJ248" i="17" s="1"/>
  <c r="AJ249" i="17" s="1"/>
  <c r="AJ250" i="17" s="1"/>
  <c r="AJ251" i="17" s="1"/>
  <c r="AJ252" i="17" s="1"/>
  <c r="AJ253" i="17" s="1"/>
  <c r="AJ254" i="17" s="1"/>
  <c r="AJ255" i="17" s="1"/>
  <c r="AJ256" i="17" s="1"/>
  <c r="AJ257" i="17" s="1"/>
  <c r="AJ258" i="17" s="1"/>
  <c r="AJ259" i="17" s="1"/>
  <c r="AJ260" i="17" s="1"/>
  <c r="AJ261" i="17" s="1"/>
  <c r="AJ262" i="17" s="1"/>
  <c r="AJ263" i="17" s="1"/>
  <c r="AJ264" i="17" s="1"/>
  <c r="AJ265" i="17" s="1"/>
  <c r="AJ266" i="17" s="1"/>
  <c r="AJ267" i="17" s="1"/>
  <c r="AJ268" i="17" s="1"/>
  <c r="AJ269" i="17" s="1"/>
  <c r="AJ270" i="17" s="1"/>
  <c r="AJ271" i="17" s="1"/>
  <c r="AJ272" i="17" s="1"/>
  <c r="AJ273" i="17" s="1"/>
  <c r="AJ274" i="17" s="1"/>
  <c r="AJ275" i="17" s="1"/>
  <c r="AJ276" i="17" s="1"/>
  <c r="AJ277" i="17" s="1"/>
  <c r="AJ278" i="17" s="1"/>
  <c r="AJ279" i="17" s="1"/>
  <c r="AJ280" i="17" s="1"/>
  <c r="AJ281" i="17" s="1"/>
  <c r="AJ282" i="17" s="1"/>
  <c r="AJ283" i="17" s="1"/>
  <c r="AJ284" i="17" s="1"/>
  <c r="AJ285" i="17" s="1"/>
  <c r="AJ286" i="17" s="1"/>
  <c r="AJ287" i="17" s="1"/>
  <c r="AJ288" i="17" s="1"/>
  <c r="AJ289" i="17" s="1"/>
  <c r="AJ290" i="17" s="1"/>
  <c r="AJ291" i="17" s="1"/>
  <c r="AJ292" i="17" s="1"/>
  <c r="AJ293" i="17" s="1"/>
  <c r="AJ294" i="17" s="1"/>
  <c r="AJ295" i="17" s="1"/>
  <c r="AJ296" i="17" s="1"/>
  <c r="AJ297" i="17" s="1"/>
  <c r="AJ298" i="17" s="1"/>
  <c r="AJ299" i="17" s="1"/>
  <c r="AJ300" i="17" s="1"/>
  <c r="AJ301" i="17" s="1"/>
  <c r="AJ302" i="17" s="1"/>
  <c r="AJ303" i="17" s="1"/>
  <c r="AJ304" i="17" s="1"/>
  <c r="AJ305" i="17" s="1"/>
  <c r="AJ306" i="17" s="1"/>
  <c r="AJ307" i="17" s="1"/>
  <c r="AJ308" i="17" s="1"/>
  <c r="AJ309" i="17" s="1"/>
  <c r="AJ310" i="17" s="1"/>
  <c r="AJ311" i="17" s="1"/>
  <c r="AJ312" i="17" s="1"/>
  <c r="AJ313" i="17" s="1"/>
  <c r="AJ314" i="17" s="1"/>
  <c r="AJ315" i="17" s="1"/>
  <c r="AJ316" i="17" s="1"/>
  <c r="AJ317" i="17" s="1"/>
  <c r="AJ318" i="17" s="1"/>
  <c r="AJ319" i="17" s="1"/>
  <c r="AJ320" i="17" s="1"/>
  <c r="AJ321" i="17" s="1"/>
  <c r="AJ322" i="17" s="1"/>
  <c r="AJ323" i="17" s="1"/>
  <c r="AJ324" i="17" s="1"/>
  <c r="AJ325" i="17" s="1"/>
  <c r="AJ326" i="17" s="1"/>
  <c r="AJ327" i="17" s="1"/>
  <c r="AJ328" i="17" s="1"/>
  <c r="AJ329" i="17" s="1"/>
  <c r="AJ330" i="17" s="1"/>
  <c r="AJ331" i="17" s="1"/>
  <c r="AJ332" i="17" s="1"/>
  <c r="AJ333" i="17" s="1"/>
  <c r="AJ334" i="17" s="1"/>
  <c r="AJ335" i="17" s="1"/>
  <c r="AJ336" i="17" s="1"/>
  <c r="AJ337" i="17" s="1"/>
  <c r="AJ338" i="17" s="1"/>
  <c r="AJ339" i="17" s="1"/>
  <c r="AJ340" i="17" s="1"/>
  <c r="AJ341" i="17" s="1"/>
  <c r="AJ342" i="17" s="1"/>
  <c r="AJ343" i="17" s="1"/>
  <c r="AJ344" i="17" s="1"/>
  <c r="AJ345" i="17" s="1"/>
  <c r="AJ346" i="17" s="1"/>
  <c r="AJ347" i="17" s="1"/>
  <c r="AJ348" i="17" s="1"/>
  <c r="AJ349" i="17" s="1"/>
  <c r="AJ350" i="17" s="1"/>
  <c r="AJ351" i="17" s="1"/>
  <c r="AJ352" i="17" s="1"/>
  <c r="AJ353" i="17" s="1"/>
  <c r="AJ354" i="17" s="1"/>
  <c r="AJ355" i="17" s="1"/>
  <c r="AJ356" i="17" s="1"/>
  <c r="AJ357" i="17" s="1"/>
  <c r="AJ358" i="17" s="1"/>
  <c r="AJ359" i="17" s="1"/>
  <c r="AJ360" i="17" s="1"/>
  <c r="AJ361" i="17" s="1"/>
  <c r="AJ362" i="17" s="1"/>
  <c r="AJ363" i="17" s="1"/>
  <c r="AJ364" i="17" s="1"/>
  <c r="AJ365" i="17" s="1"/>
  <c r="AJ366" i="17" s="1"/>
  <c r="AJ367" i="17" s="1"/>
  <c r="AJ368" i="17" s="1"/>
  <c r="AJ369" i="17" s="1"/>
  <c r="AJ370" i="17" s="1"/>
  <c r="AJ371" i="17" s="1"/>
  <c r="AJ372" i="17" s="1"/>
  <c r="AJ373" i="17" s="1"/>
  <c r="AJ374" i="17" s="1"/>
  <c r="AJ375" i="17" s="1"/>
  <c r="AJ376" i="17" s="1"/>
  <c r="AJ377" i="17" s="1"/>
  <c r="AJ378" i="17" s="1"/>
  <c r="AJ379" i="17" s="1"/>
  <c r="AJ380" i="17" s="1"/>
  <c r="AJ381" i="17" s="1"/>
  <c r="AJ382" i="17" s="1"/>
  <c r="AJ383" i="17" s="1"/>
  <c r="AJ384" i="17" s="1"/>
  <c r="AJ385" i="17" s="1"/>
  <c r="AJ386" i="17" s="1"/>
  <c r="AJ387" i="17" s="1"/>
  <c r="AJ388" i="17" s="1"/>
  <c r="AJ389" i="17" s="1"/>
  <c r="AJ390" i="17" s="1"/>
  <c r="AJ391" i="17" s="1"/>
  <c r="AJ392" i="17" s="1"/>
  <c r="AJ393" i="17" s="1"/>
  <c r="AJ394" i="17" s="1"/>
  <c r="AJ395" i="17" s="1"/>
  <c r="AJ396" i="17" s="1"/>
  <c r="AJ397" i="17" s="1"/>
  <c r="AJ398" i="17" s="1"/>
  <c r="AJ399" i="17" s="1"/>
  <c r="AJ400" i="17" s="1"/>
  <c r="AJ401" i="17" s="1"/>
  <c r="AJ402" i="17" s="1"/>
  <c r="AJ403" i="17" s="1"/>
  <c r="AJ404" i="17" s="1"/>
  <c r="AJ405" i="17" s="1"/>
  <c r="AJ406" i="17" s="1"/>
  <c r="AJ407" i="17" s="1"/>
  <c r="AJ408" i="17" s="1"/>
  <c r="AJ409" i="17" s="1"/>
  <c r="AJ410" i="17" s="1"/>
  <c r="AJ411" i="17" s="1"/>
  <c r="AJ412" i="17" s="1"/>
  <c r="AJ413" i="17" s="1"/>
  <c r="AJ414" i="17" s="1"/>
  <c r="AJ415" i="17" s="1"/>
  <c r="AJ416" i="17" s="1"/>
  <c r="AJ417" i="17" s="1"/>
  <c r="AJ418" i="17" s="1"/>
  <c r="AJ419" i="17" s="1"/>
  <c r="AJ420" i="17" s="1"/>
  <c r="AJ421" i="17" s="1"/>
  <c r="AJ422" i="17" s="1"/>
  <c r="AJ423" i="17" s="1"/>
  <c r="AJ424" i="17" s="1"/>
  <c r="AJ425" i="17" s="1"/>
  <c r="AJ426" i="17" s="1"/>
  <c r="AJ427" i="17" s="1"/>
  <c r="AJ428" i="17" s="1"/>
  <c r="AJ429" i="17" s="1"/>
  <c r="AJ430" i="17" s="1"/>
  <c r="AJ431" i="17" s="1"/>
  <c r="AJ432" i="17" s="1"/>
  <c r="AJ433" i="17" s="1"/>
  <c r="AJ434" i="17" s="1"/>
  <c r="AJ435" i="17" s="1"/>
  <c r="AJ436" i="17" s="1"/>
  <c r="AJ437" i="17" s="1"/>
  <c r="AJ438" i="17" s="1"/>
  <c r="AJ439" i="17" s="1"/>
  <c r="AJ440" i="17" s="1"/>
  <c r="AJ441" i="17" s="1"/>
  <c r="AJ442" i="17" s="1"/>
  <c r="AJ443" i="17" s="1"/>
  <c r="AJ445" i="17" s="1"/>
  <c r="AJ446" i="17" s="1"/>
  <c r="AJ3" i="17"/>
  <c r="F14" i="21"/>
  <c r="I21" i="21" s="1"/>
  <c r="J21" i="21" s="1"/>
  <c r="E14" i="21"/>
  <c r="I20" i="21" s="1"/>
  <c r="J20" i="21" s="1"/>
  <c r="D24" i="26" l="1"/>
  <c r="G22" i="27"/>
  <c r="G22" i="29"/>
  <c r="J22" i="29" s="1"/>
  <c r="F22" i="26"/>
  <c r="F24" i="26" s="1"/>
  <c r="J22" i="27"/>
  <c r="O5" i="29"/>
  <c r="O6" i="29"/>
  <c r="O4" i="29"/>
  <c r="J23" i="24"/>
  <c r="F24" i="27"/>
  <c r="J23" i="25"/>
  <c r="G23" i="26"/>
  <c r="J23" i="26" s="1"/>
  <c r="G23" i="27"/>
  <c r="I26" i="27"/>
  <c r="J26" i="27" s="1"/>
  <c r="O6" i="27"/>
  <c r="J21" i="27"/>
  <c r="J23" i="27"/>
  <c r="J22" i="26"/>
  <c r="O6" i="26"/>
  <c r="O4" i="26"/>
  <c r="O3" i="26"/>
  <c r="G22" i="25"/>
  <c r="J22" i="25" s="1"/>
  <c r="F24" i="21"/>
  <c r="P5" i="21"/>
  <c r="F20" i="25"/>
  <c r="G26" i="25"/>
  <c r="P3" i="21"/>
  <c r="F19" i="25"/>
  <c r="F26" i="25"/>
  <c r="G19" i="24"/>
  <c r="E24" i="25"/>
  <c r="E24" i="24"/>
  <c r="G20" i="25"/>
  <c r="F21" i="24"/>
  <c r="F22" i="24"/>
  <c r="G23" i="25"/>
  <c r="F23" i="24"/>
  <c r="G21" i="25"/>
  <c r="D24" i="25"/>
  <c r="F24" i="25"/>
  <c r="D24" i="24"/>
  <c r="K13" i="21"/>
  <c r="K12" i="21"/>
  <c r="K11" i="21"/>
  <c r="K10" i="21"/>
  <c r="K9" i="21"/>
  <c r="K8" i="21"/>
  <c r="K7" i="21"/>
  <c r="K6" i="21"/>
  <c r="K5" i="21"/>
  <c r="K4" i="21"/>
  <c r="K3" i="21"/>
  <c r="J14" i="21"/>
  <c r="I14" i="21"/>
  <c r="H14" i="21"/>
  <c r="I23" i="21" s="1"/>
  <c r="J23" i="21" s="1"/>
  <c r="G14" i="21"/>
  <c r="I22" i="21" s="1"/>
  <c r="J22" i="21" s="1"/>
  <c r="D14" i="21"/>
  <c r="I19" i="21" s="1"/>
  <c r="J19" i="21" s="1"/>
  <c r="B4" i="21"/>
  <c r="B5" i="21" s="1"/>
  <c r="B6" i="21" s="1"/>
  <c r="B7" i="21" s="1"/>
  <c r="B8" i="21" s="1"/>
  <c r="B9" i="21" s="1"/>
  <c r="B10" i="21" s="1"/>
  <c r="B11" i="21" s="1"/>
  <c r="B12" i="21" s="1"/>
  <c r="B13" i="21" s="1"/>
  <c r="I26" i="21" s="1"/>
  <c r="J26" i="21" s="1"/>
  <c r="Y157" i="1"/>
  <c r="I34" i="9"/>
  <c r="G65" i="17"/>
  <c r="E447" i="3"/>
  <c r="AG337" i="17"/>
  <c r="AH337" i="17" s="1"/>
  <c r="Y337" i="17"/>
  <c r="Z337" i="17" s="1"/>
  <c r="AA337" i="17" s="1"/>
  <c r="X337" i="17"/>
  <c r="V337" i="17"/>
  <c r="W337" i="17" s="1"/>
  <c r="P337" i="17"/>
  <c r="O337" i="17"/>
  <c r="G337" i="17"/>
  <c r="AG143" i="17"/>
  <c r="AH143" i="17" s="1"/>
  <c r="Y143" i="17"/>
  <c r="Z143" i="17" s="1"/>
  <c r="AA143" i="17" s="1"/>
  <c r="X143" i="17"/>
  <c r="V143" i="17"/>
  <c r="W143" i="17" s="1"/>
  <c r="P143" i="17"/>
  <c r="O143" i="17"/>
  <c r="G143" i="17"/>
  <c r="AG142" i="17"/>
  <c r="AH142" i="17" s="1"/>
  <c r="Y142" i="17"/>
  <c r="Z142" i="17" s="1"/>
  <c r="AA142" i="17" s="1"/>
  <c r="X142" i="17"/>
  <c r="V142" i="17"/>
  <c r="W142" i="17" s="1"/>
  <c r="P142" i="17"/>
  <c r="O142" i="17"/>
  <c r="G142" i="17"/>
  <c r="AG336" i="17"/>
  <c r="AH336" i="17" s="1"/>
  <c r="Y336" i="17"/>
  <c r="Z336" i="17" s="1"/>
  <c r="AA336" i="17" s="1"/>
  <c r="X336" i="17"/>
  <c r="V336" i="17"/>
  <c r="W336" i="17" s="1"/>
  <c r="P336" i="17"/>
  <c r="O336" i="17"/>
  <c r="G336" i="17"/>
  <c r="AG335" i="17"/>
  <c r="AH335" i="17" s="1"/>
  <c r="Y335" i="17"/>
  <c r="Z335" i="17" s="1"/>
  <c r="AA335" i="17" s="1"/>
  <c r="X335" i="17"/>
  <c r="V335" i="17"/>
  <c r="W335" i="17" s="1"/>
  <c r="P335" i="17"/>
  <c r="O335" i="17"/>
  <c r="G335" i="17"/>
  <c r="AG334" i="17"/>
  <c r="AH334" i="17" s="1"/>
  <c r="Y334" i="17"/>
  <c r="Z334" i="17" s="1"/>
  <c r="AA334" i="17" s="1"/>
  <c r="X334" i="17"/>
  <c r="V334" i="17"/>
  <c r="W334" i="17" s="1"/>
  <c r="P334" i="17"/>
  <c r="O334" i="17"/>
  <c r="G334" i="17"/>
  <c r="AG333" i="17"/>
  <c r="AH333" i="17" s="1"/>
  <c r="Y333" i="17"/>
  <c r="Z333" i="17" s="1"/>
  <c r="AA333" i="17" s="1"/>
  <c r="X333" i="17"/>
  <c r="V333" i="17"/>
  <c r="W333" i="17" s="1"/>
  <c r="P333" i="17"/>
  <c r="O333" i="17"/>
  <c r="G333" i="17"/>
  <c r="AG332" i="17"/>
  <c r="AH332" i="17" s="1"/>
  <c r="Y332" i="17"/>
  <c r="Z332" i="17" s="1"/>
  <c r="AA332" i="17" s="1"/>
  <c r="X332" i="17"/>
  <c r="V332" i="17"/>
  <c r="W332" i="17" s="1"/>
  <c r="P332" i="17"/>
  <c r="O332" i="17"/>
  <c r="G332" i="17"/>
  <c r="AG331" i="17"/>
  <c r="AH331" i="17" s="1"/>
  <c r="Y331" i="17"/>
  <c r="Z331" i="17" s="1"/>
  <c r="AA331" i="17" s="1"/>
  <c r="X331" i="17"/>
  <c r="V331" i="17"/>
  <c r="W331" i="17" s="1"/>
  <c r="P331" i="17"/>
  <c r="O331" i="17"/>
  <c r="G331" i="17"/>
  <c r="AG141" i="17"/>
  <c r="AH141" i="17" s="1"/>
  <c r="Y141" i="17"/>
  <c r="Z141" i="17" s="1"/>
  <c r="AA141" i="17" s="1"/>
  <c r="X141" i="17"/>
  <c r="V141" i="17"/>
  <c r="W141" i="17" s="1"/>
  <c r="P141" i="17"/>
  <c r="O141" i="17"/>
  <c r="G141" i="17"/>
  <c r="AG353" i="17"/>
  <c r="AH353" i="17" s="1"/>
  <c r="Y353" i="17"/>
  <c r="Z353" i="17" s="1"/>
  <c r="AA353" i="17" s="1"/>
  <c r="X353" i="17"/>
  <c r="P353" i="17"/>
  <c r="O353" i="17"/>
  <c r="G353" i="17"/>
  <c r="AH432" i="17"/>
  <c r="AF432" i="17"/>
  <c r="Z432" i="17"/>
  <c r="AA432" i="17" s="1"/>
  <c r="V432" i="17"/>
  <c r="W432" i="17" s="1"/>
  <c r="O432" i="17"/>
  <c r="Q432" i="17" s="1"/>
  <c r="AH431" i="17"/>
  <c r="AF431" i="17"/>
  <c r="Z431" i="17"/>
  <c r="AA431" i="17" s="1"/>
  <c r="V431" i="17"/>
  <c r="W431" i="17" s="1"/>
  <c r="O431" i="17"/>
  <c r="Q431" i="17" s="1"/>
  <c r="AH430" i="17"/>
  <c r="AF430" i="17"/>
  <c r="Y430" i="17"/>
  <c r="Z430" i="17" s="1"/>
  <c r="AA430" i="17" s="1"/>
  <c r="X430" i="17"/>
  <c r="V430" i="17"/>
  <c r="W430" i="17" s="1"/>
  <c r="O430" i="17"/>
  <c r="Q430" i="17" s="1"/>
  <c r="AH429" i="17"/>
  <c r="AF429" i="17"/>
  <c r="Z429" i="17"/>
  <c r="AA429" i="17" s="1"/>
  <c r="V429" i="17"/>
  <c r="W429" i="17" s="1"/>
  <c r="O429" i="17"/>
  <c r="Q429" i="17" s="1"/>
  <c r="AH428" i="17"/>
  <c r="AF428" i="17"/>
  <c r="Z428" i="17"/>
  <c r="AA428" i="17" s="1"/>
  <c r="V428" i="17"/>
  <c r="W428" i="17" s="1"/>
  <c r="O428" i="17"/>
  <c r="Q428" i="17" s="1"/>
  <c r="AG330" i="17"/>
  <c r="AH330" i="17" s="1"/>
  <c r="Y330" i="17"/>
  <c r="Z330" i="17" s="1"/>
  <c r="AA330" i="17" s="1"/>
  <c r="X330" i="17"/>
  <c r="V330" i="17"/>
  <c r="W330" i="17" s="1"/>
  <c r="O330" i="17"/>
  <c r="Q330" i="17" s="1"/>
  <c r="G330" i="17"/>
  <c r="AG329" i="17"/>
  <c r="AH329" i="17" s="1"/>
  <c r="Y329" i="17"/>
  <c r="Z329" i="17" s="1"/>
  <c r="AA329" i="17" s="1"/>
  <c r="X329" i="17"/>
  <c r="V329" i="17"/>
  <c r="W329" i="17" s="1"/>
  <c r="O329" i="17"/>
  <c r="Q329" i="17" s="1"/>
  <c r="G329" i="17"/>
  <c r="AG439" i="17"/>
  <c r="AH439" i="17" s="1"/>
  <c r="Y439" i="17"/>
  <c r="Z439" i="17" s="1"/>
  <c r="AA439" i="17" s="1"/>
  <c r="X439" i="17"/>
  <c r="O439" i="17"/>
  <c r="Q439" i="17" s="1"/>
  <c r="G439" i="17"/>
  <c r="AG140" i="17"/>
  <c r="AH140" i="17" s="1"/>
  <c r="Y140" i="17"/>
  <c r="Z140" i="17" s="1"/>
  <c r="AA140" i="17" s="1"/>
  <c r="X140" i="17"/>
  <c r="V140" i="17"/>
  <c r="W140" i="17" s="1"/>
  <c r="O140" i="17"/>
  <c r="Q140" i="17" s="1"/>
  <c r="G140" i="17"/>
  <c r="AG328" i="17"/>
  <c r="AH328" i="17" s="1"/>
  <c r="Y328" i="17"/>
  <c r="Z328" i="17" s="1"/>
  <c r="AA328" i="17" s="1"/>
  <c r="X328" i="17"/>
  <c r="V328" i="17"/>
  <c r="W328" i="17" s="1"/>
  <c r="O328" i="17"/>
  <c r="Q328" i="17" s="1"/>
  <c r="G328" i="17"/>
  <c r="AG327" i="17"/>
  <c r="AH327" i="17" s="1"/>
  <c r="Y327" i="17"/>
  <c r="Z327" i="17" s="1"/>
  <c r="AA327" i="17" s="1"/>
  <c r="X327" i="17"/>
  <c r="V327" i="17"/>
  <c r="W327" i="17" s="1"/>
  <c r="O327" i="17"/>
  <c r="Q327" i="17" s="1"/>
  <c r="G327" i="17"/>
  <c r="AG326" i="17"/>
  <c r="AH326" i="17" s="1"/>
  <c r="Y326" i="17"/>
  <c r="Z326" i="17" s="1"/>
  <c r="AA326" i="17" s="1"/>
  <c r="X326" i="17"/>
  <c r="V326" i="17"/>
  <c r="W326" i="17" s="1"/>
  <c r="O326" i="17"/>
  <c r="Q326" i="17" s="1"/>
  <c r="G326" i="17"/>
  <c r="AG325" i="17"/>
  <c r="AH325" i="17" s="1"/>
  <c r="Y325" i="17"/>
  <c r="Z325" i="17" s="1"/>
  <c r="AA325" i="17" s="1"/>
  <c r="X325" i="17"/>
  <c r="V325" i="17"/>
  <c r="W325" i="17" s="1"/>
  <c r="O325" i="17"/>
  <c r="Q325" i="17" s="1"/>
  <c r="G325" i="17"/>
  <c r="AG324" i="17"/>
  <c r="AH324" i="17" s="1"/>
  <c r="Y324" i="17"/>
  <c r="Z324" i="17" s="1"/>
  <c r="AA324" i="17" s="1"/>
  <c r="X324" i="17"/>
  <c r="V324" i="17"/>
  <c r="W324" i="17" s="1"/>
  <c r="O324" i="17"/>
  <c r="Q324" i="17" s="1"/>
  <c r="G324" i="17"/>
  <c r="AG323" i="17"/>
  <c r="AH323" i="17" s="1"/>
  <c r="Z323" i="17"/>
  <c r="AA323" i="17" s="1"/>
  <c r="V323" i="17"/>
  <c r="W323" i="17" s="1"/>
  <c r="O323" i="17"/>
  <c r="Q323" i="17" s="1"/>
  <c r="G323" i="17"/>
  <c r="AG322" i="17"/>
  <c r="AH322" i="17" s="1"/>
  <c r="Y322" i="17"/>
  <c r="Z322" i="17" s="1"/>
  <c r="AA322" i="17" s="1"/>
  <c r="X322" i="17"/>
  <c r="V322" i="17"/>
  <c r="W322" i="17" s="1"/>
  <c r="O322" i="17"/>
  <c r="Q322" i="17" s="1"/>
  <c r="G322" i="17"/>
  <c r="AG321" i="17"/>
  <c r="AH321" i="17" s="1"/>
  <c r="Y321" i="17"/>
  <c r="Z321" i="17" s="1"/>
  <c r="AA321" i="17" s="1"/>
  <c r="X321" i="17"/>
  <c r="V321" i="17"/>
  <c r="W321" i="17" s="1"/>
  <c r="O321" i="17"/>
  <c r="Q321" i="17" s="1"/>
  <c r="G321" i="17"/>
  <c r="AG169" i="17"/>
  <c r="AH169" i="17" s="1"/>
  <c r="Y169" i="17"/>
  <c r="Z169" i="17" s="1"/>
  <c r="AA169" i="17" s="1"/>
  <c r="X169" i="17"/>
  <c r="V169" i="17"/>
  <c r="W169" i="17" s="1"/>
  <c r="O169" i="17"/>
  <c r="Q169" i="17" s="1"/>
  <c r="G169" i="17"/>
  <c r="AG442" i="17"/>
  <c r="AH442" i="17" s="1"/>
  <c r="Y442" i="17"/>
  <c r="Z442" i="17" s="1"/>
  <c r="AA442" i="17" s="1"/>
  <c r="X442" i="17"/>
  <c r="O442" i="17"/>
  <c r="Q442" i="17" s="1"/>
  <c r="G442" i="17"/>
  <c r="AG320" i="17"/>
  <c r="AH320" i="17" s="1"/>
  <c r="Y320" i="17"/>
  <c r="Z320" i="17" s="1"/>
  <c r="AA320" i="17" s="1"/>
  <c r="X320" i="17"/>
  <c r="V320" i="17"/>
  <c r="W320" i="17" s="1"/>
  <c r="O320" i="17"/>
  <c r="Q320" i="17" s="1"/>
  <c r="G320" i="17"/>
  <c r="AG319" i="17"/>
  <c r="AH319" i="17" s="1"/>
  <c r="Y319" i="17"/>
  <c r="Z319" i="17" s="1"/>
  <c r="AA319" i="17" s="1"/>
  <c r="X319" i="17"/>
  <c r="V319" i="17"/>
  <c r="W319" i="17" s="1"/>
  <c r="O319" i="17"/>
  <c r="Q319" i="17" s="1"/>
  <c r="G319" i="17"/>
  <c r="AG318" i="17"/>
  <c r="AH318" i="17" s="1"/>
  <c r="Y318" i="17"/>
  <c r="Z318" i="17" s="1"/>
  <c r="AA318" i="17" s="1"/>
  <c r="X318" i="17"/>
  <c r="V318" i="17"/>
  <c r="W318" i="17" s="1"/>
  <c r="O318" i="17"/>
  <c r="Q318" i="17" s="1"/>
  <c r="G318" i="17"/>
  <c r="AG157" i="17"/>
  <c r="AH157" i="17" s="1"/>
  <c r="Y157" i="17"/>
  <c r="Z157" i="17" s="1"/>
  <c r="AA157" i="17" s="1"/>
  <c r="X157" i="17"/>
  <c r="V157" i="17"/>
  <c r="W157" i="17" s="1"/>
  <c r="O157" i="17"/>
  <c r="Q157" i="17" s="1"/>
  <c r="G157" i="17"/>
  <c r="AG317" i="17"/>
  <c r="AH317" i="17" s="1"/>
  <c r="Y317" i="17"/>
  <c r="Z317" i="17" s="1"/>
  <c r="AA317" i="17" s="1"/>
  <c r="X317" i="17"/>
  <c r="V317" i="17"/>
  <c r="W317" i="17" s="1"/>
  <c r="O317" i="17"/>
  <c r="Q317" i="17" s="1"/>
  <c r="G317" i="17"/>
  <c r="AG168" i="17"/>
  <c r="AH168" i="17" s="1"/>
  <c r="Y168" i="17"/>
  <c r="Z168" i="17" s="1"/>
  <c r="AA168" i="17" s="1"/>
  <c r="X168" i="17"/>
  <c r="V168" i="17"/>
  <c r="W168" i="17" s="1"/>
  <c r="O168" i="17"/>
  <c r="Q168" i="17" s="1"/>
  <c r="G168" i="17"/>
  <c r="AG316" i="17"/>
  <c r="AH316" i="17" s="1"/>
  <c r="Y316" i="17"/>
  <c r="Z316" i="17" s="1"/>
  <c r="AA316" i="17" s="1"/>
  <c r="X316" i="17"/>
  <c r="V316" i="17"/>
  <c r="W316" i="17" s="1"/>
  <c r="O316" i="17"/>
  <c r="Q316" i="17" s="1"/>
  <c r="G316" i="17"/>
  <c r="AG156" i="17"/>
  <c r="AH156" i="17" s="1"/>
  <c r="Y156" i="17"/>
  <c r="Z156" i="17" s="1"/>
  <c r="AA156" i="17" s="1"/>
  <c r="X156" i="17"/>
  <c r="V156" i="17"/>
  <c r="W156" i="17" s="1"/>
  <c r="O156" i="17"/>
  <c r="Q156" i="17" s="1"/>
  <c r="G156" i="17"/>
  <c r="AG436" i="17"/>
  <c r="AH436" i="17" s="1"/>
  <c r="Y436" i="17"/>
  <c r="Z436" i="17" s="1"/>
  <c r="AA436" i="17" s="1"/>
  <c r="X436" i="17"/>
  <c r="O436" i="17"/>
  <c r="Q436" i="17" s="1"/>
  <c r="G436" i="17"/>
  <c r="AG155" i="17"/>
  <c r="AH155" i="17" s="1"/>
  <c r="Z155" i="17"/>
  <c r="AA155" i="17" s="1"/>
  <c r="V155" i="17"/>
  <c r="W155" i="17" s="1"/>
  <c r="O155" i="17"/>
  <c r="Q155" i="17" s="1"/>
  <c r="G155" i="17"/>
  <c r="AG315" i="17"/>
  <c r="AH315" i="17" s="1"/>
  <c r="Y315" i="17"/>
  <c r="Z315" i="17" s="1"/>
  <c r="AA315" i="17" s="1"/>
  <c r="X315" i="17"/>
  <c r="V315" i="17"/>
  <c r="W315" i="17" s="1"/>
  <c r="O315" i="17"/>
  <c r="Q315" i="17" s="1"/>
  <c r="G315" i="17"/>
  <c r="AG167" i="17"/>
  <c r="AH167" i="17" s="1"/>
  <c r="Y167" i="17"/>
  <c r="Z167" i="17" s="1"/>
  <c r="AA167" i="17" s="1"/>
  <c r="X167" i="17"/>
  <c r="V167" i="17"/>
  <c r="W167" i="17" s="1"/>
  <c r="O167" i="17"/>
  <c r="Q167" i="17" s="1"/>
  <c r="G167" i="17"/>
  <c r="AG314" i="17"/>
  <c r="AH314" i="17" s="1"/>
  <c r="Y314" i="17"/>
  <c r="Z314" i="17" s="1"/>
  <c r="AA314" i="17" s="1"/>
  <c r="X314" i="17"/>
  <c r="V314" i="17"/>
  <c r="W314" i="17" s="1"/>
  <c r="O314" i="17"/>
  <c r="Q314" i="17" s="1"/>
  <c r="G314" i="17"/>
  <c r="AG313" i="17"/>
  <c r="AH313" i="17" s="1"/>
  <c r="Y313" i="17"/>
  <c r="Z313" i="17" s="1"/>
  <c r="AA313" i="17" s="1"/>
  <c r="X313" i="17"/>
  <c r="V313" i="17"/>
  <c r="W313" i="17" s="1"/>
  <c r="O313" i="17"/>
  <c r="Q313" i="17" s="1"/>
  <c r="G313" i="17"/>
  <c r="AG312" i="17"/>
  <c r="AH312" i="17" s="1"/>
  <c r="Y312" i="17"/>
  <c r="Z312" i="17" s="1"/>
  <c r="AA312" i="17" s="1"/>
  <c r="X312" i="17"/>
  <c r="V312" i="17"/>
  <c r="W312" i="17" s="1"/>
  <c r="O312" i="17"/>
  <c r="Q312" i="17" s="1"/>
  <c r="G312" i="17"/>
  <c r="AG311" i="17"/>
  <c r="AH311" i="17" s="1"/>
  <c r="Y311" i="17"/>
  <c r="Z311" i="17" s="1"/>
  <c r="AA311" i="17" s="1"/>
  <c r="X311" i="17"/>
  <c r="V311" i="17"/>
  <c r="W311" i="17" s="1"/>
  <c r="O311" i="17"/>
  <c r="Q311" i="17" s="1"/>
  <c r="G311" i="17"/>
  <c r="AG139" i="17"/>
  <c r="AH139" i="17" s="1"/>
  <c r="Y139" i="17"/>
  <c r="Z139" i="17" s="1"/>
  <c r="AA139" i="17" s="1"/>
  <c r="X139" i="17"/>
  <c r="V139" i="17"/>
  <c r="W139" i="17" s="1"/>
  <c r="O139" i="17"/>
  <c r="Q139" i="17" s="1"/>
  <c r="G139" i="17"/>
  <c r="AG310" i="17"/>
  <c r="AH310" i="17" s="1"/>
  <c r="Y310" i="17"/>
  <c r="Z310" i="17" s="1"/>
  <c r="AA310" i="17" s="1"/>
  <c r="X310" i="17"/>
  <c r="V310" i="17"/>
  <c r="W310" i="17" s="1"/>
  <c r="O310" i="17"/>
  <c r="Q310" i="17" s="1"/>
  <c r="G310" i="17"/>
  <c r="AG309" i="17"/>
  <c r="AH309" i="17" s="1"/>
  <c r="Y309" i="17"/>
  <c r="Z309" i="17" s="1"/>
  <c r="AA309" i="17" s="1"/>
  <c r="X309" i="17"/>
  <c r="V309" i="17"/>
  <c r="W309" i="17" s="1"/>
  <c r="O309" i="17"/>
  <c r="Q309" i="17" s="1"/>
  <c r="G309" i="17"/>
  <c r="AG308" i="17"/>
  <c r="AH308" i="17" s="1"/>
  <c r="Y308" i="17"/>
  <c r="Z308" i="17" s="1"/>
  <c r="AA308" i="17" s="1"/>
  <c r="X308" i="17"/>
  <c r="V308" i="17"/>
  <c r="W308" i="17" s="1"/>
  <c r="O308" i="17"/>
  <c r="Q308" i="17" s="1"/>
  <c r="G308" i="17"/>
  <c r="AG307" i="17"/>
  <c r="AH307" i="17" s="1"/>
  <c r="Y307" i="17"/>
  <c r="Z307" i="17" s="1"/>
  <c r="AA307" i="17" s="1"/>
  <c r="X307" i="17"/>
  <c r="V307" i="17"/>
  <c r="W307" i="17" s="1"/>
  <c r="O307" i="17"/>
  <c r="Q307" i="17" s="1"/>
  <c r="G307" i="17"/>
  <c r="AG306" i="17"/>
  <c r="AH306" i="17" s="1"/>
  <c r="Y306" i="17"/>
  <c r="Z306" i="17" s="1"/>
  <c r="AA306" i="17" s="1"/>
  <c r="X306" i="17"/>
  <c r="V306" i="17"/>
  <c r="W306" i="17" s="1"/>
  <c r="O306" i="17"/>
  <c r="Q306" i="17" s="1"/>
  <c r="G306" i="17"/>
  <c r="AG305" i="17"/>
  <c r="AH305" i="17" s="1"/>
  <c r="Y305" i="17"/>
  <c r="Z305" i="17" s="1"/>
  <c r="AA305" i="17" s="1"/>
  <c r="X305" i="17"/>
  <c r="V305" i="17"/>
  <c r="W305" i="17" s="1"/>
  <c r="O305" i="17"/>
  <c r="Q305" i="17" s="1"/>
  <c r="G305" i="17"/>
  <c r="AG427" i="17"/>
  <c r="AH427" i="17" s="1"/>
  <c r="Y427" i="17"/>
  <c r="Z427" i="17" s="1"/>
  <c r="AA427" i="17" s="1"/>
  <c r="X427" i="17"/>
  <c r="O427" i="17"/>
  <c r="Q427" i="17" s="1"/>
  <c r="G427" i="17"/>
  <c r="AG138" i="17"/>
  <c r="AH138" i="17" s="1"/>
  <c r="Y138" i="17"/>
  <c r="Z138" i="17" s="1"/>
  <c r="AA138" i="17" s="1"/>
  <c r="X138" i="17"/>
  <c r="V138" i="17"/>
  <c r="W138" i="17" s="1"/>
  <c r="O138" i="17"/>
  <c r="Q138" i="17" s="1"/>
  <c r="G138" i="17"/>
  <c r="AG304" i="17"/>
  <c r="AH304" i="17" s="1"/>
  <c r="Y304" i="17"/>
  <c r="Z304" i="17" s="1"/>
  <c r="AA304" i="17" s="1"/>
  <c r="X304" i="17"/>
  <c r="V304" i="17"/>
  <c r="W304" i="17" s="1"/>
  <c r="O304" i="17"/>
  <c r="Q304" i="17" s="1"/>
  <c r="G304" i="17"/>
  <c r="AG137" i="17"/>
  <c r="AH137" i="17" s="1"/>
  <c r="Y137" i="17"/>
  <c r="Z137" i="17" s="1"/>
  <c r="AA137" i="17" s="1"/>
  <c r="X137" i="17"/>
  <c r="V137" i="17"/>
  <c r="W137" i="17" s="1"/>
  <c r="O137" i="17"/>
  <c r="Q137" i="17" s="1"/>
  <c r="G137" i="17"/>
  <c r="AG303" i="17"/>
  <c r="AH303" i="17" s="1"/>
  <c r="Y303" i="17"/>
  <c r="Z303" i="17" s="1"/>
  <c r="AA303" i="17" s="1"/>
  <c r="X303" i="17"/>
  <c r="V303" i="17"/>
  <c r="W303" i="17" s="1"/>
  <c r="O303" i="17"/>
  <c r="Q303" i="17" s="1"/>
  <c r="G303" i="17"/>
  <c r="AG154" i="17"/>
  <c r="AH154" i="17" s="1"/>
  <c r="Y154" i="17"/>
  <c r="Z154" i="17" s="1"/>
  <c r="AA154" i="17" s="1"/>
  <c r="X154" i="17"/>
  <c r="V154" i="17"/>
  <c r="W154" i="17" s="1"/>
  <c r="O154" i="17"/>
  <c r="Q154" i="17" s="1"/>
  <c r="G154" i="17"/>
  <c r="AG302" i="17"/>
  <c r="AH302" i="17" s="1"/>
  <c r="Y302" i="17"/>
  <c r="Z302" i="17" s="1"/>
  <c r="AA302" i="17" s="1"/>
  <c r="X302" i="17"/>
  <c r="V302" i="17"/>
  <c r="W302" i="17" s="1"/>
  <c r="O302" i="17"/>
  <c r="Q302" i="17" s="1"/>
  <c r="G302" i="17"/>
  <c r="AG301" i="17"/>
  <c r="AH301" i="17" s="1"/>
  <c r="Y301" i="17"/>
  <c r="Z301" i="17" s="1"/>
  <c r="AA301" i="17" s="1"/>
  <c r="X301" i="17"/>
  <c r="V301" i="17"/>
  <c r="W301" i="17" s="1"/>
  <c r="O301" i="17"/>
  <c r="Q301" i="17" s="1"/>
  <c r="G301" i="17"/>
  <c r="AG136" i="17"/>
  <c r="AH136" i="17" s="1"/>
  <c r="Y136" i="17"/>
  <c r="Z136" i="17" s="1"/>
  <c r="AA136" i="17" s="1"/>
  <c r="X136" i="17"/>
  <c r="V136" i="17"/>
  <c r="W136" i="17" s="1"/>
  <c r="O136" i="17"/>
  <c r="Q136" i="17" s="1"/>
  <c r="G136" i="17"/>
  <c r="AG300" i="17"/>
  <c r="AH300" i="17" s="1"/>
  <c r="Y300" i="17"/>
  <c r="Z300" i="17" s="1"/>
  <c r="AA300" i="17" s="1"/>
  <c r="X300" i="17"/>
  <c r="V300" i="17"/>
  <c r="W300" i="17" s="1"/>
  <c r="O300" i="17"/>
  <c r="Q300" i="17" s="1"/>
  <c r="G300" i="17"/>
  <c r="AG135" i="17"/>
  <c r="AH135" i="17" s="1"/>
  <c r="Y135" i="17"/>
  <c r="Z135" i="17" s="1"/>
  <c r="AA135" i="17" s="1"/>
  <c r="X135" i="17"/>
  <c r="V135" i="17"/>
  <c r="W135" i="17" s="1"/>
  <c r="O135" i="17"/>
  <c r="Q135" i="17" s="1"/>
  <c r="G135" i="17"/>
  <c r="AG299" i="17"/>
  <c r="AH299" i="17" s="1"/>
  <c r="Y299" i="17"/>
  <c r="Z299" i="17" s="1"/>
  <c r="AA299" i="17" s="1"/>
  <c r="X299" i="17"/>
  <c r="V299" i="17"/>
  <c r="W299" i="17" s="1"/>
  <c r="O299" i="17"/>
  <c r="Q299" i="17" s="1"/>
  <c r="G299" i="17"/>
  <c r="AG134" i="17"/>
  <c r="AH134" i="17" s="1"/>
  <c r="Y134" i="17"/>
  <c r="Z134" i="17" s="1"/>
  <c r="AA134" i="17" s="1"/>
  <c r="X134" i="17"/>
  <c r="V134" i="17"/>
  <c r="W134" i="17" s="1"/>
  <c r="O134" i="17"/>
  <c r="Q134" i="17" s="1"/>
  <c r="G134" i="17"/>
  <c r="AG133" i="17"/>
  <c r="AH133" i="17" s="1"/>
  <c r="Y133" i="17"/>
  <c r="Z133" i="17" s="1"/>
  <c r="AA133" i="17" s="1"/>
  <c r="X133" i="17"/>
  <c r="V133" i="17"/>
  <c r="W133" i="17" s="1"/>
  <c r="O133" i="17"/>
  <c r="Q133" i="17" s="1"/>
  <c r="G133" i="17"/>
  <c r="AG298" i="17"/>
  <c r="AH298" i="17" s="1"/>
  <c r="Y298" i="17"/>
  <c r="Z298" i="17" s="1"/>
  <c r="AA298" i="17" s="1"/>
  <c r="X298" i="17"/>
  <c r="V298" i="17"/>
  <c r="W298" i="17" s="1"/>
  <c r="O298" i="17"/>
  <c r="Q298" i="17" s="1"/>
  <c r="G298" i="17"/>
  <c r="AG117" i="17"/>
  <c r="AH117" i="17" s="1"/>
  <c r="Y117" i="17"/>
  <c r="Z117" i="17" s="1"/>
  <c r="AA117" i="17" s="1"/>
  <c r="X117" i="17"/>
  <c r="V117" i="17"/>
  <c r="W117" i="17" s="1"/>
  <c r="O117" i="17"/>
  <c r="Q117" i="17" s="1"/>
  <c r="G117" i="17"/>
  <c r="AG297" i="17"/>
  <c r="AH297" i="17" s="1"/>
  <c r="Y297" i="17"/>
  <c r="Z297" i="17" s="1"/>
  <c r="AA297" i="17" s="1"/>
  <c r="X297" i="17"/>
  <c r="V297" i="17"/>
  <c r="W297" i="17" s="1"/>
  <c r="O297" i="17"/>
  <c r="Q297" i="17" s="1"/>
  <c r="G297" i="17"/>
  <c r="AG296" i="17"/>
  <c r="AH296" i="17" s="1"/>
  <c r="Y296" i="17"/>
  <c r="Z296" i="17" s="1"/>
  <c r="AA296" i="17" s="1"/>
  <c r="X296" i="17"/>
  <c r="V296" i="17"/>
  <c r="W296" i="17" s="1"/>
  <c r="O296" i="17"/>
  <c r="Q296" i="17" s="1"/>
  <c r="G296" i="17"/>
  <c r="AG295" i="17"/>
  <c r="AH295" i="17" s="1"/>
  <c r="Y295" i="17"/>
  <c r="Z295" i="17" s="1"/>
  <c r="AA295" i="17" s="1"/>
  <c r="X295" i="17"/>
  <c r="V295" i="17"/>
  <c r="W295" i="17" s="1"/>
  <c r="O295" i="17"/>
  <c r="Q295" i="17" s="1"/>
  <c r="G295" i="17"/>
  <c r="AG294" i="17"/>
  <c r="AH294" i="17" s="1"/>
  <c r="Y294" i="17"/>
  <c r="Z294" i="17" s="1"/>
  <c r="AA294" i="17" s="1"/>
  <c r="X294" i="17"/>
  <c r="V294" i="17"/>
  <c r="W294" i="17" s="1"/>
  <c r="O294" i="17"/>
  <c r="Q294" i="17" s="1"/>
  <c r="G294" i="17"/>
  <c r="AG293" i="17"/>
  <c r="AH293" i="17" s="1"/>
  <c r="Y293" i="17"/>
  <c r="Z293" i="17" s="1"/>
  <c r="AA293" i="17" s="1"/>
  <c r="X293" i="17"/>
  <c r="V293" i="17"/>
  <c r="W293" i="17" s="1"/>
  <c r="O293" i="17"/>
  <c r="Q293" i="17" s="1"/>
  <c r="G293" i="17"/>
  <c r="AG292" i="17"/>
  <c r="AH292" i="17" s="1"/>
  <c r="Y292" i="17"/>
  <c r="Z292" i="17" s="1"/>
  <c r="AA292" i="17" s="1"/>
  <c r="X292" i="17"/>
  <c r="V292" i="17"/>
  <c r="W292" i="17" s="1"/>
  <c r="O292" i="17"/>
  <c r="Q292" i="17" s="1"/>
  <c r="G292" i="17"/>
  <c r="AG291" i="17"/>
  <c r="AH291" i="17" s="1"/>
  <c r="Y291" i="17"/>
  <c r="Z291" i="17" s="1"/>
  <c r="AA291" i="17" s="1"/>
  <c r="X291" i="17"/>
  <c r="V291" i="17"/>
  <c r="W291" i="17" s="1"/>
  <c r="O291" i="17"/>
  <c r="Q291" i="17" s="1"/>
  <c r="G291" i="17"/>
  <c r="AG290" i="17"/>
  <c r="AH290" i="17" s="1"/>
  <c r="Y290" i="17"/>
  <c r="Z290" i="17" s="1"/>
  <c r="AA290" i="17" s="1"/>
  <c r="X290" i="17"/>
  <c r="V290" i="17"/>
  <c r="W290" i="17" s="1"/>
  <c r="O290" i="17"/>
  <c r="Q290" i="17" s="1"/>
  <c r="G290" i="17"/>
  <c r="AG289" i="17"/>
  <c r="AH289" i="17" s="1"/>
  <c r="Y289" i="17"/>
  <c r="Z289" i="17" s="1"/>
  <c r="AA289" i="17" s="1"/>
  <c r="X289" i="17"/>
  <c r="V289" i="17"/>
  <c r="W289" i="17" s="1"/>
  <c r="O289" i="17"/>
  <c r="Q289" i="17" s="1"/>
  <c r="G289" i="17"/>
  <c r="AG288" i="17"/>
  <c r="AH288" i="17" s="1"/>
  <c r="Y288" i="17"/>
  <c r="Z288" i="17" s="1"/>
  <c r="AA288" i="17" s="1"/>
  <c r="X288" i="17"/>
  <c r="V288" i="17"/>
  <c r="W288" i="17" s="1"/>
  <c r="O288" i="17"/>
  <c r="Q288" i="17" s="1"/>
  <c r="G288" i="17"/>
  <c r="AG111" i="17"/>
  <c r="AH111" i="17" s="1"/>
  <c r="Y111" i="17"/>
  <c r="Z111" i="17" s="1"/>
  <c r="AA111" i="17" s="1"/>
  <c r="X111" i="17"/>
  <c r="V111" i="17"/>
  <c r="W111" i="17" s="1"/>
  <c r="O111" i="17"/>
  <c r="Q111" i="17" s="1"/>
  <c r="G111" i="17"/>
  <c r="AG287" i="17"/>
  <c r="AH287" i="17" s="1"/>
  <c r="Y287" i="17"/>
  <c r="Z287" i="17" s="1"/>
  <c r="AA287" i="17" s="1"/>
  <c r="X287" i="17"/>
  <c r="V287" i="17"/>
  <c r="W287" i="17" s="1"/>
  <c r="O287" i="17"/>
  <c r="Q287" i="17" s="1"/>
  <c r="G287" i="17"/>
  <c r="AG115" i="17"/>
  <c r="AH115" i="17" s="1"/>
  <c r="Y115" i="17"/>
  <c r="Z115" i="17" s="1"/>
  <c r="AA115" i="17" s="1"/>
  <c r="X115" i="17"/>
  <c r="V115" i="17"/>
  <c r="W115" i="17" s="1"/>
  <c r="O115" i="17"/>
  <c r="Q115" i="17" s="1"/>
  <c r="G115" i="17"/>
  <c r="AG132" i="17"/>
  <c r="AH132" i="17" s="1"/>
  <c r="Y132" i="17"/>
  <c r="Z132" i="17" s="1"/>
  <c r="AA132" i="17" s="1"/>
  <c r="X132" i="17"/>
  <c r="V132" i="17"/>
  <c r="W132" i="17" s="1"/>
  <c r="O132" i="17"/>
  <c r="Q132" i="17" s="1"/>
  <c r="G132" i="17"/>
  <c r="AG286" i="17"/>
  <c r="AH286" i="17" s="1"/>
  <c r="Y286" i="17"/>
  <c r="Z286" i="17" s="1"/>
  <c r="AA286" i="17" s="1"/>
  <c r="X286" i="17"/>
  <c r="V286" i="17"/>
  <c r="W286" i="17" s="1"/>
  <c r="O286" i="17"/>
  <c r="Q286" i="17" s="1"/>
  <c r="G286" i="17"/>
  <c r="AG145" i="17"/>
  <c r="AH145" i="17" s="1"/>
  <c r="Y145" i="17"/>
  <c r="Z145" i="17" s="1"/>
  <c r="AA145" i="17" s="1"/>
  <c r="X145" i="17"/>
  <c r="V145" i="17"/>
  <c r="W145" i="17" s="1"/>
  <c r="O145" i="17"/>
  <c r="Q145" i="17" s="1"/>
  <c r="G145" i="17"/>
  <c r="AG116" i="17"/>
  <c r="AH116" i="17" s="1"/>
  <c r="Y116" i="17"/>
  <c r="Z116" i="17" s="1"/>
  <c r="AA116" i="17" s="1"/>
  <c r="X116" i="17"/>
  <c r="V116" i="17"/>
  <c r="W116" i="17" s="1"/>
  <c r="O116" i="17"/>
  <c r="Q116" i="17" s="1"/>
  <c r="G116" i="17"/>
  <c r="AG285" i="17"/>
  <c r="AH285" i="17" s="1"/>
  <c r="Y285" i="17"/>
  <c r="Z285" i="17" s="1"/>
  <c r="AA285" i="17" s="1"/>
  <c r="X285" i="17"/>
  <c r="V285" i="17"/>
  <c r="W285" i="17" s="1"/>
  <c r="O285" i="17"/>
  <c r="Q285" i="17" s="1"/>
  <c r="G285" i="17"/>
  <c r="AG284" i="17"/>
  <c r="AH284" i="17" s="1"/>
  <c r="Y284" i="17"/>
  <c r="Z284" i="17" s="1"/>
  <c r="AA284" i="17" s="1"/>
  <c r="X284" i="17"/>
  <c r="V284" i="17"/>
  <c r="W284" i="17" s="1"/>
  <c r="O284" i="17"/>
  <c r="Q284" i="17" s="1"/>
  <c r="G284" i="17"/>
  <c r="AG131" i="17"/>
  <c r="AH131" i="17" s="1"/>
  <c r="Y131" i="17"/>
  <c r="Z131" i="17" s="1"/>
  <c r="AA131" i="17" s="1"/>
  <c r="X131" i="17"/>
  <c r="V131" i="17"/>
  <c r="W131" i="17" s="1"/>
  <c r="O131" i="17"/>
  <c r="Q131" i="17" s="1"/>
  <c r="G131" i="17"/>
  <c r="AG166" i="17"/>
  <c r="AH166" i="17" s="1"/>
  <c r="Y166" i="17"/>
  <c r="Z166" i="17" s="1"/>
  <c r="AA166" i="17" s="1"/>
  <c r="X166" i="17"/>
  <c r="V166" i="17"/>
  <c r="W166" i="17" s="1"/>
  <c r="O166" i="17"/>
  <c r="Q166" i="17" s="1"/>
  <c r="G166" i="17"/>
  <c r="AG283" i="17"/>
  <c r="AH283" i="17" s="1"/>
  <c r="Y283" i="17"/>
  <c r="Z283" i="17" s="1"/>
  <c r="AA283" i="17" s="1"/>
  <c r="X283" i="17"/>
  <c r="V283" i="17"/>
  <c r="W283" i="17" s="1"/>
  <c r="O283" i="17"/>
  <c r="Q283" i="17" s="1"/>
  <c r="G283" i="17"/>
  <c r="AG282" i="17"/>
  <c r="AH282" i="17" s="1"/>
  <c r="Y282" i="17"/>
  <c r="Z282" i="17" s="1"/>
  <c r="AA282" i="17" s="1"/>
  <c r="X282" i="17"/>
  <c r="V282" i="17"/>
  <c r="W282" i="17" s="1"/>
  <c r="O282" i="17"/>
  <c r="Q282" i="17" s="1"/>
  <c r="G282" i="17"/>
  <c r="AG130" i="17"/>
  <c r="AH130" i="17" s="1"/>
  <c r="Y130" i="17"/>
  <c r="Z130" i="17" s="1"/>
  <c r="AA130" i="17" s="1"/>
  <c r="X130" i="17"/>
  <c r="V130" i="17"/>
  <c r="W130" i="17" s="1"/>
  <c r="O130" i="17"/>
  <c r="Q130" i="17" s="1"/>
  <c r="G130" i="17"/>
  <c r="AG281" i="17"/>
  <c r="AH281" i="17" s="1"/>
  <c r="Y281" i="17"/>
  <c r="Z281" i="17" s="1"/>
  <c r="AA281" i="17" s="1"/>
  <c r="X281" i="17"/>
  <c r="V281" i="17"/>
  <c r="W281" i="17" s="1"/>
  <c r="O281" i="17"/>
  <c r="Q281" i="17" s="1"/>
  <c r="G281" i="17"/>
  <c r="AG280" i="17"/>
  <c r="AH280" i="17" s="1"/>
  <c r="Y280" i="17"/>
  <c r="Z280" i="17" s="1"/>
  <c r="AA280" i="17" s="1"/>
  <c r="X280" i="17"/>
  <c r="V280" i="17"/>
  <c r="W280" i="17" s="1"/>
  <c r="O280" i="17"/>
  <c r="Q280" i="17" s="1"/>
  <c r="G280" i="17"/>
  <c r="AG279" i="17"/>
  <c r="AH279" i="17" s="1"/>
  <c r="Y279" i="17"/>
  <c r="Z279" i="17" s="1"/>
  <c r="AA279" i="17" s="1"/>
  <c r="X279" i="17"/>
  <c r="V279" i="17"/>
  <c r="W279" i="17" s="1"/>
  <c r="O279" i="17"/>
  <c r="Q279" i="17" s="1"/>
  <c r="G279" i="17"/>
  <c r="AG278" i="17"/>
  <c r="AH278" i="17" s="1"/>
  <c r="Y278" i="17"/>
  <c r="Z278" i="17" s="1"/>
  <c r="AA278" i="17" s="1"/>
  <c r="X278" i="17"/>
  <c r="V278" i="17"/>
  <c r="W278" i="17" s="1"/>
  <c r="O278" i="17"/>
  <c r="Q278" i="17" s="1"/>
  <c r="G278" i="17"/>
  <c r="AG129" i="17"/>
  <c r="AH129" i="17" s="1"/>
  <c r="Y129" i="17"/>
  <c r="Z129" i="17" s="1"/>
  <c r="AA129" i="17" s="1"/>
  <c r="X129" i="17"/>
  <c r="V129" i="17"/>
  <c r="W129" i="17" s="1"/>
  <c r="O129" i="17"/>
  <c r="Q129" i="17" s="1"/>
  <c r="G129" i="17"/>
  <c r="AG277" i="17"/>
  <c r="AH277" i="17" s="1"/>
  <c r="Y277" i="17"/>
  <c r="Z277" i="17" s="1"/>
  <c r="AA277" i="17" s="1"/>
  <c r="X277" i="17"/>
  <c r="V277" i="17"/>
  <c r="W277" i="17" s="1"/>
  <c r="O277" i="17"/>
  <c r="Q277" i="17" s="1"/>
  <c r="G277" i="17"/>
  <c r="AG128" i="17"/>
  <c r="AH128" i="17" s="1"/>
  <c r="Y128" i="17"/>
  <c r="Z128" i="17" s="1"/>
  <c r="AA128" i="17" s="1"/>
  <c r="X128" i="17"/>
  <c r="V128" i="17"/>
  <c r="W128" i="17" s="1"/>
  <c r="O128" i="17"/>
  <c r="Q128" i="17" s="1"/>
  <c r="G128" i="17"/>
  <c r="AG127" i="17"/>
  <c r="AH127" i="17" s="1"/>
  <c r="Y127" i="17"/>
  <c r="Z127" i="17" s="1"/>
  <c r="AA127" i="17" s="1"/>
  <c r="X127" i="17"/>
  <c r="V127" i="17"/>
  <c r="W127" i="17" s="1"/>
  <c r="O127" i="17"/>
  <c r="Q127" i="17" s="1"/>
  <c r="G127" i="17"/>
  <c r="AG125" i="17"/>
  <c r="AH125" i="17" s="1"/>
  <c r="Y125" i="17"/>
  <c r="Z125" i="17" s="1"/>
  <c r="AA125" i="17" s="1"/>
  <c r="X125" i="17"/>
  <c r="O125" i="17"/>
  <c r="Q125" i="17" s="1"/>
  <c r="G125" i="17"/>
  <c r="AG276" i="17"/>
  <c r="AH276" i="17" s="1"/>
  <c r="Y276" i="17"/>
  <c r="Z276" i="17" s="1"/>
  <c r="AA276" i="17" s="1"/>
  <c r="X276" i="17"/>
  <c r="V276" i="17"/>
  <c r="W276" i="17" s="1"/>
  <c r="O276" i="17"/>
  <c r="Q276" i="17" s="1"/>
  <c r="G276" i="17"/>
  <c r="AG275" i="17"/>
  <c r="AH275" i="17" s="1"/>
  <c r="Y275" i="17"/>
  <c r="Z275" i="17" s="1"/>
  <c r="AA275" i="17" s="1"/>
  <c r="X275" i="17"/>
  <c r="V275" i="17"/>
  <c r="W275" i="17" s="1"/>
  <c r="O275" i="17"/>
  <c r="Q275" i="17" s="1"/>
  <c r="G275" i="17"/>
  <c r="AG126" i="17"/>
  <c r="AH126" i="17" s="1"/>
  <c r="Y126" i="17"/>
  <c r="Z126" i="17" s="1"/>
  <c r="AA126" i="17" s="1"/>
  <c r="X126" i="17"/>
  <c r="V126" i="17"/>
  <c r="W126" i="17" s="1"/>
  <c r="O126" i="17"/>
  <c r="Q126" i="17" s="1"/>
  <c r="G126" i="17"/>
  <c r="AG274" i="17"/>
  <c r="AH274" i="17" s="1"/>
  <c r="Y274" i="17"/>
  <c r="Z274" i="17" s="1"/>
  <c r="AA274" i="17" s="1"/>
  <c r="X274" i="17"/>
  <c r="V274" i="17"/>
  <c r="W274" i="17" s="1"/>
  <c r="O274" i="17"/>
  <c r="Q274" i="17" s="1"/>
  <c r="G274" i="17"/>
  <c r="AG273" i="17"/>
  <c r="AH273" i="17" s="1"/>
  <c r="Y273" i="17"/>
  <c r="Z273" i="17" s="1"/>
  <c r="AA273" i="17" s="1"/>
  <c r="X273" i="17"/>
  <c r="V273" i="17"/>
  <c r="W273" i="17" s="1"/>
  <c r="O273" i="17"/>
  <c r="Q273" i="17" s="1"/>
  <c r="G273" i="17"/>
  <c r="AG272" i="17"/>
  <c r="AH272" i="17" s="1"/>
  <c r="Y272" i="17"/>
  <c r="Z272" i="17" s="1"/>
  <c r="AA272" i="17" s="1"/>
  <c r="X272" i="17"/>
  <c r="V272" i="17"/>
  <c r="W272" i="17" s="1"/>
  <c r="O272" i="17"/>
  <c r="Q272" i="17" s="1"/>
  <c r="G272" i="17"/>
  <c r="AG271" i="17"/>
  <c r="AH271" i="17" s="1"/>
  <c r="Z271" i="17"/>
  <c r="AA271" i="17" s="1"/>
  <c r="V271" i="17"/>
  <c r="W271" i="17" s="1"/>
  <c r="O271" i="17"/>
  <c r="Q271" i="17" s="1"/>
  <c r="G271" i="17"/>
  <c r="AG270" i="17"/>
  <c r="AH270" i="17" s="1"/>
  <c r="Y270" i="17"/>
  <c r="Z270" i="17" s="1"/>
  <c r="AA270" i="17" s="1"/>
  <c r="X270" i="17"/>
  <c r="V270" i="17"/>
  <c r="W270" i="17" s="1"/>
  <c r="O270" i="17"/>
  <c r="Q270" i="17" s="1"/>
  <c r="G270" i="17"/>
  <c r="AG438" i="17"/>
  <c r="AH438" i="17" s="1"/>
  <c r="Y438" i="17"/>
  <c r="Z438" i="17" s="1"/>
  <c r="AA438" i="17" s="1"/>
  <c r="X438" i="17"/>
  <c r="O438" i="17"/>
  <c r="Q438" i="17" s="1"/>
  <c r="G438" i="17"/>
  <c r="AG269" i="17"/>
  <c r="AH269" i="17" s="1"/>
  <c r="Y269" i="17"/>
  <c r="Z269" i="17" s="1"/>
  <c r="AA269" i="17" s="1"/>
  <c r="X269" i="17"/>
  <c r="V269" i="17"/>
  <c r="W269" i="17" s="1"/>
  <c r="O269" i="17"/>
  <c r="Q269" i="17" s="1"/>
  <c r="G269" i="17"/>
  <c r="AG268" i="17"/>
  <c r="AH268" i="17" s="1"/>
  <c r="Y268" i="17"/>
  <c r="Z268" i="17" s="1"/>
  <c r="AA268" i="17" s="1"/>
  <c r="X268" i="17"/>
  <c r="V268" i="17"/>
  <c r="W268" i="17" s="1"/>
  <c r="O268" i="17"/>
  <c r="Q268" i="17" s="1"/>
  <c r="G268" i="17"/>
  <c r="AG267" i="17"/>
  <c r="AH267" i="17" s="1"/>
  <c r="Y267" i="17"/>
  <c r="Z267" i="17" s="1"/>
  <c r="AA267" i="17" s="1"/>
  <c r="X267" i="17"/>
  <c r="V267" i="17"/>
  <c r="W267" i="17" s="1"/>
  <c r="O267" i="17"/>
  <c r="Q267" i="17" s="1"/>
  <c r="G267" i="17"/>
  <c r="AG266" i="17"/>
  <c r="AH266" i="17" s="1"/>
  <c r="Y266" i="17"/>
  <c r="Z266" i="17" s="1"/>
  <c r="AA266" i="17" s="1"/>
  <c r="X266" i="17"/>
  <c r="V266" i="17"/>
  <c r="W266" i="17" s="1"/>
  <c r="O266" i="17"/>
  <c r="Q266" i="17" s="1"/>
  <c r="G266" i="17"/>
  <c r="AG265" i="17"/>
  <c r="AH265" i="17" s="1"/>
  <c r="Y265" i="17"/>
  <c r="Z265" i="17" s="1"/>
  <c r="AA265" i="17" s="1"/>
  <c r="X265" i="17"/>
  <c r="V265" i="17"/>
  <c r="W265" i="17" s="1"/>
  <c r="O265" i="17"/>
  <c r="Q265" i="17" s="1"/>
  <c r="G265" i="17"/>
  <c r="AG264" i="17"/>
  <c r="AH264" i="17" s="1"/>
  <c r="Y264" i="17"/>
  <c r="Z264" i="17" s="1"/>
  <c r="AA264" i="17" s="1"/>
  <c r="X264" i="17"/>
  <c r="V264" i="17"/>
  <c r="W264" i="17" s="1"/>
  <c r="O264" i="17"/>
  <c r="Q264" i="17" s="1"/>
  <c r="G264" i="17"/>
  <c r="AG263" i="17"/>
  <c r="AH263" i="17" s="1"/>
  <c r="Y263" i="17"/>
  <c r="Z263" i="17" s="1"/>
  <c r="AA263" i="17" s="1"/>
  <c r="X263" i="17"/>
  <c r="V263" i="17"/>
  <c r="W263" i="17" s="1"/>
  <c r="O263" i="17"/>
  <c r="Q263" i="17" s="1"/>
  <c r="G263" i="17"/>
  <c r="AG262" i="17"/>
  <c r="AH262" i="17" s="1"/>
  <c r="Y262" i="17"/>
  <c r="Z262" i="17" s="1"/>
  <c r="AA262" i="17" s="1"/>
  <c r="X262" i="17"/>
  <c r="V262" i="17"/>
  <c r="W262" i="17" s="1"/>
  <c r="O262" i="17"/>
  <c r="Q262" i="17" s="1"/>
  <c r="G262" i="17"/>
  <c r="AG261" i="17"/>
  <c r="AH261" i="17" s="1"/>
  <c r="Y261" i="17"/>
  <c r="Z261" i="17" s="1"/>
  <c r="AA261" i="17" s="1"/>
  <c r="X261" i="17"/>
  <c r="V261" i="17"/>
  <c r="W261" i="17" s="1"/>
  <c r="O261" i="17"/>
  <c r="Q261" i="17" s="1"/>
  <c r="G261" i="17"/>
  <c r="AG260" i="17"/>
  <c r="AH260" i="17" s="1"/>
  <c r="Y260" i="17"/>
  <c r="Z260" i="17" s="1"/>
  <c r="AA260" i="17" s="1"/>
  <c r="X260" i="17"/>
  <c r="V260" i="17"/>
  <c r="W260" i="17" s="1"/>
  <c r="O260" i="17"/>
  <c r="Q260" i="17" s="1"/>
  <c r="G260" i="17"/>
  <c r="AG113" i="17"/>
  <c r="AH113" i="17" s="1"/>
  <c r="Y113" i="17"/>
  <c r="Z113" i="17" s="1"/>
  <c r="AA113" i="17" s="1"/>
  <c r="X113" i="17"/>
  <c r="V113" i="17"/>
  <c r="W113" i="17" s="1"/>
  <c r="O113" i="17"/>
  <c r="Q113" i="17" s="1"/>
  <c r="G113" i="17"/>
  <c r="AG352" i="17"/>
  <c r="AH352" i="17" s="1"/>
  <c r="Y352" i="17"/>
  <c r="Z352" i="17" s="1"/>
  <c r="AA352" i="17" s="1"/>
  <c r="X352" i="17"/>
  <c r="O352" i="17"/>
  <c r="Q352" i="17" s="1"/>
  <c r="G352" i="17"/>
  <c r="AG259" i="17"/>
  <c r="AH259" i="17" s="1"/>
  <c r="Y259" i="17"/>
  <c r="Z259" i="17" s="1"/>
  <c r="AA259" i="17" s="1"/>
  <c r="X259" i="17"/>
  <c r="V259" i="17"/>
  <c r="W259" i="17" s="1"/>
  <c r="O259" i="17"/>
  <c r="Q259" i="17" s="1"/>
  <c r="G259" i="17"/>
  <c r="AG258" i="17"/>
  <c r="AH258" i="17" s="1"/>
  <c r="Y258" i="17"/>
  <c r="Z258" i="17" s="1"/>
  <c r="AA258" i="17" s="1"/>
  <c r="X258" i="17"/>
  <c r="V258" i="17"/>
  <c r="W258" i="17" s="1"/>
  <c r="O258" i="17"/>
  <c r="Q258" i="17" s="1"/>
  <c r="G258" i="17"/>
  <c r="AG257" i="17"/>
  <c r="AH257" i="17" s="1"/>
  <c r="Y257" i="17"/>
  <c r="Z257" i="17" s="1"/>
  <c r="AA257" i="17" s="1"/>
  <c r="X257" i="17"/>
  <c r="V257" i="17"/>
  <c r="W257" i="17" s="1"/>
  <c r="O257" i="17"/>
  <c r="Q257" i="17" s="1"/>
  <c r="G257" i="17"/>
  <c r="AG256" i="17"/>
  <c r="AH256" i="17" s="1"/>
  <c r="Y256" i="17"/>
  <c r="Z256" i="17" s="1"/>
  <c r="AA256" i="17" s="1"/>
  <c r="X256" i="17"/>
  <c r="V256" i="17"/>
  <c r="W256" i="17" s="1"/>
  <c r="O256" i="17"/>
  <c r="Q256" i="17" s="1"/>
  <c r="G256" i="17"/>
  <c r="AG255" i="17"/>
  <c r="AH255" i="17" s="1"/>
  <c r="Y255" i="17"/>
  <c r="Z255" i="17" s="1"/>
  <c r="AA255" i="17" s="1"/>
  <c r="X255" i="17"/>
  <c r="V255" i="17"/>
  <c r="W255" i="17" s="1"/>
  <c r="O255" i="17"/>
  <c r="Q255" i="17" s="1"/>
  <c r="G255" i="17"/>
  <c r="AG254" i="17"/>
  <c r="AH254" i="17" s="1"/>
  <c r="Y254" i="17"/>
  <c r="Z254" i="17" s="1"/>
  <c r="AA254" i="17" s="1"/>
  <c r="X254" i="17"/>
  <c r="V254" i="17"/>
  <c r="W254" i="17" s="1"/>
  <c r="O254" i="17"/>
  <c r="Q254" i="17" s="1"/>
  <c r="G254" i="17"/>
  <c r="AG253" i="17"/>
  <c r="AH253" i="17" s="1"/>
  <c r="Y253" i="17"/>
  <c r="Z253" i="17" s="1"/>
  <c r="AA253" i="17" s="1"/>
  <c r="X253" i="17"/>
  <c r="V253" i="17"/>
  <c r="W253" i="17" s="1"/>
  <c r="O253" i="17"/>
  <c r="Q253" i="17" s="1"/>
  <c r="G253" i="17"/>
  <c r="AG252" i="17"/>
  <c r="AH252" i="17" s="1"/>
  <c r="Y252" i="17"/>
  <c r="Z252" i="17" s="1"/>
  <c r="AA252" i="17" s="1"/>
  <c r="X252" i="17"/>
  <c r="V252" i="17"/>
  <c r="W252" i="17" s="1"/>
  <c r="O252" i="17"/>
  <c r="Q252" i="17" s="1"/>
  <c r="G252" i="17"/>
  <c r="AG251" i="17"/>
  <c r="AH251" i="17" s="1"/>
  <c r="Y251" i="17"/>
  <c r="Z251" i="17" s="1"/>
  <c r="AA251" i="17" s="1"/>
  <c r="X251" i="17"/>
  <c r="V251" i="17"/>
  <c r="W251" i="17" s="1"/>
  <c r="O251" i="17"/>
  <c r="Q251" i="17" s="1"/>
  <c r="G251" i="17"/>
  <c r="AG250" i="17"/>
  <c r="AH250" i="17" s="1"/>
  <c r="Y250" i="17"/>
  <c r="Z250" i="17" s="1"/>
  <c r="AA250" i="17" s="1"/>
  <c r="X250" i="17"/>
  <c r="V250" i="17"/>
  <c r="W250" i="17" s="1"/>
  <c r="O250" i="17"/>
  <c r="Q250" i="17" s="1"/>
  <c r="G250" i="17"/>
  <c r="AG249" i="17"/>
  <c r="AH249" i="17" s="1"/>
  <c r="Y249" i="17"/>
  <c r="Z249" i="17" s="1"/>
  <c r="AA249" i="17" s="1"/>
  <c r="X249" i="17"/>
  <c r="V249" i="17"/>
  <c r="W249" i="17" s="1"/>
  <c r="O249" i="17"/>
  <c r="Q249" i="17" s="1"/>
  <c r="G249" i="17"/>
  <c r="AG248" i="17"/>
  <c r="AH248" i="17" s="1"/>
  <c r="Y248" i="17"/>
  <c r="Z248" i="17" s="1"/>
  <c r="AA248" i="17" s="1"/>
  <c r="X248" i="17"/>
  <c r="V248" i="17"/>
  <c r="W248" i="17" s="1"/>
  <c r="O248" i="17"/>
  <c r="Q248" i="17" s="1"/>
  <c r="G248" i="17"/>
  <c r="AG247" i="17"/>
  <c r="AH247" i="17" s="1"/>
  <c r="Y247" i="17"/>
  <c r="Z247" i="17" s="1"/>
  <c r="AA247" i="17" s="1"/>
  <c r="X247" i="17"/>
  <c r="V247" i="17"/>
  <c r="W247" i="17" s="1"/>
  <c r="O247" i="17"/>
  <c r="Q247" i="17" s="1"/>
  <c r="G247" i="17"/>
  <c r="AG246" i="17"/>
  <c r="AH246" i="17" s="1"/>
  <c r="Y246" i="17"/>
  <c r="Z246" i="17" s="1"/>
  <c r="AA246" i="17" s="1"/>
  <c r="X246" i="17"/>
  <c r="V246" i="17"/>
  <c r="W246" i="17" s="1"/>
  <c r="O246" i="17"/>
  <c r="Q246" i="17" s="1"/>
  <c r="G246" i="17"/>
  <c r="AG245" i="17"/>
  <c r="AH245" i="17" s="1"/>
  <c r="Y245" i="17"/>
  <c r="Z245" i="17" s="1"/>
  <c r="AA245" i="17" s="1"/>
  <c r="X245" i="17"/>
  <c r="V245" i="17"/>
  <c r="W245" i="17" s="1"/>
  <c r="O245" i="17"/>
  <c r="Q245" i="17" s="1"/>
  <c r="G245" i="17"/>
  <c r="AG244" i="17"/>
  <c r="AH244" i="17" s="1"/>
  <c r="Y244" i="17"/>
  <c r="Z244" i="17" s="1"/>
  <c r="AA244" i="17" s="1"/>
  <c r="X244" i="17"/>
  <c r="V244" i="17"/>
  <c r="W244" i="17" s="1"/>
  <c r="O244" i="17"/>
  <c r="Q244" i="17" s="1"/>
  <c r="G244" i="17"/>
  <c r="AG243" i="17"/>
  <c r="AH243" i="17" s="1"/>
  <c r="Y243" i="17"/>
  <c r="Z243" i="17" s="1"/>
  <c r="AA243" i="17" s="1"/>
  <c r="X243" i="17"/>
  <c r="V243" i="17"/>
  <c r="W243" i="17" s="1"/>
  <c r="O243" i="17"/>
  <c r="Q243" i="17" s="1"/>
  <c r="G243" i="17"/>
  <c r="AG423" i="17"/>
  <c r="AH423" i="17" s="1"/>
  <c r="Z423" i="17"/>
  <c r="AA423" i="17" s="1"/>
  <c r="V423" i="17"/>
  <c r="W423" i="17" s="1"/>
  <c r="Q423" i="17"/>
  <c r="G423" i="17"/>
  <c r="AG422" i="17"/>
  <c r="AH422" i="17" s="1"/>
  <c r="Z422" i="17"/>
  <c r="AA422" i="17" s="1"/>
  <c r="V422" i="17"/>
  <c r="W422" i="17" s="1"/>
  <c r="Q422" i="17"/>
  <c r="G422" i="17"/>
  <c r="AG421" i="17"/>
  <c r="AH421" i="17" s="1"/>
  <c r="Z421" i="17"/>
  <c r="AA421" i="17" s="1"/>
  <c r="V421" i="17"/>
  <c r="W421" i="17" s="1"/>
  <c r="Q421" i="17"/>
  <c r="G421" i="17"/>
  <c r="AG420" i="17"/>
  <c r="AH420" i="17" s="1"/>
  <c r="Z420" i="17"/>
  <c r="AA420" i="17" s="1"/>
  <c r="V420" i="17"/>
  <c r="W420" i="17" s="1"/>
  <c r="Q420" i="17"/>
  <c r="G420" i="17"/>
  <c r="AG419" i="17"/>
  <c r="AH419" i="17" s="1"/>
  <c r="Z419" i="17"/>
  <c r="AA419" i="17" s="1"/>
  <c r="V419" i="17"/>
  <c r="W419" i="17" s="1"/>
  <c r="Q419" i="17"/>
  <c r="G419" i="17"/>
  <c r="AG418" i="17"/>
  <c r="AH418" i="17" s="1"/>
  <c r="Z418" i="17"/>
  <c r="AA418" i="17" s="1"/>
  <c r="V418" i="17"/>
  <c r="W418" i="17" s="1"/>
  <c r="Q418" i="17"/>
  <c r="G418" i="17"/>
  <c r="AG417" i="17"/>
  <c r="AH417" i="17" s="1"/>
  <c r="Z417" i="17"/>
  <c r="AA417" i="17" s="1"/>
  <c r="V417" i="17"/>
  <c r="W417" i="17" s="1"/>
  <c r="Q417" i="17"/>
  <c r="G417" i="17"/>
  <c r="AG416" i="17"/>
  <c r="AH416" i="17" s="1"/>
  <c r="Z416" i="17"/>
  <c r="AA416" i="17" s="1"/>
  <c r="V416" i="17"/>
  <c r="W416" i="17" s="1"/>
  <c r="Q416" i="17"/>
  <c r="G416" i="17"/>
  <c r="AG415" i="17"/>
  <c r="AH415" i="17" s="1"/>
  <c r="Z415" i="17"/>
  <c r="AA415" i="17" s="1"/>
  <c r="V415" i="17"/>
  <c r="W415" i="17" s="1"/>
  <c r="Q415" i="17"/>
  <c r="G415" i="17"/>
  <c r="AG414" i="17"/>
  <c r="AH414" i="17" s="1"/>
  <c r="Y414" i="17"/>
  <c r="Z414" i="17" s="1"/>
  <c r="AA414" i="17" s="1"/>
  <c r="X414" i="17"/>
  <c r="V414" i="17"/>
  <c r="W414" i="17" s="1"/>
  <c r="Q414" i="17"/>
  <c r="G414" i="17"/>
  <c r="AG413" i="17"/>
  <c r="AH413" i="17" s="1"/>
  <c r="Z413" i="17"/>
  <c r="AA413" i="17" s="1"/>
  <c r="V413" i="17"/>
  <c r="W413" i="17" s="1"/>
  <c r="Q413" i="17"/>
  <c r="G413" i="17"/>
  <c r="AG412" i="17"/>
  <c r="AH412" i="17" s="1"/>
  <c r="Z412" i="17"/>
  <c r="AA412" i="17" s="1"/>
  <c r="V412" i="17"/>
  <c r="W412" i="17" s="1"/>
  <c r="Q412" i="17"/>
  <c r="G412" i="17"/>
  <c r="AG411" i="17"/>
  <c r="AH411" i="17" s="1"/>
  <c r="Z411" i="17"/>
  <c r="AA411" i="17" s="1"/>
  <c r="V411" i="17"/>
  <c r="W411" i="17" s="1"/>
  <c r="Q411" i="17"/>
  <c r="G411" i="17"/>
  <c r="AG242" i="17"/>
  <c r="AH242" i="17" s="1"/>
  <c r="Y242" i="17"/>
  <c r="Z242" i="17" s="1"/>
  <c r="AA242" i="17" s="1"/>
  <c r="X242" i="17"/>
  <c r="V242" i="17"/>
  <c r="W242" i="17" s="1"/>
  <c r="Q242" i="17"/>
  <c r="G242" i="17"/>
  <c r="AG410" i="17"/>
  <c r="AH410" i="17" s="1"/>
  <c r="Z410" i="17"/>
  <c r="AA410" i="17" s="1"/>
  <c r="V410" i="17"/>
  <c r="W410" i="17" s="1"/>
  <c r="Q410" i="17"/>
  <c r="G410" i="17"/>
  <c r="AG241" i="17"/>
  <c r="AH241" i="17" s="1"/>
  <c r="Y241" i="17"/>
  <c r="Z241" i="17" s="1"/>
  <c r="AA241" i="17" s="1"/>
  <c r="X241" i="17"/>
  <c r="V241" i="17"/>
  <c r="W241" i="17" s="1"/>
  <c r="Q241" i="17"/>
  <c r="G241" i="17"/>
  <c r="AG409" i="17"/>
  <c r="AH409" i="17" s="1"/>
  <c r="Z409" i="17"/>
  <c r="AA409" i="17" s="1"/>
  <c r="V409" i="17"/>
  <c r="W409" i="17" s="1"/>
  <c r="Q409" i="17"/>
  <c r="G409" i="17"/>
  <c r="AG408" i="17"/>
  <c r="AH408" i="17" s="1"/>
  <c r="Y408" i="17"/>
  <c r="Z408" i="17" s="1"/>
  <c r="AA408" i="17" s="1"/>
  <c r="X408" i="17"/>
  <c r="V408" i="17"/>
  <c r="W408" i="17" s="1"/>
  <c r="Q408" i="17"/>
  <c r="G408" i="17"/>
  <c r="AG407" i="17"/>
  <c r="AH407" i="17" s="1"/>
  <c r="Z407" i="17"/>
  <c r="AA407" i="17" s="1"/>
  <c r="V407" i="17"/>
  <c r="W407" i="17" s="1"/>
  <c r="Q407" i="17"/>
  <c r="G407" i="17"/>
  <c r="AG240" i="17"/>
  <c r="AH240" i="17" s="1"/>
  <c r="Y240" i="17"/>
  <c r="Z240" i="17" s="1"/>
  <c r="AA240" i="17" s="1"/>
  <c r="X240" i="17"/>
  <c r="V240" i="17"/>
  <c r="W240" i="17" s="1"/>
  <c r="Q240" i="17"/>
  <c r="G240" i="17"/>
  <c r="AG406" i="17"/>
  <c r="AH406" i="17" s="1"/>
  <c r="Z406" i="17"/>
  <c r="AA406" i="17" s="1"/>
  <c r="V406" i="17"/>
  <c r="W406" i="17" s="1"/>
  <c r="Q406" i="17"/>
  <c r="G406" i="17"/>
  <c r="AG239" i="17"/>
  <c r="AH239" i="17" s="1"/>
  <c r="Y239" i="17"/>
  <c r="Z239" i="17" s="1"/>
  <c r="AA239" i="17" s="1"/>
  <c r="X239" i="17"/>
  <c r="V239" i="17"/>
  <c r="W239" i="17" s="1"/>
  <c r="Q239" i="17"/>
  <c r="G239" i="17"/>
  <c r="AG405" i="17"/>
  <c r="AH405" i="17" s="1"/>
  <c r="Z405" i="17"/>
  <c r="AA405" i="17" s="1"/>
  <c r="V405" i="17"/>
  <c r="W405" i="17" s="1"/>
  <c r="Q405" i="17"/>
  <c r="G405" i="17"/>
  <c r="AG238" i="17"/>
  <c r="AH238" i="17" s="1"/>
  <c r="Y238" i="17"/>
  <c r="Z238" i="17" s="1"/>
  <c r="AA238" i="17" s="1"/>
  <c r="X238" i="17"/>
  <c r="V238" i="17"/>
  <c r="W238" i="17" s="1"/>
  <c r="Q238" i="17"/>
  <c r="G238" i="17"/>
  <c r="AG237" i="17"/>
  <c r="AH237" i="17" s="1"/>
  <c r="Y237" i="17"/>
  <c r="Z237" i="17" s="1"/>
  <c r="AA237" i="17" s="1"/>
  <c r="X237" i="17"/>
  <c r="V237" i="17"/>
  <c r="W237" i="17" s="1"/>
  <c r="Q237" i="17"/>
  <c r="G237" i="17"/>
  <c r="AG404" i="17"/>
  <c r="AH404" i="17" s="1"/>
  <c r="Z404" i="17"/>
  <c r="AA404" i="17" s="1"/>
  <c r="V404" i="17"/>
  <c r="W404" i="17" s="1"/>
  <c r="Q404" i="17"/>
  <c r="G404" i="17"/>
  <c r="AG236" i="17"/>
  <c r="AH236" i="17" s="1"/>
  <c r="Y236" i="17"/>
  <c r="Z236" i="17" s="1"/>
  <c r="AA236" i="17" s="1"/>
  <c r="X236" i="17"/>
  <c r="V236" i="17"/>
  <c r="W236" i="17" s="1"/>
  <c r="Q236" i="17"/>
  <c r="G236" i="17"/>
  <c r="AG403" i="17"/>
  <c r="AH403" i="17" s="1"/>
  <c r="Z403" i="17"/>
  <c r="AA403" i="17" s="1"/>
  <c r="V403" i="17"/>
  <c r="W403" i="17" s="1"/>
  <c r="Q403" i="17"/>
  <c r="G403" i="17"/>
  <c r="AG402" i="17"/>
  <c r="AH402" i="17" s="1"/>
  <c r="Z402" i="17"/>
  <c r="AA402" i="17" s="1"/>
  <c r="V402" i="17"/>
  <c r="W402" i="17" s="1"/>
  <c r="Q402" i="17"/>
  <c r="G402" i="17"/>
  <c r="AG235" i="17"/>
  <c r="AH235" i="17" s="1"/>
  <c r="Y235" i="17"/>
  <c r="Z235" i="17" s="1"/>
  <c r="AA235" i="17" s="1"/>
  <c r="X235" i="17"/>
  <c r="V235" i="17"/>
  <c r="W235" i="17" s="1"/>
  <c r="Q235" i="17"/>
  <c r="G235" i="17"/>
  <c r="AG401" i="17"/>
  <c r="AH401" i="17" s="1"/>
  <c r="Y401" i="17"/>
  <c r="Z401" i="17" s="1"/>
  <c r="AA401" i="17" s="1"/>
  <c r="X401" i="17"/>
  <c r="V401" i="17"/>
  <c r="W401" i="17" s="1"/>
  <c r="Q401" i="17"/>
  <c r="G401" i="17"/>
  <c r="AG400" i="17"/>
  <c r="AH400" i="17" s="1"/>
  <c r="Z400" i="17"/>
  <c r="AA400" i="17" s="1"/>
  <c r="V400" i="17"/>
  <c r="W400" i="17" s="1"/>
  <c r="Q400" i="17"/>
  <c r="G400" i="17"/>
  <c r="AG399" i="17"/>
  <c r="AH399" i="17" s="1"/>
  <c r="Z399" i="17"/>
  <c r="AA399" i="17" s="1"/>
  <c r="V399" i="17"/>
  <c r="W399" i="17" s="1"/>
  <c r="Q399" i="17"/>
  <c r="G399" i="17"/>
  <c r="AG398" i="17"/>
  <c r="AH398" i="17" s="1"/>
  <c r="Z398" i="17"/>
  <c r="AA398" i="17" s="1"/>
  <c r="V398" i="17"/>
  <c r="W398" i="17" s="1"/>
  <c r="Q398" i="17"/>
  <c r="G398" i="17"/>
  <c r="AG397" i="17"/>
  <c r="AH397" i="17" s="1"/>
  <c r="Z397" i="17"/>
  <c r="AA397" i="17" s="1"/>
  <c r="V397" i="17"/>
  <c r="W397" i="17" s="1"/>
  <c r="Q397" i="17"/>
  <c r="G397" i="17"/>
  <c r="AG396" i="17"/>
  <c r="AH396" i="17" s="1"/>
  <c r="Z396" i="17"/>
  <c r="AA396" i="17" s="1"/>
  <c r="V396" i="17"/>
  <c r="W396" i="17" s="1"/>
  <c r="Q396" i="17"/>
  <c r="G396" i="17"/>
  <c r="AG234" i="17"/>
  <c r="AH234" i="17" s="1"/>
  <c r="Z234" i="17"/>
  <c r="AA234" i="17" s="1"/>
  <c r="V234" i="17"/>
  <c r="W234" i="17" s="1"/>
  <c r="Q234" i="17"/>
  <c r="G234" i="17"/>
  <c r="AG233" i="17"/>
  <c r="AH233" i="17" s="1"/>
  <c r="Y233" i="17"/>
  <c r="Z233" i="17" s="1"/>
  <c r="AA233" i="17" s="1"/>
  <c r="X233" i="17"/>
  <c r="V233" i="17"/>
  <c r="W233" i="17" s="1"/>
  <c r="Q233" i="17"/>
  <c r="G233" i="17"/>
  <c r="AG395" i="17"/>
  <c r="AH395" i="17" s="1"/>
  <c r="Z395" i="17"/>
  <c r="AA395" i="17" s="1"/>
  <c r="V395" i="17"/>
  <c r="W395" i="17" s="1"/>
  <c r="Q395" i="17"/>
  <c r="G395" i="17"/>
  <c r="AG232" i="17"/>
  <c r="AH232" i="17" s="1"/>
  <c r="Y232" i="17"/>
  <c r="Z232" i="17" s="1"/>
  <c r="AA232" i="17" s="1"/>
  <c r="X232" i="17"/>
  <c r="V232" i="17"/>
  <c r="W232" i="17" s="1"/>
  <c r="Q232" i="17"/>
  <c r="G232" i="17"/>
  <c r="AG231" i="17"/>
  <c r="AH231" i="17" s="1"/>
  <c r="Y231" i="17"/>
  <c r="Z231" i="17" s="1"/>
  <c r="AA231" i="17" s="1"/>
  <c r="X231" i="17"/>
  <c r="V231" i="17"/>
  <c r="W231" i="17" s="1"/>
  <c r="Q231" i="17"/>
  <c r="G231" i="17"/>
  <c r="AG230" i="17"/>
  <c r="AH230" i="17" s="1"/>
  <c r="Y230" i="17"/>
  <c r="Z230" i="17" s="1"/>
  <c r="AA230" i="17" s="1"/>
  <c r="X230" i="17"/>
  <c r="V230" i="17"/>
  <c r="W230" i="17" s="1"/>
  <c r="Q230" i="17"/>
  <c r="G230" i="17"/>
  <c r="AG394" i="17"/>
  <c r="AH394" i="17" s="1"/>
  <c r="Y394" i="17"/>
  <c r="Z394" i="17" s="1"/>
  <c r="AA394" i="17" s="1"/>
  <c r="X394" i="17"/>
  <c r="V394" i="17"/>
  <c r="W394" i="17" s="1"/>
  <c r="Q394" i="17"/>
  <c r="G394" i="17"/>
  <c r="AG229" i="17"/>
  <c r="AH229" i="17" s="1"/>
  <c r="Y229" i="17"/>
  <c r="Z229" i="17" s="1"/>
  <c r="AA229" i="17" s="1"/>
  <c r="X229" i="17"/>
  <c r="V229" i="17"/>
  <c r="W229" i="17" s="1"/>
  <c r="Q229" i="17"/>
  <c r="G229" i="17"/>
  <c r="AG393" i="17"/>
  <c r="AH393" i="17" s="1"/>
  <c r="Y393" i="17"/>
  <c r="Z393" i="17" s="1"/>
  <c r="AA393" i="17" s="1"/>
  <c r="X393" i="17"/>
  <c r="V393" i="17"/>
  <c r="W393" i="17" s="1"/>
  <c r="Q393" i="17"/>
  <c r="G393" i="17"/>
  <c r="AG392" i="17"/>
  <c r="AH392" i="17" s="1"/>
  <c r="Z392" i="17"/>
  <c r="AA392" i="17" s="1"/>
  <c r="V392" i="17"/>
  <c r="W392" i="17" s="1"/>
  <c r="Q392" i="17"/>
  <c r="G392" i="17"/>
  <c r="AG228" i="17"/>
  <c r="AH228" i="17" s="1"/>
  <c r="Y228" i="17"/>
  <c r="Z228" i="17" s="1"/>
  <c r="AA228" i="17" s="1"/>
  <c r="X228" i="17"/>
  <c r="V228" i="17"/>
  <c r="W228" i="17" s="1"/>
  <c r="Q228" i="17"/>
  <c r="G228" i="17"/>
  <c r="AG227" i="17"/>
  <c r="AH227" i="17" s="1"/>
  <c r="Y227" i="17"/>
  <c r="Z227" i="17" s="1"/>
  <c r="AA227" i="17" s="1"/>
  <c r="X227" i="17"/>
  <c r="V227" i="17"/>
  <c r="W227" i="17" s="1"/>
  <c r="Q227" i="17"/>
  <c r="G227" i="17"/>
  <c r="AG226" i="17"/>
  <c r="AH226" i="17" s="1"/>
  <c r="Y226" i="17"/>
  <c r="Z226" i="17" s="1"/>
  <c r="AA226" i="17" s="1"/>
  <c r="X226" i="17"/>
  <c r="V226" i="17"/>
  <c r="W226" i="17" s="1"/>
  <c r="Q226" i="17"/>
  <c r="G226" i="17"/>
  <c r="AG225" i="17"/>
  <c r="AH225" i="17" s="1"/>
  <c r="Y225" i="17"/>
  <c r="Z225" i="17" s="1"/>
  <c r="AA225" i="17" s="1"/>
  <c r="X225" i="17"/>
  <c r="V225" i="17"/>
  <c r="W225" i="17" s="1"/>
  <c r="Q225" i="17"/>
  <c r="G225" i="17"/>
  <c r="AG224" i="17"/>
  <c r="AH224" i="17" s="1"/>
  <c r="Y224" i="17"/>
  <c r="Z224" i="17" s="1"/>
  <c r="AA224" i="17" s="1"/>
  <c r="X224" i="17"/>
  <c r="V224" i="17"/>
  <c r="W224" i="17" s="1"/>
  <c r="Q224" i="17"/>
  <c r="G224" i="17"/>
  <c r="AG223" i="17"/>
  <c r="AH223" i="17" s="1"/>
  <c r="Y223" i="17"/>
  <c r="Z223" i="17" s="1"/>
  <c r="AA223" i="17" s="1"/>
  <c r="X223" i="17"/>
  <c r="V223" i="17"/>
  <c r="W223" i="17" s="1"/>
  <c r="Q223" i="17"/>
  <c r="G223" i="17"/>
  <c r="AG222" i="17"/>
  <c r="AH222" i="17" s="1"/>
  <c r="Y222" i="17"/>
  <c r="Z222" i="17" s="1"/>
  <c r="AA222" i="17" s="1"/>
  <c r="X222" i="17"/>
  <c r="V222" i="17"/>
  <c r="W222" i="17" s="1"/>
  <c r="Q222" i="17"/>
  <c r="G222" i="17"/>
  <c r="AG221" i="17"/>
  <c r="AH221" i="17" s="1"/>
  <c r="Y221" i="17"/>
  <c r="Z221" i="17" s="1"/>
  <c r="AA221" i="17" s="1"/>
  <c r="X221" i="17"/>
  <c r="V221" i="17"/>
  <c r="W221" i="17" s="1"/>
  <c r="Q221" i="17"/>
  <c r="G221" i="17"/>
  <c r="AG220" i="17"/>
  <c r="AH220" i="17" s="1"/>
  <c r="Y220" i="17"/>
  <c r="Z220" i="17" s="1"/>
  <c r="AA220" i="17" s="1"/>
  <c r="X220" i="17"/>
  <c r="V220" i="17"/>
  <c r="W220" i="17" s="1"/>
  <c r="Q220" i="17"/>
  <c r="G220" i="17"/>
  <c r="AG391" i="17"/>
  <c r="AH391" i="17" s="1"/>
  <c r="Y391" i="17"/>
  <c r="Z391" i="17" s="1"/>
  <c r="AA391" i="17" s="1"/>
  <c r="X391" i="17"/>
  <c r="V391" i="17"/>
  <c r="W391" i="17" s="1"/>
  <c r="Q391" i="17"/>
  <c r="G391" i="17"/>
  <c r="AG219" i="17"/>
  <c r="AH219" i="17" s="1"/>
  <c r="Y219" i="17"/>
  <c r="Z219" i="17" s="1"/>
  <c r="AA219" i="17" s="1"/>
  <c r="X219" i="17"/>
  <c r="V219" i="17"/>
  <c r="W219" i="17" s="1"/>
  <c r="Q219" i="17"/>
  <c r="G219" i="17"/>
  <c r="AG218" i="17"/>
  <c r="AH218" i="17" s="1"/>
  <c r="Y218" i="17"/>
  <c r="Z218" i="17" s="1"/>
  <c r="AA218" i="17" s="1"/>
  <c r="X218" i="17"/>
  <c r="V218" i="17"/>
  <c r="W218" i="17" s="1"/>
  <c r="Q218" i="17"/>
  <c r="G218" i="17"/>
  <c r="AG390" i="17"/>
  <c r="AH390" i="17" s="1"/>
  <c r="Z390" i="17"/>
  <c r="AA390" i="17" s="1"/>
  <c r="V390" i="17"/>
  <c r="W390" i="17" s="1"/>
  <c r="Q390" i="17"/>
  <c r="G390" i="17"/>
  <c r="AG389" i="17"/>
  <c r="AH389" i="17" s="1"/>
  <c r="Z389" i="17"/>
  <c r="AA389" i="17" s="1"/>
  <c r="V389" i="17"/>
  <c r="W389" i="17" s="1"/>
  <c r="Q389" i="17"/>
  <c r="G389" i="17"/>
  <c r="AG388" i="17"/>
  <c r="AH388" i="17" s="1"/>
  <c r="Z388" i="17"/>
  <c r="AA388" i="17" s="1"/>
  <c r="V388" i="17"/>
  <c r="W388" i="17" s="1"/>
  <c r="Q388" i="17"/>
  <c r="G388" i="17"/>
  <c r="AG217" i="17"/>
  <c r="AH217" i="17" s="1"/>
  <c r="Y217" i="17"/>
  <c r="Z217" i="17" s="1"/>
  <c r="AA217" i="17" s="1"/>
  <c r="X217" i="17"/>
  <c r="V217" i="17"/>
  <c r="W217" i="17" s="1"/>
  <c r="Q217" i="17"/>
  <c r="G217" i="17"/>
  <c r="AG216" i="17"/>
  <c r="AH216" i="17" s="1"/>
  <c r="Y216" i="17"/>
  <c r="Z216" i="17" s="1"/>
  <c r="AA216" i="17" s="1"/>
  <c r="X216" i="17"/>
  <c r="V216" i="17"/>
  <c r="W216" i="17" s="1"/>
  <c r="Q216" i="17"/>
  <c r="G216" i="17"/>
  <c r="AG215" i="17"/>
  <c r="AH215" i="17" s="1"/>
  <c r="Y215" i="17"/>
  <c r="Z215" i="17" s="1"/>
  <c r="AA215" i="17" s="1"/>
  <c r="X215" i="17"/>
  <c r="V215" i="17"/>
  <c r="W215" i="17" s="1"/>
  <c r="Q215" i="17"/>
  <c r="G215" i="17"/>
  <c r="AG387" i="17"/>
  <c r="AH387" i="17" s="1"/>
  <c r="Z387" i="17"/>
  <c r="AA387" i="17" s="1"/>
  <c r="V387" i="17"/>
  <c r="W387" i="17" s="1"/>
  <c r="Q387" i="17"/>
  <c r="G387" i="17"/>
  <c r="AG214" i="17"/>
  <c r="AH214" i="17" s="1"/>
  <c r="Y214" i="17"/>
  <c r="Z214" i="17" s="1"/>
  <c r="AA214" i="17" s="1"/>
  <c r="X214" i="17"/>
  <c r="V214" i="17"/>
  <c r="W214" i="17" s="1"/>
  <c r="Q214" i="17"/>
  <c r="G214" i="17"/>
  <c r="AG213" i="17"/>
  <c r="AH213" i="17" s="1"/>
  <c r="Y213" i="17"/>
  <c r="Z213" i="17" s="1"/>
  <c r="AA213" i="17" s="1"/>
  <c r="X213" i="17"/>
  <c r="V213" i="17"/>
  <c r="W213" i="17" s="1"/>
  <c r="Q213" i="17"/>
  <c r="G213" i="17"/>
  <c r="AG386" i="17"/>
  <c r="AH386" i="17" s="1"/>
  <c r="Z386" i="17"/>
  <c r="AA386" i="17" s="1"/>
  <c r="V386" i="17"/>
  <c r="W386" i="17" s="1"/>
  <c r="Q386" i="17"/>
  <c r="G386" i="17"/>
  <c r="AG212" i="17"/>
  <c r="AH212" i="17" s="1"/>
  <c r="Y212" i="17"/>
  <c r="Z212" i="17" s="1"/>
  <c r="AA212" i="17" s="1"/>
  <c r="X212" i="17"/>
  <c r="V212" i="17"/>
  <c r="W212" i="17" s="1"/>
  <c r="Q212" i="17"/>
  <c r="G212" i="17"/>
  <c r="AG211" i="17"/>
  <c r="AH211" i="17" s="1"/>
  <c r="Y211" i="17"/>
  <c r="Z211" i="17" s="1"/>
  <c r="AA211" i="17" s="1"/>
  <c r="X211" i="17"/>
  <c r="V211" i="17"/>
  <c r="W211" i="17" s="1"/>
  <c r="Q211" i="17"/>
  <c r="G211" i="17"/>
  <c r="AG210" i="17"/>
  <c r="AH210" i="17" s="1"/>
  <c r="Y210" i="17"/>
  <c r="Z210" i="17" s="1"/>
  <c r="AA210" i="17" s="1"/>
  <c r="X210" i="17"/>
  <c r="V210" i="17"/>
  <c r="W210" i="17" s="1"/>
  <c r="Q210" i="17"/>
  <c r="G210" i="17"/>
  <c r="AG209" i="17"/>
  <c r="AH209" i="17" s="1"/>
  <c r="Y209" i="17"/>
  <c r="Z209" i="17" s="1"/>
  <c r="AA209" i="17" s="1"/>
  <c r="X209" i="17"/>
  <c r="V209" i="17"/>
  <c r="W209" i="17" s="1"/>
  <c r="Q209" i="17"/>
  <c r="G209" i="17"/>
  <c r="AG385" i="17"/>
  <c r="AH385" i="17" s="1"/>
  <c r="Y385" i="17"/>
  <c r="Z385" i="17" s="1"/>
  <c r="AA385" i="17" s="1"/>
  <c r="X385" i="17"/>
  <c r="V385" i="17"/>
  <c r="W385" i="17" s="1"/>
  <c r="Q385" i="17"/>
  <c r="G385" i="17"/>
  <c r="AG208" i="17"/>
  <c r="AH208" i="17" s="1"/>
  <c r="Y208" i="17"/>
  <c r="Z208" i="17" s="1"/>
  <c r="AA208" i="17" s="1"/>
  <c r="X208" i="17"/>
  <c r="V208" i="17"/>
  <c r="W208" i="17" s="1"/>
  <c r="Q208" i="17"/>
  <c r="G208" i="17"/>
  <c r="AG207" i="17"/>
  <c r="AH207" i="17" s="1"/>
  <c r="Y207" i="17"/>
  <c r="Z207" i="17" s="1"/>
  <c r="AA207" i="17" s="1"/>
  <c r="X207" i="17"/>
  <c r="V207" i="17"/>
  <c r="W207" i="17" s="1"/>
  <c r="Q207" i="17"/>
  <c r="G207" i="17"/>
  <c r="AG206" i="17"/>
  <c r="AH206" i="17" s="1"/>
  <c r="Y206" i="17"/>
  <c r="Z206" i="17" s="1"/>
  <c r="AA206" i="17" s="1"/>
  <c r="X206" i="17"/>
  <c r="V206" i="17"/>
  <c r="W206" i="17" s="1"/>
  <c r="Q206" i="17"/>
  <c r="G206" i="17"/>
  <c r="AG205" i="17"/>
  <c r="AH205" i="17" s="1"/>
  <c r="Y205" i="17"/>
  <c r="Z205" i="17" s="1"/>
  <c r="AA205" i="17" s="1"/>
  <c r="X205" i="17"/>
  <c r="V205" i="17"/>
  <c r="W205" i="17" s="1"/>
  <c r="Q205" i="17"/>
  <c r="G205" i="17"/>
  <c r="AG204" i="17"/>
  <c r="AH204" i="17" s="1"/>
  <c r="Y204" i="17"/>
  <c r="Z204" i="17" s="1"/>
  <c r="AA204" i="17" s="1"/>
  <c r="X204" i="17"/>
  <c r="V204" i="17"/>
  <c r="W204" i="17" s="1"/>
  <c r="Q204" i="17"/>
  <c r="G204" i="17"/>
  <c r="AG203" i="17"/>
  <c r="AH203" i="17" s="1"/>
  <c r="Y203" i="17"/>
  <c r="Z203" i="17" s="1"/>
  <c r="AA203" i="17" s="1"/>
  <c r="X203" i="17"/>
  <c r="V203" i="17"/>
  <c r="W203" i="17" s="1"/>
  <c r="Q203" i="17"/>
  <c r="G203" i="17"/>
  <c r="AG202" i="17"/>
  <c r="AH202" i="17" s="1"/>
  <c r="Y202" i="17"/>
  <c r="Z202" i="17" s="1"/>
  <c r="AA202" i="17" s="1"/>
  <c r="X202" i="17"/>
  <c r="V202" i="17"/>
  <c r="W202" i="17" s="1"/>
  <c r="Q202" i="17"/>
  <c r="G202" i="17"/>
  <c r="AG201" i="17"/>
  <c r="AH201" i="17" s="1"/>
  <c r="Y201" i="17"/>
  <c r="Z201" i="17" s="1"/>
  <c r="AA201" i="17" s="1"/>
  <c r="X201" i="17"/>
  <c r="V201" i="17"/>
  <c r="W201" i="17" s="1"/>
  <c r="Q201" i="17"/>
  <c r="G201" i="17"/>
  <c r="AG384" i="17"/>
  <c r="AH384" i="17" s="1"/>
  <c r="Y384" i="17"/>
  <c r="Z384" i="17" s="1"/>
  <c r="AA384" i="17" s="1"/>
  <c r="X384" i="17"/>
  <c r="V384" i="17"/>
  <c r="W384" i="17" s="1"/>
  <c r="Q384" i="17"/>
  <c r="G384" i="17"/>
  <c r="AG200" i="17"/>
  <c r="AH200" i="17" s="1"/>
  <c r="Y200" i="17"/>
  <c r="Z200" i="17" s="1"/>
  <c r="AA200" i="17" s="1"/>
  <c r="X200" i="17"/>
  <c r="V200" i="17"/>
  <c r="W200" i="17" s="1"/>
  <c r="Q200" i="17"/>
  <c r="G200" i="17"/>
  <c r="AG383" i="17"/>
  <c r="AH383" i="17" s="1"/>
  <c r="Z383" i="17"/>
  <c r="AA383" i="17" s="1"/>
  <c r="V383" i="17"/>
  <c r="W383" i="17" s="1"/>
  <c r="Q383" i="17"/>
  <c r="G383" i="17"/>
  <c r="AG199" i="17"/>
  <c r="AH199" i="17" s="1"/>
  <c r="Y199" i="17"/>
  <c r="Z199" i="17" s="1"/>
  <c r="AA199" i="17" s="1"/>
  <c r="X199" i="17"/>
  <c r="V199" i="17"/>
  <c r="W199" i="17" s="1"/>
  <c r="Q199" i="17"/>
  <c r="G199" i="17"/>
  <c r="AG198" i="17"/>
  <c r="AH198" i="17" s="1"/>
  <c r="Y198" i="17"/>
  <c r="Z198" i="17" s="1"/>
  <c r="AA198" i="17" s="1"/>
  <c r="X198" i="17"/>
  <c r="V198" i="17"/>
  <c r="W198" i="17" s="1"/>
  <c r="Q198" i="17"/>
  <c r="G198" i="17"/>
  <c r="AG197" i="17"/>
  <c r="AH197" i="17" s="1"/>
  <c r="Y197" i="17"/>
  <c r="Z197" i="17" s="1"/>
  <c r="AA197" i="17" s="1"/>
  <c r="X197" i="17"/>
  <c r="V197" i="17"/>
  <c r="W197" i="17" s="1"/>
  <c r="Q197" i="17"/>
  <c r="G197" i="17"/>
  <c r="AG382" i="17"/>
  <c r="AH382" i="17" s="1"/>
  <c r="Z382" i="17"/>
  <c r="AA382" i="17" s="1"/>
  <c r="V382" i="17"/>
  <c r="W382" i="17" s="1"/>
  <c r="Q382" i="17"/>
  <c r="G382" i="17"/>
  <c r="AG196" i="17"/>
  <c r="AH196" i="17" s="1"/>
  <c r="Y196" i="17"/>
  <c r="Z196" i="17" s="1"/>
  <c r="AA196" i="17" s="1"/>
  <c r="X196" i="17"/>
  <c r="V196" i="17"/>
  <c r="W196" i="17" s="1"/>
  <c r="Q196" i="17"/>
  <c r="G196" i="17"/>
  <c r="AG195" i="17"/>
  <c r="AH195" i="17" s="1"/>
  <c r="Y195" i="17"/>
  <c r="Z195" i="17" s="1"/>
  <c r="AA195" i="17" s="1"/>
  <c r="X195" i="17"/>
  <c r="V195" i="17"/>
  <c r="W195" i="17" s="1"/>
  <c r="Q195" i="17"/>
  <c r="G195" i="17"/>
  <c r="AG381" i="17"/>
  <c r="AH381" i="17" s="1"/>
  <c r="Y381" i="17"/>
  <c r="Z381" i="17" s="1"/>
  <c r="AA381" i="17" s="1"/>
  <c r="X381" i="17"/>
  <c r="V381" i="17"/>
  <c r="W381" i="17" s="1"/>
  <c r="Q381" i="17"/>
  <c r="G381" i="17"/>
  <c r="AG194" i="17"/>
  <c r="AH194" i="17" s="1"/>
  <c r="Y194" i="17"/>
  <c r="Z194" i="17" s="1"/>
  <c r="AA194" i="17" s="1"/>
  <c r="X194" i="17"/>
  <c r="V194" i="17"/>
  <c r="W194" i="17" s="1"/>
  <c r="Q194" i="17"/>
  <c r="G194" i="17"/>
  <c r="AG193" i="17"/>
  <c r="AH193" i="17" s="1"/>
  <c r="Y193" i="17"/>
  <c r="Z193" i="17" s="1"/>
  <c r="AA193" i="17" s="1"/>
  <c r="X193" i="17"/>
  <c r="V193" i="17"/>
  <c r="W193" i="17" s="1"/>
  <c r="Q193" i="17"/>
  <c r="G193" i="17"/>
  <c r="AG192" i="17"/>
  <c r="AH192" i="17" s="1"/>
  <c r="Y192" i="17"/>
  <c r="Z192" i="17" s="1"/>
  <c r="AA192" i="17" s="1"/>
  <c r="X192" i="17"/>
  <c r="V192" i="17"/>
  <c r="W192" i="17" s="1"/>
  <c r="Q192" i="17"/>
  <c r="G192" i="17"/>
  <c r="AG191" i="17"/>
  <c r="AH191" i="17" s="1"/>
  <c r="Y191" i="17"/>
  <c r="Z191" i="17" s="1"/>
  <c r="AA191" i="17" s="1"/>
  <c r="X191" i="17"/>
  <c r="V191" i="17"/>
  <c r="W191" i="17" s="1"/>
  <c r="Q191" i="17"/>
  <c r="G191" i="17"/>
  <c r="AG190" i="17"/>
  <c r="AH190" i="17" s="1"/>
  <c r="Y190" i="17"/>
  <c r="Z190" i="17" s="1"/>
  <c r="AA190" i="17" s="1"/>
  <c r="X190" i="17"/>
  <c r="V190" i="17"/>
  <c r="W190" i="17" s="1"/>
  <c r="Q190" i="17"/>
  <c r="G190" i="17"/>
  <c r="AG189" i="17"/>
  <c r="AH189" i="17" s="1"/>
  <c r="Y189" i="17"/>
  <c r="Z189" i="17" s="1"/>
  <c r="AA189" i="17" s="1"/>
  <c r="X189" i="17"/>
  <c r="V189" i="17"/>
  <c r="W189" i="17" s="1"/>
  <c r="Q189" i="17"/>
  <c r="G189" i="17"/>
  <c r="AG380" i="17"/>
  <c r="AH380" i="17" s="1"/>
  <c r="Z380" i="17"/>
  <c r="AA380" i="17" s="1"/>
  <c r="V380" i="17"/>
  <c r="W380" i="17" s="1"/>
  <c r="Q380" i="17"/>
  <c r="G380" i="17"/>
  <c r="AG379" i="17"/>
  <c r="AH379" i="17" s="1"/>
  <c r="Y379" i="17"/>
  <c r="Z379" i="17" s="1"/>
  <c r="AA379" i="17" s="1"/>
  <c r="X379" i="17"/>
  <c r="V379" i="17"/>
  <c r="W379" i="17" s="1"/>
  <c r="Q379" i="17"/>
  <c r="G379" i="17"/>
  <c r="AG378" i="17"/>
  <c r="AH378" i="17" s="1"/>
  <c r="Y378" i="17"/>
  <c r="Z378" i="17" s="1"/>
  <c r="AA378" i="17" s="1"/>
  <c r="X378" i="17"/>
  <c r="V378" i="17"/>
  <c r="W378" i="17" s="1"/>
  <c r="Q378" i="17"/>
  <c r="G378" i="17"/>
  <c r="AG377" i="17"/>
  <c r="AH377" i="17" s="1"/>
  <c r="Z377" i="17"/>
  <c r="AA377" i="17" s="1"/>
  <c r="V377" i="17"/>
  <c r="W377" i="17" s="1"/>
  <c r="Q377" i="17"/>
  <c r="G377" i="17"/>
  <c r="AG188" i="17"/>
  <c r="AH188" i="17" s="1"/>
  <c r="Y188" i="17"/>
  <c r="Z188" i="17" s="1"/>
  <c r="AA188" i="17" s="1"/>
  <c r="X188" i="17"/>
  <c r="V188" i="17"/>
  <c r="W188" i="17" s="1"/>
  <c r="Q188" i="17"/>
  <c r="G188" i="17"/>
  <c r="AG187" i="17"/>
  <c r="AH187" i="17" s="1"/>
  <c r="Y187" i="17"/>
  <c r="Z187" i="17" s="1"/>
  <c r="AA187" i="17" s="1"/>
  <c r="X187" i="17"/>
  <c r="V187" i="17"/>
  <c r="W187" i="17" s="1"/>
  <c r="Q187" i="17"/>
  <c r="G187" i="17"/>
  <c r="AG376" i="17"/>
  <c r="AH376" i="17" s="1"/>
  <c r="Y376" i="17"/>
  <c r="Z376" i="17" s="1"/>
  <c r="AA376" i="17" s="1"/>
  <c r="X376" i="17"/>
  <c r="V376" i="17"/>
  <c r="W376" i="17" s="1"/>
  <c r="Q376" i="17"/>
  <c r="G376" i="17"/>
  <c r="AG186" i="17"/>
  <c r="AH186" i="17" s="1"/>
  <c r="Y186" i="17"/>
  <c r="Z186" i="17" s="1"/>
  <c r="AA186" i="17" s="1"/>
  <c r="X186" i="17"/>
  <c r="V186" i="17"/>
  <c r="W186" i="17" s="1"/>
  <c r="Q186" i="17"/>
  <c r="G186" i="17"/>
  <c r="AG185" i="17"/>
  <c r="AH185" i="17" s="1"/>
  <c r="Y185" i="17"/>
  <c r="Z185" i="17" s="1"/>
  <c r="AA185" i="17" s="1"/>
  <c r="X185" i="17"/>
  <c r="V185" i="17"/>
  <c r="W185" i="17" s="1"/>
  <c r="Q185" i="17"/>
  <c r="G185" i="17"/>
  <c r="AG348" i="17"/>
  <c r="AH348" i="17" s="1"/>
  <c r="Y348" i="17"/>
  <c r="Z348" i="17" s="1"/>
  <c r="AA348" i="17" s="1"/>
  <c r="X348" i="17"/>
  <c r="V348" i="17"/>
  <c r="W348" i="17" s="1"/>
  <c r="Q348" i="17"/>
  <c r="G348" i="17"/>
  <c r="AG375" i="17"/>
  <c r="AH375" i="17" s="1"/>
  <c r="Y375" i="17"/>
  <c r="Z375" i="17" s="1"/>
  <c r="AA375" i="17" s="1"/>
  <c r="X375" i="17"/>
  <c r="V375" i="17"/>
  <c r="W375" i="17" s="1"/>
  <c r="Q375" i="17"/>
  <c r="G375" i="17"/>
  <c r="AG374" i="17"/>
  <c r="AH374" i="17" s="1"/>
  <c r="Y374" i="17"/>
  <c r="Z374" i="17" s="1"/>
  <c r="AA374" i="17" s="1"/>
  <c r="X374" i="17"/>
  <c r="V374" i="17"/>
  <c r="W374" i="17" s="1"/>
  <c r="Q374" i="17"/>
  <c r="G374" i="17"/>
  <c r="AG351" i="17"/>
  <c r="AH351" i="17" s="1"/>
  <c r="Y351" i="17"/>
  <c r="Z351" i="17" s="1"/>
  <c r="AA351" i="17" s="1"/>
  <c r="X351" i="17"/>
  <c r="V351" i="17"/>
  <c r="W351" i="17" s="1"/>
  <c r="Q351" i="17"/>
  <c r="G351" i="17"/>
  <c r="AG347" i="17"/>
  <c r="AH347" i="17" s="1"/>
  <c r="Y347" i="17"/>
  <c r="Z347" i="17" s="1"/>
  <c r="AA347" i="17" s="1"/>
  <c r="X347" i="17"/>
  <c r="Q347" i="17"/>
  <c r="G347" i="17"/>
  <c r="AG346" i="17"/>
  <c r="AH346" i="17" s="1"/>
  <c r="Y346" i="17"/>
  <c r="Z346" i="17" s="1"/>
  <c r="AA346" i="17" s="1"/>
  <c r="X346" i="17"/>
  <c r="V346" i="17"/>
  <c r="W346" i="17" s="1"/>
  <c r="Q346" i="17"/>
  <c r="G346" i="17"/>
  <c r="AG373" i="17"/>
  <c r="AH373" i="17" s="1"/>
  <c r="Z373" i="17"/>
  <c r="AA373" i="17" s="1"/>
  <c r="V373" i="17"/>
  <c r="W373" i="17" s="1"/>
  <c r="Q373" i="17"/>
  <c r="G373" i="17"/>
  <c r="AG372" i="17"/>
  <c r="AH372" i="17" s="1"/>
  <c r="Z372" i="17"/>
  <c r="AA372" i="17" s="1"/>
  <c r="V372" i="17"/>
  <c r="W372" i="17" s="1"/>
  <c r="Q372" i="17"/>
  <c r="G372" i="17"/>
  <c r="AG184" i="17"/>
  <c r="AH184" i="17" s="1"/>
  <c r="Y184" i="17"/>
  <c r="Z184" i="17" s="1"/>
  <c r="AA184" i="17" s="1"/>
  <c r="X184" i="17"/>
  <c r="V184" i="17"/>
  <c r="W184" i="17" s="1"/>
  <c r="Q184" i="17"/>
  <c r="G184" i="17"/>
  <c r="AG371" i="17"/>
  <c r="AH371" i="17" s="1"/>
  <c r="Z371" i="17"/>
  <c r="AA371" i="17" s="1"/>
  <c r="V371" i="17"/>
  <c r="W371" i="17" s="1"/>
  <c r="Q371" i="17"/>
  <c r="G371" i="17"/>
  <c r="AG183" i="17"/>
  <c r="AH183" i="17" s="1"/>
  <c r="Y183" i="17"/>
  <c r="Z183" i="17" s="1"/>
  <c r="AA183" i="17" s="1"/>
  <c r="X183" i="17"/>
  <c r="V183" i="17"/>
  <c r="W183" i="17" s="1"/>
  <c r="Q183" i="17"/>
  <c r="G183" i="17"/>
  <c r="AG182" i="17"/>
  <c r="AH182" i="17" s="1"/>
  <c r="Y182" i="17"/>
  <c r="Z182" i="17" s="1"/>
  <c r="AA182" i="17" s="1"/>
  <c r="X182" i="17"/>
  <c r="V182" i="17"/>
  <c r="W182" i="17" s="1"/>
  <c r="Q182" i="17"/>
  <c r="G182" i="17"/>
  <c r="AG181" i="17"/>
  <c r="AH181" i="17" s="1"/>
  <c r="Y181" i="17"/>
  <c r="Z181" i="17" s="1"/>
  <c r="AA181" i="17" s="1"/>
  <c r="X181" i="17"/>
  <c r="V181" i="17"/>
  <c r="W181" i="17" s="1"/>
  <c r="Q181" i="17"/>
  <c r="G181" i="17"/>
  <c r="AG180" i="17"/>
  <c r="AH180" i="17" s="1"/>
  <c r="Y180" i="17"/>
  <c r="Z180" i="17" s="1"/>
  <c r="AA180" i="17" s="1"/>
  <c r="X180" i="17"/>
  <c r="V180" i="17"/>
  <c r="W180" i="17" s="1"/>
  <c r="Q180" i="17"/>
  <c r="G180" i="17"/>
  <c r="AG370" i="17"/>
  <c r="AH370" i="17" s="1"/>
  <c r="Y370" i="17"/>
  <c r="Z370" i="17" s="1"/>
  <c r="AA370" i="17" s="1"/>
  <c r="X370" i="17"/>
  <c r="V370" i="17"/>
  <c r="W370" i="17" s="1"/>
  <c r="Q370" i="17"/>
  <c r="G370" i="17"/>
  <c r="AG369" i="17"/>
  <c r="AH369" i="17" s="1"/>
  <c r="Z369" i="17"/>
  <c r="AA369" i="17" s="1"/>
  <c r="V369" i="17"/>
  <c r="W369" i="17" s="1"/>
  <c r="Q369" i="17"/>
  <c r="G369" i="17"/>
  <c r="AG179" i="17"/>
  <c r="AH179" i="17" s="1"/>
  <c r="Y179" i="17"/>
  <c r="Z179" i="17" s="1"/>
  <c r="AA179" i="17" s="1"/>
  <c r="X179" i="17"/>
  <c r="V179" i="17"/>
  <c r="W179" i="17" s="1"/>
  <c r="Q179" i="17"/>
  <c r="G179" i="17"/>
  <c r="AG368" i="17"/>
  <c r="AH368" i="17" s="1"/>
  <c r="Z368" i="17"/>
  <c r="AA368" i="17" s="1"/>
  <c r="V368" i="17"/>
  <c r="W368" i="17" s="1"/>
  <c r="Q368" i="17"/>
  <c r="G368" i="17"/>
  <c r="AG178" i="17"/>
  <c r="AH178" i="17" s="1"/>
  <c r="Y178" i="17"/>
  <c r="Z178" i="17" s="1"/>
  <c r="AA178" i="17" s="1"/>
  <c r="X178" i="17"/>
  <c r="V178" i="17"/>
  <c r="W178" i="17" s="1"/>
  <c r="Q178" i="17"/>
  <c r="G178" i="17"/>
  <c r="AG367" i="17"/>
  <c r="AH367" i="17" s="1"/>
  <c r="Z367" i="17"/>
  <c r="AA367" i="17" s="1"/>
  <c r="V367" i="17"/>
  <c r="W367" i="17" s="1"/>
  <c r="Q367" i="17"/>
  <c r="G367" i="17"/>
  <c r="AG366" i="17"/>
  <c r="AH366" i="17" s="1"/>
  <c r="Y366" i="17"/>
  <c r="Z366" i="17" s="1"/>
  <c r="AA366" i="17" s="1"/>
  <c r="X366" i="17"/>
  <c r="V366" i="17"/>
  <c r="W366" i="17" s="1"/>
  <c r="Q366" i="17"/>
  <c r="G366" i="17"/>
  <c r="AG153" i="17"/>
  <c r="AH153" i="17" s="1"/>
  <c r="Y153" i="17"/>
  <c r="Z153" i="17" s="1"/>
  <c r="AA153" i="17" s="1"/>
  <c r="X153" i="17"/>
  <c r="V153" i="17"/>
  <c r="W153" i="17" s="1"/>
  <c r="Q153" i="17"/>
  <c r="G153" i="17"/>
  <c r="AG177" i="17"/>
  <c r="AH177" i="17" s="1"/>
  <c r="Y177" i="17"/>
  <c r="Z177" i="17" s="1"/>
  <c r="AA177" i="17" s="1"/>
  <c r="X177" i="17"/>
  <c r="V177" i="17"/>
  <c r="W177" i="17" s="1"/>
  <c r="Q177" i="17"/>
  <c r="G177" i="17"/>
  <c r="AG365" i="17"/>
  <c r="AH365" i="17" s="1"/>
  <c r="Y365" i="17"/>
  <c r="Z365" i="17" s="1"/>
  <c r="AA365" i="17" s="1"/>
  <c r="X365" i="17"/>
  <c r="V365" i="17"/>
  <c r="W365" i="17" s="1"/>
  <c r="Q365" i="17"/>
  <c r="G365" i="17"/>
  <c r="AG345" i="17"/>
  <c r="AH345" i="17" s="1"/>
  <c r="Y345" i="17"/>
  <c r="Z345" i="17" s="1"/>
  <c r="AA345" i="17" s="1"/>
  <c r="X345" i="17"/>
  <c r="V345" i="17"/>
  <c r="W345" i="17" s="1"/>
  <c r="Q345" i="17"/>
  <c r="G345" i="17"/>
  <c r="AG152" i="17"/>
  <c r="AH152" i="17" s="1"/>
  <c r="Y152" i="17"/>
  <c r="Z152" i="17" s="1"/>
  <c r="AA152" i="17" s="1"/>
  <c r="X152" i="17"/>
  <c r="V152" i="17"/>
  <c r="W152" i="17" s="1"/>
  <c r="Q152" i="17"/>
  <c r="G152" i="17"/>
  <c r="AG364" i="17"/>
  <c r="AH364" i="17" s="1"/>
  <c r="Z364" i="17"/>
  <c r="AA364" i="17" s="1"/>
  <c r="V364" i="17"/>
  <c r="W364" i="17" s="1"/>
  <c r="Q364" i="17"/>
  <c r="G364" i="17"/>
  <c r="AG363" i="17"/>
  <c r="AH363" i="17" s="1"/>
  <c r="Z363" i="17"/>
  <c r="AA363" i="17" s="1"/>
  <c r="V363" i="17"/>
  <c r="W363" i="17" s="1"/>
  <c r="Q363" i="17"/>
  <c r="G363" i="17"/>
  <c r="AG362" i="17"/>
  <c r="AH362" i="17" s="1"/>
  <c r="Z362" i="17"/>
  <c r="AA362" i="17" s="1"/>
  <c r="V362" i="17"/>
  <c r="W362" i="17" s="1"/>
  <c r="Q362" i="17"/>
  <c r="G362" i="17"/>
  <c r="AG361" i="17"/>
  <c r="AH361" i="17" s="1"/>
  <c r="Z361" i="17"/>
  <c r="AA361" i="17" s="1"/>
  <c r="V361" i="17"/>
  <c r="W361" i="17" s="1"/>
  <c r="Q361" i="17"/>
  <c r="G361" i="17"/>
  <c r="AG360" i="17"/>
  <c r="AH360" i="17" s="1"/>
  <c r="Z360" i="17"/>
  <c r="AA360" i="17" s="1"/>
  <c r="V360" i="17"/>
  <c r="W360" i="17" s="1"/>
  <c r="Q360" i="17"/>
  <c r="G360" i="17"/>
  <c r="AG151" i="17"/>
  <c r="AH151" i="17" s="1"/>
  <c r="Y151" i="17"/>
  <c r="Z151" i="17" s="1"/>
  <c r="AA151" i="17" s="1"/>
  <c r="X151" i="17"/>
  <c r="Q151" i="17"/>
  <c r="G151" i="17"/>
  <c r="AG150" i="17"/>
  <c r="AH150" i="17" s="1"/>
  <c r="Y150" i="17"/>
  <c r="Z150" i="17" s="1"/>
  <c r="AA150" i="17" s="1"/>
  <c r="X150" i="17"/>
  <c r="V150" i="17"/>
  <c r="W150" i="17" s="1"/>
  <c r="Q150" i="17"/>
  <c r="G150" i="17"/>
  <c r="AG359" i="17"/>
  <c r="AH359" i="17" s="1"/>
  <c r="Z359" i="17"/>
  <c r="AA359" i="17" s="1"/>
  <c r="V359" i="17"/>
  <c r="W359" i="17" s="1"/>
  <c r="Q359" i="17"/>
  <c r="G359" i="17"/>
  <c r="AG149" i="17"/>
  <c r="AH149" i="17" s="1"/>
  <c r="Y149" i="17"/>
  <c r="Z149" i="17" s="1"/>
  <c r="AA149" i="17" s="1"/>
  <c r="X149" i="17"/>
  <c r="Q149" i="17"/>
  <c r="G149" i="17"/>
  <c r="AG344" i="17"/>
  <c r="AH344" i="17" s="1"/>
  <c r="Y344" i="17"/>
  <c r="Z344" i="17" s="1"/>
  <c r="AA344" i="17" s="1"/>
  <c r="X344" i="17"/>
  <c r="V344" i="17"/>
  <c r="W344" i="17" s="1"/>
  <c r="Q344" i="17"/>
  <c r="G344" i="17"/>
  <c r="AG148" i="17"/>
  <c r="AH148" i="17" s="1"/>
  <c r="Y148" i="17"/>
  <c r="Z148" i="17" s="1"/>
  <c r="AA148" i="17" s="1"/>
  <c r="X148" i="17"/>
  <c r="V148" i="17"/>
  <c r="W148" i="17" s="1"/>
  <c r="Q148" i="17"/>
  <c r="G148" i="17"/>
  <c r="AG147" i="17"/>
  <c r="AH147" i="17" s="1"/>
  <c r="Y147" i="17"/>
  <c r="Z147" i="17" s="1"/>
  <c r="AA147" i="17" s="1"/>
  <c r="X147" i="17"/>
  <c r="V147" i="17"/>
  <c r="W147" i="17" s="1"/>
  <c r="Q147" i="17"/>
  <c r="G147" i="17"/>
  <c r="AG440" i="17"/>
  <c r="AH440" i="17" s="1"/>
  <c r="Y440" i="17"/>
  <c r="Z440" i="17" s="1"/>
  <c r="AA440" i="17" s="1"/>
  <c r="X440" i="17"/>
  <c r="Q440" i="17"/>
  <c r="G440" i="17"/>
  <c r="AG443" i="17"/>
  <c r="AH443" i="17" s="1"/>
  <c r="Y443" i="17"/>
  <c r="Z443" i="17" s="1"/>
  <c r="AA443" i="17" s="1"/>
  <c r="X443" i="17"/>
  <c r="Q443" i="17"/>
  <c r="G443" i="17"/>
  <c r="AG343" i="17"/>
  <c r="AH343" i="17" s="1"/>
  <c r="Y343" i="17"/>
  <c r="Z343" i="17" s="1"/>
  <c r="AA343" i="17" s="1"/>
  <c r="X343" i="17"/>
  <c r="V343" i="17"/>
  <c r="W343" i="17" s="1"/>
  <c r="Q343" i="17"/>
  <c r="G343" i="17"/>
  <c r="AG358" i="17"/>
  <c r="AH358" i="17" s="1"/>
  <c r="Y358" i="17"/>
  <c r="Z358" i="17" s="1"/>
  <c r="AA358" i="17" s="1"/>
  <c r="X358" i="17"/>
  <c r="V358" i="17"/>
  <c r="W358" i="17" s="1"/>
  <c r="Q358" i="17"/>
  <c r="G358" i="17"/>
  <c r="AG433" i="17"/>
  <c r="AH433" i="17" s="1"/>
  <c r="Y433" i="17"/>
  <c r="Z433" i="17" s="1"/>
  <c r="AA433" i="17" s="1"/>
  <c r="X433" i="17"/>
  <c r="Q433" i="17"/>
  <c r="G433" i="17"/>
  <c r="AG357" i="17"/>
  <c r="AH357" i="17" s="1"/>
  <c r="Z357" i="17"/>
  <c r="AA357" i="17" s="1"/>
  <c r="V357" i="17"/>
  <c r="W357" i="17" s="1"/>
  <c r="Q357" i="17"/>
  <c r="G357" i="17"/>
  <c r="AG110" i="17"/>
  <c r="AH110" i="17" s="1"/>
  <c r="Y110" i="17"/>
  <c r="Z110" i="17" s="1"/>
  <c r="AA110" i="17" s="1"/>
  <c r="X110" i="17"/>
  <c r="V110" i="17"/>
  <c r="W110" i="17" s="1"/>
  <c r="O110" i="17"/>
  <c r="Q110" i="17" s="1"/>
  <c r="G110" i="17"/>
  <c r="C110" i="17"/>
  <c r="AG64" i="17"/>
  <c r="AH64" i="17" s="1"/>
  <c r="Y64" i="17"/>
  <c r="Z64" i="17" s="1"/>
  <c r="AA64" i="17" s="1"/>
  <c r="X64" i="17"/>
  <c r="O64" i="17"/>
  <c r="Q64" i="17" s="1"/>
  <c r="G64" i="17"/>
  <c r="C64" i="17"/>
  <c r="AG109" i="17"/>
  <c r="AH109" i="17" s="1"/>
  <c r="Y109" i="17"/>
  <c r="Z109" i="17" s="1"/>
  <c r="AA109" i="17" s="1"/>
  <c r="X109" i="17"/>
  <c r="V109" i="17"/>
  <c r="W109" i="17" s="1"/>
  <c r="O109" i="17"/>
  <c r="Q109" i="17" s="1"/>
  <c r="G109" i="17"/>
  <c r="C109" i="17"/>
  <c r="AG108" i="17"/>
  <c r="AH108" i="17" s="1"/>
  <c r="Y108" i="17"/>
  <c r="Z108" i="17" s="1"/>
  <c r="AA108" i="17" s="1"/>
  <c r="X108" i="17"/>
  <c r="V108" i="17"/>
  <c r="W108" i="17" s="1"/>
  <c r="O108" i="17"/>
  <c r="Q108" i="17" s="1"/>
  <c r="G108" i="17"/>
  <c r="C108" i="17"/>
  <c r="AG107" i="17"/>
  <c r="AH107" i="17" s="1"/>
  <c r="Y107" i="17"/>
  <c r="Z107" i="17" s="1"/>
  <c r="AA107" i="17" s="1"/>
  <c r="X107" i="17"/>
  <c r="V107" i="17"/>
  <c r="W107" i="17" s="1"/>
  <c r="P107" i="17"/>
  <c r="O107" i="17"/>
  <c r="G107" i="17"/>
  <c r="C107" i="17"/>
  <c r="AH165" i="17"/>
  <c r="AF165" i="17"/>
  <c r="Z165" i="17"/>
  <c r="AA165" i="17" s="1"/>
  <c r="V165" i="17"/>
  <c r="W165" i="17" s="1"/>
  <c r="O165" i="17"/>
  <c r="Q165" i="17" s="1"/>
  <c r="C165" i="17"/>
  <c r="AG106" i="17"/>
  <c r="AH106" i="17" s="1"/>
  <c r="Y106" i="17"/>
  <c r="Z106" i="17" s="1"/>
  <c r="AA106" i="17" s="1"/>
  <c r="X106" i="17"/>
  <c r="V106" i="17"/>
  <c r="W106" i="17" s="1"/>
  <c r="O106" i="17"/>
  <c r="Q106" i="17" s="1"/>
  <c r="G106" i="17"/>
  <c r="C106" i="17"/>
  <c r="AG105" i="17"/>
  <c r="AH105" i="17" s="1"/>
  <c r="Y105" i="17"/>
  <c r="Z105" i="17" s="1"/>
  <c r="AA105" i="17" s="1"/>
  <c r="X105" i="17"/>
  <c r="V105" i="17"/>
  <c r="W105" i="17" s="1"/>
  <c r="O105" i="17"/>
  <c r="Q105" i="17" s="1"/>
  <c r="G105" i="17"/>
  <c r="C105" i="17"/>
  <c r="AG77" i="17"/>
  <c r="AH77" i="17" s="1"/>
  <c r="Y77" i="17"/>
  <c r="Z77" i="17" s="1"/>
  <c r="AA77" i="17" s="1"/>
  <c r="X77" i="17"/>
  <c r="V77" i="17"/>
  <c r="W77" i="17" s="1"/>
  <c r="P77" i="17"/>
  <c r="O77" i="17"/>
  <c r="G77" i="17"/>
  <c r="C77" i="17"/>
  <c r="AG63" i="17"/>
  <c r="AH63" i="17" s="1"/>
  <c r="Y63" i="17"/>
  <c r="Z63" i="17" s="1"/>
  <c r="AA63" i="17" s="1"/>
  <c r="X63" i="17"/>
  <c r="V63" i="17"/>
  <c r="W63" i="17" s="1"/>
  <c r="P63" i="17"/>
  <c r="O63" i="17"/>
  <c r="G63" i="17"/>
  <c r="C63" i="17"/>
  <c r="AH164" i="17"/>
  <c r="AF164" i="17"/>
  <c r="Y164" i="17"/>
  <c r="Z164" i="17" s="1"/>
  <c r="AA164" i="17" s="1"/>
  <c r="X164" i="17"/>
  <c r="V164" i="17"/>
  <c r="W164" i="17" s="1"/>
  <c r="O164" i="17"/>
  <c r="Q164" i="17" s="1"/>
  <c r="C164" i="17"/>
  <c r="AG104" i="17"/>
  <c r="AH104" i="17" s="1"/>
  <c r="Y104" i="17"/>
  <c r="Z104" i="17" s="1"/>
  <c r="AA104" i="17" s="1"/>
  <c r="X104" i="17"/>
  <c r="V104" i="17"/>
  <c r="W104" i="17" s="1"/>
  <c r="P104" i="17"/>
  <c r="O104" i="17"/>
  <c r="G104" i="17"/>
  <c r="C104" i="17"/>
  <c r="AG39" i="17"/>
  <c r="AH39" i="17" s="1"/>
  <c r="Y39" i="17"/>
  <c r="Z39" i="17" s="1"/>
  <c r="AA39" i="17" s="1"/>
  <c r="X39" i="17"/>
  <c r="V39" i="17"/>
  <c r="W39" i="17" s="1"/>
  <c r="O39" i="17"/>
  <c r="Q39" i="17" s="1"/>
  <c r="G39" i="17"/>
  <c r="C39" i="17"/>
  <c r="AG103" i="17"/>
  <c r="AH103" i="17" s="1"/>
  <c r="Y103" i="17"/>
  <c r="Z103" i="17" s="1"/>
  <c r="AA103" i="17" s="1"/>
  <c r="X103" i="17"/>
  <c r="V103" i="17"/>
  <c r="W103" i="17" s="1"/>
  <c r="P103" i="17"/>
  <c r="O103" i="17"/>
  <c r="G103" i="17"/>
  <c r="C103" i="17"/>
  <c r="AG52" i="17"/>
  <c r="AH52" i="17" s="1"/>
  <c r="Y52" i="17"/>
  <c r="Z52" i="17" s="1"/>
  <c r="AA52" i="17" s="1"/>
  <c r="X52" i="17"/>
  <c r="V52" i="17"/>
  <c r="W52" i="17" s="1"/>
  <c r="O52" i="17"/>
  <c r="Q52" i="17" s="1"/>
  <c r="G52" i="17"/>
  <c r="C52" i="17"/>
  <c r="AG102" i="17"/>
  <c r="AH102" i="17" s="1"/>
  <c r="Y102" i="17"/>
  <c r="Z102" i="17" s="1"/>
  <c r="AA102" i="17" s="1"/>
  <c r="X102" i="17"/>
  <c r="V102" i="17"/>
  <c r="W102" i="17" s="1"/>
  <c r="P102" i="17"/>
  <c r="O102" i="17"/>
  <c r="G102" i="17"/>
  <c r="C102" i="17"/>
  <c r="AG101" i="17"/>
  <c r="AH101" i="17" s="1"/>
  <c r="Y101" i="17"/>
  <c r="Z101" i="17" s="1"/>
  <c r="AA101" i="17" s="1"/>
  <c r="X101" i="17"/>
  <c r="V101" i="17"/>
  <c r="W101" i="17" s="1"/>
  <c r="P101" i="17"/>
  <c r="O101" i="17"/>
  <c r="G101" i="17"/>
  <c r="C101" i="17"/>
  <c r="AG76" i="17"/>
  <c r="AH76" i="17" s="1"/>
  <c r="Y76" i="17"/>
  <c r="Z76" i="17" s="1"/>
  <c r="AA76" i="17" s="1"/>
  <c r="X76" i="17"/>
  <c r="V76" i="17"/>
  <c r="W76" i="17" s="1"/>
  <c r="P76" i="17"/>
  <c r="O76" i="17"/>
  <c r="G76" i="17"/>
  <c r="C76" i="17"/>
  <c r="AG100" i="17"/>
  <c r="AH100" i="17" s="1"/>
  <c r="Y100" i="17"/>
  <c r="Z100" i="17" s="1"/>
  <c r="AA100" i="17" s="1"/>
  <c r="X100" i="17"/>
  <c r="P100" i="17"/>
  <c r="O100" i="17"/>
  <c r="G100" i="17"/>
  <c r="C100" i="17"/>
  <c r="AG38" i="17"/>
  <c r="AH38" i="17" s="1"/>
  <c r="Y38" i="17"/>
  <c r="Z38" i="17" s="1"/>
  <c r="AA38" i="17" s="1"/>
  <c r="X38" i="17"/>
  <c r="V38" i="17"/>
  <c r="W38" i="17" s="1"/>
  <c r="O38" i="17"/>
  <c r="Q38" i="17" s="1"/>
  <c r="G38" i="17"/>
  <c r="C38" i="17"/>
  <c r="AG37" i="17"/>
  <c r="AH37" i="17" s="1"/>
  <c r="Y37" i="17"/>
  <c r="Z37" i="17" s="1"/>
  <c r="AA37" i="17" s="1"/>
  <c r="X37" i="17"/>
  <c r="V37" i="17"/>
  <c r="W37" i="17" s="1"/>
  <c r="O37" i="17"/>
  <c r="Q37" i="17" s="1"/>
  <c r="G37" i="17"/>
  <c r="C37" i="17"/>
  <c r="AG75" i="17"/>
  <c r="AH75" i="17" s="1"/>
  <c r="Y75" i="17"/>
  <c r="Z75" i="17" s="1"/>
  <c r="AA75" i="17" s="1"/>
  <c r="X75" i="17"/>
  <c r="V75" i="17"/>
  <c r="W75" i="17" s="1"/>
  <c r="O75" i="17"/>
  <c r="Q75" i="17" s="1"/>
  <c r="G75" i="17"/>
  <c r="C75" i="17"/>
  <c r="AG62" i="17"/>
  <c r="AH62" i="17" s="1"/>
  <c r="Y62" i="17"/>
  <c r="Z62" i="17" s="1"/>
  <c r="AA62" i="17" s="1"/>
  <c r="X62" i="17"/>
  <c r="V62" i="17"/>
  <c r="W62" i="17" s="1"/>
  <c r="P62" i="17"/>
  <c r="O62" i="17"/>
  <c r="G62" i="17"/>
  <c r="C62" i="17"/>
  <c r="AG99" i="17"/>
  <c r="AH99" i="17" s="1"/>
  <c r="Y99" i="17"/>
  <c r="Z99" i="17" s="1"/>
  <c r="AA99" i="17" s="1"/>
  <c r="X99" i="17"/>
  <c r="V99" i="17"/>
  <c r="W99" i="17" s="1"/>
  <c r="O99" i="17"/>
  <c r="Q99" i="17" s="1"/>
  <c r="G99" i="17"/>
  <c r="C99" i="17"/>
  <c r="AG98" i="17"/>
  <c r="AH98" i="17" s="1"/>
  <c r="Y98" i="17"/>
  <c r="Z98" i="17" s="1"/>
  <c r="AA98" i="17" s="1"/>
  <c r="X98" i="17"/>
  <c r="V98" i="17"/>
  <c r="W98" i="17" s="1"/>
  <c r="O98" i="17"/>
  <c r="Q98" i="17" s="1"/>
  <c r="G98" i="17"/>
  <c r="C98" i="17"/>
  <c r="AG97" i="17"/>
  <c r="AH97" i="17" s="1"/>
  <c r="Y97" i="17"/>
  <c r="Z97" i="17" s="1"/>
  <c r="AA97" i="17" s="1"/>
  <c r="X97" i="17"/>
  <c r="V97" i="17"/>
  <c r="W97" i="17" s="1"/>
  <c r="O97" i="17"/>
  <c r="Q97" i="17" s="1"/>
  <c r="G97" i="17"/>
  <c r="C97" i="17"/>
  <c r="AG74" i="17"/>
  <c r="AH74" i="17" s="1"/>
  <c r="Y74" i="17"/>
  <c r="Z74" i="17" s="1"/>
  <c r="AA74" i="17" s="1"/>
  <c r="X74" i="17"/>
  <c r="V74" i="17"/>
  <c r="W74" i="17" s="1"/>
  <c r="P74" i="17"/>
  <c r="O74" i="17"/>
  <c r="G74" i="17"/>
  <c r="C74" i="17"/>
  <c r="AG48" i="17"/>
  <c r="AH48" i="17" s="1"/>
  <c r="Y48" i="17"/>
  <c r="Z48" i="17" s="1"/>
  <c r="AA48" i="17" s="1"/>
  <c r="X48" i="17"/>
  <c r="V48" i="17"/>
  <c r="W48" i="17" s="1"/>
  <c r="P48" i="17"/>
  <c r="O48" i="17"/>
  <c r="G48" i="17"/>
  <c r="C48" i="17"/>
  <c r="AG96" i="17"/>
  <c r="AH96" i="17" s="1"/>
  <c r="Y96" i="17"/>
  <c r="Z96" i="17" s="1"/>
  <c r="AA96" i="17" s="1"/>
  <c r="X96" i="17"/>
  <c r="V96" i="17"/>
  <c r="W96" i="17" s="1"/>
  <c r="P96" i="17"/>
  <c r="O96" i="17"/>
  <c r="G96" i="17"/>
  <c r="C96" i="17"/>
  <c r="AG8" i="17"/>
  <c r="AH8" i="17" s="1"/>
  <c r="Y8" i="17"/>
  <c r="Z8" i="17" s="1"/>
  <c r="AA8" i="17" s="1"/>
  <c r="X8" i="17"/>
  <c r="V8" i="17"/>
  <c r="W8" i="17" s="1"/>
  <c r="O8" i="17"/>
  <c r="Q8" i="17" s="1"/>
  <c r="G8" i="17"/>
  <c r="C8" i="17"/>
  <c r="AG44" i="17"/>
  <c r="AH44" i="17" s="1"/>
  <c r="Y44" i="17"/>
  <c r="Z44" i="17" s="1"/>
  <c r="AA44" i="17" s="1"/>
  <c r="X44" i="17"/>
  <c r="P44" i="17"/>
  <c r="O44" i="17"/>
  <c r="G44" i="17"/>
  <c r="C44" i="17"/>
  <c r="AG84" i="17"/>
  <c r="AH84" i="17" s="1"/>
  <c r="Y84" i="17"/>
  <c r="Z84" i="17" s="1"/>
  <c r="AA84" i="17" s="1"/>
  <c r="X84" i="17"/>
  <c r="V84" i="17"/>
  <c r="W84" i="17" s="1"/>
  <c r="O84" i="17"/>
  <c r="Q84" i="17" s="1"/>
  <c r="G84" i="17"/>
  <c r="C84" i="17"/>
  <c r="AG95" i="17"/>
  <c r="AH95" i="17" s="1"/>
  <c r="Y95" i="17"/>
  <c r="Z95" i="17" s="1"/>
  <c r="AA95" i="17" s="1"/>
  <c r="X95" i="17"/>
  <c r="V95" i="17"/>
  <c r="W95" i="17" s="1"/>
  <c r="P95" i="17"/>
  <c r="O95" i="17"/>
  <c r="G95" i="17"/>
  <c r="C95" i="17"/>
  <c r="AG36" i="17"/>
  <c r="AH36" i="17" s="1"/>
  <c r="Y36" i="17"/>
  <c r="Z36" i="17" s="1"/>
  <c r="AA36" i="17" s="1"/>
  <c r="X36" i="17"/>
  <c r="V36" i="17"/>
  <c r="W36" i="17" s="1"/>
  <c r="P36" i="17"/>
  <c r="O36" i="17"/>
  <c r="G36" i="17"/>
  <c r="C36" i="17"/>
  <c r="AG124" i="17"/>
  <c r="AH124" i="17" s="1"/>
  <c r="Y124" i="17"/>
  <c r="Z124" i="17" s="1"/>
  <c r="AA124" i="17" s="1"/>
  <c r="X124" i="17"/>
  <c r="O124" i="17"/>
  <c r="Q124" i="17" s="1"/>
  <c r="G124" i="17"/>
  <c r="C124" i="17"/>
  <c r="AG61" i="17"/>
  <c r="AH61" i="17" s="1"/>
  <c r="Y61" i="17"/>
  <c r="Z61" i="17" s="1"/>
  <c r="AA61" i="17" s="1"/>
  <c r="X61" i="17"/>
  <c r="V61" i="17"/>
  <c r="W61" i="17" s="1"/>
  <c r="O61" i="17"/>
  <c r="Q61" i="17" s="1"/>
  <c r="G61" i="17"/>
  <c r="C61" i="17"/>
  <c r="AG35" i="17"/>
  <c r="AH35" i="17" s="1"/>
  <c r="Y35" i="17"/>
  <c r="Z35" i="17" s="1"/>
  <c r="AA35" i="17" s="1"/>
  <c r="X35" i="17"/>
  <c r="V35" i="17"/>
  <c r="W35" i="17" s="1"/>
  <c r="O35" i="17"/>
  <c r="Q35" i="17" s="1"/>
  <c r="G35" i="17"/>
  <c r="C35" i="17"/>
  <c r="AG94" i="17"/>
  <c r="AH94" i="17" s="1"/>
  <c r="Y94" i="17"/>
  <c r="Z94" i="17" s="1"/>
  <c r="AA94" i="17" s="1"/>
  <c r="X94" i="17"/>
  <c r="V94" i="17"/>
  <c r="W94" i="17" s="1"/>
  <c r="P94" i="17"/>
  <c r="O94" i="17"/>
  <c r="G94" i="17"/>
  <c r="C94" i="17"/>
  <c r="AG73" i="17"/>
  <c r="AH73" i="17" s="1"/>
  <c r="Y73" i="17"/>
  <c r="Z73" i="17" s="1"/>
  <c r="AA73" i="17" s="1"/>
  <c r="X73" i="17"/>
  <c r="V73" i="17"/>
  <c r="W73" i="17" s="1"/>
  <c r="O73" i="17"/>
  <c r="Q73" i="17" s="1"/>
  <c r="G73" i="17"/>
  <c r="C73" i="17"/>
  <c r="AG34" i="17"/>
  <c r="AH34" i="17" s="1"/>
  <c r="Y34" i="17"/>
  <c r="Z34" i="17" s="1"/>
  <c r="AA34" i="17" s="1"/>
  <c r="X34" i="17"/>
  <c r="V34" i="17"/>
  <c r="W34" i="17" s="1"/>
  <c r="O34" i="17"/>
  <c r="Q34" i="17" s="1"/>
  <c r="G34" i="17"/>
  <c r="C34" i="17"/>
  <c r="AG33" i="17"/>
  <c r="AH33" i="17" s="1"/>
  <c r="Y33" i="17"/>
  <c r="Z33" i="17" s="1"/>
  <c r="AA33" i="17" s="1"/>
  <c r="X33" i="17"/>
  <c r="V33" i="17"/>
  <c r="W33" i="17" s="1"/>
  <c r="P33" i="17"/>
  <c r="O33" i="17"/>
  <c r="G33" i="17"/>
  <c r="C33" i="17"/>
  <c r="AG32" i="17"/>
  <c r="AH32" i="17" s="1"/>
  <c r="Y32" i="17"/>
  <c r="Z32" i="17" s="1"/>
  <c r="AA32" i="17" s="1"/>
  <c r="X32" i="17"/>
  <c r="V32" i="17"/>
  <c r="W32" i="17" s="1"/>
  <c r="P32" i="17"/>
  <c r="O32" i="17"/>
  <c r="G32" i="17"/>
  <c r="C32" i="17"/>
  <c r="AG425" i="17"/>
  <c r="AH425" i="17" s="1"/>
  <c r="Y425" i="17"/>
  <c r="Z425" i="17" s="1"/>
  <c r="AA425" i="17" s="1"/>
  <c r="X425" i="17"/>
  <c r="O425" i="17"/>
  <c r="Q425" i="17" s="1"/>
  <c r="G425" i="17"/>
  <c r="C425" i="17"/>
  <c r="AG72" i="17"/>
  <c r="AH72" i="17" s="1"/>
  <c r="Y72" i="17"/>
  <c r="Z72" i="17" s="1"/>
  <c r="AA72" i="17" s="1"/>
  <c r="X72" i="17"/>
  <c r="V72" i="17"/>
  <c r="W72" i="17" s="1"/>
  <c r="P72" i="17"/>
  <c r="O72" i="17"/>
  <c r="G72" i="17"/>
  <c r="C72" i="17"/>
  <c r="AG60" i="17"/>
  <c r="AH60" i="17" s="1"/>
  <c r="Y60" i="17"/>
  <c r="Z60" i="17" s="1"/>
  <c r="AA60" i="17" s="1"/>
  <c r="X60" i="17"/>
  <c r="V60" i="17"/>
  <c r="W60" i="17" s="1"/>
  <c r="P60" i="17"/>
  <c r="O60" i="17"/>
  <c r="G60" i="17"/>
  <c r="C60" i="17"/>
  <c r="AG83" i="17"/>
  <c r="AH83" i="17" s="1"/>
  <c r="Y83" i="17"/>
  <c r="Z83" i="17" s="1"/>
  <c r="AA83" i="17" s="1"/>
  <c r="X83" i="17"/>
  <c r="V83" i="17"/>
  <c r="W83" i="17" s="1"/>
  <c r="O83" i="17"/>
  <c r="Q83" i="17" s="1"/>
  <c r="G83" i="17"/>
  <c r="C83" i="17"/>
  <c r="AG43" i="17"/>
  <c r="AH43" i="17" s="1"/>
  <c r="Y43" i="17"/>
  <c r="Z43" i="17" s="1"/>
  <c r="AA43" i="17" s="1"/>
  <c r="X43" i="17"/>
  <c r="V43" i="17"/>
  <c r="W43" i="17" s="1"/>
  <c r="O43" i="17"/>
  <c r="Q43" i="17" s="1"/>
  <c r="G43" i="17"/>
  <c r="C43" i="17"/>
  <c r="AG71" i="17"/>
  <c r="AH71" i="17" s="1"/>
  <c r="Y71" i="17"/>
  <c r="Z71" i="17" s="1"/>
  <c r="AA71" i="17" s="1"/>
  <c r="X71" i="17"/>
  <c r="P71" i="17"/>
  <c r="O71" i="17"/>
  <c r="G71" i="17"/>
  <c r="C71" i="17"/>
  <c r="AG121" i="17"/>
  <c r="AH121" i="17" s="1"/>
  <c r="Y121" i="17"/>
  <c r="Z121" i="17" s="1"/>
  <c r="AA121" i="17" s="1"/>
  <c r="X121" i="17"/>
  <c r="P121" i="17"/>
  <c r="O121" i="17"/>
  <c r="G121" i="17"/>
  <c r="C121" i="17"/>
  <c r="AG19" i="17"/>
  <c r="AH19" i="17" s="1"/>
  <c r="Y19" i="17"/>
  <c r="Z19" i="17" s="1"/>
  <c r="AA19" i="17" s="1"/>
  <c r="X19" i="17"/>
  <c r="V19" i="17"/>
  <c r="W19" i="17" s="1"/>
  <c r="P19" i="17"/>
  <c r="O19" i="17"/>
  <c r="G19" i="17"/>
  <c r="C19" i="17"/>
  <c r="AG3" i="17"/>
  <c r="AH3" i="17" s="1"/>
  <c r="Y3" i="17"/>
  <c r="Z3" i="17" s="1"/>
  <c r="AA3" i="17" s="1"/>
  <c r="X3" i="17"/>
  <c r="V3" i="17"/>
  <c r="W3" i="17" s="1"/>
  <c r="P3" i="17"/>
  <c r="O3" i="17"/>
  <c r="G3" i="17"/>
  <c r="C3" i="17"/>
  <c r="AG31" i="17"/>
  <c r="AH31" i="17" s="1"/>
  <c r="Y31" i="17"/>
  <c r="Z31" i="17" s="1"/>
  <c r="AA31" i="17" s="1"/>
  <c r="X31" i="17"/>
  <c r="V31" i="17"/>
  <c r="W31" i="17" s="1"/>
  <c r="P31" i="17"/>
  <c r="O31" i="17"/>
  <c r="G31" i="17"/>
  <c r="C31" i="17"/>
  <c r="AG59" i="17"/>
  <c r="AH59" i="17" s="1"/>
  <c r="Y59" i="17"/>
  <c r="Z59" i="17" s="1"/>
  <c r="AA59" i="17" s="1"/>
  <c r="X59" i="17"/>
  <c r="V59" i="17"/>
  <c r="W59" i="17" s="1"/>
  <c r="O59" i="17"/>
  <c r="Q59" i="17" s="1"/>
  <c r="G59" i="17"/>
  <c r="C59" i="17"/>
  <c r="AG30" i="17"/>
  <c r="AH30" i="17" s="1"/>
  <c r="Y30" i="17"/>
  <c r="Z30" i="17" s="1"/>
  <c r="AA30" i="17" s="1"/>
  <c r="X30" i="17"/>
  <c r="V30" i="17"/>
  <c r="W30" i="17" s="1"/>
  <c r="P30" i="17"/>
  <c r="O30" i="17"/>
  <c r="G30" i="17"/>
  <c r="C30" i="17"/>
  <c r="AG29" i="17"/>
  <c r="AH29" i="17" s="1"/>
  <c r="Y29" i="17"/>
  <c r="Z29" i="17" s="1"/>
  <c r="AA29" i="17" s="1"/>
  <c r="X29" i="17"/>
  <c r="V29" i="17"/>
  <c r="W29" i="17" s="1"/>
  <c r="P29" i="17"/>
  <c r="O29" i="17"/>
  <c r="G29" i="17"/>
  <c r="C29" i="17"/>
  <c r="AG82" i="17"/>
  <c r="AH82" i="17" s="1"/>
  <c r="Y82" i="17"/>
  <c r="Z82" i="17" s="1"/>
  <c r="AA82" i="17" s="1"/>
  <c r="X82" i="17"/>
  <c r="V82" i="17"/>
  <c r="W82" i="17" s="1"/>
  <c r="O82" i="17"/>
  <c r="Q82" i="17" s="1"/>
  <c r="G82" i="17"/>
  <c r="C82" i="17"/>
  <c r="AG28" i="17"/>
  <c r="AH28" i="17" s="1"/>
  <c r="Y28" i="17"/>
  <c r="Z28" i="17" s="1"/>
  <c r="AA28" i="17" s="1"/>
  <c r="X28" i="17"/>
  <c r="V28" i="17"/>
  <c r="W28" i="17" s="1"/>
  <c r="P28" i="17"/>
  <c r="O28" i="17"/>
  <c r="G28" i="17"/>
  <c r="C28" i="17"/>
  <c r="AG10" i="17"/>
  <c r="AH10" i="17" s="1"/>
  <c r="Y10" i="17"/>
  <c r="Z10" i="17" s="1"/>
  <c r="AA10" i="17" s="1"/>
  <c r="X10" i="17"/>
  <c r="V10" i="17"/>
  <c r="W10" i="17" s="1"/>
  <c r="P10" i="17"/>
  <c r="O10" i="17"/>
  <c r="G10" i="17"/>
  <c r="C10" i="17"/>
  <c r="AG42" i="17"/>
  <c r="AH42" i="17" s="1"/>
  <c r="Y42" i="17"/>
  <c r="Z42" i="17" s="1"/>
  <c r="AA42" i="17" s="1"/>
  <c r="X42" i="17"/>
  <c r="V42" i="17"/>
  <c r="W42" i="17" s="1"/>
  <c r="P42" i="17"/>
  <c r="O42" i="17"/>
  <c r="G42" i="17"/>
  <c r="C42" i="17"/>
  <c r="AG17" i="17"/>
  <c r="AH17" i="17" s="1"/>
  <c r="Y17" i="17"/>
  <c r="Z17" i="17" s="1"/>
  <c r="AA17" i="17" s="1"/>
  <c r="X17" i="17"/>
  <c r="P17" i="17"/>
  <c r="O17" i="17"/>
  <c r="G17" i="17"/>
  <c r="C17" i="17"/>
  <c r="AG58" i="17"/>
  <c r="AH58" i="17" s="1"/>
  <c r="Y58" i="17"/>
  <c r="Z58" i="17" s="1"/>
  <c r="AA58" i="17" s="1"/>
  <c r="X58" i="17"/>
  <c r="V58" i="17"/>
  <c r="W58" i="17" s="1"/>
  <c r="P58" i="17"/>
  <c r="O58" i="17"/>
  <c r="G58" i="17"/>
  <c r="C58" i="17"/>
  <c r="AG47" i="17"/>
  <c r="AH47" i="17" s="1"/>
  <c r="Y47" i="17"/>
  <c r="Z47" i="17" s="1"/>
  <c r="AA47" i="17" s="1"/>
  <c r="X47" i="17"/>
  <c r="V47" i="17"/>
  <c r="W47" i="17" s="1"/>
  <c r="P47" i="17"/>
  <c r="O47" i="17"/>
  <c r="G47" i="17"/>
  <c r="C47" i="17"/>
  <c r="AG171" i="17"/>
  <c r="AH171" i="17" s="1"/>
  <c r="Y171" i="17"/>
  <c r="Z171" i="17" s="1"/>
  <c r="AA171" i="17" s="1"/>
  <c r="X171" i="17"/>
  <c r="P171" i="17"/>
  <c r="O171" i="17"/>
  <c r="G171" i="17"/>
  <c r="C171" i="17"/>
  <c r="AH163" i="17"/>
  <c r="AF163" i="17"/>
  <c r="Z163" i="17"/>
  <c r="AA163" i="17" s="1"/>
  <c r="V163" i="17"/>
  <c r="W163" i="17" s="1"/>
  <c r="O163" i="17"/>
  <c r="Q163" i="17" s="1"/>
  <c r="C163" i="17"/>
  <c r="AG57" i="17"/>
  <c r="AH57" i="17" s="1"/>
  <c r="Y57" i="17"/>
  <c r="Z57" i="17" s="1"/>
  <c r="AA57" i="17" s="1"/>
  <c r="X57" i="17"/>
  <c r="V57" i="17"/>
  <c r="W57" i="17" s="1"/>
  <c r="P57" i="17"/>
  <c r="O57" i="17"/>
  <c r="G57" i="17"/>
  <c r="C57" i="17"/>
  <c r="AG27" i="17"/>
  <c r="AH27" i="17" s="1"/>
  <c r="Y27" i="17"/>
  <c r="Z27" i="17" s="1"/>
  <c r="AA27" i="17" s="1"/>
  <c r="X27" i="17"/>
  <c r="V27" i="17"/>
  <c r="W27" i="17" s="1"/>
  <c r="P27" i="17"/>
  <c r="O27" i="17"/>
  <c r="G27" i="17"/>
  <c r="C27" i="17"/>
  <c r="AG56" i="17"/>
  <c r="AH56" i="17" s="1"/>
  <c r="Y56" i="17"/>
  <c r="Z56" i="17" s="1"/>
  <c r="AA56" i="17" s="1"/>
  <c r="X56" i="17"/>
  <c r="V56" i="17"/>
  <c r="W56" i="17" s="1"/>
  <c r="P56" i="17"/>
  <c r="O56" i="17"/>
  <c r="G56" i="17"/>
  <c r="C56" i="17"/>
  <c r="AG26" i="17"/>
  <c r="AH26" i="17" s="1"/>
  <c r="Y26" i="17"/>
  <c r="Z26" i="17" s="1"/>
  <c r="AA26" i="17" s="1"/>
  <c r="X26" i="17"/>
  <c r="V26" i="17"/>
  <c r="W26" i="17" s="1"/>
  <c r="O26" i="17"/>
  <c r="Q26" i="17" s="1"/>
  <c r="G26" i="17"/>
  <c r="C26" i="17"/>
  <c r="AG176" i="17"/>
  <c r="AH176" i="17" s="1"/>
  <c r="Y176" i="17"/>
  <c r="Z176" i="17" s="1"/>
  <c r="AA176" i="17" s="1"/>
  <c r="X176" i="17"/>
  <c r="P176" i="17"/>
  <c r="O176" i="17"/>
  <c r="G176" i="17"/>
  <c r="C176" i="17"/>
  <c r="AG81" i="17"/>
  <c r="AH81" i="17" s="1"/>
  <c r="Y81" i="17"/>
  <c r="Z81" i="17" s="1"/>
  <c r="AA81" i="17" s="1"/>
  <c r="X81" i="17"/>
  <c r="V81" i="17"/>
  <c r="W81" i="17" s="1"/>
  <c r="P81" i="17"/>
  <c r="O81" i="17"/>
  <c r="G81" i="17"/>
  <c r="C81" i="17"/>
  <c r="AG93" i="17"/>
  <c r="AH93" i="17" s="1"/>
  <c r="Y93" i="17"/>
  <c r="Z93" i="17" s="1"/>
  <c r="AA93" i="17" s="1"/>
  <c r="X93" i="17"/>
  <c r="P93" i="17"/>
  <c r="O93" i="17"/>
  <c r="G93" i="17"/>
  <c r="C93" i="17"/>
  <c r="AG120" i="17"/>
  <c r="AH120" i="17" s="1"/>
  <c r="Y120" i="17"/>
  <c r="Z120" i="17" s="1"/>
  <c r="AA120" i="17" s="1"/>
  <c r="X120" i="17"/>
  <c r="P120" i="17"/>
  <c r="O120" i="17"/>
  <c r="G120" i="17"/>
  <c r="C120" i="17"/>
  <c r="AG80" i="17"/>
  <c r="AH80" i="17" s="1"/>
  <c r="Y80" i="17"/>
  <c r="Z80" i="17" s="1"/>
  <c r="AA80" i="17" s="1"/>
  <c r="X80" i="17"/>
  <c r="V80" i="17"/>
  <c r="W80" i="17" s="1"/>
  <c r="P80" i="17"/>
  <c r="O80" i="17"/>
  <c r="G80" i="17"/>
  <c r="C80" i="17"/>
  <c r="AG92" i="17"/>
  <c r="AH92" i="17" s="1"/>
  <c r="Y92" i="17"/>
  <c r="Z92" i="17" s="1"/>
  <c r="AA92" i="17" s="1"/>
  <c r="X92" i="17"/>
  <c r="V92" i="17"/>
  <c r="W92" i="17" s="1"/>
  <c r="O92" i="17"/>
  <c r="Q92" i="17" s="1"/>
  <c r="G92" i="17"/>
  <c r="C92" i="17"/>
  <c r="AG46" i="17"/>
  <c r="AH46" i="17" s="1"/>
  <c r="Y46" i="17"/>
  <c r="Z46" i="17" s="1"/>
  <c r="AA46" i="17" s="1"/>
  <c r="X46" i="17"/>
  <c r="V46" i="17"/>
  <c r="W46" i="17" s="1"/>
  <c r="O46" i="17"/>
  <c r="Q46" i="17" s="1"/>
  <c r="G46" i="17"/>
  <c r="C46" i="17"/>
  <c r="AG112" i="17"/>
  <c r="AH112" i="17" s="1"/>
  <c r="Y112" i="17"/>
  <c r="Z112" i="17" s="1"/>
  <c r="AA112" i="17" s="1"/>
  <c r="X112" i="17"/>
  <c r="O112" i="17"/>
  <c r="Q112" i="17" s="1"/>
  <c r="G112" i="17"/>
  <c r="C112" i="17"/>
  <c r="AG51" i="17"/>
  <c r="AH51" i="17" s="1"/>
  <c r="Y51" i="17"/>
  <c r="Z51" i="17" s="1"/>
  <c r="AA51" i="17" s="1"/>
  <c r="X51" i="17"/>
  <c r="V51" i="17"/>
  <c r="W51" i="17" s="1"/>
  <c r="P51" i="17"/>
  <c r="O51" i="17"/>
  <c r="G51" i="17"/>
  <c r="C51" i="17"/>
  <c r="AG41" i="17"/>
  <c r="AH41" i="17" s="1"/>
  <c r="Y41" i="17"/>
  <c r="Z41" i="17" s="1"/>
  <c r="AA41" i="17" s="1"/>
  <c r="X41" i="17"/>
  <c r="O41" i="17"/>
  <c r="Q41" i="17" s="1"/>
  <c r="G41" i="17"/>
  <c r="C41" i="17"/>
  <c r="AG424" i="17"/>
  <c r="AH424" i="17" s="1"/>
  <c r="Y424" i="17"/>
  <c r="Z424" i="17" s="1"/>
  <c r="AA424" i="17" s="1"/>
  <c r="X424" i="17"/>
  <c r="P424" i="17"/>
  <c r="O424" i="17"/>
  <c r="G424" i="17"/>
  <c r="C424" i="17"/>
  <c r="AG16" i="17"/>
  <c r="AH16" i="17" s="1"/>
  <c r="Y16" i="17"/>
  <c r="Z16" i="17" s="1"/>
  <c r="AA16" i="17" s="1"/>
  <c r="X16" i="17"/>
  <c r="V16" i="17"/>
  <c r="W16" i="17" s="1"/>
  <c r="P16" i="17"/>
  <c r="O16" i="17"/>
  <c r="G16" i="17"/>
  <c r="C16" i="17"/>
  <c r="AG162" i="17"/>
  <c r="AH162" i="17" s="1"/>
  <c r="Y162" i="17"/>
  <c r="Z162" i="17" s="1"/>
  <c r="AA162" i="17" s="1"/>
  <c r="X162" i="17"/>
  <c r="O162" i="17"/>
  <c r="Q162" i="17" s="1"/>
  <c r="G162" i="17"/>
  <c r="C162" i="17"/>
  <c r="AG91" i="17"/>
  <c r="AH91" i="17" s="1"/>
  <c r="Y91" i="17"/>
  <c r="Z91" i="17" s="1"/>
  <c r="AA91" i="17" s="1"/>
  <c r="X91" i="17"/>
  <c r="V91" i="17"/>
  <c r="W91" i="17" s="1"/>
  <c r="O91" i="17"/>
  <c r="Q91" i="17" s="1"/>
  <c r="G91" i="17"/>
  <c r="C91" i="17"/>
  <c r="AG90" i="17"/>
  <c r="AH90" i="17" s="1"/>
  <c r="Y90" i="17"/>
  <c r="Z90" i="17" s="1"/>
  <c r="AA90" i="17" s="1"/>
  <c r="X90" i="17"/>
  <c r="V90" i="17"/>
  <c r="W90" i="17" s="1"/>
  <c r="P90" i="17"/>
  <c r="O90" i="17"/>
  <c r="G90" i="17"/>
  <c r="C90" i="17"/>
  <c r="AG89" i="17"/>
  <c r="AH89" i="17" s="1"/>
  <c r="Y89" i="17"/>
  <c r="Z89" i="17" s="1"/>
  <c r="AA89" i="17" s="1"/>
  <c r="X89" i="17"/>
  <c r="V89" i="17"/>
  <c r="W89" i="17" s="1"/>
  <c r="P89" i="17"/>
  <c r="O89" i="17"/>
  <c r="G89" i="17"/>
  <c r="C89" i="17"/>
  <c r="AH161" i="17"/>
  <c r="AF161" i="17"/>
  <c r="Z161" i="17"/>
  <c r="AA161" i="17" s="1"/>
  <c r="V161" i="17"/>
  <c r="W161" i="17" s="1"/>
  <c r="O161" i="17"/>
  <c r="Q161" i="17" s="1"/>
  <c r="C161" i="17"/>
  <c r="AG25" i="17"/>
  <c r="AH25" i="17" s="1"/>
  <c r="Y25" i="17"/>
  <c r="Z25" i="17" s="1"/>
  <c r="AA25" i="17" s="1"/>
  <c r="X25" i="17"/>
  <c r="P25" i="17"/>
  <c r="O25" i="17"/>
  <c r="G25" i="17"/>
  <c r="C25" i="17"/>
  <c r="AG24" i="17"/>
  <c r="AH24" i="17" s="1"/>
  <c r="Y24" i="17"/>
  <c r="Z24" i="17" s="1"/>
  <c r="AA24" i="17" s="1"/>
  <c r="X24" i="17"/>
  <c r="V24" i="17"/>
  <c r="W24" i="17" s="1"/>
  <c r="O24" i="17"/>
  <c r="Q24" i="17" s="1"/>
  <c r="G24" i="17"/>
  <c r="C24" i="17"/>
  <c r="AG70" i="17"/>
  <c r="AH70" i="17" s="1"/>
  <c r="Y70" i="17"/>
  <c r="Z70" i="17" s="1"/>
  <c r="AA70" i="17" s="1"/>
  <c r="X70" i="17"/>
  <c r="P70" i="17"/>
  <c r="O70" i="17"/>
  <c r="G70" i="17"/>
  <c r="C70" i="17"/>
  <c r="AG55" i="17"/>
  <c r="AH55" i="17" s="1"/>
  <c r="Y55" i="17"/>
  <c r="Z55" i="17" s="1"/>
  <c r="AA55" i="17" s="1"/>
  <c r="X55" i="17"/>
  <c r="V55" i="17"/>
  <c r="W55" i="17" s="1"/>
  <c r="O55" i="17"/>
  <c r="Q55" i="17" s="1"/>
  <c r="G55" i="17"/>
  <c r="C55" i="17"/>
  <c r="AG45" i="17"/>
  <c r="AH45" i="17" s="1"/>
  <c r="Y45" i="17"/>
  <c r="Z45" i="17" s="1"/>
  <c r="AA45" i="17" s="1"/>
  <c r="X45" i="17"/>
  <c r="P45" i="17"/>
  <c r="O45" i="17"/>
  <c r="G45" i="17"/>
  <c r="C45" i="17"/>
  <c r="AG354" i="17"/>
  <c r="AH354" i="17" s="1"/>
  <c r="Y354" i="17"/>
  <c r="Z354" i="17" s="1"/>
  <c r="AA354" i="17" s="1"/>
  <c r="X354" i="17"/>
  <c r="P354" i="17"/>
  <c r="O354" i="17"/>
  <c r="G354" i="17"/>
  <c r="C354" i="17"/>
  <c r="AG50" i="17"/>
  <c r="AH50" i="17" s="1"/>
  <c r="Y50" i="17"/>
  <c r="Z50" i="17" s="1"/>
  <c r="AA50" i="17" s="1"/>
  <c r="X50" i="17"/>
  <c r="V50" i="17"/>
  <c r="W50" i="17" s="1"/>
  <c r="P50" i="17"/>
  <c r="O50" i="17"/>
  <c r="G50" i="17"/>
  <c r="C50" i="17"/>
  <c r="AG23" i="17"/>
  <c r="AH23" i="17" s="1"/>
  <c r="Y23" i="17"/>
  <c r="Z23" i="17" s="1"/>
  <c r="AA23" i="17" s="1"/>
  <c r="X23" i="17"/>
  <c r="V23" i="17"/>
  <c r="W23" i="17" s="1"/>
  <c r="P23" i="17"/>
  <c r="O23" i="17"/>
  <c r="G23" i="17"/>
  <c r="C23" i="17"/>
  <c r="AG15" i="17"/>
  <c r="AH15" i="17" s="1"/>
  <c r="Y15" i="17"/>
  <c r="Z15" i="17" s="1"/>
  <c r="AA15" i="17" s="1"/>
  <c r="X15" i="17"/>
  <c r="V15" i="17"/>
  <c r="W15" i="17" s="1"/>
  <c r="P15" i="17"/>
  <c r="O15" i="17"/>
  <c r="G15" i="17"/>
  <c r="C15" i="17"/>
  <c r="AG88" i="17"/>
  <c r="AH88" i="17" s="1"/>
  <c r="Y88" i="17"/>
  <c r="Z88" i="17" s="1"/>
  <c r="AA88" i="17" s="1"/>
  <c r="X88" i="17"/>
  <c r="V88" i="17"/>
  <c r="W88" i="17" s="1"/>
  <c r="P88" i="17"/>
  <c r="O88" i="17"/>
  <c r="G88" i="17"/>
  <c r="C88" i="17"/>
  <c r="AG18" i="17"/>
  <c r="AH18" i="17" s="1"/>
  <c r="Y18" i="17"/>
  <c r="Z18" i="17" s="1"/>
  <c r="AA18" i="17" s="1"/>
  <c r="X18" i="17"/>
  <c r="O18" i="17"/>
  <c r="Q18" i="17" s="1"/>
  <c r="G18" i="17"/>
  <c r="C18" i="17"/>
  <c r="AG342" i="17"/>
  <c r="AH342" i="17" s="1"/>
  <c r="Y342" i="17"/>
  <c r="Z342" i="17" s="1"/>
  <c r="AA342" i="17" s="1"/>
  <c r="X342" i="17"/>
  <c r="P342" i="17"/>
  <c r="O342" i="17"/>
  <c r="G342" i="17"/>
  <c r="C342" i="17"/>
  <c r="AG14" i="17"/>
  <c r="AH14" i="17" s="1"/>
  <c r="Y14" i="17"/>
  <c r="Z14" i="17" s="1"/>
  <c r="AA14" i="17" s="1"/>
  <c r="X14" i="17"/>
  <c r="V14" i="17"/>
  <c r="W14" i="17" s="1"/>
  <c r="P14" i="17"/>
  <c r="O14" i="17"/>
  <c r="G14" i="17"/>
  <c r="C14" i="17"/>
  <c r="AG7" i="17"/>
  <c r="AH7" i="17" s="1"/>
  <c r="Y7" i="17"/>
  <c r="Z7" i="17" s="1"/>
  <c r="AA7" i="17" s="1"/>
  <c r="X7" i="17"/>
  <c r="P7" i="17"/>
  <c r="O7" i="17"/>
  <c r="G7" i="17"/>
  <c r="C7" i="17"/>
  <c r="AG87" i="17"/>
  <c r="AH87" i="17" s="1"/>
  <c r="Y87" i="17"/>
  <c r="Z87" i="17" s="1"/>
  <c r="AA87" i="17" s="1"/>
  <c r="X87" i="17"/>
  <c r="V87" i="17"/>
  <c r="W87" i="17" s="1"/>
  <c r="P87" i="17"/>
  <c r="O87" i="17"/>
  <c r="G87" i="17"/>
  <c r="C87" i="17"/>
  <c r="AG144" i="17"/>
  <c r="AH144" i="17" s="1"/>
  <c r="Y144" i="17"/>
  <c r="Z144" i="17" s="1"/>
  <c r="AA144" i="17" s="1"/>
  <c r="X144" i="17"/>
  <c r="P144" i="17"/>
  <c r="O144" i="17"/>
  <c r="G144" i="17"/>
  <c r="C144" i="17"/>
  <c r="AG9" i="17"/>
  <c r="AH9" i="17" s="1"/>
  <c r="Y9" i="17"/>
  <c r="Z9" i="17" s="1"/>
  <c r="AA9" i="17" s="1"/>
  <c r="X9" i="17"/>
  <c r="V9" i="17"/>
  <c r="W9" i="17" s="1"/>
  <c r="P9" i="17"/>
  <c r="O9" i="17"/>
  <c r="G9" i="17"/>
  <c r="C9" i="17"/>
  <c r="AG114" i="17"/>
  <c r="AH114" i="17" s="1"/>
  <c r="Y114" i="17"/>
  <c r="Z114" i="17" s="1"/>
  <c r="AA114" i="17" s="1"/>
  <c r="X114" i="17"/>
  <c r="P114" i="17"/>
  <c r="O114" i="17"/>
  <c r="G114" i="17"/>
  <c r="C114" i="17"/>
  <c r="AG435" i="17"/>
  <c r="AH435" i="17" s="1"/>
  <c r="Y435" i="17"/>
  <c r="Z435" i="17" s="1"/>
  <c r="AA435" i="17" s="1"/>
  <c r="X435" i="17"/>
  <c r="P435" i="17"/>
  <c r="O435" i="17"/>
  <c r="G435" i="17"/>
  <c r="C435" i="17"/>
  <c r="AG22" i="17"/>
  <c r="AH22" i="17" s="1"/>
  <c r="Y22" i="17"/>
  <c r="Z22" i="17" s="1"/>
  <c r="AA22" i="17" s="1"/>
  <c r="X22" i="17"/>
  <c r="P22" i="17"/>
  <c r="O22" i="17"/>
  <c r="G22" i="17"/>
  <c r="C22" i="17"/>
  <c r="AG86" i="17"/>
  <c r="AH86" i="17" s="1"/>
  <c r="Y86" i="17"/>
  <c r="Z86" i="17" s="1"/>
  <c r="AA86" i="17" s="1"/>
  <c r="X86" i="17"/>
  <c r="V86" i="17"/>
  <c r="W86" i="17" s="1"/>
  <c r="P86" i="17"/>
  <c r="O86" i="17"/>
  <c r="G86" i="17"/>
  <c r="C86" i="17"/>
  <c r="AG54" i="17"/>
  <c r="AH54" i="17" s="1"/>
  <c r="Y54" i="17"/>
  <c r="Z54" i="17" s="1"/>
  <c r="AA54" i="17" s="1"/>
  <c r="X54" i="17"/>
  <c r="O54" i="17"/>
  <c r="Q54" i="17" s="1"/>
  <c r="G54" i="17"/>
  <c r="C54" i="17"/>
  <c r="AG6" i="17"/>
  <c r="AH6" i="17" s="1"/>
  <c r="Y6" i="17"/>
  <c r="Z6" i="17" s="1"/>
  <c r="AA6" i="17" s="1"/>
  <c r="X6" i="17"/>
  <c r="P6" i="17"/>
  <c r="O6" i="17"/>
  <c r="G6" i="17"/>
  <c r="C6" i="17"/>
  <c r="AG13" i="17"/>
  <c r="AH13" i="17" s="1"/>
  <c r="Y13" i="17"/>
  <c r="Z13" i="17" s="1"/>
  <c r="AA13" i="17" s="1"/>
  <c r="X13" i="17"/>
  <c r="P13" i="17"/>
  <c r="O13" i="17"/>
  <c r="G13" i="17"/>
  <c r="C13" i="17"/>
  <c r="AG69" i="17"/>
  <c r="AH69" i="17" s="1"/>
  <c r="Y69" i="17"/>
  <c r="Z69" i="17" s="1"/>
  <c r="AA69" i="17" s="1"/>
  <c r="X69" i="17"/>
  <c r="V69" i="17"/>
  <c r="W69" i="17" s="1"/>
  <c r="O69" i="17"/>
  <c r="Q69" i="17" s="1"/>
  <c r="G69" i="17"/>
  <c r="C69" i="17"/>
  <c r="AG68" i="17"/>
  <c r="AH68" i="17" s="1"/>
  <c r="Y68" i="17"/>
  <c r="Z68" i="17" s="1"/>
  <c r="AA68" i="17" s="1"/>
  <c r="X68" i="17"/>
  <c r="V68" i="17"/>
  <c r="W68" i="17" s="1"/>
  <c r="P68" i="17"/>
  <c r="O68" i="17"/>
  <c r="G68" i="17"/>
  <c r="C68" i="17"/>
  <c r="AG53" i="17"/>
  <c r="AH53" i="17" s="1"/>
  <c r="Y53" i="17"/>
  <c r="Z53" i="17" s="1"/>
  <c r="AA53" i="17" s="1"/>
  <c r="X53" i="17"/>
  <c r="P53" i="17"/>
  <c r="O53" i="17"/>
  <c r="G53" i="17"/>
  <c r="C53" i="17"/>
  <c r="AG119" i="17"/>
  <c r="AH119" i="17" s="1"/>
  <c r="Y119" i="17"/>
  <c r="Z119" i="17" s="1"/>
  <c r="AA119" i="17" s="1"/>
  <c r="X119" i="17"/>
  <c r="O119" i="17"/>
  <c r="Q119" i="17" s="1"/>
  <c r="G119" i="17"/>
  <c r="C119" i="17"/>
  <c r="AG21" i="17"/>
  <c r="AH21" i="17" s="1"/>
  <c r="Y21" i="17"/>
  <c r="Z21" i="17" s="1"/>
  <c r="AA21" i="17" s="1"/>
  <c r="X21" i="17"/>
  <c r="V21" i="17"/>
  <c r="W21" i="17" s="1"/>
  <c r="P21" i="17"/>
  <c r="O21" i="17"/>
  <c r="G21" i="17"/>
  <c r="C21" i="17"/>
  <c r="AG85" i="17"/>
  <c r="AH85" i="17" s="1"/>
  <c r="Y85" i="17"/>
  <c r="Z85" i="17" s="1"/>
  <c r="AA85" i="17" s="1"/>
  <c r="X85" i="17"/>
  <c r="P85" i="17"/>
  <c r="O85" i="17"/>
  <c r="G85" i="17"/>
  <c r="C85" i="17"/>
  <c r="AG340" i="17"/>
  <c r="AH340" i="17" s="1"/>
  <c r="Y340" i="17"/>
  <c r="Z340" i="17" s="1"/>
  <c r="AA340" i="17" s="1"/>
  <c r="X340" i="17"/>
  <c r="P340" i="17"/>
  <c r="O340" i="17"/>
  <c r="G340" i="17"/>
  <c r="C340" i="17"/>
  <c r="AG170" i="17"/>
  <c r="AH170" i="17" s="1"/>
  <c r="Y170" i="17"/>
  <c r="Z170" i="17" s="1"/>
  <c r="AA170" i="17" s="1"/>
  <c r="X170" i="17"/>
  <c r="P170" i="17"/>
  <c r="O170" i="17"/>
  <c r="G170" i="17"/>
  <c r="C170" i="17"/>
  <c r="AG5" i="17"/>
  <c r="AH5" i="17" s="1"/>
  <c r="Y5" i="17"/>
  <c r="Z5" i="17" s="1"/>
  <c r="AA5" i="17" s="1"/>
  <c r="X5" i="17"/>
  <c r="P5" i="17"/>
  <c r="O5" i="17"/>
  <c r="G5" i="17"/>
  <c r="C5" i="17"/>
  <c r="AG356" i="17"/>
  <c r="AH356" i="17" s="1"/>
  <c r="Y356" i="17"/>
  <c r="Z356" i="17" s="1"/>
  <c r="AA356" i="17" s="1"/>
  <c r="X356" i="17"/>
  <c r="P356" i="17"/>
  <c r="O356" i="17"/>
  <c r="G356" i="17"/>
  <c r="C356" i="17"/>
  <c r="AG65" i="17"/>
  <c r="AH65" i="17" s="1"/>
  <c r="Y65" i="17"/>
  <c r="Z65" i="17" s="1"/>
  <c r="AA65" i="17" s="1"/>
  <c r="X65" i="17"/>
  <c r="O65" i="17"/>
  <c r="Q65" i="17" s="1"/>
  <c r="I65" i="17" a="1"/>
  <c r="I65" i="17" s="1"/>
  <c r="J65" i="17" s="1"/>
  <c r="G445" i="17"/>
  <c r="C65" i="17"/>
  <c r="AG146" i="17"/>
  <c r="AH146" i="17" s="1"/>
  <c r="Y146" i="17"/>
  <c r="Z146" i="17" s="1"/>
  <c r="AA146" i="17" s="1"/>
  <c r="X146" i="17"/>
  <c r="O146" i="17"/>
  <c r="Q146" i="17" s="1"/>
  <c r="G146" i="17"/>
  <c r="C146" i="17"/>
  <c r="AG175" i="17"/>
  <c r="AH175" i="17" s="1"/>
  <c r="Y175" i="17"/>
  <c r="Z175" i="17" s="1"/>
  <c r="AA175" i="17" s="1"/>
  <c r="X175" i="17"/>
  <c r="O175" i="17"/>
  <c r="Q175" i="17" s="1"/>
  <c r="G175" i="17"/>
  <c r="C175" i="17"/>
  <c r="AG67" i="17"/>
  <c r="AH67" i="17" s="1"/>
  <c r="Y67" i="17"/>
  <c r="Z67" i="17" s="1"/>
  <c r="AA67" i="17" s="1"/>
  <c r="X67" i="17"/>
  <c r="P67" i="17"/>
  <c r="O67" i="17"/>
  <c r="G67" i="17"/>
  <c r="C67" i="17"/>
  <c r="AG355" i="17"/>
  <c r="AH355" i="17" s="1"/>
  <c r="Y355" i="17"/>
  <c r="Z355" i="17" s="1"/>
  <c r="AA355" i="17" s="1"/>
  <c r="X355" i="17"/>
  <c r="P355" i="17"/>
  <c r="O355" i="17"/>
  <c r="G355" i="17"/>
  <c r="C355" i="17"/>
  <c r="AG12" i="17"/>
  <c r="AH12" i="17" s="1"/>
  <c r="Y12" i="17"/>
  <c r="Z12" i="17" s="1"/>
  <c r="AA12" i="17" s="1"/>
  <c r="X12" i="17"/>
  <c r="V12" i="17"/>
  <c r="W12" i="17" s="1"/>
  <c r="P12" i="17"/>
  <c r="O12" i="17"/>
  <c r="G12" i="17"/>
  <c r="C12" i="17"/>
  <c r="AG174" i="17"/>
  <c r="AH174" i="17" s="1"/>
  <c r="Y174" i="17"/>
  <c r="Z174" i="17" s="1"/>
  <c r="AA174" i="17" s="1"/>
  <c r="X174" i="17"/>
  <c r="O174" i="17"/>
  <c r="Q174" i="17" s="1"/>
  <c r="G174" i="17"/>
  <c r="C174" i="17"/>
  <c r="AG123" i="17"/>
  <c r="AH123" i="17" s="1"/>
  <c r="Y123" i="17"/>
  <c r="Z123" i="17" s="1"/>
  <c r="AA123" i="17" s="1"/>
  <c r="X123" i="17"/>
  <c r="P123" i="17"/>
  <c r="O123" i="17"/>
  <c r="G123" i="17"/>
  <c r="C123" i="17"/>
  <c r="AG11" i="17"/>
  <c r="AH11" i="17" s="1"/>
  <c r="Y11" i="17"/>
  <c r="Z11" i="17" s="1"/>
  <c r="AA11" i="17" s="1"/>
  <c r="X11" i="17"/>
  <c r="P11" i="17"/>
  <c r="O11" i="17"/>
  <c r="G11" i="17"/>
  <c r="C11" i="17"/>
  <c r="AG341" i="17"/>
  <c r="AH341" i="17" s="1"/>
  <c r="Y341" i="17"/>
  <c r="Z341" i="17" s="1"/>
  <c r="AA341" i="17" s="1"/>
  <c r="X341" i="17"/>
  <c r="P341" i="17"/>
  <c r="O341" i="17"/>
  <c r="G341" i="17"/>
  <c r="C341" i="17"/>
  <c r="AG4" i="17"/>
  <c r="AH4" i="17" s="1"/>
  <c r="Y4" i="17"/>
  <c r="Z4" i="17" s="1"/>
  <c r="AA4" i="17" s="1"/>
  <c r="X4" i="17"/>
  <c r="P4" i="17"/>
  <c r="O4" i="17"/>
  <c r="G4" i="17"/>
  <c r="C4" i="17"/>
  <c r="AG20" i="17"/>
  <c r="AH20" i="17" s="1"/>
  <c r="Y20" i="17"/>
  <c r="Z20" i="17" s="1"/>
  <c r="AA20" i="17" s="1"/>
  <c r="X20" i="17"/>
  <c r="V20" i="17"/>
  <c r="W20" i="17" s="1"/>
  <c r="P20" i="17"/>
  <c r="O20" i="17"/>
  <c r="G20" i="17"/>
  <c r="C20" i="17"/>
  <c r="AG426" i="17"/>
  <c r="AH426" i="17" s="1"/>
  <c r="Y426" i="17"/>
  <c r="Z426" i="17" s="1"/>
  <c r="AA426" i="17" s="1"/>
  <c r="X426" i="17"/>
  <c r="P426" i="17"/>
  <c r="O426" i="17"/>
  <c r="G426" i="17"/>
  <c r="C426" i="17"/>
  <c r="AG40" i="17"/>
  <c r="AH40" i="17" s="1"/>
  <c r="Y40" i="17"/>
  <c r="Z40" i="17" s="1"/>
  <c r="AA40" i="17" s="1"/>
  <c r="X40" i="17"/>
  <c r="P40" i="17"/>
  <c r="O40" i="17"/>
  <c r="G40" i="17"/>
  <c r="C40" i="17"/>
  <c r="AG118" i="17"/>
  <c r="AH118" i="17" s="1"/>
  <c r="Y118" i="17"/>
  <c r="Z118" i="17" s="1"/>
  <c r="AA118" i="17" s="1"/>
  <c r="X118" i="17"/>
  <c r="O118" i="17"/>
  <c r="Q118" i="17" s="1"/>
  <c r="G118" i="17"/>
  <c r="C118" i="17"/>
  <c r="AG160" i="17"/>
  <c r="AH160" i="17" s="1"/>
  <c r="Y160" i="17"/>
  <c r="Z160" i="17" s="1"/>
  <c r="AA160" i="17" s="1"/>
  <c r="X160" i="17"/>
  <c r="P160" i="17"/>
  <c r="O160" i="17"/>
  <c r="G160" i="17"/>
  <c r="C160" i="17"/>
  <c r="AG49" i="17"/>
  <c r="AH49" i="17" s="1"/>
  <c r="Y49" i="17"/>
  <c r="Z49" i="17" s="1"/>
  <c r="AA49" i="17" s="1"/>
  <c r="X49" i="17"/>
  <c r="V49" i="17"/>
  <c r="W49" i="17" s="1"/>
  <c r="P49" i="17"/>
  <c r="O49" i="17"/>
  <c r="G49" i="17"/>
  <c r="C49" i="17"/>
  <c r="AG79" i="17"/>
  <c r="AH79" i="17" s="1"/>
  <c r="Y79" i="17"/>
  <c r="Z79" i="17" s="1"/>
  <c r="AA79" i="17" s="1"/>
  <c r="X79" i="17"/>
  <c r="V79" i="17"/>
  <c r="W79" i="17" s="1"/>
  <c r="O79" i="17"/>
  <c r="Q79" i="17" s="1"/>
  <c r="G79" i="17"/>
  <c r="C79" i="17"/>
  <c r="AG339" i="17"/>
  <c r="AH339" i="17" s="1"/>
  <c r="Y339" i="17"/>
  <c r="Z339" i="17" s="1"/>
  <c r="AA339" i="17" s="1"/>
  <c r="X339" i="17"/>
  <c r="P339" i="17"/>
  <c r="O339" i="17"/>
  <c r="G339" i="17"/>
  <c r="C339" i="17"/>
  <c r="AG122" i="17"/>
  <c r="AH122" i="17" s="1"/>
  <c r="Y122" i="17"/>
  <c r="Z122" i="17" s="1"/>
  <c r="AA122" i="17" s="1"/>
  <c r="X122" i="17"/>
  <c r="P122" i="17"/>
  <c r="O122" i="17"/>
  <c r="G122" i="17"/>
  <c r="C122" i="17"/>
  <c r="AG437" i="17"/>
  <c r="AH437" i="17" s="1"/>
  <c r="Y437" i="17"/>
  <c r="Z437" i="17" s="1"/>
  <c r="AA437" i="17" s="1"/>
  <c r="X437" i="17"/>
  <c r="P437" i="17"/>
  <c r="O437" i="17"/>
  <c r="C437" i="17"/>
  <c r="AG2" i="17"/>
  <c r="AH2" i="17" s="1"/>
  <c r="Y2" i="17"/>
  <c r="Z2" i="17" s="1"/>
  <c r="AA2" i="17" s="1"/>
  <c r="X2" i="17"/>
  <c r="V2" i="17"/>
  <c r="W2" i="17" s="1"/>
  <c r="P2" i="17"/>
  <c r="O2" i="17"/>
  <c r="G2" i="17"/>
  <c r="C2" i="17"/>
  <c r="AH350" i="17"/>
  <c r="AF350" i="17"/>
  <c r="Z350" i="17"/>
  <c r="AA350" i="17" s="1"/>
  <c r="V350" i="17"/>
  <c r="W350" i="17" s="1"/>
  <c r="Q350" i="17"/>
  <c r="C350" i="17"/>
  <c r="AG338" i="17"/>
  <c r="AH338" i="17" s="1"/>
  <c r="Y338" i="17"/>
  <c r="Z338" i="17" s="1"/>
  <c r="AA338" i="17" s="1"/>
  <c r="X338" i="17"/>
  <c r="O338" i="17"/>
  <c r="Q338" i="17" s="1"/>
  <c r="G338" i="17"/>
  <c r="C338" i="17"/>
  <c r="AG172" i="17"/>
  <c r="AH172" i="17" s="1"/>
  <c r="Y172" i="17"/>
  <c r="Z172" i="17" s="1"/>
  <c r="AA172" i="17" s="1"/>
  <c r="X172" i="17"/>
  <c r="P172" i="17"/>
  <c r="O172" i="17"/>
  <c r="G172" i="17"/>
  <c r="C172" i="17"/>
  <c r="AH159" i="17"/>
  <c r="AF159" i="17"/>
  <c r="Z159" i="17"/>
  <c r="AA159" i="17" s="1"/>
  <c r="V159" i="17"/>
  <c r="W159" i="17" s="1"/>
  <c r="O159" i="17"/>
  <c r="Q159" i="17" s="1"/>
  <c r="C159" i="17"/>
  <c r="AH158" i="17"/>
  <c r="AF158" i="17"/>
  <c r="Z158" i="17"/>
  <c r="AA158" i="17" s="1"/>
  <c r="V158" i="17"/>
  <c r="W158" i="17" s="1"/>
  <c r="O158" i="17"/>
  <c r="Q158" i="17" s="1"/>
  <c r="C158" i="17"/>
  <c r="AG173" i="17"/>
  <c r="AH173" i="17" s="1"/>
  <c r="Y173" i="17"/>
  <c r="Z173" i="17" s="1"/>
  <c r="AA173" i="17" s="1"/>
  <c r="X173" i="17"/>
  <c r="P173" i="17"/>
  <c r="O173" i="17"/>
  <c r="G173" i="17"/>
  <c r="C173" i="17"/>
  <c r="AG441" i="17"/>
  <c r="AH441" i="17" s="1"/>
  <c r="Y441" i="17"/>
  <c r="Z441" i="17" s="1"/>
  <c r="AA441" i="17" s="1"/>
  <c r="X441" i="17"/>
  <c r="P441" i="17"/>
  <c r="O441" i="17"/>
  <c r="C441" i="17"/>
  <c r="AG78" i="17"/>
  <c r="AH78" i="17" s="1"/>
  <c r="Z78" i="17"/>
  <c r="AA78" i="17" s="1"/>
  <c r="V78" i="17"/>
  <c r="W78" i="17" s="1"/>
  <c r="O78" i="17"/>
  <c r="Q78" i="17" s="1"/>
  <c r="G78" i="17"/>
  <c r="C78" i="17"/>
  <c r="AH349" i="17"/>
  <c r="AF349" i="17"/>
  <c r="Z349" i="17"/>
  <c r="AA349" i="17" s="1"/>
  <c r="V349" i="17"/>
  <c r="W349" i="17" s="1"/>
  <c r="Q349" i="17"/>
  <c r="C349" i="17"/>
  <c r="AG434" i="17"/>
  <c r="AH434" i="17" s="1"/>
  <c r="Y434" i="17"/>
  <c r="Z434" i="17" s="1"/>
  <c r="AA434" i="17" s="1"/>
  <c r="X434" i="17"/>
  <c r="O434" i="17"/>
  <c r="Q434" i="17" s="1"/>
  <c r="G434" i="17"/>
  <c r="C434" i="17"/>
  <c r="AG66" i="17"/>
  <c r="AH66" i="17" s="1"/>
  <c r="Y66" i="17"/>
  <c r="Z66" i="17" s="1"/>
  <c r="AA66" i="17" s="1"/>
  <c r="X66" i="17"/>
  <c r="Q66" i="17"/>
  <c r="G66" i="17"/>
  <c r="E66" i="17" a="1"/>
  <c r="E66" i="17" s="1"/>
  <c r="F66" i="17" s="1"/>
  <c r="C66" i="17"/>
  <c r="F24" i="24" l="1"/>
  <c r="P6" i="21"/>
  <c r="Q143" i="17"/>
  <c r="Q353" i="17"/>
  <c r="Q173" i="17"/>
  <c r="Q172" i="17"/>
  <c r="Q355" i="17"/>
  <c r="Q170" i="17"/>
  <c r="Q354" i="17"/>
  <c r="Q29" i="17"/>
  <c r="Q107" i="17"/>
  <c r="Q331" i="17"/>
  <c r="Q90" i="17"/>
  <c r="Q101" i="17"/>
  <c r="Q77" i="17"/>
  <c r="Q74" i="17"/>
  <c r="Q63" i="17"/>
  <c r="Q15" i="17"/>
  <c r="Q45" i="17"/>
  <c r="Q27" i="17"/>
  <c r="Q22" i="17"/>
  <c r="Q144" i="17"/>
  <c r="Q80" i="17"/>
  <c r="Q58" i="17"/>
  <c r="Q9" i="17"/>
  <c r="Q121" i="17"/>
  <c r="Q49" i="17"/>
  <c r="Q356" i="17"/>
  <c r="Q85" i="17"/>
  <c r="Q53" i="17"/>
  <c r="Q86" i="17"/>
  <c r="Q332" i="17"/>
  <c r="Q340" i="17"/>
  <c r="Q114" i="17"/>
  <c r="Q36" i="17"/>
  <c r="Q102" i="17"/>
  <c r="Q123" i="17"/>
  <c r="Q12" i="17"/>
  <c r="Q5" i="17"/>
  <c r="Q21" i="17"/>
  <c r="Q50" i="17"/>
  <c r="Q56" i="17"/>
  <c r="Q60" i="17"/>
  <c r="Q72" i="17"/>
  <c r="Q44" i="17"/>
  <c r="Q42" i="17"/>
  <c r="Q95" i="17"/>
  <c r="Q13" i="17"/>
  <c r="Q25" i="17"/>
  <c r="Q17" i="17"/>
  <c r="Q32" i="17"/>
  <c r="Q334" i="17"/>
  <c r="Q336" i="17"/>
  <c r="Q335" i="17"/>
  <c r="Q28" i="17"/>
  <c r="Q71" i="17"/>
  <c r="Q11" i="17"/>
  <c r="Q341" i="17"/>
  <c r="Q4" i="17"/>
  <c r="Q68" i="17"/>
  <c r="Q435" i="17"/>
  <c r="Q7" i="17"/>
  <c r="Q424" i="17"/>
  <c r="Q176" i="17"/>
  <c r="Q19" i="17"/>
  <c r="Q33" i="17"/>
  <c r="Q48" i="17"/>
  <c r="Q122" i="17"/>
  <c r="Q339" i="17"/>
  <c r="Q342" i="17"/>
  <c r="Q89" i="17"/>
  <c r="G444" i="17"/>
  <c r="G446" i="17" s="1"/>
  <c r="H6" i="17" s="1"/>
  <c r="I6" i="17" s="1" a="1"/>
  <c r="I6" i="17" s="1"/>
  <c r="J6" i="17" s="1"/>
  <c r="Q40" i="17"/>
  <c r="Q426" i="17"/>
  <c r="Q20" i="17"/>
  <c r="Q437" i="17"/>
  <c r="X444" i="17"/>
  <c r="Q441" i="17"/>
  <c r="Q2" i="17"/>
  <c r="Q160" i="17"/>
  <c r="Q67" i="17"/>
  <c r="Q6" i="17"/>
  <c r="Q87" i="17"/>
  <c r="Q14" i="17"/>
  <c r="Q70" i="17"/>
  <c r="Q16" i="17"/>
  <c r="Q10" i="17"/>
  <c r="Q88" i="17"/>
  <c r="Q51" i="17"/>
  <c r="Q120" i="17"/>
  <c r="Q93" i="17"/>
  <c r="Q81" i="17"/>
  <c r="Q57" i="17"/>
  <c r="Q171" i="17"/>
  <c r="Q47" i="17"/>
  <c r="Q30" i="17"/>
  <c r="Q31" i="17"/>
  <c r="Q100" i="17"/>
  <c r="Q104" i="17"/>
  <c r="Q3" i="17"/>
  <c r="Q94" i="17"/>
  <c r="Q96" i="17"/>
  <c r="Q62" i="17"/>
  <c r="Q76" i="17"/>
  <c r="Q103" i="17"/>
  <c r="Q142" i="17"/>
  <c r="Q337" i="17"/>
  <c r="Q141" i="17"/>
  <c r="Q333" i="17"/>
  <c r="Q23" i="17"/>
  <c r="C445" i="17"/>
  <c r="C444" i="17"/>
  <c r="P444" i="17"/>
  <c r="O444" i="17"/>
  <c r="H149" i="17"/>
  <c r="I149" i="17" s="1" a="1"/>
  <c r="I149" i="17" s="1"/>
  <c r="J149" i="17" s="1"/>
  <c r="H423" i="17"/>
  <c r="I423" i="17" s="1" a="1"/>
  <c r="I423" i="17" s="1"/>
  <c r="J423" i="17" s="1"/>
  <c r="H310" i="17"/>
  <c r="I310" i="17" s="1" a="1"/>
  <c r="I310" i="17" s="1"/>
  <c r="J310" i="17" s="1"/>
  <c r="Q1" i="8"/>
  <c r="O1" i="8"/>
  <c r="F283" i="3"/>
  <c r="F284" i="3"/>
  <c r="F285" i="3"/>
  <c r="F286" i="3"/>
  <c r="F287" i="3"/>
  <c r="F288" i="3"/>
  <c r="F289" i="3"/>
  <c r="F290" i="3"/>
  <c r="F291" i="3"/>
  <c r="F292" i="3"/>
  <c r="F293" i="3"/>
  <c r="F294" i="3"/>
  <c r="F295" i="3"/>
  <c r="F296" i="3"/>
  <c r="F297" i="3"/>
  <c r="F298" i="3"/>
  <c r="F299" i="3"/>
  <c r="F300" i="3"/>
  <c r="F301" i="3"/>
  <c r="F302" i="3"/>
  <c r="F303" i="3"/>
  <c r="F304" i="3"/>
  <c r="F305" i="3"/>
  <c r="F306" i="3"/>
  <c r="F307" i="3"/>
  <c r="F308" i="3"/>
  <c r="F309" i="3"/>
  <c r="F310" i="3"/>
  <c r="F311" i="3"/>
  <c r="F312" i="3"/>
  <c r="F313" i="3"/>
  <c r="F314" i="3"/>
  <c r="F315" i="3"/>
  <c r="F316" i="3"/>
  <c r="F317" i="3"/>
  <c r="F318" i="3"/>
  <c r="F319" i="3"/>
  <c r="F320" i="3"/>
  <c r="F321" i="3"/>
  <c r="F322" i="3"/>
  <c r="F323" i="3"/>
  <c r="F324" i="3"/>
  <c r="F325" i="3"/>
  <c r="F326" i="3"/>
  <c r="F327" i="3"/>
  <c r="F328" i="3"/>
  <c r="F329" i="3"/>
  <c r="F330" i="3"/>
  <c r="F331" i="3"/>
  <c r="F332" i="3"/>
  <c r="F333" i="3"/>
  <c r="F334" i="3"/>
  <c r="F335" i="3"/>
  <c r="F336" i="3"/>
  <c r="F337" i="3"/>
  <c r="F338" i="3"/>
  <c r="F339" i="3"/>
  <c r="F340" i="3"/>
  <c r="F341" i="3"/>
  <c r="F342" i="3"/>
  <c r="F343" i="3"/>
  <c r="F344" i="3"/>
  <c r="F345" i="3"/>
  <c r="F346" i="3"/>
  <c r="F347" i="3"/>
  <c r="F348" i="3"/>
  <c r="F349" i="3"/>
  <c r="F350" i="3"/>
  <c r="F351" i="3"/>
  <c r="F352" i="3"/>
  <c r="F353" i="3"/>
  <c r="F354" i="3"/>
  <c r="F355" i="3"/>
  <c r="F356" i="3"/>
  <c r="F357" i="3"/>
  <c r="F358" i="3"/>
  <c r="F359" i="3"/>
  <c r="F360" i="3"/>
  <c r="F361" i="3"/>
  <c r="F362" i="3"/>
  <c r="F363" i="3"/>
  <c r="F364" i="3"/>
  <c r="F365" i="3"/>
  <c r="F366" i="3"/>
  <c r="F367" i="3"/>
  <c r="F368" i="3"/>
  <c r="F369" i="3"/>
  <c r="F370" i="3"/>
  <c r="F371" i="3"/>
  <c r="F372" i="3"/>
  <c r="F373" i="3"/>
  <c r="F374" i="3"/>
  <c r="F375" i="3"/>
  <c r="F376" i="3"/>
  <c r="F377" i="3"/>
  <c r="F378" i="3"/>
  <c r="F379" i="3"/>
  <c r="F380" i="3"/>
  <c r="F381" i="3"/>
  <c r="F382" i="3"/>
  <c r="F383" i="3"/>
  <c r="F384" i="3"/>
  <c r="F385" i="3"/>
  <c r="F386" i="3"/>
  <c r="F387" i="3"/>
  <c r="F388" i="3"/>
  <c r="F389" i="3"/>
  <c r="F390" i="3"/>
  <c r="F391" i="3"/>
  <c r="F392" i="3"/>
  <c r="F393" i="3"/>
  <c r="F394" i="3"/>
  <c r="F395" i="3"/>
  <c r="F396" i="3"/>
  <c r="F397" i="3"/>
  <c r="F398" i="3"/>
  <c r="F399" i="3"/>
  <c r="F400" i="3"/>
  <c r="F401" i="3"/>
  <c r="F402" i="3"/>
  <c r="F403" i="3"/>
  <c r="F404" i="3"/>
  <c r="F405" i="3"/>
  <c r="F406" i="3"/>
  <c r="F407" i="3"/>
  <c r="F408" i="3"/>
  <c r="F409" i="3"/>
  <c r="F410" i="3"/>
  <c r="F411" i="3"/>
  <c r="F412" i="3"/>
  <c r="F413" i="3"/>
  <c r="F414" i="3"/>
  <c r="F415" i="3"/>
  <c r="F416" i="3"/>
  <c r="F417" i="3"/>
  <c r="F418" i="3"/>
  <c r="F419" i="3"/>
  <c r="F420" i="3"/>
  <c r="F421" i="3"/>
  <c r="F422" i="3"/>
  <c r="F423" i="3"/>
  <c r="F424" i="3"/>
  <c r="F425" i="3"/>
  <c r="F426" i="3"/>
  <c r="F427" i="3"/>
  <c r="F428" i="3"/>
  <c r="F429" i="3"/>
  <c r="F430" i="3"/>
  <c r="F431" i="3"/>
  <c r="F432" i="3"/>
  <c r="F433" i="3"/>
  <c r="F434" i="3"/>
  <c r="F435" i="3"/>
  <c r="F436" i="3"/>
  <c r="F437" i="3"/>
  <c r="F438" i="3"/>
  <c r="F439" i="3"/>
  <c r="F440" i="3"/>
  <c r="F441" i="3"/>
  <c r="F442" i="3"/>
  <c r="F443" i="3"/>
  <c r="F444" i="3"/>
  <c r="F445" i="3"/>
  <c r="F446" i="3"/>
  <c r="C2" i="3"/>
  <c r="C3" i="3"/>
  <c r="C4" i="3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8" i="3"/>
  <c r="C199" i="3"/>
  <c r="C200" i="3"/>
  <c r="C201" i="3"/>
  <c r="C202" i="3"/>
  <c r="C203" i="3"/>
  <c r="C204" i="3"/>
  <c r="C205" i="3"/>
  <c r="C206" i="3"/>
  <c r="C207" i="3"/>
  <c r="C208" i="3"/>
  <c r="C209" i="3"/>
  <c r="C210" i="3"/>
  <c r="C211" i="3"/>
  <c r="C212" i="3"/>
  <c r="C213" i="3"/>
  <c r="C214" i="3"/>
  <c r="C215" i="3"/>
  <c r="C216" i="3"/>
  <c r="C217" i="3"/>
  <c r="C218" i="3"/>
  <c r="C219" i="3"/>
  <c r="C220" i="3"/>
  <c r="C221" i="3"/>
  <c r="C222" i="3"/>
  <c r="C223" i="3"/>
  <c r="C224" i="3"/>
  <c r="C225" i="3"/>
  <c r="C226" i="3"/>
  <c r="C227" i="3"/>
  <c r="C228" i="3"/>
  <c r="C229" i="3"/>
  <c r="C230" i="3"/>
  <c r="C231" i="3"/>
  <c r="C232" i="3"/>
  <c r="C233" i="3"/>
  <c r="C234" i="3"/>
  <c r="C235" i="3"/>
  <c r="C236" i="3"/>
  <c r="C237" i="3"/>
  <c r="C238" i="3"/>
  <c r="C239" i="3"/>
  <c r="C240" i="3"/>
  <c r="C241" i="3"/>
  <c r="C242" i="3"/>
  <c r="C243" i="3"/>
  <c r="C244" i="3"/>
  <c r="C245" i="3"/>
  <c r="C246" i="3"/>
  <c r="C247" i="3"/>
  <c r="C248" i="3"/>
  <c r="C249" i="3"/>
  <c r="C250" i="3"/>
  <c r="C251" i="3"/>
  <c r="C252" i="3"/>
  <c r="C253" i="3"/>
  <c r="C254" i="3"/>
  <c r="C255" i="3"/>
  <c r="C256" i="3"/>
  <c r="C257" i="3"/>
  <c r="C258" i="3"/>
  <c r="C259" i="3"/>
  <c r="C260" i="3"/>
  <c r="C261" i="3"/>
  <c r="C262" i="3"/>
  <c r="C263" i="3"/>
  <c r="C264" i="3"/>
  <c r="C265" i="3"/>
  <c r="C266" i="3"/>
  <c r="C267" i="3"/>
  <c r="C268" i="3"/>
  <c r="C269" i="3"/>
  <c r="C270" i="3"/>
  <c r="C271" i="3"/>
  <c r="C272" i="3"/>
  <c r="C273" i="3"/>
  <c r="C274" i="3"/>
  <c r="C275" i="3"/>
  <c r="C276" i="3"/>
  <c r="C277" i="3"/>
  <c r="C278" i="3"/>
  <c r="C279" i="3"/>
  <c r="C280" i="3"/>
  <c r="C281" i="3"/>
  <c r="C282" i="3"/>
  <c r="E457" i="9"/>
  <c r="E456" i="9"/>
  <c r="E455" i="9"/>
  <c r="E454" i="9"/>
  <c r="E453" i="9"/>
  <c r="E452" i="9"/>
  <c r="E451" i="9"/>
  <c r="E450" i="9"/>
  <c r="E449" i="9"/>
  <c r="F282" i="3"/>
  <c r="F281" i="3"/>
  <c r="F280" i="3"/>
  <c r="F279" i="3"/>
  <c r="F278" i="3"/>
  <c r="F277" i="3"/>
  <c r="F276" i="3"/>
  <c r="F275" i="3"/>
  <c r="F274" i="3"/>
  <c r="F273" i="3"/>
  <c r="F272" i="3"/>
  <c r="F271" i="3"/>
  <c r="F270" i="3"/>
  <c r="F269" i="3"/>
  <c r="F268" i="3"/>
  <c r="F267" i="3"/>
  <c r="F266" i="3"/>
  <c r="F265" i="3"/>
  <c r="F264" i="3"/>
  <c r="F263" i="3"/>
  <c r="F262" i="3"/>
  <c r="F261" i="3"/>
  <c r="F260" i="3"/>
  <c r="F259" i="3"/>
  <c r="F258" i="3"/>
  <c r="F257" i="3"/>
  <c r="F256" i="3"/>
  <c r="F255" i="3"/>
  <c r="F254" i="3"/>
  <c r="F253" i="3"/>
  <c r="F252" i="3"/>
  <c r="F251" i="3"/>
  <c r="F250" i="3"/>
  <c r="F249" i="3"/>
  <c r="F248" i="3"/>
  <c r="F247" i="3"/>
  <c r="F246" i="3"/>
  <c r="F245" i="3"/>
  <c r="F244" i="3"/>
  <c r="F243" i="3"/>
  <c r="F242" i="3"/>
  <c r="F241" i="3"/>
  <c r="F240" i="3"/>
  <c r="F239" i="3"/>
  <c r="F238" i="3"/>
  <c r="F237" i="3"/>
  <c r="F236" i="3"/>
  <c r="F235" i="3"/>
  <c r="F234" i="3"/>
  <c r="F233" i="3"/>
  <c r="F232" i="3"/>
  <c r="F231" i="3"/>
  <c r="F230" i="3"/>
  <c r="F229" i="3"/>
  <c r="F228" i="3"/>
  <c r="F227" i="3"/>
  <c r="F226" i="3"/>
  <c r="F225" i="3"/>
  <c r="F224" i="3"/>
  <c r="F223" i="3"/>
  <c r="F222" i="3"/>
  <c r="F221" i="3"/>
  <c r="F220" i="3"/>
  <c r="F219" i="3"/>
  <c r="F218" i="3"/>
  <c r="F217" i="3"/>
  <c r="F216" i="3"/>
  <c r="F215" i="3"/>
  <c r="F214" i="3"/>
  <c r="F213" i="3"/>
  <c r="F212" i="3"/>
  <c r="F211" i="3"/>
  <c r="F210" i="3"/>
  <c r="F209" i="3"/>
  <c r="F208" i="3"/>
  <c r="F207" i="3"/>
  <c r="F206" i="3"/>
  <c r="F205" i="3"/>
  <c r="F204" i="3"/>
  <c r="F203" i="3"/>
  <c r="F202" i="3"/>
  <c r="F201" i="3"/>
  <c r="F200" i="3"/>
  <c r="F199" i="3"/>
  <c r="F198" i="3"/>
  <c r="F197" i="3"/>
  <c r="F196" i="3"/>
  <c r="F195" i="3"/>
  <c r="F194" i="3"/>
  <c r="F193" i="3"/>
  <c r="F192" i="3"/>
  <c r="F191" i="3"/>
  <c r="F190" i="3"/>
  <c r="F189" i="3"/>
  <c r="F188" i="3"/>
  <c r="F187" i="3"/>
  <c r="F186" i="3"/>
  <c r="F185" i="3"/>
  <c r="F184" i="3"/>
  <c r="F183" i="3"/>
  <c r="F182" i="3"/>
  <c r="F181" i="3"/>
  <c r="F180" i="3"/>
  <c r="F179" i="3"/>
  <c r="F178" i="3"/>
  <c r="F177" i="3"/>
  <c r="F176" i="3"/>
  <c r="F175" i="3"/>
  <c r="F174" i="3"/>
  <c r="F173" i="3"/>
  <c r="F172" i="3"/>
  <c r="F171" i="3"/>
  <c r="F170" i="3"/>
  <c r="F169" i="3"/>
  <c r="F168" i="3"/>
  <c r="F167" i="3"/>
  <c r="F166" i="3"/>
  <c r="F165" i="3"/>
  <c r="F164" i="3"/>
  <c r="F163" i="3"/>
  <c r="F162" i="3"/>
  <c r="F161" i="3"/>
  <c r="F160" i="3"/>
  <c r="F159" i="3"/>
  <c r="F158" i="3"/>
  <c r="F157" i="3"/>
  <c r="F156" i="3"/>
  <c r="F155" i="3"/>
  <c r="F154" i="3"/>
  <c r="F153" i="3"/>
  <c r="F152" i="3"/>
  <c r="F151" i="3"/>
  <c r="F150" i="3"/>
  <c r="F149" i="3"/>
  <c r="F148" i="3"/>
  <c r="F147" i="3"/>
  <c r="F146" i="3"/>
  <c r="F145" i="3"/>
  <c r="F144" i="3"/>
  <c r="F143" i="3"/>
  <c r="F142" i="3"/>
  <c r="F141" i="3"/>
  <c r="F140" i="3"/>
  <c r="F139" i="3"/>
  <c r="F138" i="3"/>
  <c r="F137" i="3"/>
  <c r="F136" i="3"/>
  <c r="F135" i="3"/>
  <c r="F134" i="3"/>
  <c r="F133" i="3"/>
  <c r="F132" i="3"/>
  <c r="F131" i="3"/>
  <c r="F130" i="3"/>
  <c r="F129" i="3"/>
  <c r="F128" i="3"/>
  <c r="F127" i="3"/>
  <c r="F126" i="3"/>
  <c r="F125" i="3"/>
  <c r="F124" i="3"/>
  <c r="F123" i="3"/>
  <c r="F122" i="3"/>
  <c r="F121" i="3"/>
  <c r="F120" i="3"/>
  <c r="F119" i="3"/>
  <c r="F118" i="3"/>
  <c r="F117" i="3"/>
  <c r="F116" i="3"/>
  <c r="F115" i="3"/>
  <c r="F114" i="3"/>
  <c r="F113" i="3"/>
  <c r="F112" i="3"/>
  <c r="F111" i="3"/>
  <c r="F110" i="3"/>
  <c r="F109" i="3"/>
  <c r="F108" i="3"/>
  <c r="F107" i="3"/>
  <c r="F106" i="3"/>
  <c r="F105" i="3"/>
  <c r="F104" i="3"/>
  <c r="F103" i="3"/>
  <c r="F102" i="3"/>
  <c r="F101" i="3"/>
  <c r="F100" i="3"/>
  <c r="F99" i="3"/>
  <c r="F98" i="3"/>
  <c r="F97" i="3"/>
  <c r="F96" i="3"/>
  <c r="F95" i="3"/>
  <c r="F94" i="3"/>
  <c r="F93" i="3"/>
  <c r="F92" i="3"/>
  <c r="F91" i="3"/>
  <c r="F90" i="3"/>
  <c r="F89" i="3"/>
  <c r="F88" i="3"/>
  <c r="F87" i="3"/>
  <c r="F86" i="3"/>
  <c r="F85" i="3"/>
  <c r="F84" i="3"/>
  <c r="F83" i="3"/>
  <c r="F82" i="3"/>
  <c r="F81" i="3"/>
  <c r="F80" i="3"/>
  <c r="F79" i="3"/>
  <c r="F78" i="3"/>
  <c r="F77" i="3"/>
  <c r="F76" i="3"/>
  <c r="F75" i="3"/>
  <c r="F74" i="3"/>
  <c r="F73" i="3"/>
  <c r="F72" i="3"/>
  <c r="F71" i="3"/>
  <c r="F70" i="3"/>
  <c r="F69" i="3"/>
  <c r="F68" i="3"/>
  <c r="F67" i="3"/>
  <c r="F66" i="3"/>
  <c r="F65" i="3"/>
  <c r="F64" i="3"/>
  <c r="F63" i="3"/>
  <c r="F62" i="3"/>
  <c r="F61" i="3"/>
  <c r="F60" i="3"/>
  <c r="F59" i="3"/>
  <c r="F58" i="3"/>
  <c r="F57" i="3"/>
  <c r="F56" i="3"/>
  <c r="F55" i="3"/>
  <c r="F54" i="3"/>
  <c r="F53" i="3"/>
  <c r="F52" i="3"/>
  <c r="F51" i="3"/>
  <c r="F50" i="3"/>
  <c r="F49" i="3"/>
  <c r="F48" i="3"/>
  <c r="F47" i="3"/>
  <c r="F46" i="3"/>
  <c r="F45" i="3"/>
  <c r="F44" i="3"/>
  <c r="F43" i="3"/>
  <c r="F42" i="3"/>
  <c r="F41" i="3"/>
  <c r="F40" i="3"/>
  <c r="F39" i="3"/>
  <c r="F38" i="3"/>
  <c r="F37" i="3"/>
  <c r="F36" i="3"/>
  <c r="F35" i="3"/>
  <c r="F34" i="3"/>
  <c r="F33" i="3"/>
  <c r="F32" i="3"/>
  <c r="F31" i="3"/>
  <c r="F30" i="3"/>
  <c r="F29" i="3"/>
  <c r="F28" i="3"/>
  <c r="F27" i="3"/>
  <c r="F26" i="3"/>
  <c r="F25" i="3"/>
  <c r="F24" i="3"/>
  <c r="F23" i="3"/>
  <c r="F22" i="3"/>
  <c r="F21" i="3"/>
  <c r="F20" i="3"/>
  <c r="F19" i="3"/>
  <c r="F18" i="3"/>
  <c r="F17" i="3"/>
  <c r="F16" i="3"/>
  <c r="F15" i="3"/>
  <c r="F14" i="3"/>
  <c r="F13" i="3"/>
  <c r="F12" i="3"/>
  <c r="F11" i="3"/>
  <c r="F10" i="3"/>
  <c r="F9" i="3"/>
  <c r="F8" i="3"/>
  <c r="F7" i="3"/>
  <c r="F6" i="3"/>
  <c r="F5" i="3"/>
  <c r="F4" i="3"/>
  <c r="F3" i="3"/>
  <c r="F2" i="3"/>
  <c r="G6" i="15"/>
  <c r="F56" i="15"/>
  <c r="G56" i="15" s="1"/>
  <c r="F55" i="15"/>
  <c r="G55" i="15" s="1"/>
  <c r="F54" i="15"/>
  <c r="G54" i="15" s="1"/>
  <c r="F53" i="15"/>
  <c r="G53" i="15" s="1"/>
  <c r="F52" i="15"/>
  <c r="G52" i="15" s="1"/>
  <c r="F51" i="15"/>
  <c r="G51" i="15" s="1"/>
  <c r="F50" i="15"/>
  <c r="G50" i="15" s="1"/>
  <c r="F49" i="15"/>
  <c r="G49" i="15" s="1"/>
  <c r="F48" i="15"/>
  <c r="G48" i="15" s="1"/>
  <c r="F47" i="15"/>
  <c r="G47" i="15" s="1"/>
  <c r="F46" i="15"/>
  <c r="G46" i="15" s="1"/>
  <c r="F45" i="15"/>
  <c r="G45" i="15" s="1"/>
  <c r="F44" i="15"/>
  <c r="G44" i="15" s="1"/>
  <c r="F43" i="15"/>
  <c r="G43" i="15" s="1"/>
  <c r="F42" i="15"/>
  <c r="G42" i="15" s="1"/>
  <c r="F41" i="15"/>
  <c r="G41" i="15" s="1"/>
  <c r="F40" i="15"/>
  <c r="G40" i="15" s="1"/>
  <c r="F39" i="15"/>
  <c r="G39" i="15" s="1"/>
  <c r="F38" i="15"/>
  <c r="G38" i="15" s="1"/>
  <c r="F37" i="15"/>
  <c r="G37" i="15" s="1"/>
  <c r="F36" i="15"/>
  <c r="G36" i="15" s="1"/>
  <c r="F35" i="15"/>
  <c r="G35" i="15" s="1"/>
  <c r="F34" i="15"/>
  <c r="G34" i="15" s="1"/>
  <c r="F33" i="15"/>
  <c r="G33" i="15" s="1"/>
  <c r="F32" i="15"/>
  <c r="G32" i="15" s="1"/>
  <c r="F31" i="15"/>
  <c r="G31" i="15" s="1"/>
  <c r="F30" i="15"/>
  <c r="G30" i="15" s="1"/>
  <c r="F29" i="15"/>
  <c r="G29" i="15" s="1"/>
  <c r="F28" i="15"/>
  <c r="G28" i="15" s="1"/>
  <c r="F27" i="15"/>
  <c r="G27" i="15" s="1"/>
  <c r="F26" i="15"/>
  <c r="G26" i="15" s="1"/>
  <c r="F25" i="15"/>
  <c r="G25" i="15" s="1"/>
  <c r="F24" i="15"/>
  <c r="G24" i="15" s="1"/>
  <c r="F23" i="15"/>
  <c r="G23" i="15" s="1"/>
  <c r="F22" i="15"/>
  <c r="G22" i="15" s="1"/>
  <c r="F21" i="15"/>
  <c r="G21" i="15" s="1"/>
  <c r="F20" i="15"/>
  <c r="G20" i="15" s="1"/>
  <c r="F19" i="15"/>
  <c r="G19" i="15" s="1"/>
  <c r="F18" i="15"/>
  <c r="G18" i="15" s="1"/>
  <c r="F17" i="15"/>
  <c r="G17" i="15" s="1"/>
  <c r="F16" i="15"/>
  <c r="G16" i="15" s="1"/>
  <c r="F15" i="15"/>
  <c r="G15" i="15" s="1"/>
  <c r="F14" i="15"/>
  <c r="G14" i="15" s="1"/>
  <c r="F13" i="15"/>
  <c r="G13" i="15" s="1"/>
  <c r="F12" i="15"/>
  <c r="G12" i="15" s="1"/>
  <c r="F11" i="15"/>
  <c r="G11" i="15" s="1"/>
  <c r="F10" i="15"/>
  <c r="G10" i="15" s="1"/>
  <c r="F9" i="15"/>
  <c r="G9" i="15" s="1"/>
  <c r="F8" i="15"/>
  <c r="G8" i="15" s="1"/>
  <c r="F7" i="15"/>
  <c r="G7" i="15" s="1"/>
  <c r="F5" i="15"/>
  <c r="G5" i="15" s="1"/>
  <c r="F4" i="15"/>
  <c r="G4" i="15" s="1"/>
  <c r="G448" i="13"/>
  <c r="AB421" i="17" s="1"/>
  <c r="AC421" i="17" s="1"/>
  <c r="AD421" i="17" s="1"/>
  <c r="G447" i="13"/>
  <c r="AB302" i="17" s="1"/>
  <c r="AC302" i="17" s="1"/>
  <c r="AD302" i="17" s="1"/>
  <c r="G446" i="13"/>
  <c r="AB297" i="17" s="1"/>
  <c r="AC297" i="17" s="1"/>
  <c r="AD297" i="17" s="1"/>
  <c r="G445" i="13"/>
  <c r="G444" i="13"/>
  <c r="G443" i="13"/>
  <c r="AB65" i="17" s="1"/>
  <c r="AC65" i="17" s="1"/>
  <c r="AD65" i="17" s="1"/>
  <c r="G442" i="13"/>
  <c r="AB180" i="17" s="1"/>
  <c r="AC180" i="17" s="1"/>
  <c r="AD180" i="17" s="1"/>
  <c r="G441" i="13"/>
  <c r="G440" i="13"/>
  <c r="AB423" i="17" s="1"/>
  <c r="AC423" i="17" s="1"/>
  <c r="AD423" i="17" s="1"/>
  <c r="G439" i="13"/>
  <c r="AB179" i="17" s="1"/>
  <c r="AC179" i="17" s="1"/>
  <c r="AD179" i="17" s="1"/>
  <c r="G438" i="13"/>
  <c r="AB422" i="17" s="1"/>
  <c r="AC422" i="17" s="1"/>
  <c r="AD422" i="17" s="1"/>
  <c r="G437" i="13"/>
  <c r="G436" i="13"/>
  <c r="AB337" i="17" s="1"/>
  <c r="AC337" i="17" s="1"/>
  <c r="AD337" i="17" s="1"/>
  <c r="G435" i="13"/>
  <c r="AB309" i="17" s="1"/>
  <c r="AC309" i="17" s="1"/>
  <c r="AD309" i="17" s="1"/>
  <c r="G434" i="13"/>
  <c r="AB279" i="17" s="1"/>
  <c r="AC279" i="17" s="1"/>
  <c r="AD279" i="17" s="1"/>
  <c r="G433" i="13"/>
  <c r="AB282" i="17" s="1"/>
  <c r="AC282" i="17" s="1"/>
  <c r="AD282" i="17" s="1"/>
  <c r="G432" i="13"/>
  <c r="AB306" i="17" s="1"/>
  <c r="AC306" i="17" s="1"/>
  <c r="AD306" i="17" s="1"/>
  <c r="G431" i="13"/>
  <c r="AB293" i="17" s="1"/>
  <c r="AC293" i="17" s="1"/>
  <c r="AD293" i="17" s="1"/>
  <c r="G429" i="13"/>
  <c r="AB97" i="17" s="1"/>
  <c r="AC97" i="17" s="1"/>
  <c r="AD97" i="17" s="1"/>
  <c r="G54" i="13"/>
  <c r="G428" i="13"/>
  <c r="AB431" i="17" s="1"/>
  <c r="AC431" i="17" s="1"/>
  <c r="AD431" i="17" s="1"/>
  <c r="G427" i="13"/>
  <c r="AB94" i="17" s="1"/>
  <c r="AC94" i="17" s="1"/>
  <c r="AD94" i="17" s="1"/>
  <c r="G426" i="13"/>
  <c r="G425" i="13"/>
  <c r="G424" i="13"/>
  <c r="AB206" i="17" s="1"/>
  <c r="AC206" i="17" s="1"/>
  <c r="AD206" i="17" s="1"/>
  <c r="G423" i="13"/>
  <c r="AB289" i="17" s="1"/>
  <c r="AC289" i="17" s="1"/>
  <c r="AD289" i="17" s="1"/>
  <c r="G422" i="13"/>
  <c r="AB299" i="17" s="1"/>
  <c r="AC299" i="17" s="1"/>
  <c r="AD299" i="17" s="1"/>
  <c r="G53" i="13"/>
  <c r="G421" i="13"/>
  <c r="AB296" i="17" s="1"/>
  <c r="AC296" i="17" s="1"/>
  <c r="AD296" i="17" s="1"/>
  <c r="G420" i="13"/>
  <c r="AB288" i="17" s="1"/>
  <c r="AC288" i="17" s="1"/>
  <c r="AD288" i="17" s="1"/>
  <c r="G419" i="13"/>
  <c r="AB301" i="17" s="1"/>
  <c r="AC301" i="17" s="1"/>
  <c r="AD301" i="17" s="1"/>
  <c r="G418" i="13"/>
  <c r="AB329" i="17" s="1"/>
  <c r="AC329" i="17" s="1"/>
  <c r="AD329" i="17" s="1"/>
  <c r="G417" i="13"/>
  <c r="AB108" i="17" s="1"/>
  <c r="AC108" i="17" s="1"/>
  <c r="AD108" i="17" s="1"/>
  <c r="G416" i="13"/>
  <c r="G415" i="13"/>
  <c r="G414" i="13"/>
  <c r="G413" i="13"/>
  <c r="AB73" i="17" s="1"/>
  <c r="AC73" i="17" s="1"/>
  <c r="AD73" i="17" s="1"/>
  <c r="G412" i="13"/>
  <c r="AB348" i="17" s="1"/>
  <c r="AC348" i="17" s="1"/>
  <c r="AD348" i="17" s="1"/>
  <c r="G411" i="13"/>
  <c r="AB220" i="17" s="1"/>
  <c r="AC220" i="17" s="1"/>
  <c r="AD220" i="17" s="1"/>
  <c r="G410" i="13"/>
  <c r="AB221" i="17" s="1"/>
  <c r="AC221" i="17" s="1"/>
  <c r="AD221" i="17" s="1"/>
  <c r="G409" i="13"/>
  <c r="AB224" i="17" s="1"/>
  <c r="AC224" i="17" s="1"/>
  <c r="AD224" i="17" s="1"/>
  <c r="G408" i="13"/>
  <c r="AB381" i="17" s="1"/>
  <c r="AC381" i="17" s="1"/>
  <c r="AD381" i="17" s="1"/>
  <c r="G407" i="13"/>
  <c r="AB379" i="17" s="1"/>
  <c r="AC379" i="17" s="1"/>
  <c r="AD379" i="17" s="1"/>
  <c r="G406" i="13"/>
  <c r="G405" i="13"/>
  <c r="AB177" i="17" s="1"/>
  <c r="AC177" i="17" s="1"/>
  <c r="AD177" i="17" s="1"/>
  <c r="G404" i="13"/>
  <c r="AB178" i="17" s="1"/>
  <c r="AC178" i="17" s="1"/>
  <c r="AD178" i="17" s="1"/>
  <c r="G403" i="13"/>
  <c r="AB346" i="17" s="1"/>
  <c r="AC346" i="17" s="1"/>
  <c r="AD346" i="17" s="1"/>
  <c r="G402" i="13"/>
  <c r="AB239" i="17" s="1"/>
  <c r="AC239" i="17" s="1"/>
  <c r="AD239" i="17" s="1"/>
  <c r="G401" i="13"/>
  <c r="AB238" i="17" s="1"/>
  <c r="AC238" i="17" s="1"/>
  <c r="AD238" i="17" s="1"/>
  <c r="G400" i="13"/>
  <c r="AB236" i="17" s="1"/>
  <c r="AC236" i="17" s="1"/>
  <c r="AD236" i="17" s="1"/>
  <c r="G399" i="13"/>
  <c r="AB237" i="17" s="1"/>
  <c r="AC237" i="17" s="1"/>
  <c r="AD237" i="17" s="1"/>
  <c r="G398" i="13"/>
  <c r="AB182" i="17" s="1"/>
  <c r="AC182" i="17" s="1"/>
  <c r="AD182" i="17" s="1"/>
  <c r="G397" i="13"/>
  <c r="AB181" i="17" s="1"/>
  <c r="AC181" i="17" s="1"/>
  <c r="AD181" i="17" s="1"/>
  <c r="G396" i="13"/>
  <c r="AB183" i="17" s="1"/>
  <c r="AC183" i="17" s="1"/>
  <c r="AD183" i="17" s="1"/>
  <c r="G395" i="13"/>
  <c r="AB208" i="17" s="1"/>
  <c r="AC208" i="17" s="1"/>
  <c r="AD208" i="17" s="1"/>
  <c r="G394" i="13"/>
  <c r="AB211" i="17" s="1"/>
  <c r="AC211" i="17" s="1"/>
  <c r="AD211" i="17" s="1"/>
  <c r="G393" i="13"/>
  <c r="AB215" i="17" s="1"/>
  <c r="AC215" i="17" s="1"/>
  <c r="AD215" i="17" s="1"/>
  <c r="G392" i="13"/>
  <c r="AB229" i="17" s="1"/>
  <c r="AC229" i="17" s="1"/>
  <c r="AD229" i="17" s="1"/>
  <c r="G391" i="13"/>
  <c r="AB232" i="17" s="1"/>
  <c r="AC232" i="17" s="1"/>
  <c r="AD232" i="17" s="1"/>
  <c r="G390" i="13"/>
  <c r="AB219" i="17" s="1"/>
  <c r="AC219" i="17" s="1"/>
  <c r="AD219" i="17" s="1"/>
  <c r="G389" i="13"/>
  <c r="AB225" i="17" s="1"/>
  <c r="AC225" i="17" s="1"/>
  <c r="AD225" i="17" s="1"/>
  <c r="G388" i="13"/>
  <c r="AB218" i="17" s="1"/>
  <c r="AC218" i="17" s="1"/>
  <c r="AD218" i="17" s="1"/>
  <c r="G387" i="13"/>
  <c r="AB216" i="17" s="1"/>
  <c r="AC216" i="17" s="1"/>
  <c r="AD216" i="17" s="1"/>
  <c r="G386" i="13"/>
  <c r="AB226" i="17" s="1"/>
  <c r="AC226" i="17" s="1"/>
  <c r="AD226" i="17" s="1"/>
  <c r="G385" i="13"/>
  <c r="AB228" i="17" s="1"/>
  <c r="AC228" i="17" s="1"/>
  <c r="AD228" i="17" s="1"/>
  <c r="G384" i="13"/>
  <c r="AB233" i="17" s="1"/>
  <c r="AC233" i="17" s="1"/>
  <c r="AD233" i="17" s="1"/>
  <c r="G383" i="13"/>
  <c r="AB231" i="17" s="1"/>
  <c r="AC231" i="17" s="1"/>
  <c r="AD231" i="17" s="1"/>
  <c r="G382" i="13"/>
  <c r="AB222" i="17" s="1"/>
  <c r="AC222" i="17" s="1"/>
  <c r="AD222" i="17" s="1"/>
  <c r="G381" i="13"/>
  <c r="AB235" i="17" s="1"/>
  <c r="AC235" i="17" s="1"/>
  <c r="AD235" i="17" s="1"/>
  <c r="G380" i="13"/>
  <c r="AB187" i="17" s="1"/>
  <c r="AC187" i="17" s="1"/>
  <c r="AD187" i="17" s="1"/>
  <c r="G379" i="13"/>
  <c r="AB194" i="17" s="1"/>
  <c r="AC194" i="17" s="1"/>
  <c r="AD194" i="17" s="1"/>
  <c r="G378" i="13"/>
  <c r="AB200" i="17" s="1"/>
  <c r="AC200" i="17" s="1"/>
  <c r="AD200" i="17" s="1"/>
  <c r="G377" i="13"/>
  <c r="AB191" i="17" s="1"/>
  <c r="AC191" i="17" s="1"/>
  <c r="AD191" i="17" s="1"/>
  <c r="G376" i="13"/>
  <c r="AB189" i="17" s="1"/>
  <c r="AC189" i="17" s="1"/>
  <c r="AD189" i="17" s="1"/>
  <c r="G375" i="13"/>
  <c r="AB195" i="17" s="1"/>
  <c r="AC195" i="17" s="1"/>
  <c r="AD195" i="17" s="1"/>
  <c r="G374" i="13"/>
  <c r="AB199" i="17" s="1"/>
  <c r="AC199" i="17" s="1"/>
  <c r="AD199" i="17" s="1"/>
  <c r="G373" i="13"/>
  <c r="AB210" i="17" s="1"/>
  <c r="AC210" i="17" s="1"/>
  <c r="AD210" i="17" s="1"/>
  <c r="G372" i="13"/>
  <c r="AB207" i="17" s="1"/>
  <c r="AC207" i="17" s="1"/>
  <c r="AD207" i="17" s="1"/>
  <c r="G371" i="13"/>
  <c r="AB242" i="17" s="1"/>
  <c r="AC242" i="17" s="1"/>
  <c r="AD242" i="17" s="1"/>
  <c r="G370" i="13"/>
  <c r="AB185" i="17" s="1"/>
  <c r="AC185" i="17" s="1"/>
  <c r="AD185" i="17" s="1"/>
  <c r="G49" i="13"/>
  <c r="G369" i="13"/>
  <c r="AB265" i="17" s="1"/>
  <c r="AC265" i="17" s="1"/>
  <c r="AD265" i="17" s="1"/>
  <c r="G368" i="13"/>
  <c r="AB320" i="17" s="1"/>
  <c r="AC320" i="17" s="1"/>
  <c r="AD320" i="17" s="1"/>
  <c r="G367" i="13"/>
  <c r="AB369" i="17" s="1"/>
  <c r="AC369" i="17" s="1"/>
  <c r="AD369" i="17" s="1"/>
  <c r="G366" i="13"/>
  <c r="AB196" i="17" s="1"/>
  <c r="AC196" i="17" s="1"/>
  <c r="AD196" i="17" s="1"/>
  <c r="G365" i="13"/>
  <c r="AB209" i="17" s="1"/>
  <c r="AC209" i="17" s="1"/>
  <c r="AD209" i="17" s="1"/>
  <c r="G364" i="13"/>
  <c r="AB184" i="17" s="1"/>
  <c r="AC184" i="17" s="1"/>
  <c r="AD184" i="17" s="1"/>
  <c r="G363" i="13"/>
  <c r="AB188" i="17" s="1"/>
  <c r="AC188" i="17" s="1"/>
  <c r="AD188" i="17" s="1"/>
  <c r="G362" i="13"/>
  <c r="AB204" i="17" s="1"/>
  <c r="AC204" i="17" s="1"/>
  <c r="AD204" i="17" s="1"/>
  <c r="G361" i="13"/>
  <c r="AB343" i="17" s="1"/>
  <c r="AC343" i="17" s="1"/>
  <c r="AD343" i="17" s="1"/>
  <c r="G360" i="13"/>
  <c r="AB213" i="17" s="1"/>
  <c r="AC213" i="17" s="1"/>
  <c r="AD213" i="17" s="1"/>
  <c r="G359" i="13"/>
  <c r="AB151" i="17" s="1"/>
  <c r="AC151" i="17" s="1"/>
  <c r="AD151" i="17" s="1"/>
  <c r="G358" i="13"/>
  <c r="AB223" i="17" s="1"/>
  <c r="AC223" i="17" s="1"/>
  <c r="AD223" i="17" s="1"/>
  <c r="G357" i="13"/>
  <c r="AB240" i="17" s="1"/>
  <c r="AC240" i="17" s="1"/>
  <c r="AD240" i="17" s="1"/>
  <c r="G356" i="13"/>
  <c r="AB214" i="17" s="1"/>
  <c r="AC214" i="17" s="1"/>
  <c r="AD214" i="17" s="1"/>
  <c r="G355" i="13"/>
  <c r="AB241" i="17" s="1"/>
  <c r="AC241" i="17" s="1"/>
  <c r="AD241" i="17" s="1"/>
  <c r="G354" i="13"/>
  <c r="AB230" i="17" s="1"/>
  <c r="AC230" i="17" s="1"/>
  <c r="AD230" i="17" s="1"/>
  <c r="G353" i="13"/>
  <c r="AB227" i="17" s="1"/>
  <c r="AC227" i="17" s="1"/>
  <c r="AD227" i="17" s="1"/>
  <c r="G352" i="13"/>
  <c r="AB217" i="17" s="1"/>
  <c r="AC217" i="17" s="1"/>
  <c r="AD217" i="17" s="1"/>
  <c r="G351" i="13"/>
  <c r="AB190" i="17" s="1"/>
  <c r="AC190" i="17" s="1"/>
  <c r="AD190" i="17" s="1"/>
  <c r="G350" i="13"/>
  <c r="AB197" i="17" s="1"/>
  <c r="AC197" i="17" s="1"/>
  <c r="AD197" i="17" s="1"/>
  <c r="G349" i="13"/>
  <c r="AB192" i="17" s="1"/>
  <c r="AC192" i="17" s="1"/>
  <c r="AD192" i="17" s="1"/>
  <c r="G348" i="13"/>
  <c r="AB198" i="17" s="1"/>
  <c r="AC198" i="17" s="1"/>
  <c r="AD198" i="17" s="1"/>
  <c r="G347" i="13"/>
  <c r="AB203" i="17" s="1"/>
  <c r="AC203" i="17" s="1"/>
  <c r="AD203" i="17" s="1"/>
  <c r="G346" i="13"/>
  <c r="AB202" i="17" s="1"/>
  <c r="AC202" i="17" s="1"/>
  <c r="AD202" i="17" s="1"/>
  <c r="G345" i="13"/>
  <c r="AB205" i="17" s="1"/>
  <c r="AC205" i="17" s="1"/>
  <c r="AD205" i="17" s="1"/>
  <c r="G344" i="13"/>
  <c r="AB347" i="17" s="1"/>
  <c r="AC347" i="17" s="1"/>
  <c r="AD347" i="17" s="1"/>
  <c r="G343" i="13"/>
  <c r="AB201" i="17" s="1"/>
  <c r="AC201" i="17" s="1"/>
  <c r="AD201" i="17" s="1"/>
  <c r="G342" i="13"/>
  <c r="AB186" i="17" s="1"/>
  <c r="AC186" i="17" s="1"/>
  <c r="AD186" i="17" s="1"/>
  <c r="G341" i="13"/>
  <c r="AB433" i="17" s="1"/>
  <c r="AC433" i="17" s="1"/>
  <c r="AD433" i="17" s="1"/>
  <c r="G340" i="13"/>
  <c r="AB374" i="17" s="1"/>
  <c r="AC374" i="17" s="1"/>
  <c r="AD374" i="17" s="1"/>
  <c r="G339" i="13"/>
  <c r="AB357" i="17" s="1"/>
  <c r="AC357" i="17" s="1"/>
  <c r="AD357" i="17" s="1"/>
  <c r="G52" i="13"/>
  <c r="AB118" i="17" s="1"/>
  <c r="AC118" i="17" s="1"/>
  <c r="AD118" i="17" s="1"/>
  <c r="G338" i="13"/>
  <c r="AB113" i="17" s="1"/>
  <c r="AC113" i="17" s="1"/>
  <c r="AD113" i="17" s="1"/>
  <c r="G337" i="13"/>
  <c r="AB430" i="17" s="1"/>
  <c r="AC430" i="17" s="1"/>
  <c r="AD430" i="17" s="1"/>
  <c r="G336" i="13"/>
  <c r="AB19" i="17" s="1"/>
  <c r="AC19" i="17" s="1"/>
  <c r="AD19" i="17" s="1"/>
  <c r="G334" i="13"/>
  <c r="AB86" i="17" s="1"/>
  <c r="AC86" i="17" s="1"/>
  <c r="AD86" i="17" s="1"/>
  <c r="G332" i="13"/>
  <c r="AB363" i="17" s="1"/>
  <c r="AC363" i="17" s="1"/>
  <c r="AD363" i="17" s="1"/>
  <c r="G331" i="13"/>
  <c r="AB32" i="17" s="1"/>
  <c r="AC32" i="17" s="1"/>
  <c r="AD32" i="17" s="1"/>
  <c r="G330" i="13"/>
  <c r="G329" i="13"/>
  <c r="AB283" i="17" s="1"/>
  <c r="AC283" i="17" s="1"/>
  <c r="AD283" i="17" s="1"/>
  <c r="G328" i="13"/>
  <c r="AB373" i="17" s="1"/>
  <c r="AC373" i="17" s="1"/>
  <c r="AD373" i="17" s="1"/>
  <c r="G327" i="13"/>
  <c r="AB367" i="17" s="1"/>
  <c r="AC367" i="17" s="1"/>
  <c r="AD367" i="17" s="1"/>
  <c r="G326" i="13"/>
  <c r="AB370" i="17" s="1"/>
  <c r="AC370" i="17" s="1"/>
  <c r="AD370" i="17" s="1"/>
  <c r="G325" i="13"/>
  <c r="AB311" i="17" s="1"/>
  <c r="AC311" i="17" s="1"/>
  <c r="AD311" i="17" s="1"/>
  <c r="G324" i="13"/>
  <c r="AB384" i="17" s="1"/>
  <c r="AC384" i="17" s="1"/>
  <c r="AD384" i="17" s="1"/>
  <c r="G323" i="13"/>
  <c r="AB275" i="17" s="1"/>
  <c r="AC275" i="17" s="1"/>
  <c r="AD275" i="17" s="1"/>
  <c r="G322" i="13"/>
  <c r="AB129" i="17" s="1"/>
  <c r="AC129" i="17" s="1"/>
  <c r="AD129" i="17" s="1"/>
  <c r="G321" i="13"/>
  <c r="AB425" i="17" s="1"/>
  <c r="AC425" i="17" s="1"/>
  <c r="AD425" i="17" s="1"/>
  <c r="G320" i="13"/>
  <c r="AB128" i="17" s="1"/>
  <c r="AC128" i="17" s="1"/>
  <c r="AD128" i="17" s="1"/>
  <c r="G319" i="13"/>
  <c r="AB126" i="17" s="1"/>
  <c r="AC126" i="17" s="1"/>
  <c r="AD126" i="17" s="1"/>
  <c r="G318" i="13"/>
  <c r="AB127" i="17" s="1"/>
  <c r="AC127" i="17" s="1"/>
  <c r="AD127" i="17" s="1"/>
  <c r="G317" i="13"/>
  <c r="AB91" i="17" s="1"/>
  <c r="AC91" i="17" s="1"/>
  <c r="AD91" i="17" s="1"/>
  <c r="G316" i="13"/>
  <c r="AB428" i="17" s="1"/>
  <c r="AC428" i="17" s="1"/>
  <c r="AD428" i="17" s="1"/>
  <c r="G315" i="13"/>
  <c r="AB133" i="17" s="1"/>
  <c r="AC133" i="17" s="1"/>
  <c r="AD133" i="17" s="1"/>
  <c r="G314" i="13"/>
  <c r="AB55" i="17" s="1"/>
  <c r="AC55" i="17" s="1"/>
  <c r="AD55" i="17" s="1"/>
  <c r="G313" i="13"/>
  <c r="AB305" i="17" s="1"/>
  <c r="AC305" i="17" s="1"/>
  <c r="AD305" i="17" s="1"/>
  <c r="G312" i="13"/>
  <c r="G311" i="13"/>
  <c r="AB150" i="17" s="1"/>
  <c r="AC150" i="17" s="1"/>
  <c r="AD150" i="17" s="1"/>
  <c r="G310" i="13"/>
  <c r="AB440" i="17" s="1"/>
  <c r="AC440" i="17" s="1"/>
  <c r="AD440" i="17" s="1"/>
  <c r="G309" i="13"/>
  <c r="AB147" i="17" s="1"/>
  <c r="AC147" i="17" s="1"/>
  <c r="AD147" i="17" s="1"/>
  <c r="G308" i="13"/>
  <c r="G307" i="13"/>
  <c r="AB149" i="17" s="1"/>
  <c r="AC149" i="17" s="1"/>
  <c r="AD149" i="17" s="1"/>
  <c r="G306" i="13"/>
  <c r="AB155" i="17" s="1"/>
  <c r="AC155" i="17" s="1"/>
  <c r="AD155" i="17" s="1"/>
  <c r="G305" i="13"/>
  <c r="AB249" i="17" s="1"/>
  <c r="AC249" i="17" s="1"/>
  <c r="AD249" i="17" s="1"/>
  <c r="G304" i="13"/>
  <c r="AB287" i="17" s="1"/>
  <c r="AC287" i="17" s="1"/>
  <c r="AD287" i="17" s="1"/>
  <c r="G303" i="13"/>
  <c r="AB252" i="17" s="1"/>
  <c r="AC252" i="17" s="1"/>
  <c r="AD252" i="17" s="1"/>
  <c r="G302" i="13"/>
  <c r="AB286" i="17" s="1"/>
  <c r="AC286" i="17" s="1"/>
  <c r="AD286" i="17" s="1"/>
  <c r="G301" i="13"/>
  <c r="AB335" i="17" s="1"/>
  <c r="AC335" i="17" s="1"/>
  <c r="AD335" i="17" s="1"/>
  <c r="G300" i="13"/>
  <c r="AB243" i="17" s="1"/>
  <c r="AC243" i="17" s="1"/>
  <c r="AD243" i="17" s="1"/>
  <c r="G299" i="13"/>
  <c r="AB256" i="17" s="1"/>
  <c r="AC256" i="17" s="1"/>
  <c r="AD256" i="17" s="1"/>
  <c r="G298" i="13"/>
  <c r="AB248" i="17" s="1"/>
  <c r="AC248" i="17" s="1"/>
  <c r="AD248" i="17" s="1"/>
  <c r="G297" i="13"/>
  <c r="AB271" i="17" s="1"/>
  <c r="AC271" i="17" s="1"/>
  <c r="AD271" i="17" s="1"/>
  <c r="G296" i="13"/>
  <c r="AB246" i="17" s="1"/>
  <c r="AC246" i="17" s="1"/>
  <c r="AD246" i="17" s="1"/>
  <c r="G295" i="13"/>
  <c r="AB156" i="17" s="1"/>
  <c r="AC156" i="17" s="1"/>
  <c r="AD156" i="17" s="1"/>
  <c r="G294" i="13"/>
  <c r="AB140" i="17" s="1"/>
  <c r="AC140" i="17" s="1"/>
  <c r="AD140" i="17" s="1"/>
  <c r="G293" i="13"/>
  <c r="AB312" i="17" s="1"/>
  <c r="AC312" i="17" s="1"/>
  <c r="AD312" i="17" s="1"/>
  <c r="G292" i="13"/>
  <c r="AB31" i="17" s="1"/>
  <c r="AC31" i="17" s="1"/>
  <c r="AD31" i="17" s="1"/>
  <c r="G291" i="13"/>
  <c r="AB139" i="17" s="1"/>
  <c r="AC139" i="17" s="1"/>
  <c r="AD139" i="17" s="1"/>
  <c r="G290" i="13"/>
  <c r="AB142" i="17" s="1"/>
  <c r="AC142" i="17" s="1"/>
  <c r="AD142" i="17" s="1"/>
  <c r="G289" i="13"/>
  <c r="AB63" i="17" s="1"/>
  <c r="AC63" i="17" s="1"/>
  <c r="AD63" i="17" s="1"/>
  <c r="G288" i="13"/>
  <c r="AB137" i="17" s="1"/>
  <c r="AC137" i="17" s="1"/>
  <c r="AD137" i="17" s="1"/>
  <c r="G287" i="13"/>
  <c r="AB135" i="17" s="1"/>
  <c r="AC135" i="17" s="1"/>
  <c r="AD135" i="17" s="1"/>
  <c r="G286" i="13"/>
  <c r="AB9" i="17" s="1"/>
  <c r="AC9" i="17" s="1"/>
  <c r="AD9" i="17" s="1"/>
  <c r="G285" i="13"/>
  <c r="AB80" i="17" s="1"/>
  <c r="AC80" i="17" s="1"/>
  <c r="AD80" i="17" s="1"/>
  <c r="G48" i="13"/>
  <c r="G284" i="13"/>
  <c r="G47" i="13"/>
  <c r="AB162" i="17" s="1"/>
  <c r="AC162" i="17" s="1"/>
  <c r="AD162" i="17" s="1"/>
  <c r="G283" i="13"/>
  <c r="AB424" i="17" s="1"/>
  <c r="AC424" i="17" s="1"/>
  <c r="AD424" i="17" s="1"/>
  <c r="G282" i="13"/>
  <c r="AB415" i="17" s="1"/>
  <c r="AC415" i="17" s="1"/>
  <c r="AD415" i="17" s="1"/>
  <c r="G281" i="13"/>
  <c r="AB392" i="17" s="1"/>
  <c r="AC392" i="17" s="1"/>
  <c r="AD392" i="17" s="1"/>
  <c r="G280" i="13"/>
  <c r="AB400" i="17" s="1"/>
  <c r="AC400" i="17" s="1"/>
  <c r="AD400" i="17" s="1"/>
  <c r="G279" i="13"/>
  <c r="AB404" i="17" s="1"/>
  <c r="AC404" i="17" s="1"/>
  <c r="AD404" i="17" s="1"/>
  <c r="G278" i="13"/>
  <c r="AB10" i="17" s="1"/>
  <c r="AC10" i="17" s="1"/>
  <c r="AD10" i="17" s="1"/>
  <c r="G277" i="13"/>
  <c r="AB75" i="17" s="1"/>
  <c r="AC75" i="17" s="1"/>
  <c r="AD75" i="17" s="1"/>
  <c r="G276" i="13"/>
  <c r="G275" i="13"/>
  <c r="AB292" i="17" s="1"/>
  <c r="AC292" i="17" s="1"/>
  <c r="AD292" i="17" s="1"/>
  <c r="G274" i="13"/>
  <c r="AB164" i="17" s="1"/>
  <c r="AC164" i="17" s="1"/>
  <c r="AD164" i="17" s="1"/>
  <c r="G273" i="13"/>
  <c r="G44" i="13"/>
  <c r="AB51" i="17" s="1"/>
  <c r="AC51" i="17" s="1"/>
  <c r="AD51" i="17" s="1"/>
  <c r="G272" i="13"/>
  <c r="AB371" i="17" s="1"/>
  <c r="AC371" i="17" s="1"/>
  <c r="AD371" i="17" s="1"/>
  <c r="G43" i="13"/>
  <c r="AB14" i="17" s="1"/>
  <c r="AC14" i="17" s="1"/>
  <c r="AD14" i="17" s="1"/>
  <c r="G271" i="13"/>
  <c r="AB167" i="17" s="1"/>
  <c r="AC167" i="17" s="1"/>
  <c r="AD167" i="17" s="1"/>
  <c r="G270" i="13"/>
  <c r="AB274" i="17" s="1"/>
  <c r="AC274" i="17" s="1"/>
  <c r="AD274" i="17" s="1"/>
  <c r="G269" i="13"/>
  <c r="AB319" i="17" s="1"/>
  <c r="AC319" i="17" s="1"/>
  <c r="AD319" i="17" s="1"/>
  <c r="G268" i="13"/>
  <c r="AB39" i="17" s="1"/>
  <c r="AC39" i="17" s="1"/>
  <c r="AD39" i="17" s="1"/>
  <c r="G267" i="13"/>
  <c r="AB349" i="17" s="1"/>
  <c r="AC349" i="17" s="1"/>
  <c r="AD349" i="17" s="1"/>
  <c r="G266" i="13"/>
  <c r="AB439" i="17" s="1"/>
  <c r="AC439" i="17" s="1"/>
  <c r="AD439" i="17" s="1"/>
  <c r="G42" i="13"/>
  <c r="AB351" i="17" s="1"/>
  <c r="AC351" i="17" s="1"/>
  <c r="AD351" i="17" s="1"/>
  <c r="G265" i="13"/>
  <c r="AB310" i="17" s="1"/>
  <c r="AC310" i="17" s="1"/>
  <c r="AD310" i="17" s="1"/>
  <c r="G264" i="13"/>
  <c r="AB277" i="17" s="1"/>
  <c r="AC277" i="17" s="1"/>
  <c r="AD277" i="17" s="1"/>
  <c r="G41" i="13"/>
  <c r="AB82" i="17" s="1"/>
  <c r="AC82" i="17" s="1"/>
  <c r="AD82" i="17" s="1"/>
  <c r="G263" i="13"/>
  <c r="AB161" i="17" s="1"/>
  <c r="AC161" i="17" s="1"/>
  <c r="AD161" i="17" s="1"/>
  <c r="G40" i="13"/>
  <c r="AB436" i="17" s="1"/>
  <c r="AC436" i="17" s="1"/>
  <c r="AD436" i="17" s="1"/>
  <c r="G262" i="13"/>
  <c r="AB254" i="17" s="1"/>
  <c r="AC254" i="17" s="1"/>
  <c r="AD254" i="17" s="1"/>
  <c r="G261" i="13"/>
  <c r="AB291" i="17" s="1"/>
  <c r="AC291" i="17" s="1"/>
  <c r="AD291" i="17" s="1"/>
  <c r="G260" i="13"/>
  <c r="AB314" i="17" s="1"/>
  <c r="AC314" i="17" s="1"/>
  <c r="AD314" i="17" s="1"/>
  <c r="G259" i="13"/>
  <c r="AB290" i="17" s="1"/>
  <c r="AC290" i="17" s="1"/>
  <c r="AD290" i="17" s="1"/>
  <c r="G39" i="13"/>
  <c r="AB41" i="17" s="1"/>
  <c r="AC41" i="17" s="1"/>
  <c r="AD41" i="17" s="1"/>
  <c r="G258" i="13"/>
  <c r="AB37" i="17" s="1"/>
  <c r="AC37" i="17" s="1"/>
  <c r="AD37" i="17" s="1"/>
  <c r="G257" i="13"/>
  <c r="AB261" i="17" s="1"/>
  <c r="AC261" i="17" s="1"/>
  <c r="AD261" i="17" s="1"/>
  <c r="G256" i="13"/>
  <c r="AB74" i="17" s="1"/>
  <c r="AC74" i="17" s="1"/>
  <c r="AD74" i="17" s="1"/>
  <c r="G255" i="13"/>
  <c r="AB36" i="17" s="1"/>
  <c r="AC36" i="17" s="1"/>
  <c r="AD36" i="17" s="1"/>
  <c r="G254" i="13"/>
  <c r="AB99" i="17" s="1"/>
  <c r="AC99" i="17" s="1"/>
  <c r="AD99" i="17" s="1"/>
  <c r="G253" i="13"/>
  <c r="AB308" i="17" s="1"/>
  <c r="AC308" i="17" s="1"/>
  <c r="AD308" i="17" s="1"/>
  <c r="G252" i="13"/>
  <c r="G251" i="13"/>
  <c r="AB104" i="17" s="1"/>
  <c r="AC104" i="17" s="1"/>
  <c r="AD104" i="17" s="1"/>
  <c r="G250" i="13"/>
  <c r="AB77" i="17" s="1"/>
  <c r="AC77" i="17" s="1"/>
  <c r="AD77" i="17" s="1"/>
  <c r="G249" i="13"/>
  <c r="AB28" i="17" s="1"/>
  <c r="AC28" i="17" s="1"/>
  <c r="AD28" i="17" s="1"/>
  <c r="G248" i="13"/>
  <c r="G247" i="13"/>
  <c r="AB101" i="17" s="1"/>
  <c r="AC101" i="17" s="1"/>
  <c r="AD101" i="17" s="1"/>
  <c r="G246" i="13"/>
  <c r="AB106" i="17" s="1"/>
  <c r="AC106" i="17" s="1"/>
  <c r="AD106" i="17" s="1"/>
  <c r="G245" i="13"/>
  <c r="AB315" i="17" s="1"/>
  <c r="AC315" i="17" s="1"/>
  <c r="AD315" i="17" s="1"/>
  <c r="G244" i="13"/>
  <c r="AB102" i="17" s="1"/>
  <c r="AC102" i="17" s="1"/>
  <c r="AD102" i="17" s="1"/>
  <c r="G243" i="13"/>
  <c r="AB331" i="17" s="1"/>
  <c r="AC331" i="17" s="1"/>
  <c r="AD331" i="17" s="1"/>
  <c r="G242" i="13"/>
  <c r="AB267" i="17" s="1"/>
  <c r="AC267" i="17" s="1"/>
  <c r="AD267" i="17" s="1"/>
  <c r="G241" i="13"/>
  <c r="AB107" i="17" s="1"/>
  <c r="AC107" i="17" s="1"/>
  <c r="AD107" i="17" s="1"/>
  <c r="G240" i="13"/>
  <c r="AB257" i="17" s="1"/>
  <c r="AC257" i="17" s="1"/>
  <c r="AD257" i="17" s="1"/>
  <c r="G239" i="13"/>
  <c r="AB442" i="17" s="1"/>
  <c r="AC442" i="17" s="1"/>
  <c r="AD442" i="17" s="1"/>
  <c r="G37" i="13"/>
  <c r="AB15" i="17" s="1"/>
  <c r="AC15" i="17" s="1"/>
  <c r="AD15" i="17" s="1"/>
  <c r="G238" i="13"/>
  <c r="AB152" i="17" s="1"/>
  <c r="AC152" i="17" s="1"/>
  <c r="AD152" i="17" s="1"/>
  <c r="G237" i="13"/>
  <c r="AB193" i="17" s="1"/>
  <c r="AC193" i="17" s="1"/>
  <c r="AD193" i="17" s="1"/>
  <c r="G236" i="13"/>
  <c r="AB345" i="17" s="1"/>
  <c r="AC345" i="17" s="1"/>
  <c r="AD345" i="17" s="1"/>
  <c r="G235" i="13"/>
  <c r="AB146" i="17" s="1"/>
  <c r="AC146" i="17" s="1"/>
  <c r="AD146" i="17" s="1"/>
  <c r="G234" i="13"/>
  <c r="AB362" i="17" s="1"/>
  <c r="AC362" i="17" s="1"/>
  <c r="AD362" i="17" s="1"/>
  <c r="G233" i="13"/>
  <c r="AB47" i="17" s="1"/>
  <c r="AC47" i="17" s="1"/>
  <c r="AD47" i="17" s="1"/>
  <c r="G232" i="13"/>
  <c r="AB326" i="17" s="1"/>
  <c r="AC326" i="17" s="1"/>
  <c r="AD326" i="17" s="1"/>
  <c r="G231" i="13"/>
  <c r="G230" i="13"/>
  <c r="AB336" i="17" s="1"/>
  <c r="AC336" i="17" s="1"/>
  <c r="AD336" i="17" s="1"/>
  <c r="G228" i="13"/>
  <c r="AB298" i="17" s="1"/>
  <c r="AC298" i="17" s="1"/>
  <c r="AD298" i="17" s="1"/>
  <c r="G227" i="13"/>
  <c r="AB138" i="17" s="1"/>
  <c r="AC138" i="17" s="1"/>
  <c r="AD138" i="17" s="1"/>
  <c r="G226" i="13"/>
  <c r="AB71" i="17" s="1"/>
  <c r="AC71" i="17" s="1"/>
  <c r="AD71" i="17" s="1"/>
  <c r="G36" i="13"/>
  <c r="AB16" i="17" s="1"/>
  <c r="AC16" i="17" s="1"/>
  <c r="AD16" i="17" s="1"/>
  <c r="G225" i="13"/>
  <c r="G224" i="13"/>
  <c r="AB132" i="17" s="1"/>
  <c r="AC132" i="17" s="1"/>
  <c r="AD132" i="17" s="1"/>
  <c r="G222" i="13"/>
  <c r="AB109" i="17" s="1"/>
  <c r="AC109" i="17" s="1"/>
  <c r="AD109" i="17" s="1"/>
  <c r="G221" i="13"/>
  <c r="AB316" i="17" s="1"/>
  <c r="AC316" i="17" s="1"/>
  <c r="AD316" i="17" s="1"/>
  <c r="G220" i="13"/>
  <c r="AB76" i="17" s="1"/>
  <c r="AC76" i="17" s="1"/>
  <c r="AD76" i="17" s="1"/>
  <c r="G219" i="13"/>
  <c r="AB321" i="17" s="1"/>
  <c r="AC321" i="17" s="1"/>
  <c r="AD321" i="17" s="1"/>
  <c r="G218" i="13"/>
  <c r="AB60" i="17" s="1"/>
  <c r="AC60" i="17" s="1"/>
  <c r="AD60" i="17" s="1"/>
  <c r="G217" i="13"/>
  <c r="AB131" i="17" s="1"/>
  <c r="AC131" i="17" s="1"/>
  <c r="AD131" i="17" s="1"/>
  <c r="G216" i="13"/>
  <c r="AB294" i="17" s="1"/>
  <c r="AC294" i="17" s="1"/>
  <c r="AD294" i="17" s="1"/>
  <c r="G35" i="13"/>
  <c r="AB81" i="17" s="1"/>
  <c r="AC81" i="17" s="1"/>
  <c r="AD81" i="17" s="1"/>
  <c r="G215" i="13"/>
  <c r="AB130" i="17" s="1"/>
  <c r="AC130" i="17" s="1"/>
  <c r="AD130" i="17" s="1"/>
  <c r="G213" i="13"/>
  <c r="G212" i="13"/>
  <c r="G211" i="13"/>
  <c r="AB372" i="17" s="1"/>
  <c r="AC372" i="17" s="1"/>
  <c r="AD372" i="17" s="1"/>
  <c r="G210" i="13"/>
  <c r="AB324" i="17" s="1"/>
  <c r="AC324" i="17" s="1"/>
  <c r="AD324" i="17" s="1"/>
  <c r="G34" i="13"/>
  <c r="G209" i="13"/>
  <c r="G208" i="13"/>
  <c r="AB72" i="17" s="1"/>
  <c r="AC72" i="17" s="1"/>
  <c r="AD72" i="17" s="1"/>
  <c r="G207" i="13"/>
  <c r="AB263" i="17" s="1"/>
  <c r="AC263" i="17" s="1"/>
  <c r="AD263" i="17" s="1"/>
  <c r="G206" i="13"/>
  <c r="AB251" i="17" s="1"/>
  <c r="AC251" i="17" s="1"/>
  <c r="AD251" i="17" s="1"/>
  <c r="G205" i="13"/>
  <c r="AB259" i="17" s="1"/>
  <c r="AC259" i="17" s="1"/>
  <c r="AD259" i="17" s="1"/>
  <c r="G204" i="13"/>
  <c r="AB262" i="17" s="1"/>
  <c r="AC262" i="17" s="1"/>
  <c r="AD262" i="17" s="1"/>
  <c r="G203" i="13"/>
  <c r="AB244" i="17" s="1"/>
  <c r="AC244" i="17" s="1"/>
  <c r="AD244" i="17" s="1"/>
  <c r="G32" i="13"/>
  <c r="G202" i="13"/>
  <c r="AB295" i="17" s="1"/>
  <c r="AC295" i="17" s="1"/>
  <c r="AD295" i="17" s="1"/>
  <c r="G201" i="13"/>
  <c r="AB270" i="17" s="1"/>
  <c r="AC270" i="17" s="1"/>
  <c r="AD270" i="17" s="1"/>
  <c r="G200" i="13"/>
  <c r="AB266" i="17" s="1"/>
  <c r="AC266" i="17" s="1"/>
  <c r="AD266" i="17" s="1"/>
  <c r="G199" i="13"/>
  <c r="AB358" i="17" s="1"/>
  <c r="AC358" i="17" s="1"/>
  <c r="AD358" i="17" s="1"/>
  <c r="G198" i="13"/>
  <c r="AB247" i="17" s="1"/>
  <c r="AC247" i="17" s="1"/>
  <c r="AD247" i="17" s="1"/>
  <c r="G197" i="13"/>
  <c r="AB255" i="17" s="1"/>
  <c r="AC255" i="17" s="1"/>
  <c r="AD255" i="17" s="1"/>
  <c r="G196" i="13"/>
  <c r="AB245" i="17" s="1"/>
  <c r="AC245" i="17" s="1"/>
  <c r="AD245" i="17" s="1"/>
  <c r="G195" i="13"/>
  <c r="AB284" i="17" s="1"/>
  <c r="AC284" i="17" s="1"/>
  <c r="AD284" i="17" s="1"/>
  <c r="G194" i="13"/>
  <c r="AB317" i="17" s="1"/>
  <c r="AC317" i="17" s="1"/>
  <c r="AD317" i="17" s="1"/>
  <c r="G193" i="13"/>
  <c r="AB375" i="17" s="1"/>
  <c r="AC375" i="17" s="1"/>
  <c r="AD375" i="17" s="1"/>
  <c r="G192" i="13"/>
  <c r="AB378" i="17" s="1"/>
  <c r="AC378" i="17" s="1"/>
  <c r="AD378" i="17" s="1"/>
  <c r="G191" i="13"/>
  <c r="AB143" i="17" s="1"/>
  <c r="AC143" i="17" s="1"/>
  <c r="AD143" i="17" s="1"/>
  <c r="G189" i="13"/>
  <c r="AB303" i="17" s="1"/>
  <c r="AC303" i="17" s="1"/>
  <c r="AD303" i="17" s="1"/>
  <c r="G188" i="13"/>
  <c r="AB134" i="17" s="1"/>
  <c r="AC134" i="17" s="1"/>
  <c r="AD134" i="17" s="1"/>
  <c r="G187" i="13"/>
  <c r="AB117" i="17" s="1"/>
  <c r="AC117" i="17" s="1"/>
  <c r="AD117" i="17" s="1"/>
  <c r="G186" i="13"/>
  <c r="AB116" i="17" s="1"/>
  <c r="AC116" i="17" s="1"/>
  <c r="AD116" i="17" s="1"/>
  <c r="G185" i="13"/>
  <c r="AB11" i="17" s="1"/>
  <c r="AC11" i="17" s="1"/>
  <c r="AD11" i="17" s="1"/>
  <c r="G184" i="13"/>
  <c r="AB437" i="17" s="1"/>
  <c r="AC437" i="17" s="1"/>
  <c r="AD437" i="17" s="1"/>
  <c r="G183" i="13"/>
  <c r="AB441" i="17" s="1"/>
  <c r="AC441" i="17" s="1"/>
  <c r="AD441" i="17" s="1"/>
  <c r="G182" i="13"/>
  <c r="AB120" i="17" s="1"/>
  <c r="AC120" i="17" s="1"/>
  <c r="AD120" i="17" s="1"/>
  <c r="G181" i="13"/>
  <c r="AB46" i="17" s="1"/>
  <c r="AC46" i="17" s="1"/>
  <c r="AD46" i="17" s="1"/>
  <c r="G180" i="13"/>
  <c r="AB110" i="17" s="1"/>
  <c r="AC110" i="17" s="1"/>
  <c r="AD110" i="17" s="1"/>
  <c r="G179" i="13"/>
  <c r="AB34" i="17" s="1"/>
  <c r="AC34" i="17" s="1"/>
  <c r="AD34" i="17" s="1"/>
  <c r="G178" i="13"/>
  <c r="AB58" i="17" s="1"/>
  <c r="AC58" i="17" s="1"/>
  <c r="AD58" i="17" s="1"/>
  <c r="G177" i="13"/>
  <c r="AB83" i="17" s="1"/>
  <c r="AC83" i="17" s="1"/>
  <c r="AD83" i="17" s="1"/>
  <c r="G176" i="13"/>
  <c r="AB383" i="17" s="1"/>
  <c r="AC383" i="17" s="1"/>
  <c r="AD383" i="17" s="1"/>
  <c r="G175" i="13"/>
  <c r="AB92" i="17" s="1"/>
  <c r="AC92" i="17" s="1"/>
  <c r="AD92" i="17" s="1"/>
  <c r="G174" i="13"/>
  <c r="AB42" i="17" s="1"/>
  <c r="AC42" i="17" s="1"/>
  <c r="AD42" i="17" s="1"/>
  <c r="G173" i="13"/>
  <c r="AB90" i="17" s="1"/>
  <c r="AC90" i="17" s="1"/>
  <c r="AD90" i="17" s="1"/>
  <c r="G29" i="13"/>
  <c r="AB49" i="17" s="1"/>
  <c r="AC49" i="17" s="1"/>
  <c r="AD49" i="17" s="1"/>
  <c r="G172" i="13"/>
  <c r="AB141" i="17" s="1"/>
  <c r="AC141" i="17" s="1"/>
  <c r="AD141" i="17" s="1"/>
  <c r="G171" i="13"/>
  <c r="AB59" i="17" s="1"/>
  <c r="AC59" i="17" s="1"/>
  <c r="AD59" i="17" s="1"/>
  <c r="G170" i="13"/>
  <c r="AB121" i="17" s="1"/>
  <c r="AC121" i="17" s="1"/>
  <c r="AD121" i="17" s="1"/>
  <c r="G169" i="13"/>
  <c r="AB366" i="17" s="1"/>
  <c r="AC366" i="17" s="1"/>
  <c r="AD366" i="17" s="1"/>
  <c r="G168" i="13"/>
  <c r="AB313" i="17" s="1"/>
  <c r="AC313" i="17" s="1"/>
  <c r="AD313" i="17" s="1"/>
  <c r="G167" i="13"/>
  <c r="G166" i="13"/>
  <c r="AB171" i="17" s="1"/>
  <c r="AC171" i="17" s="1"/>
  <c r="AD171" i="17" s="1"/>
  <c r="G165" i="13"/>
  <c r="G164" i="13"/>
  <c r="G163" i="13"/>
  <c r="AB115" i="17" s="1"/>
  <c r="AC115" i="17" s="1"/>
  <c r="AD115" i="17" s="1"/>
  <c r="G162" i="13"/>
  <c r="AB157" i="17" s="1"/>
  <c r="AC157" i="17" s="1"/>
  <c r="AD157" i="17" s="1"/>
  <c r="G161" i="13"/>
  <c r="AB154" i="17" s="1"/>
  <c r="AC154" i="17" s="1"/>
  <c r="AD154" i="17" s="1"/>
  <c r="G160" i="13"/>
  <c r="AB269" i="17" s="1"/>
  <c r="AC269" i="17" s="1"/>
  <c r="AD269" i="17" s="1"/>
  <c r="G159" i="13"/>
  <c r="AB166" i="17" s="1"/>
  <c r="AC166" i="17" s="1"/>
  <c r="AD166" i="17" s="1"/>
  <c r="G158" i="13"/>
  <c r="AB318" i="17" s="1"/>
  <c r="AC318" i="17" s="1"/>
  <c r="AD318" i="17" s="1"/>
  <c r="G157" i="13"/>
  <c r="G156" i="13"/>
  <c r="G155" i="13"/>
  <c r="AB334" i="17" s="1"/>
  <c r="AC334" i="17" s="1"/>
  <c r="AD334" i="17" s="1"/>
  <c r="G154" i="13"/>
  <c r="AB100" i="17" s="1"/>
  <c r="AC100" i="17" s="1"/>
  <c r="AD100" i="17" s="1"/>
  <c r="G153" i="13"/>
  <c r="G152" i="13"/>
  <c r="AB30" i="17" s="1"/>
  <c r="AC30" i="17" s="1"/>
  <c r="AD30" i="17" s="1"/>
  <c r="G151" i="13"/>
  <c r="AB300" i="17" s="1"/>
  <c r="AC300" i="17" s="1"/>
  <c r="AD300" i="17" s="1"/>
  <c r="G149" i="13"/>
  <c r="AB376" i="17" s="1"/>
  <c r="AC376" i="17" s="1"/>
  <c r="AD376" i="17" s="1"/>
  <c r="G147" i="13"/>
  <c r="AB304" i="17" s="1"/>
  <c r="AC304" i="17" s="1"/>
  <c r="AD304" i="17" s="1"/>
  <c r="G146" i="13"/>
  <c r="AB136" i="17" s="1"/>
  <c r="AC136" i="17" s="1"/>
  <c r="AD136" i="17" s="1"/>
  <c r="G145" i="13"/>
  <c r="AB57" i="17" s="1"/>
  <c r="AC57" i="17" s="1"/>
  <c r="AD57" i="17" s="1"/>
  <c r="G144" i="13"/>
  <c r="AB165" i="17" s="1"/>
  <c r="AC165" i="17" s="1"/>
  <c r="AD165" i="17" s="1"/>
  <c r="G28" i="13"/>
  <c r="AB122" i="17" s="1"/>
  <c r="AC122" i="17" s="1"/>
  <c r="AD122" i="17" s="1"/>
  <c r="G143" i="13"/>
  <c r="AB20" i="17" s="1"/>
  <c r="AC20" i="17" s="1"/>
  <c r="AD20" i="17" s="1"/>
  <c r="G142" i="13"/>
  <c r="AB114" i="17" s="1"/>
  <c r="AC114" i="17" s="1"/>
  <c r="AD114" i="17" s="1"/>
  <c r="G141" i="13"/>
  <c r="AB67" i="17" s="1"/>
  <c r="AC67" i="17" s="1"/>
  <c r="AD67" i="17" s="1"/>
  <c r="G140" i="13"/>
  <c r="AB24" i="17" s="1"/>
  <c r="AC24" i="17" s="1"/>
  <c r="AD24" i="17" s="1"/>
  <c r="G139" i="13"/>
  <c r="G27" i="13"/>
  <c r="AB50" i="17" s="1"/>
  <c r="AC50" i="17" s="1"/>
  <c r="AD50" i="17" s="1"/>
  <c r="G138" i="13"/>
  <c r="G137" i="13"/>
  <c r="G26" i="13"/>
  <c r="AB123" i="17" s="1"/>
  <c r="AC123" i="17" s="1"/>
  <c r="AD123" i="17" s="1"/>
  <c r="G136" i="13"/>
  <c r="AB342" i="17" s="1"/>
  <c r="AC342" i="17" s="1"/>
  <c r="AD342" i="17" s="1"/>
  <c r="G135" i="13"/>
  <c r="AB322" i="17" s="1"/>
  <c r="AC322" i="17" s="1"/>
  <c r="AD322" i="17" s="1"/>
  <c r="G134" i="13"/>
  <c r="AB328" i="17" s="1"/>
  <c r="AC328" i="17" s="1"/>
  <c r="AD328" i="17" s="1"/>
  <c r="G133" i="13"/>
  <c r="AB409" i="17" s="1"/>
  <c r="AC409" i="17" s="1"/>
  <c r="AD409" i="17" s="1"/>
  <c r="G132" i="13"/>
  <c r="AB386" i="17" s="1"/>
  <c r="AC386" i="17" s="1"/>
  <c r="AD386" i="17" s="1"/>
  <c r="G131" i="13"/>
  <c r="AB380" i="17" s="1"/>
  <c r="AC380" i="17" s="1"/>
  <c r="AD380" i="17" s="1"/>
  <c r="G130" i="13"/>
  <c r="AB61" i="17" s="1"/>
  <c r="AC61" i="17" s="1"/>
  <c r="AD61" i="17" s="1"/>
  <c r="G129" i="13"/>
  <c r="AB323" i="17" s="1"/>
  <c r="AC323" i="17" s="1"/>
  <c r="AD323" i="17" s="1"/>
  <c r="G128" i="13"/>
  <c r="AB168" i="17" s="1"/>
  <c r="AC168" i="17" s="1"/>
  <c r="AD168" i="17" s="1"/>
  <c r="G127" i="13"/>
  <c r="AB330" i="17" s="1"/>
  <c r="AC330" i="17" s="1"/>
  <c r="AD330" i="17" s="1"/>
  <c r="G126" i="13"/>
  <c r="G125" i="13"/>
  <c r="AB332" i="17" s="1"/>
  <c r="AC332" i="17" s="1"/>
  <c r="AD332" i="17" s="1"/>
  <c r="G124" i="13"/>
  <c r="AB145" i="17" s="1"/>
  <c r="AC145" i="17" s="1"/>
  <c r="AD145" i="17" s="1"/>
  <c r="G123" i="13"/>
  <c r="AB429" i="17" s="1"/>
  <c r="AC429" i="17" s="1"/>
  <c r="AD429" i="17" s="1"/>
  <c r="G122" i="13"/>
  <c r="AB333" i="17" s="1"/>
  <c r="AC333" i="17" s="1"/>
  <c r="AD333" i="17" s="1"/>
  <c r="G121" i="13"/>
  <c r="AB29" i="17" s="1"/>
  <c r="AC29" i="17" s="1"/>
  <c r="AD29" i="17" s="1"/>
  <c r="G120" i="13"/>
  <c r="AB64" i="17" s="1"/>
  <c r="AC64" i="17" s="1"/>
  <c r="AD64" i="17" s="1"/>
  <c r="G119" i="13"/>
  <c r="AB432" i="17" s="1"/>
  <c r="AC432" i="17" s="1"/>
  <c r="AD432" i="17" s="1"/>
  <c r="G118" i="13"/>
  <c r="AB250" i="17" s="1"/>
  <c r="AC250" i="17" s="1"/>
  <c r="AD250" i="17" s="1"/>
  <c r="G25" i="13"/>
  <c r="AB85" i="17" s="1"/>
  <c r="AC85" i="17" s="1"/>
  <c r="AD85" i="17" s="1"/>
  <c r="G117" i="13"/>
  <c r="AB260" i="17" s="1"/>
  <c r="AC260" i="17" s="1"/>
  <c r="AD260" i="17" s="1"/>
  <c r="G116" i="13"/>
  <c r="AB268" i="17" s="1"/>
  <c r="AC268" i="17" s="1"/>
  <c r="AD268" i="17" s="1"/>
  <c r="G115" i="13"/>
  <c r="AB273" i="17" s="1"/>
  <c r="AC273" i="17" s="1"/>
  <c r="AD273" i="17" s="1"/>
  <c r="G114" i="13"/>
  <c r="AB285" i="17" s="1"/>
  <c r="AC285" i="17" s="1"/>
  <c r="AD285" i="17" s="1"/>
  <c r="G113" i="13"/>
  <c r="AB264" i="17" s="1"/>
  <c r="AC264" i="17" s="1"/>
  <c r="AD264" i="17" s="1"/>
  <c r="G112" i="13"/>
  <c r="AB272" i="17" s="1"/>
  <c r="AC272" i="17" s="1"/>
  <c r="AD272" i="17" s="1"/>
  <c r="G111" i="13"/>
  <c r="AB253" i="17" s="1"/>
  <c r="AC253" i="17" s="1"/>
  <c r="AD253" i="17" s="1"/>
  <c r="G110" i="13"/>
  <c r="AB258" i="17" s="1"/>
  <c r="AC258" i="17" s="1"/>
  <c r="AD258" i="17" s="1"/>
  <c r="G109" i="13"/>
  <c r="AB3" i="17" s="1"/>
  <c r="AC3" i="17" s="1"/>
  <c r="AD3" i="17" s="1"/>
  <c r="G24" i="13"/>
  <c r="G108" i="13"/>
  <c r="AB45" i="17" s="1"/>
  <c r="AC45" i="17" s="1"/>
  <c r="AD45" i="17" s="1"/>
  <c r="G107" i="13"/>
  <c r="AB2" i="17" s="1"/>
  <c r="AC2" i="17" s="1"/>
  <c r="AD2" i="17" s="1"/>
  <c r="G106" i="13"/>
  <c r="AB354" i="17" s="1"/>
  <c r="AC354" i="17" s="1"/>
  <c r="AD354" i="17" s="1"/>
  <c r="G105" i="13"/>
  <c r="AB13" i="17" s="1"/>
  <c r="AC13" i="17" s="1"/>
  <c r="AD13" i="17" s="1"/>
  <c r="G104" i="13"/>
  <c r="AB176" i="17" s="1"/>
  <c r="AC176" i="17" s="1"/>
  <c r="AD176" i="17" s="1"/>
  <c r="G103" i="13"/>
  <c r="AB25" i="17" s="1"/>
  <c r="AC25" i="17" s="1"/>
  <c r="AD25" i="17" s="1"/>
  <c r="G23" i="13"/>
  <c r="G102" i="13"/>
  <c r="AB12" i="17" s="1"/>
  <c r="AC12" i="17" s="1"/>
  <c r="AD12" i="17" s="1"/>
  <c r="G101" i="13"/>
  <c r="G100" i="13"/>
  <c r="AB234" i="17" s="1"/>
  <c r="AC234" i="17" s="1"/>
  <c r="AD234" i="17" s="1"/>
  <c r="G99" i="13"/>
  <c r="AB408" i="17" s="1"/>
  <c r="AC408" i="17" s="1"/>
  <c r="AD408" i="17" s="1"/>
  <c r="G98" i="13"/>
  <c r="AB393" i="17" s="1"/>
  <c r="AC393" i="17" s="1"/>
  <c r="AD393" i="17" s="1"/>
  <c r="G97" i="13"/>
  <c r="AB414" i="17" s="1"/>
  <c r="AC414" i="17" s="1"/>
  <c r="AD414" i="17" s="1"/>
  <c r="G96" i="13"/>
  <c r="AB412" i="17" s="1"/>
  <c r="AC412" i="17" s="1"/>
  <c r="AD412" i="17" s="1"/>
  <c r="G95" i="13"/>
  <c r="AB407" i="17" s="1"/>
  <c r="AC407" i="17" s="1"/>
  <c r="AD407" i="17" s="1"/>
  <c r="G94" i="13"/>
  <c r="AB406" i="17" s="1"/>
  <c r="AC406" i="17" s="1"/>
  <c r="AD406" i="17" s="1"/>
  <c r="G93" i="13"/>
  <c r="AB396" i="17" s="1"/>
  <c r="AC396" i="17" s="1"/>
  <c r="AD396" i="17" s="1"/>
  <c r="G92" i="13"/>
  <c r="AB391" i="17" s="1"/>
  <c r="AC391" i="17" s="1"/>
  <c r="AD391" i="17" s="1"/>
  <c r="G91" i="13"/>
  <c r="AB382" i="17" s="1"/>
  <c r="AC382" i="17" s="1"/>
  <c r="AD382" i="17" s="1"/>
  <c r="G90" i="13"/>
  <c r="AB364" i="17" s="1"/>
  <c r="AC364" i="17" s="1"/>
  <c r="AD364" i="17" s="1"/>
  <c r="G21" i="13"/>
  <c r="G20" i="13"/>
  <c r="G89" i="13"/>
  <c r="AB401" i="17" s="1"/>
  <c r="AC401" i="17" s="1"/>
  <c r="AD401" i="17" s="1"/>
  <c r="G88" i="13"/>
  <c r="AB405" i="17" s="1"/>
  <c r="AC405" i="17" s="1"/>
  <c r="AD405" i="17" s="1"/>
  <c r="G87" i="13"/>
  <c r="AB387" i="17" s="1"/>
  <c r="AC387" i="17" s="1"/>
  <c r="AD387" i="17" s="1"/>
  <c r="G86" i="13"/>
  <c r="AB399" i="17" s="1"/>
  <c r="AC399" i="17" s="1"/>
  <c r="AD399" i="17" s="1"/>
  <c r="G85" i="13"/>
  <c r="AB416" i="17" s="1"/>
  <c r="AC416" i="17" s="1"/>
  <c r="AD416" i="17" s="1"/>
  <c r="G84" i="13"/>
  <c r="AB411" i="17" s="1"/>
  <c r="AC411" i="17" s="1"/>
  <c r="AD411" i="17" s="1"/>
  <c r="G83" i="13"/>
  <c r="AB398" i="17" s="1"/>
  <c r="AC398" i="17" s="1"/>
  <c r="AD398" i="17" s="1"/>
  <c r="G82" i="13"/>
  <c r="AB402" i="17" s="1"/>
  <c r="AC402" i="17" s="1"/>
  <c r="AD402" i="17" s="1"/>
  <c r="G81" i="13"/>
  <c r="AB390" i="17" s="1"/>
  <c r="AC390" i="17" s="1"/>
  <c r="AD390" i="17" s="1"/>
  <c r="G80" i="13"/>
  <c r="AB420" i="17" s="1"/>
  <c r="AC420" i="17" s="1"/>
  <c r="AD420" i="17" s="1"/>
  <c r="G79" i="13"/>
  <c r="AB377" i="17" s="1"/>
  <c r="AC377" i="17" s="1"/>
  <c r="AD377" i="17" s="1"/>
  <c r="G78" i="13"/>
  <c r="AB325" i="17" s="1"/>
  <c r="AC325" i="17" s="1"/>
  <c r="AD325" i="17" s="1"/>
  <c r="G77" i="13"/>
  <c r="AB403" i="17" s="1"/>
  <c r="AC403" i="17" s="1"/>
  <c r="AD403" i="17" s="1"/>
  <c r="G76" i="13"/>
  <c r="AB388" i="17" s="1"/>
  <c r="AC388" i="17" s="1"/>
  <c r="AD388" i="17" s="1"/>
  <c r="G75" i="13"/>
  <c r="AB413" i="17" s="1"/>
  <c r="AC413" i="17" s="1"/>
  <c r="AD413" i="17" s="1"/>
  <c r="G74" i="13"/>
  <c r="AB418" i="17" s="1"/>
  <c r="AC418" i="17" s="1"/>
  <c r="AD418" i="17" s="1"/>
  <c r="G73" i="13"/>
  <c r="AB419" i="17" s="1"/>
  <c r="AC419" i="17" s="1"/>
  <c r="AD419" i="17" s="1"/>
  <c r="G72" i="13"/>
  <c r="AB417" i="17" s="1"/>
  <c r="AC417" i="17" s="1"/>
  <c r="AD417" i="17" s="1"/>
  <c r="G71" i="13"/>
  <c r="AB394" i="17" s="1"/>
  <c r="AC394" i="17" s="1"/>
  <c r="AD394" i="17" s="1"/>
  <c r="G70" i="13"/>
  <c r="AB397" i="17" s="1"/>
  <c r="AC397" i="17" s="1"/>
  <c r="AD397" i="17" s="1"/>
  <c r="G69" i="13"/>
  <c r="AB395" i="17" s="1"/>
  <c r="AC395" i="17" s="1"/>
  <c r="AD395" i="17" s="1"/>
  <c r="G68" i="13"/>
  <c r="AB307" i="17" s="1"/>
  <c r="AC307" i="17" s="1"/>
  <c r="AD307" i="17" s="1"/>
  <c r="G67" i="13"/>
  <c r="AB327" i="17" s="1"/>
  <c r="AC327" i="17" s="1"/>
  <c r="AD327" i="17" s="1"/>
  <c r="G66" i="13"/>
  <c r="AB410" i="17" s="1"/>
  <c r="AC410" i="17" s="1"/>
  <c r="AD410" i="17" s="1"/>
  <c r="G65" i="13"/>
  <c r="AB385" i="17" s="1"/>
  <c r="AC385" i="17" s="1"/>
  <c r="AD385" i="17" s="1"/>
  <c r="G64" i="13"/>
  <c r="AB389" i="17" s="1"/>
  <c r="AC389" i="17" s="1"/>
  <c r="AD389" i="17" s="1"/>
  <c r="G63" i="13"/>
  <c r="G62" i="13"/>
  <c r="G61" i="13"/>
  <c r="G60" i="13"/>
  <c r="G59" i="13"/>
  <c r="AB276" i="17" s="1"/>
  <c r="AC276" i="17" s="1"/>
  <c r="AD276" i="17" s="1"/>
  <c r="G58" i="13"/>
  <c r="AB281" i="17" s="1"/>
  <c r="AC281" i="17" s="1"/>
  <c r="AD281" i="17" s="1"/>
  <c r="G57" i="13"/>
  <c r="AB280" i="17" s="1"/>
  <c r="AC280" i="17" s="1"/>
  <c r="AD280" i="17" s="1"/>
  <c r="G56" i="13"/>
  <c r="AB438" i="17" s="1"/>
  <c r="AC438" i="17" s="1"/>
  <c r="AD438" i="17" s="1"/>
  <c r="G55" i="13"/>
  <c r="AB278" i="17" s="1"/>
  <c r="AC278" i="17" s="1"/>
  <c r="AD278" i="17" s="1"/>
  <c r="G38" i="13"/>
  <c r="AB169" i="17" s="1"/>
  <c r="AC169" i="17" s="1"/>
  <c r="AD169" i="17" s="1"/>
  <c r="G19" i="13"/>
  <c r="AB435" i="17" s="1"/>
  <c r="AC435" i="17" s="1"/>
  <c r="AD435" i="17" s="1"/>
  <c r="G33" i="13"/>
  <c r="AB84" i="17" s="1"/>
  <c r="AC84" i="17" s="1"/>
  <c r="AD84" i="17" s="1"/>
  <c r="G31" i="13"/>
  <c r="G30" i="13"/>
  <c r="AB111" i="17" s="1"/>
  <c r="AC111" i="17" s="1"/>
  <c r="AD111" i="17" s="1"/>
  <c r="G18" i="13"/>
  <c r="G17" i="13"/>
  <c r="AB79" i="17" s="1"/>
  <c r="AC79" i="17" s="1"/>
  <c r="AD79" i="17" s="1"/>
  <c r="G16" i="13"/>
  <c r="G22" i="13"/>
  <c r="AB8" i="17" s="1"/>
  <c r="AC8" i="17" s="1"/>
  <c r="AD8" i="17" s="1"/>
  <c r="G148" i="13"/>
  <c r="AB27" i="17" s="1"/>
  <c r="AC27" i="17" s="1"/>
  <c r="AD27" i="17" s="1"/>
  <c r="G223" i="13"/>
  <c r="AB87" i="17" s="1"/>
  <c r="AC87" i="17" s="1"/>
  <c r="AD87" i="17" s="1"/>
  <c r="G214" i="13"/>
  <c r="G335" i="13"/>
  <c r="AB175" i="17" s="1"/>
  <c r="AC175" i="17" s="1"/>
  <c r="AD175" i="17" s="1"/>
  <c r="G51" i="13"/>
  <c r="AB160" i="17" s="1"/>
  <c r="AC160" i="17" s="1"/>
  <c r="AD160" i="17" s="1"/>
  <c r="G50" i="13"/>
  <c r="G333" i="13"/>
  <c r="G45" i="13"/>
  <c r="AB4" i="17" s="1"/>
  <c r="AC4" i="17" s="1"/>
  <c r="AD4" i="17" s="1"/>
  <c r="G229" i="13"/>
  <c r="G190" i="13"/>
  <c r="AB21" i="17" s="1"/>
  <c r="AC21" i="17" s="1"/>
  <c r="AD21" i="17" s="1"/>
  <c r="G150" i="13"/>
  <c r="G430" i="13"/>
  <c r="AB22" i="17" s="1"/>
  <c r="AC22" i="17" s="1"/>
  <c r="AD22" i="17" s="1"/>
  <c r="G46" i="13"/>
  <c r="G15" i="13"/>
  <c r="G5" i="13"/>
  <c r="G13" i="13"/>
  <c r="AB44" i="17" s="1"/>
  <c r="AC44" i="17" s="1"/>
  <c r="AD44" i="17" s="1"/>
  <c r="G12" i="13"/>
  <c r="AB427" i="17" s="1"/>
  <c r="AC427" i="17" s="1"/>
  <c r="AD427" i="17" s="1"/>
  <c r="G11" i="13"/>
  <c r="AB112" i="17" s="1"/>
  <c r="AC112" i="17" s="1"/>
  <c r="AD112" i="17" s="1"/>
  <c r="G10" i="13"/>
  <c r="AB125" i="17" s="1"/>
  <c r="AC125" i="17" s="1"/>
  <c r="AD125" i="17" s="1"/>
  <c r="G9" i="13"/>
  <c r="AB355" i="17" s="1"/>
  <c r="AC355" i="17" s="1"/>
  <c r="AD355" i="17" s="1"/>
  <c r="G8" i="13"/>
  <c r="AB124" i="17" s="1"/>
  <c r="AC124" i="17" s="1"/>
  <c r="AD124" i="17" s="1"/>
  <c r="G7" i="13"/>
  <c r="AB352" i="17" s="1"/>
  <c r="AC352" i="17" s="1"/>
  <c r="AD352" i="17" s="1"/>
  <c r="G4" i="13"/>
  <c r="AB353" i="17" s="1"/>
  <c r="AC353" i="17" s="1"/>
  <c r="AD353" i="17" s="1"/>
  <c r="G3" i="13"/>
  <c r="AB340" i="17" s="1"/>
  <c r="AC340" i="17" s="1"/>
  <c r="AD340" i="17" s="1"/>
  <c r="G2" i="13"/>
  <c r="G6" i="13"/>
  <c r="AB426" i="17" s="1"/>
  <c r="AC426" i="17" s="1"/>
  <c r="AD426" i="17" s="1"/>
  <c r="G14" i="13"/>
  <c r="AB144" i="17" s="1"/>
  <c r="AC144" i="17" s="1"/>
  <c r="AD144" i="17" s="1"/>
  <c r="H283" i="17" l="1"/>
  <c r="I283" i="17" s="1" a="1"/>
  <c r="I283" i="17" s="1"/>
  <c r="J283" i="17" s="1"/>
  <c r="H242" i="17"/>
  <c r="I242" i="17" s="1" a="1"/>
  <c r="I242" i="17" s="1"/>
  <c r="J242" i="17" s="1"/>
  <c r="H186" i="17"/>
  <c r="I186" i="17" s="1" a="1"/>
  <c r="I186" i="17" s="1"/>
  <c r="J186" i="17" s="1"/>
  <c r="H129" i="17"/>
  <c r="I129" i="17" s="1" a="1"/>
  <c r="I129" i="17" s="1"/>
  <c r="J129" i="17" s="1"/>
  <c r="H233" i="17"/>
  <c r="I233" i="17" s="1" a="1"/>
  <c r="I233" i="17" s="1"/>
  <c r="J233" i="17" s="1"/>
  <c r="H344" i="17"/>
  <c r="I344" i="17" s="1" a="1"/>
  <c r="I344" i="17" s="1"/>
  <c r="J344" i="17" s="1"/>
  <c r="H50" i="17"/>
  <c r="I50" i="17" s="1" a="1"/>
  <c r="I50" i="17" s="1"/>
  <c r="J50" i="17" s="1"/>
  <c r="H84" i="17"/>
  <c r="I84" i="17" s="1" a="1"/>
  <c r="I84" i="17" s="1"/>
  <c r="J84" i="17" s="1"/>
  <c r="H167" i="17"/>
  <c r="I167" i="17" s="1" a="1"/>
  <c r="I167" i="17" s="1"/>
  <c r="J167" i="17" s="1"/>
  <c r="H265" i="17"/>
  <c r="I265" i="17" s="1" a="1"/>
  <c r="I265" i="17" s="1"/>
  <c r="J265" i="17" s="1"/>
  <c r="H196" i="17"/>
  <c r="I196" i="17" s="1" a="1"/>
  <c r="I196" i="17" s="1"/>
  <c r="J196" i="17" s="1"/>
  <c r="H93" i="17"/>
  <c r="I93" i="17" s="1" a="1"/>
  <c r="I93" i="17" s="1"/>
  <c r="J93" i="17" s="1"/>
  <c r="H262" i="17"/>
  <c r="I262" i="17" s="1" a="1"/>
  <c r="I262" i="17" s="1"/>
  <c r="J262" i="17" s="1"/>
  <c r="H306" i="17"/>
  <c r="I306" i="17" s="1" a="1"/>
  <c r="I306" i="17" s="1"/>
  <c r="J306" i="17" s="1"/>
  <c r="H260" i="17"/>
  <c r="I260" i="17" s="1" a="1"/>
  <c r="I260" i="17" s="1"/>
  <c r="J260" i="17" s="1"/>
  <c r="H218" i="17"/>
  <c r="I218" i="17" s="1" a="1"/>
  <c r="I218" i="17" s="1"/>
  <c r="J218" i="17" s="1"/>
  <c r="H187" i="17"/>
  <c r="I187" i="17" s="1" a="1"/>
  <c r="I187" i="17" s="1"/>
  <c r="J187" i="17" s="1"/>
  <c r="H434" i="17"/>
  <c r="I434" i="17" s="1" a="1"/>
  <c r="I434" i="17" s="1"/>
  <c r="J434" i="17" s="1"/>
  <c r="H294" i="17"/>
  <c r="I294" i="17" s="1" a="1"/>
  <c r="I294" i="17" s="1"/>
  <c r="J294" i="17" s="1"/>
  <c r="K143" i="17"/>
  <c r="K334" i="17"/>
  <c r="K141" i="17"/>
  <c r="K432" i="17"/>
  <c r="K330" i="17"/>
  <c r="K329" i="17"/>
  <c r="K439" i="17"/>
  <c r="K140" i="17"/>
  <c r="K328" i="17"/>
  <c r="K327" i="17"/>
  <c r="K326" i="17"/>
  <c r="K325" i="17"/>
  <c r="K324" i="17"/>
  <c r="K142" i="17"/>
  <c r="K333" i="17"/>
  <c r="K353" i="17"/>
  <c r="K430" i="17"/>
  <c r="K428" i="17"/>
  <c r="K336" i="17"/>
  <c r="K332" i="17"/>
  <c r="K431" i="17"/>
  <c r="K155" i="17"/>
  <c r="K315" i="17"/>
  <c r="K167" i="17"/>
  <c r="K314" i="17"/>
  <c r="K313" i="17"/>
  <c r="K312" i="17"/>
  <c r="K311" i="17"/>
  <c r="K139" i="17"/>
  <c r="K310" i="17"/>
  <c r="K309" i="17"/>
  <c r="K308" i="17"/>
  <c r="K307" i="17"/>
  <c r="K306" i="17"/>
  <c r="K305" i="17"/>
  <c r="K427" i="17"/>
  <c r="K138" i="17"/>
  <c r="K304" i="17"/>
  <c r="K137" i="17"/>
  <c r="K303" i="17"/>
  <c r="K154" i="17"/>
  <c r="K302" i="17"/>
  <c r="K301" i="17"/>
  <c r="K136" i="17"/>
  <c r="K300" i="17"/>
  <c r="K135" i="17"/>
  <c r="K299" i="17"/>
  <c r="K134" i="17"/>
  <c r="K133" i="17"/>
  <c r="K298" i="17"/>
  <c r="K117" i="17"/>
  <c r="K297" i="17"/>
  <c r="K296" i="17"/>
  <c r="K295" i="17"/>
  <c r="K294" i="17"/>
  <c r="K293" i="17"/>
  <c r="K292" i="17"/>
  <c r="K291" i="17"/>
  <c r="K290" i="17"/>
  <c r="K289" i="17"/>
  <c r="K288" i="17"/>
  <c r="K111" i="17"/>
  <c r="K287" i="17"/>
  <c r="K115" i="17"/>
  <c r="K132" i="17"/>
  <c r="K286" i="17"/>
  <c r="K145" i="17"/>
  <c r="K116" i="17"/>
  <c r="K285" i="17"/>
  <c r="K284" i="17"/>
  <c r="K131" i="17"/>
  <c r="K166" i="17"/>
  <c r="K283" i="17"/>
  <c r="K282" i="17"/>
  <c r="K130" i="17"/>
  <c r="K281" i="17"/>
  <c r="K280" i="17"/>
  <c r="K279" i="17"/>
  <c r="K278" i="17"/>
  <c r="K129" i="17"/>
  <c r="K277" i="17"/>
  <c r="K128" i="17"/>
  <c r="K127" i="17"/>
  <c r="K125" i="17"/>
  <c r="K335" i="17"/>
  <c r="K323" i="17"/>
  <c r="K318" i="17"/>
  <c r="K316" i="17"/>
  <c r="K422" i="17"/>
  <c r="K418" i="17"/>
  <c r="K413" i="17"/>
  <c r="K409" i="17"/>
  <c r="K408" i="17"/>
  <c r="K404" i="17"/>
  <c r="K236" i="17"/>
  <c r="K399" i="17"/>
  <c r="K234" i="17"/>
  <c r="K233" i="17"/>
  <c r="K169" i="17"/>
  <c r="K319" i="17"/>
  <c r="K168" i="17"/>
  <c r="K436" i="17"/>
  <c r="K423" i="17"/>
  <c r="K419" i="17"/>
  <c r="K415" i="17"/>
  <c r="K414" i="17"/>
  <c r="K410" i="17"/>
  <c r="K241" i="17"/>
  <c r="K405" i="17"/>
  <c r="K238" i="17"/>
  <c r="K237" i="17"/>
  <c r="K400" i="17"/>
  <c r="K396" i="17"/>
  <c r="K390" i="17"/>
  <c r="K337" i="17"/>
  <c r="K331" i="17"/>
  <c r="K321" i="17"/>
  <c r="K320" i="17"/>
  <c r="K317" i="17"/>
  <c r="K271" i="17"/>
  <c r="K270" i="17"/>
  <c r="K438" i="17"/>
  <c r="K269" i="17"/>
  <c r="K268" i="17"/>
  <c r="K267" i="17"/>
  <c r="K266" i="17"/>
  <c r="K265" i="17"/>
  <c r="K264" i="17"/>
  <c r="K263" i="17"/>
  <c r="K262" i="17"/>
  <c r="K261" i="17"/>
  <c r="K260" i="17"/>
  <c r="K113" i="17"/>
  <c r="K352" i="17"/>
  <c r="K259" i="17"/>
  <c r="K258" i="17"/>
  <c r="K257" i="17"/>
  <c r="K256" i="17"/>
  <c r="K255" i="17"/>
  <c r="K254" i="17"/>
  <c r="K253" i="17"/>
  <c r="K252" i="17"/>
  <c r="K251" i="17"/>
  <c r="K250" i="17"/>
  <c r="K249" i="17"/>
  <c r="K248" i="17"/>
  <c r="K247" i="17"/>
  <c r="K246" i="17"/>
  <c r="K245" i="17"/>
  <c r="K244" i="17"/>
  <c r="K243" i="17"/>
  <c r="K420" i="17"/>
  <c r="K416" i="17"/>
  <c r="K411" i="17"/>
  <c r="K242" i="17"/>
  <c r="K406" i="17"/>
  <c r="K239" i="17"/>
  <c r="K402" i="17"/>
  <c r="K235" i="17"/>
  <c r="K401" i="17"/>
  <c r="K397" i="17"/>
  <c r="K392" i="17"/>
  <c r="K228" i="17"/>
  <c r="K227" i="17"/>
  <c r="K226" i="17"/>
  <c r="K225" i="17"/>
  <c r="K224" i="17"/>
  <c r="K223" i="17"/>
  <c r="K222" i="17"/>
  <c r="K221" i="17"/>
  <c r="K220" i="17"/>
  <c r="K391" i="17"/>
  <c r="K219" i="17"/>
  <c r="K218" i="17"/>
  <c r="K387" i="17"/>
  <c r="K214" i="17"/>
  <c r="K213" i="17"/>
  <c r="K380" i="17"/>
  <c r="K379" i="17"/>
  <c r="K378" i="17"/>
  <c r="K371" i="17"/>
  <c r="K183" i="17"/>
  <c r="K182" i="17"/>
  <c r="K181" i="17"/>
  <c r="K180" i="17"/>
  <c r="K370" i="17"/>
  <c r="K369" i="17"/>
  <c r="K179" i="17"/>
  <c r="K363" i="17"/>
  <c r="K359" i="17"/>
  <c r="K149" i="17"/>
  <c r="K344" i="17"/>
  <c r="K148" i="17"/>
  <c r="K147" i="17"/>
  <c r="K440" i="17"/>
  <c r="K443" i="17"/>
  <c r="K343" i="17"/>
  <c r="K358" i="17"/>
  <c r="K433" i="17"/>
  <c r="K64" i="17"/>
  <c r="K107" i="17"/>
  <c r="K165" i="17"/>
  <c r="K106" i="17"/>
  <c r="K39" i="17"/>
  <c r="K38" i="17"/>
  <c r="K62" i="17"/>
  <c r="K44" i="17"/>
  <c r="K35" i="17"/>
  <c r="K34" i="17"/>
  <c r="K32" i="17"/>
  <c r="K30" i="17"/>
  <c r="K27" i="17"/>
  <c r="K112" i="17"/>
  <c r="K162" i="17"/>
  <c r="K429" i="17"/>
  <c r="K322" i="17"/>
  <c r="K442" i="17"/>
  <c r="K157" i="17"/>
  <c r="K156" i="17"/>
  <c r="K276" i="17"/>
  <c r="K275" i="17"/>
  <c r="K126" i="17"/>
  <c r="K274" i="17"/>
  <c r="K273" i="17"/>
  <c r="K272" i="17"/>
  <c r="K421" i="17"/>
  <c r="K417" i="17"/>
  <c r="K412" i="17"/>
  <c r="K407" i="17"/>
  <c r="K240" i="17"/>
  <c r="K403" i="17"/>
  <c r="K398" i="17"/>
  <c r="K395" i="17"/>
  <c r="K232" i="17"/>
  <c r="K231" i="17"/>
  <c r="K230" i="17"/>
  <c r="K394" i="17"/>
  <c r="K229" i="17"/>
  <c r="K393" i="17"/>
  <c r="K388" i="17"/>
  <c r="K217" i="17"/>
  <c r="K216" i="17"/>
  <c r="K215" i="17"/>
  <c r="K382" i="17"/>
  <c r="K194" i="17"/>
  <c r="K190" i="17"/>
  <c r="K373" i="17"/>
  <c r="K361" i="17"/>
  <c r="K357" i="17"/>
  <c r="K110" i="17"/>
  <c r="K109" i="17"/>
  <c r="K105" i="17"/>
  <c r="K63" i="17"/>
  <c r="K52" i="17"/>
  <c r="K101" i="17"/>
  <c r="K75" i="17"/>
  <c r="K61" i="17"/>
  <c r="K425" i="17"/>
  <c r="K60" i="17"/>
  <c r="K71" i="17"/>
  <c r="K59" i="17"/>
  <c r="K58" i="17"/>
  <c r="K171" i="17"/>
  <c r="K163" i="17"/>
  <c r="K57" i="17"/>
  <c r="K80" i="17"/>
  <c r="K41" i="17"/>
  <c r="K16" i="17"/>
  <c r="K45" i="17"/>
  <c r="K50" i="17"/>
  <c r="K15" i="17"/>
  <c r="K383" i="17"/>
  <c r="K199" i="17"/>
  <c r="K198" i="17"/>
  <c r="K197" i="17"/>
  <c r="K381" i="17"/>
  <c r="K191" i="17"/>
  <c r="K377" i="17"/>
  <c r="K188" i="17"/>
  <c r="K187" i="17"/>
  <c r="K376" i="17"/>
  <c r="K186" i="17"/>
  <c r="K185" i="17"/>
  <c r="K348" i="17"/>
  <c r="K375" i="17"/>
  <c r="K374" i="17"/>
  <c r="K351" i="17"/>
  <c r="K347" i="17"/>
  <c r="K346" i="17"/>
  <c r="K364" i="17"/>
  <c r="K362" i="17"/>
  <c r="K150" i="17"/>
  <c r="K108" i="17"/>
  <c r="K164" i="17"/>
  <c r="K99" i="17"/>
  <c r="K74" i="17"/>
  <c r="K96" i="17"/>
  <c r="K95" i="17"/>
  <c r="K94" i="17"/>
  <c r="K83" i="17"/>
  <c r="K121" i="17"/>
  <c r="K3" i="17"/>
  <c r="K28" i="17"/>
  <c r="K42" i="17"/>
  <c r="K176" i="17"/>
  <c r="K93" i="17"/>
  <c r="K92" i="17"/>
  <c r="K91" i="17"/>
  <c r="K389" i="17"/>
  <c r="K386" i="17"/>
  <c r="K212" i="17"/>
  <c r="K211" i="17"/>
  <c r="K210" i="17"/>
  <c r="K209" i="17"/>
  <c r="K385" i="17"/>
  <c r="K208" i="17"/>
  <c r="K207" i="17"/>
  <c r="K206" i="17"/>
  <c r="K205" i="17"/>
  <c r="K204" i="17"/>
  <c r="K203" i="17"/>
  <c r="K202" i="17"/>
  <c r="K201" i="17"/>
  <c r="K384" i="17"/>
  <c r="K200" i="17"/>
  <c r="K195" i="17"/>
  <c r="K192" i="17"/>
  <c r="K184" i="17"/>
  <c r="K367" i="17"/>
  <c r="K366" i="17"/>
  <c r="K153" i="17"/>
  <c r="K177" i="17"/>
  <c r="K365" i="17"/>
  <c r="K345" i="17"/>
  <c r="K152" i="17"/>
  <c r="K151" i="17"/>
  <c r="K77" i="17"/>
  <c r="K104" i="17"/>
  <c r="K102" i="17"/>
  <c r="K76" i="17"/>
  <c r="K98" i="17"/>
  <c r="K8" i="17"/>
  <c r="K73" i="17"/>
  <c r="K72" i="17"/>
  <c r="K43" i="17"/>
  <c r="K29" i="17"/>
  <c r="K17" i="17"/>
  <c r="K47" i="17"/>
  <c r="K56" i="17"/>
  <c r="K120" i="17"/>
  <c r="K46" i="17"/>
  <c r="K424" i="17"/>
  <c r="K25" i="17"/>
  <c r="K55" i="17"/>
  <c r="K354" i="17"/>
  <c r="K23" i="17"/>
  <c r="K88" i="17"/>
  <c r="K6" i="17"/>
  <c r="K119" i="17"/>
  <c r="K85" i="17"/>
  <c r="K170" i="17"/>
  <c r="K356" i="17"/>
  <c r="K175" i="17"/>
  <c r="K355" i="17"/>
  <c r="K160" i="17"/>
  <c r="K172" i="17"/>
  <c r="K159" i="17"/>
  <c r="K173" i="17"/>
  <c r="K10" i="17"/>
  <c r="K196" i="17"/>
  <c r="K193" i="17"/>
  <c r="K189" i="17"/>
  <c r="K372" i="17"/>
  <c r="K368" i="17"/>
  <c r="K178" i="17"/>
  <c r="K360" i="17"/>
  <c r="K103" i="17"/>
  <c r="K100" i="17"/>
  <c r="K37" i="17"/>
  <c r="K97" i="17"/>
  <c r="K48" i="17"/>
  <c r="K84" i="17"/>
  <c r="K36" i="17"/>
  <c r="K124" i="17"/>
  <c r="K33" i="17"/>
  <c r="K19" i="17"/>
  <c r="K31" i="17"/>
  <c r="K82" i="17"/>
  <c r="K89" i="17"/>
  <c r="K161" i="17"/>
  <c r="K70" i="17"/>
  <c r="K18" i="17"/>
  <c r="K7" i="17"/>
  <c r="K435" i="17"/>
  <c r="K68" i="17"/>
  <c r="K340" i="17"/>
  <c r="K12" i="17"/>
  <c r="K11" i="17"/>
  <c r="K40" i="17"/>
  <c r="K118" i="17"/>
  <c r="K342" i="17"/>
  <c r="K9" i="17"/>
  <c r="K22" i="17"/>
  <c r="K13" i="17"/>
  <c r="K53" i="17"/>
  <c r="K146" i="17"/>
  <c r="K174" i="17"/>
  <c r="K20" i="17"/>
  <c r="K339" i="17"/>
  <c r="K434" i="17"/>
  <c r="K66" i="17"/>
  <c r="K26" i="17"/>
  <c r="K90" i="17"/>
  <c r="K87" i="17"/>
  <c r="K114" i="17"/>
  <c r="K69" i="17"/>
  <c r="K21" i="17"/>
  <c r="K5" i="17"/>
  <c r="K67" i="17"/>
  <c r="K341" i="17"/>
  <c r="K426" i="17"/>
  <c r="K49" i="17"/>
  <c r="K122" i="17"/>
  <c r="K158" i="17"/>
  <c r="K78" i="17"/>
  <c r="K349" i="17"/>
  <c r="K81" i="17"/>
  <c r="K51" i="17"/>
  <c r="K24" i="17"/>
  <c r="K14" i="17"/>
  <c r="K144" i="17"/>
  <c r="K86" i="17"/>
  <c r="K54" i="17"/>
  <c r="K65" i="17"/>
  <c r="K123" i="17"/>
  <c r="K4" i="17"/>
  <c r="K79" i="17"/>
  <c r="K338" i="17"/>
  <c r="K441" i="17"/>
  <c r="K437" i="17"/>
  <c r="K2" i="17"/>
  <c r="K350" i="17"/>
  <c r="H154" i="17"/>
  <c r="I154" i="17" s="1" a="1"/>
  <c r="I154" i="17" s="1"/>
  <c r="J154" i="17" s="1"/>
  <c r="H277" i="17"/>
  <c r="I277" i="17" s="1" a="1"/>
  <c r="I277" i="17" s="1"/>
  <c r="J277" i="17" s="1"/>
  <c r="H276" i="17"/>
  <c r="I276" i="17" s="1" a="1"/>
  <c r="I276" i="17" s="1"/>
  <c r="J276" i="17" s="1"/>
  <c r="H406" i="17"/>
  <c r="I406" i="17" s="1" a="1"/>
  <c r="I406" i="17" s="1"/>
  <c r="J406" i="17" s="1"/>
  <c r="H351" i="17"/>
  <c r="I351" i="17" s="1" a="1"/>
  <c r="I351" i="17" s="1"/>
  <c r="J351" i="17" s="1"/>
  <c r="H182" i="17"/>
  <c r="I182" i="17" s="1" a="1"/>
  <c r="I182" i="17" s="1"/>
  <c r="J182" i="17" s="1"/>
  <c r="H124" i="17"/>
  <c r="I124" i="17" s="1" a="1"/>
  <c r="I124" i="17" s="1"/>
  <c r="J124" i="17" s="1"/>
  <c r="H18" i="17"/>
  <c r="I18" i="17" s="1" a="1"/>
  <c r="I18" i="17" s="1"/>
  <c r="J18" i="17" s="1"/>
  <c r="H396" i="17"/>
  <c r="I396" i="17" s="1" a="1"/>
  <c r="I396" i="17" s="1"/>
  <c r="J396" i="17" s="1"/>
  <c r="H382" i="17"/>
  <c r="I382" i="17" s="1" a="1"/>
  <c r="I382" i="17" s="1"/>
  <c r="J382" i="17" s="1"/>
  <c r="H97" i="17"/>
  <c r="I97" i="17" s="1" a="1"/>
  <c r="I97" i="17" s="1"/>
  <c r="J97" i="17" s="1"/>
  <c r="H123" i="17"/>
  <c r="I123" i="17" s="1" a="1"/>
  <c r="I123" i="17" s="1"/>
  <c r="J123" i="17" s="1"/>
  <c r="H82" i="17"/>
  <c r="I82" i="17" s="1" a="1"/>
  <c r="I82" i="17" s="1"/>
  <c r="J82" i="17" s="1"/>
  <c r="H76" i="17"/>
  <c r="I76" i="17" s="1" a="1"/>
  <c r="I76" i="17" s="1"/>
  <c r="J76" i="17" s="1"/>
  <c r="H337" i="17"/>
  <c r="I337" i="17" s="1" a="1"/>
  <c r="I337" i="17" s="1"/>
  <c r="J337" i="17" s="1"/>
  <c r="H327" i="17"/>
  <c r="I327" i="17" s="1" a="1"/>
  <c r="I327" i="17" s="1"/>
  <c r="J327" i="17" s="1"/>
  <c r="H318" i="17"/>
  <c r="I318" i="17" s="1" a="1"/>
  <c r="I318" i="17" s="1"/>
  <c r="J318" i="17" s="1"/>
  <c r="H156" i="17"/>
  <c r="I156" i="17" s="1" a="1"/>
  <c r="I156" i="17" s="1"/>
  <c r="J156" i="17" s="1"/>
  <c r="H300" i="17"/>
  <c r="I300" i="17" s="1" a="1"/>
  <c r="I300" i="17" s="1"/>
  <c r="J300" i="17" s="1"/>
  <c r="H126" i="17"/>
  <c r="I126" i="17" s="1" a="1"/>
  <c r="I126" i="17" s="1"/>
  <c r="J126" i="17" s="1"/>
  <c r="H111" i="17"/>
  <c r="I111" i="17" s="1" a="1"/>
  <c r="I111" i="17" s="1"/>
  <c r="J111" i="17" s="1"/>
  <c r="H256" i="17"/>
  <c r="I256" i="17" s="1" a="1"/>
  <c r="I256" i="17" s="1"/>
  <c r="J256" i="17" s="1"/>
  <c r="H261" i="17"/>
  <c r="I261" i="17" s="1" a="1"/>
  <c r="I261" i="17" s="1"/>
  <c r="J261" i="17" s="1"/>
  <c r="H259" i="17"/>
  <c r="I259" i="17" s="1" a="1"/>
  <c r="I259" i="17" s="1"/>
  <c r="J259" i="17" s="1"/>
  <c r="H421" i="17"/>
  <c r="I421" i="17" s="1" a="1"/>
  <c r="I421" i="17" s="1"/>
  <c r="J421" i="17" s="1"/>
  <c r="H243" i="17"/>
  <c r="I243" i="17" s="1" a="1"/>
  <c r="I243" i="17" s="1"/>
  <c r="J243" i="17" s="1"/>
  <c r="H419" i="17"/>
  <c r="I419" i="17" s="1" a="1"/>
  <c r="I419" i="17" s="1"/>
  <c r="J419" i="17" s="1"/>
  <c r="H230" i="17"/>
  <c r="I230" i="17" s="1" a="1"/>
  <c r="I230" i="17" s="1"/>
  <c r="J230" i="17" s="1"/>
  <c r="H395" i="17"/>
  <c r="I395" i="17" s="1" a="1"/>
  <c r="I395" i="17" s="1"/>
  <c r="J395" i="17" s="1"/>
  <c r="H193" i="17"/>
  <c r="I193" i="17" s="1" a="1"/>
  <c r="I193" i="17" s="1"/>
  <c r="J193" i="17" s="1"/>
  <c r="H371" i="17"/>
  <c r="I371" i="17" s="1" a="1"/>
  <c r="I371" i="17" s="1"/>
  <c r="J371" i="17" s="1"/>
  <c r="H381" i="17"/>
  <c r="I381" i="17" s="1" a="1"/>
  <c r="I381" i="17" s="1"/>
  <c r="J381" i="17" s="1"/>
  <c r="H374" i="17"/>
  <c r="I374" i="17" s="1" a="1"/>
  <c r="I374" i="17" s="1"/>
  <c r="J374" i="17" s="1"/>
  <c r="H189" i="17"/>
  <c r="I189" i="17" s="1" a="1"/>
  <c r="I189" i="17" s="1"/>
  <c r="J189" i="17" s="1"/>
  <c r="H180" i="17"/>
  <c r="I180" i="17" s="1" a="1"/>
  <c r="I180" i="17" s="1"/>
  <c r="J180" i="17" s="1"/>
  <c r="H348" i="17"/>
  <c r="I348" i="17" s="1" a="1"/>
  <c r="I348" i="17" s="1"/>
  <c r="J348" i="17" s="1"/>
  <c r="H77" i="17"/>
  <c r="I77" i="17" s="1" a="1"/>
  <c r="I77" i="17" s="1"/>
  <c r="J77" i="17" s="1"/>
  <c r="H48" i="17"/>
  <c r="I48" i="17" s="1" a="1"/>
  <c r="I48" i="17" s="1"/>
  <c r="J48" i="17" s="1"/>
  <c r="H112" i="17"/>
  <c r="I112" i="17" s="1" a="1"/>
  <c r="I112" i="17" s="1"/>
  <c r="J112" i="17" s="1"/>
  <c r="H341" i="17"/>
  <c r="I341" i="17" s="1" a="1"/>
  <c r="I341" i="17" s="1"/>
  <c r="J341" i="17" s="1"/>
  <c r="H80" i="17"/>
  <c r="I80" i="17" s="1" a="1"/>
  <c r="I80" i="17" s="1"/>
  <c r="J80" i="17" s="1"/>
  <c r="H87" i="17"/>
  <c r="I87" i="17" s="1" a="1"/>
  <c r="I87" i="17" s="1"/>
  <c r="J87" i="17" s="1"/>
  <c r="H106" i="17"/>
  <c r="I106" i="17" s="1" a="1"/>
  <c r="I106" i="17" s="1"/>
  <c r="J106" i="17" s="1"/>
  <c r="H177" i="17"/>
  <c r="I177" i="17" s="1" a="1"/>
  <c r="I177" i="17" s="1"/>
  <c r="J177" i="17" s="1"/>
  <c r="H223" i="17"/>
  <c r="I223" i="17" s="1" a="1"/>
  <c r="I223" i="17" s="1"/>
  <c r="J223" i="17" s="1"/>
  <c r="H258" i="17"/>
  <c r="I258" i="17" s="1" a="1"/>
  <c r="I258" i="17" s="1"/>
  <c r="J258" i="17" s="1"/>
  <c r="H169" i="17"/>
  <c r="I169" i="17" s="1" a="1"/>
  <c r="I169" i="17" s="1"/>
  <c r="J169" i="17" s="1"/>
  <c r="H321" i="17"/>
  <c r="I321" i="17" s="1" a="1"/>
  <c r="I321" i="17" s="1"/>
  <c r="J321" i="17" s="1"/>
  <c r="H316" i="17"/>
  <c r="I316" i="17" s="1" a="1"/>
  <c r="I316" i="17" s="1"/>
  <c r="J316" i="17" s="1"/>
  <c r="H138" i="17"/>
  <c r="I138" i="17" s="1" a="1"/>
  <c r="I138" i="17" s="1"/>
  <c r="J138" i="17" s="1"/>
  <c r="H296" i="17"/>
  <c r="I296" i="17" s="1" a="1"/>
  <c r="I296" i="17" s="1"/>
  <c r="J296" i="17" s="1"/>
  <c r="H115" i="17"/>
  <c r="I115" i="17" s="1" a="1"/>
  <c r="I115" i="17" s="1"/>
  <c r="J115" i="17" s="1"/>
  <c r="H281" i="17"/>
  <c r="I281" i="17" s="1" a="1"/>
  <c r="I281" i="17" s="1"/>
  <c r="J281" i="17" s="1"/>
  <c r="H132" i="17"/>
  <c r="I132" i="17" s="1" a="1"/>
  <c r="I132" i="17" s="1"/>
  <c r="J132" i="17" s="1"/>
  <c r="H125" i="17"/>
  <c r="I125" i="17" s="1" a="1"/>
  <c r="I125" i="17" s="1"/>
  <c r="J125" i="17" s="1"/>
  <c r="H264" i="17"/>
  <c r="I264" i="17" s="1" a="1"/>
  <c r="I264" i="17" s="1"/>
  <c r="J264" i="17" s="1"/>
  <c r="H352" i="17"/>
  <c r="I352" i="17" s="1" a="1"/>
  <c r="I352" i="17" s="1"/>
  <c r="J352" i="17" s="1"/>
  <c r="H251" i="17"/>
  <c r="I251" i="17" s="1" a="1"/>
  <c r="I251" i="17" s="1"/>
  <c r="J251" i="17" s="1"/>
  <c r="H411" i="17"/>
  <c r="I411" i="17" s="1" a="1"/>
  <c r="I411" i="17" s="1"/>
  <c r="J411" i="17" s="1"/>
  <c r="H422" i="17"/>
  <c r="I422" i="17" s="1" a="1"/>
  <c r="I422" i="17" s="1"/>
  <c r="J422" i="17" s="1"/>
  <c r="H416" i="17"/>
  <c r="I416" i="17" s="1" a="1"/>
  <c r="I416" i="17" s="1"/>
  <c r="J416" i="17" s="1"/>
  <c r="H389" i="17"/>
  <c r="I389" i="17" s="1" a="1"/>
  <c r="I389" i="17" s="1"/>
  <c r="J389" i="17" s="1"/>
  <c r="H229" i="17"/>
  <c r="I229" i="17" s="1" a="1"/>
  <c r="I229" i="17" s="1"/>
  <c r="J229" i="17" s="1"/>
  <c r="H231" i="17"/>
  <c r="I231" i="17" s="1" a="1"/>
  <c r="I231" i="17" s="1"/>
  <c r="J231" i="17" s="1"/>
  <c r="H370" i="17"/>
  <c r="I370" i="17" s="1" a="1"/>
  <c r="I370" i="17" s="1"/>
  <c r="J370" i="17" s="1"/>
  <c r="H191" i="17"/>
  <c r="I191" i="17" s="1" a="1"/>
  <c r="I191" i="17" s="1"/>
  <c r="J191" i="17" s="1"/>
  <c r="H368" i="17"/>
  <c r="I368" i="17" s="1" a="1"/>
  <c r="I368" i="17" s="1"/>
  <c r="J368" i="17" s="1"/>
  <c r="H379" i="17"/>
  <c r="I379" i="17" s="1" a="1"/>
  <c r="I379" i="17" s="1"/>
  <c r="J379" i="17" s="1"/>
  <c r="H364" i="17"/>
  <c r="I364" i="17" s="1" a="1"/>
  <c r="I364" i="17" s="1"/>
  <c r="J364" i="17" s="1"/>
  <c r="H107" i="17"/>
  <c r="I107" i="17" s="1" a="1"/>
  <c r="I107" i="17" s="1"/>
  <c r="J107" i="17" s="1"/>
  <c r="H98" i="17"/>
  <c r="I98" i="17" s="1" a="1"/>
  <c r="I98" i="17" s="1"/>
  <c r="J98" i="17" s="1"/>
  <c r="H148" i="17"/>
  <c r="I148" i="17" s="1" a="1"/>
  <c r="I148" i="17" s="1"/>
  <c r="J148" i="17" s="1"/>
  <c r="H59" i="17"/>
  <c r="I59" i="17" s="1" a="1"/>
  <c r="I59" i="17" s="1"/>
  <c r="J59" i="17" s="1"/>
  <c r="H70" i="17"/>
  <c r="I70" i="17" s="1" a="1"/>
  <c r="I70" i="17" s="1"/>
  <c r="J70" i="17" s="1"/>
  <c r="H4" i="17"/>
  <c r="I4" i="17" s="1" a="1"/>
  <c r="I4" i="17" s="1"/>
  <c r="J4" i="17" s="1"/>
  <c r="H43" i="17"/>
  <c r="I43" i="17" s="1" a="1"/>
  <c r="I43" i="17" s="1"/>
  <c r="J43" i="17" s="1"/>
  <c r="H41" i="17"/>
  <c r="I41" i="17" s="1" a="1"/>
  <c r="I41" i="17" s="1"/>
  <c r="J41" i="17" s="1"/>
  <c r="H33" i="17"/>
  <c r="I33" i="17" s="1" a="1"/>
  <c r="I33" i="17" s="1"/>
  <c r="J33" i="17" s="1"/>
  <c r="H173" i="17"/>
  <c r="I173" i="17" s="1" a="1"/>
  <c r="I173" i="17" s="1"/>
  <c r="J173" i="17" s="1"/>
  <c r="H158" i="17"/>
  <c r="I158" i="17" s="1" a="1"/>
  <c r="I158" i="17" s="1"/>
  <c r="J158" i="17" s="1"/>
  <c r="H151" i="17"/>
  <c r="I151" i="17" s="1" a="1"/>
  <c r="I151" i="17" s="1"/>
  <c r="J151" i="17" s="1"/>
  <c r="H204" i="17"/>
  <c r="I204" i="17" s="1" a="1"/>
  <c r="I204" i="17" s="1"/>
  <c r="J204" i="17" s="1"/>
  <c r="H402" i="17"/>
  <c r="I402" i="17" s="1" a="1"/>
  <c r="I402" i="17" s="1"/>
  <c r="J402" i="17" s="1"/>
  <c r="H128" i="17"/>
  <c r="I128" i="17" s="1" a="1"/>
  <c r="I128" i="17" s="1"/>
  <c r="J128" i="17" s="1"/>
  <c r="H142" i="17"/>
  <c r="I142" i="17" s="1" a="1"/>
  <c r="I142" i="17" s="1"/>
  <c r="J142" i="17" s="1"/>
  <c r="H330" i="17"/>
  <c r="I330" i="17" s="1" a="1"/>
  <c r="I330" i="17" s="1"/>
  <c r="J330" i="17" s="1"/>
  <c r="H313" i="17"/>
  <c r="I313" i="17" s="1" a="1"/>
  <c r="I313" i="17" s="1"/>
  <c r="J313" i="17" s="1"/>
  <c r="H137" i="17"/>
  <c r="I137" i="17" s="1" a="1"/>
  <c r="I137" i="17" s="1"/>
  <c r="J137" i="17" s="1"/>
  <c r="H133" i="17"/>
  <c r="I133" i="17" s="1" a="1"/>
  <c r="I133" i="17" s="1"/>
  <c r="J133" i="17" s="1"/>
  <c r="H116" i="17"/>
  <c r="I116" i="17" s="1" a="1"/>
  <c r="I116" i="17" s="1"/>
  <c r="J116" i="17" s="1"/>
  <c r="H280" i="17"/>
  <c r="I280" i="17" s="1" a="1"/>
  <c r="I280" i="17" s="1"/>
  <c r="J280" i="17" s="1"/>
  <c r="H285" i="17"/>
  <c r="I285" i="17" s="1" a="1"/>
  <c r="I285" i="17" s="1"/>
  <c r="J285" i="17" s="1"/>
  <c r="H271" i="17"/>
  <c r="I271" i="17" s="1" a="1"/>
  <c r="I271" i="17" s="1"/>
  <c r="J271" i="17" s="1"/>
  <c r="H255" i="17"/>
  <c r="I255" i="17" s="1" a="1"/>
  <c r="I255" i="17" s="1"/>
  <c r="J255" i="17" s="1"/>
  <c r="H252" i="17"/>
  <c r="I252" i="17" s="1" a="1"/>
  <c r="I252" i="17" s="1"/>
  <c r="J252" i="17" s="1"/>
  <c r="H247" i="17"/>
  <c r="I247" i="17" s="1" a="1"/>
  <c r="I247" i="17" s="1"/>
  <c r="J247" i="17" s="1"/>
  <c r="H420" i="17"/>
  <c r="I420" i="17" s="1" a="1"/>
  <c r="I420" i="17" s="1"/>
  <c r="J420" i="17" s="1"/>
  <c r="H417" i="17"/>
  <c r="I417" i="17" s="1" a="1"/>
  <c r="I417" i="17" s="1"/>
  <c r="J417" i="17" s="1"/>
  <c r="H239" i="17"/>
  <c r="I239" i="17" s="1" a="1"/>
  <c r="I239" i="17" s="1"/>
  <c r="J239" i="17" s="1"/>
  <c r="H213" i="17"/>
  <c r="I213" i="17" s="1" a="1"/>
  <c r="I213" i="17" s="1"/>
  <c r="J213" i="17" s="1"/>
  <c r="H232" i="17"/>
  <c r="I232" i="17" s="1" a="1"/>
  <c r="I232" i="17" s="1"/>
  <c r="J232" i="17" s="1"/>
  <c r="H185" i="17"/>
  <c r="I185" i="17" s="1" a="1"/>
  <c r="I185" i="17" s="1"/>
  <c r="J185" i="17" s="1"/>
  <c r="H362" i="17"/>
  <c r="I362" i="17" s="1" a="1"/>
  <c r="I362" i="17" s="1"/>
  <c r="J362" i="17" s="1"/>
  <c r="H188" i="17"/>
  <c r="I188" i="17" s="1" a="1"/>
  <c r="I188" i="17" s="1"/>
  <c r="J188" i="17" s="1"/>
  <c r="H178" i="17"/>
  <c r="I178" i="17" s="1" a="1"/>
  <c r="I178" i="17" s="1"/>
  <c r="J178" i="17" s="1"/>
  <c r="H376" i="17"/>
  <c r="I376" i="17" s="1" a="1"/>
  <c r="I376" i="17" s="1"/>
  <c r="J376" i="17" s="1"/>
  <c r="H377" i="17"/>
  <c r="I377" i="17" s="1" a="1"/>
  <c r="I377" i="17" s="1"/>
  <c r="J377" i="17" s="1"/>
  <c r="H99" i="17"/>
  <c r="I99" i="17" s="1" a="1"/>
  <c r="I99" i="17" s="1"/>
  <c r="J99" i="17" s="1"/>
  <c r="H95" i="17"/>
  <c r="I95" i="17" s="1" a="1"/>
  <c r="I95" i="17" s="1"/>
  <c r="J95" i="17" s="1"/>
  <c r="H61" i="17"/>
  <c r="I61" i="17" s="1" a="1"/>
  <c r="I61" i="17" s="1"/>
  <c r="J61" i="17" s="1"/>
  <c r="H81" i="17"/>
  <c r="I81" i="17" s="1" a="1"/>
  <c r="I81" i="17" s="1"/>
  <c r="J81" i="17" s="1"/>
  <c r="H86" i="17"/>
  <c r="I86" i="17" s="1" a="1"/>
  <c r="I86" i="17" s="1"/>
  <c r="J86" i="17" s="1"/>
  <c r="H29" i="17"/>
  <c r="I29" i="17" s="1" a="1"/>
  <c r="I29" i="17" s="1"/>
  <c r="J29" i="17" s="1"/>
  <c r="H90" i="17"/>
  <c r="I90" i="17" s="1" a="1"/>
  <c r="I90" i="17" s="1"/>
  <c r="J90" i="17" s="1"/>
  <c r="H55" i="17"/>
  <c r="I55" i="17" s="1" a="1"/>
  <c r="I55" i="17" s="1"/>
  <c r="J55" i="17" s="1"/>
  <c r="H171" i="17"/>
  <c r="I171" i="17" s="1" a="1"/>
  <c r="I171" i="17" s="1"/>
  <c r="J171" i="17" s="1"/>
  <c r="H369" i="17"/>
  <c r="I369" i="17" s="1" a="1"/>
  <c r="I369" i="17" s="1"/>
  <c r="J369" i="17" s="1"/>
  <c r="H208" i="17"/>
  <c r="I208" i="17" s="1" a="1"/>
  <c r="I208" i="17" s="1"/>
  <c r="J208" i="17" s="1"/>
  <c r="H246" i="17"/>
  <c r="I246" i="17" s="1" a="1"/>
  <c r="I246" i="17" s="1"/>
  <c r="J246" i="17" s="1"/>
  <c r="H134" i="17"/>
  <c r="I134" i="17" s="1" a="1"/>
  <c r="I134" i="17" s="1"/>
  <c r="J134" i="17" s="1"/>
  <c r="H325" i="17"/>
  <c r="I325" i="17" s="1" a="1"/>
  <c r="I325" i="17" s="1"/>
  <c r="J325" i="17" s="1"/>
  <c r="H49" i="17"/>
  <c r="I49" i="17" s="1" a="1"/>
  <c r="I49" i="17" s="1"/>
  <c r="J49" i="17" s="1"/>
  <c r="H140" i="17"/>
  <c r="I140" i="17" s="1" a="1"/>
  <c r="I140" i="17" s="1"/>
  <c r="J140" i="17" s="1"/>
  <c r="H155" i="17"/>
  <c r="I155" i="17" s="1" a="1"/>
  <c r="I155" i="17" s="1"/>
  <c r="J155" i="17" s="1"/>
  <c r="H301" i="17"/>
  <c r="I301" i="17" s="1" a="1"/>
  <c r="I301" i="17" s="1"/>
  <c r="J301" i="17" s="1"/>
  <c r="H292" i="17"/>
  <c r="I292" i="17" s="1" a="1"/>
  <c r="I292" i="17" s="1"/>
  <c r="J292" i="17" s="1"/>
  <c r="H288" i="17"/>
  <c r="I288" i="17" s="1" a="1"/>
  <c r="I288" i="17" s="1"/>
  <c r="J288" i="17" s="1"/>
  <c r="H290" i="17"/>
  <c r="I290" i="17" s="1" a="1"/>
  <c r="I290" i="17" s="1"/>
  <c r="J290" i="17" s="1"/>
  <c r="H166" i="17"/>
  <c r="I166" i="17" s="1" a="1"/>
  <c r="I166" i="17" s="1"/>
  <c r="J166" i="17" s="1"/>
  <c r="H273" i="17"/>
  <c r="I273" i="17" s="1" a="1"/>
  <c r="I273" i="17" s="1"/>
  <c r="J273" i="17" s="1"/>
  <c r="H270" i="17"/>
  <c r="I270" i="17" s="1" a="1"/>
  <c r="I270" i="17" s="1"/>
  <c r="J270" i="17" s="1"/>
  <c r="H269" i="17"/>
  <c r="I269" i="17" s="1" a="1"/>
  <c r="I269" i="17" s="1"/>
  <c r="J269" i="17" s="1"/>
  <c r="H268" i="17"/>
  <c r="I268" i="17" s="1" a="1"/>
  <c r="I268" i="17" s="1"/>
  <c r="J268" i="17" s="1"/>
  <c r="H248" i="17"/>
  <c r="I248" i="17" s="1" a="1"/>
  <c r="I248" i="17" s="1"/>
  <c r="J248" i="17" s="1"/>
  <c r="H418" i="17"/>
  <c r="I418" i="17" s="1" a="1"/>
  <c r="I418" i="17" s="1"/>
  <c r="J418" i="17" s="1"/>
  <c r="H409" i="17"/>
  <c r="I409" i="17" s="1" a="1"/>
  <c r="I409" i="17" s="1"/>
  <c r="J409" i="17" s="1"/>
  <c r="H408" i="17"/>
  <c r="I408" i="17" s="1" a="1"/>
  <c r="I408" i="17" s="1"/>
  <c r="J408" i="17" s="1"/>
  <c r="H413" i="17"/>
  <c r="I413" i="17" s="1" a="1"/>
  <c r="I413" i="17" s="1"/>
  <c r="J413" i="17" s="1"/>
  <c r="H393" i="17"/>
  <c r="I393" i="17" s="1" a="1"/>
  <c r="I393" i="17" s="1"/>
  <c r="J393" i="17" s="1"/>
  <c r="H397" i="17"/>
  <c r="I397" i="17" s="1" a="1"/>
  <c r="I397" i="17" s="1"/>
  <c r="J397" i="17" s="1"/>
  <c r="H394" i="17"/>
  <c r="I394" i="17" s="1" a="1"/>
  <c r="I394" i="17" s="1"/>
  <c r="J394" i="17" s="1"/>
  <c r="H219" i="17"/>
  <c r="I219" i="17" s="1" a="1"/>
  <c r="I219" i="17" s="1"/>
  <c r="J219" i="17" s="1"/>
  <c r="H190" i="17"/>
  <c r="I190" i="17" s="1" a="1"/>
  <c r="I190" i="17" s="1"/>
  <c r="J190" i="17" s="1"/>
  <c r="H373" i="17"/>
  <c r="I373" i="17" s="1" a="1"/>
  <c r="I373" i="17" s="1"/>
  <c r="J373" i="17" s="1"/>
  <c r="H360" i="17"/>
  <c r="I360" i="17" s="1" a="1"/>
  <c r="I360" i="17" s="1"/>
  <c r="J360" i="17" s="1"/>
  <c r="H378" i="17"/>
  <c r="I378" i="17" s="1" a="1"/>
  <c r="I378" i="17" s="1"/>
  <c r="J378" i="17" s="1"/>
  <c r="H183" i="17"/>
  <c r="I183" i="17" s="1" a="1"/>
  <c r="I183" i="17" s="1"/>
  <c r="J183" i="17" s="1"/>
  <c r="H194" i="17"/>
  <c r="I194" i="17" s="1" a="1"/>
  <c r="I194" i="17" s="1"/>
  <c r="J194" i="17" s="1"/>
  <c r="H375" i="17"/>
  <c r="I375" i="17" s="1" a="1"/>
  <c r="I375" i="17" s="1"/>
  <c r="J375" i="17" s="1"/>
  <c r="H380" i="17"/>
  <c r="I380" i="17" s="1" a="1"/>
  <c r="I380" i="17" s="1"/>
  <c r="J380" i="17" s="1"/>
  <c r="H181" i="17"/>
  <c r="I181" i="17" s="1" a="1"/>
  <c r="I181" i="17" s="1"/>
  <c r="J181" i="17" s="1"/>
  <c r="H147" i="17"/>
  <c r="I147" i="17" s="1" a="1"/>
  <c r="I147" i="17" s="1"/>
  <c r="J147" i="17" s="1"/>
  <c r="H52" i="17"/>
  <c r="I52" i="17" s="1" a="1"/>
  <c r="I52" i="17" s="1"/>
  <c r="J52" i="17" s="1"/>
  <c r="H62" i="17"/>
  <c r="I62" i="17" s="1" a="1"/>
  <c r="I62" i="17" s="1"/>
  <c r="J62" i="17" s="1"/>
  <c r="H31" i="17"/>
  <c r="I31" i="17" s="1" a="1"/>
  <c r="I31" i="17" s="1"/>
  <c r="J31" i="17" s="1"/>
  <c r="H46" i="17"/>
  <c r="I46" i="17" s="1" a="1"/>
  <c r="I46" i="17" s="1"/>
  <c r="J46" i="17" s="1"/>
  <c r="H174" i="17"/>
  <c r="I174" i="17" s="1" a="1"/>
  <c r="I174" i="17" s="1"/>
  <c r="J174" i="17" s="1"/>
  <c r="H338" i="17"/>
  <c r="I338" i="17" s="1" a="1"/>
  <c r="I338" i="17" s="1"/>
  <c r="J338" i="17" s="1"/>
  <c r="H27" i="17"/>
  <c r="I27" i="17" s="1" a="1"/>
  <c r="I27" i="17" s="1"/>
  <c r="J27" i="17" s="1"/>
  <c r="H25" i="17"/>
  <c r="I25" i="17" s="1" a="1"/>
  <c r="I25" i="17" s="1"/>
  <c r="J25" i="17" s="1"/>
  <c r="H71" i="17"/>
  <c r="I71" i="17" s="1" a="1"/>
  <c r="I71" i="17" s="1"/>
  <c r="J71" i="17" s="1"/>
  <c r="H160" i="17"/>
  <c r="I160" i="17" s="1" a="1"/>
  <c r="I160" i="17" s="1"/>
  <c r="J160" i="17" s="1"/>
  <c r="H45" i="17"/>
  <c r="I45" i="17" s="1" a="1"/>
  <c r="I45" i="17" s="1"/>
  <c r="J45" i="17" s="1"/>
  <c r="H161" i="17"/>
  <c r="I161" i="17" s="1" a="1"/>
  <c r="I161" i="17" s="1"/>
  <c r="J161" i="17" s="1"/>
  <c r="H365" i="17"/>
  <c r="I365" i="17" s="1" a="1"/>
  <c r="I365" i="17" s="1"/>
  <c r="J365" i="17" s="1"/>
  <c r="H192" i="17"/>
  <c r="I192" i="17" s="1" a="1"/>
  <c r="I192" i="17" s="1"/>
  <c r="J192" i="17" s="1"/>
  <c r="H391" i="17"/>
  <c r="I391" i="17" s="1" a="1"/>
  <c r="I391" i="17" s="1"/>
  <c r="J391" i="17" s="1"/>
  <c r="H410" i="17"/>
  <c r="I410" i="17" s="1" a="1"/>
  <c r="I410" i="17" s="1"/>
  <c r="J410" i="17" s="1"/>
  <c r="H286" i="17"/>
  <c r="I286" i="17" s="1" a="1"/>
  <c r="I286" i="17" s="1"/>
  <c r="J286" i="17" s="1"/>
  <c r="H436" i="17"/>
  <c r="I436" i="17" s="1" a="1"/>
  <c r="I436" i="17" s="1"/>
  <c r="J436" i="17" s="1"/>
  <c r="H431" i="17"/>
  <c r="I431" i="17" s="1" a="1"/>
  <c r="I431" i="17" s="1"/>
  <c r="J431" i="17" s="1"/>
  <c r="H435" i="17"/>
  <c r="I435" i="17" s="1" a="1"/>
  <c r="I435" i="17" s="1"/>
  <c r="J435" i="17" s="1"/>
  <c r="H122" i="17"/>
  <c r="I122" i="17" s="1" a="1"/>
  <c r="I122" i="17" s="1"/>
  <c r="J122" i="17" s="1"/>
  <c r="H120" i="17"/>
  <c r="I120" i="17" s="1" a="1"/>
  <c r="I120" i="17" s="1"/>
  <c r="J120" i="17" s="1"/>
  <c r="H354" i="17"/>
  <c r="I354" i="17" s="1" a="1"/>
  <c r="I354" i="17" s="1"/>
  <c r="J354" i="17" s="1"/>
  <c r="H11" i="17"/>
  <c r="I11" i="17" s="1" a="1"/>
  <c r="I11" i="17" s="1"/>
  <c r="J11" i="17" s="1"/>
  <c r="H17" i="17"/>
  <c r="I17" i="17" s="1" a="1"/>
  <c r="I17" i="17" s="1"/>
  <c r="J17" i="17" s="1"/>
  <c r="H91" i="17"/>
  <c r="I91" i="17" s="1" a="1"/>
  <c r="I91" i="17" s="1"/>
  <c r="J91" i="17" s="1"/>
  <c r="H14" i="17"/>
  <c r="I14" i="17" s="1" a="1"/>
  <c r="I14" i="17" s="1"/>
  <c r="J14" i="17" s="1"/>
  <c r="H16" i="17"/>
  <c r="I16" i="17" s="1" a="1"/>
  <c r="I16" i="17" s="1"/>
  <c r="J16" i="17" s="1"/>
  <c r="H340" i="17"/>
  <c r="I340" i="17" s="1" a="1"/>
  <c r="I340" i="17" s="1"/>
  <c r="J340" i="17" s="1"/>
  <c r="H92" i="17"/>
  <c r="I92" i="17" s="1" a="1"/>
  <c r="I92" i="17" s="1"/>
  <c r="J92" i="17" s="1"/>
  <c r="H8" i="17"/>
  <c r="I8" i="17" s="1" a="1"/>
  <c r="I8" i="17" s="1"/>
  <c r="J8" i="17" s="1"/>
  <c r="H343" i="17"/>
  <c r="I343" i="17" s="1" a="1"/>
  <c r="I343" i="17" s="1"/>
  <c r="J343" i="17" s="1"/>
  <c r="H184" i="17"/>
  <c r="I184" i="17" s="1" a="1"/>
  <c r="I184" i="17" s="1"/>
  <c r="J184" i="17" s="1"/>
  <c r="H211" i="17"/>
  <c r="I211" i="17" s="1" a="1"/>
  <c r="I211" i="17" s="1"/>
  <c r="J211" i="17" s="1"/>
  <c r="H399" i="17"/>
  <c r="I399" i="17" s="1" a="1"/>
  <c r="I399" i="17" s="1"/>
  <c r="J399" i="17" s="1"/>
  <c r="H245" i="17"/>
  <c r="I245" i="17" s="1" a="1"/>
  <c r="I245" i="17" s="1"/>
  <c r="J245" i="17" s="1"/>
  <c r="H131" i="17"/>
  <c r="I131" i="17" s="1" a="1"/>
  <c r="I131" i="17" s="1"/>
  <c r="J131" i="17" s="1"/>
  <c r="H309" i="17"/>
  <c r="I309" i="17" s="1" a="1"/>
  <c r="I309" i="17" s="1"/>
  <c r="J309" i="17" s="1"/>
  <c r="H168" i="17"/>
  <c r="I168" i="17" s="1" a="1"/>
  <c r="I168" i="17" s="1"/>
  <c r="J168" i="17" s="1"/>
  <c r="H446" i="17"/>
  <c r="H7" i="17"/>
  <c r="I7" i="17" s="1" a="1"/>
  <c r="I7" i="17" s="1"/>
  <c r="J7" i="17" s="1"/>
  <c r="AB87" i="6"/>
  <c r="AC87" i="6" s="1"/>
  <c r="AD87" i="6" s="1"/>
  <c r="AB56" i="17"/>
  <c r="AC56" i="17" s="1"/>
  <c r="AD56" i="17" s="1"/>
  <c r="AB59" i="6"/>
  <c r="AC59" i="6" s="1"/>
  <c r="AD59" i="6" s="1"/>
  <c r="AB88" i="17"/>
  <c r="AC88" i="17" s="1"/>
  <c r="AD88" i="17" s="1"/>
  <c r="AB11" i="6"/>
  <c r="AC11" i="6" s="1"/>
  <c r="AD11" i="6" s="1"/>
  <c r="AB338" i="17"/>
  <c r="AC338" i="17" s="1"/>
  <c r="AD338" i="17" s="1"/>
  <c r="AB37" i="6"/>
  <c r="AC37" i="6" s="1"/>
  <c r="AD37" i="6" s="1"/>
  <c r="AB170" i="17"/>
  <c r="AC170" i="17" s="1"/>
  <c r="AD170" i="17" s="1"/>
  <c r="AB61" i="6"/>
  <c r="AC61" i="6" s="1"/>
  <c r="AD61" i="6" s="1"/>
  <c r="AB23" i="17"/>
  <c r="AC23" i="17" s="1"/>
  <c r="AD23" i="17" s="1"/>
  <c r="AB158" i="6"/>
  <c r="AC158" i="6" s="1"/>
  <c r="AD158" i="6" s="1"/>
  <c r="AB443" i="17"/>
  <c r="AC443" i="17" s="1"/>
  <c r="AD443" i="17" s="1"/>
  <c r="AB21" i="6"/>
  <c r="AC21" i="6" s="1"/>
  <c r="AD21" i="6" s="1"/>
  <c r="AB40" i="17"/>
  <c r="AC40" i="17" s="1"/>
  <c r="AD40" i="17" s="1"/>
  <c r="AB16" i="6"/>
  <c r="AC16" i="6" s="1"/>
  <c r="AD16" i="6" s="1"/>
  <c r="AB339" i="17"/>
  <c r="AC339" i="17" s="1"/>
  <c r="AD339" i="17" s="1"/>
  <c r="AB43" i="6"/>
  <c r="AC43" i="6" s="1"/>
  <c r="AD43" i="6" s="1"/>
  <c r="AB68" i="17"/>
  <c r="AC68" i="17" s="1"/>
  <c r="AD68" i="17" s="1"/>
  <c r="AB86" i="6"/>
  <c r="AC86" i="6" s="1"/>
  <c r="AD86" i="6" s="1"/>
  <c r="AB26" i="17"/>
  <c r="AC26" i="17" s="1"/>
  <c r="AD26" i="17" s="1"/>
  <c r="AB8" i="6"/>
  <c r="AC8" i="6" s="1"/>
  <c r="AD8" i="6" s="1"/>
  <c r="AB158" i="17"/>
  <c r="AC158" i="17" s="1"/>
  <c r="AD158" i="17" s="1"/>
  <c r="AB83" i="6"/>
  <c r="AC83" i="6" s="1"/>
  <c r="AD83" i="6" s="1"/>
  <c r="AB93" i="17"/>
  <c r="AC93" i="17" s="1"/>
  <c r="AD93" i="17" s="1"/>
  <c r="AB140" i="6"/>
  <c r="AC140" i="6" s="1"/>
  <c r="AD140" i="6" s="1"/>
  <c r="AB103" i="17"/>
  <c r="AC103" i="17" s="1"/>
  <c r="AD103" i="17" s="1"/>
  <c r="AB46" i="6"/>
  <c r="AC46" i="6" s="1"/>
  <c r="AD46" i="6" s="1"/>
  <c r="AB6" i="17"/>
  <c r="AC6" i="17" s="1"/>
  <c r="AD6" i="17" s="1"/>
  <c r="AB161" i="6"/>
  <c r="AC161" i="6" s="1"/>
  <c r="AD161" i="6" s="1"/>
  <c r="AB148" i="17"/>
  <c r="AC148" i="17" s="1"/>
  <c r="AD148" i="17" s="1"/>
  <c r="AB162" i="6"/>
  <c r="AC162" i="6" s="1"/>
  <c r="AD162" i="6" s="1"/>
  <c r="AB344" i="17"/>
  <c r="AC344" i="17" s="1"/>
  <c r="AD344" i="17" s="1"/>
  <c r="AB9" i="6"/>
  <c r="AC9" i="6" s="1"/>
  <c r="AD9" i="6" s="1"/>
  <c r="AB159" i="17"/>
  <c r="AC159" i="17" s="1"/>
  <c r="AD159" i="17" s="1"/>
  <c r="AB12" i="6"/>
  <c r="AC12" i="6" s="1"/>
  <c r="AD12" i="6" s="1"/>
  <c r="AB350" i="17"/>
  <c r="AC350" i="17" s="1"/>
  <c r="AD350" i="17" s="1"/>
  <c r="AB146" i="6"/>
  <c r="AC146" i="6" s="1"/>
  <c r="AD146" i="6" s="1"/>
  <c r="AB105" i="17"/>
  <c r="AC105" i="17" s="1"/>
  <c r="AD105" i="17" s="1"/>
  <c r="AB117" i="6"/>
  <c r="AC117" i="6" s="1"/>
  <c r="AD117" i="6" s="1"/>
  <c r="AB35" i="17"/>
  <c r="AC35" i="17" s="1"/>
  <c r="AD35" i="17" s="1"/>
  <c r="AB44" i="6"/>
  <c r="AC44" i="6" s="1"/>
  <c r="AD44" i="6" s="1"/>
  <c r="AB69" i="17"/>
  <c r="AC69" i="17" s="1"/>
  <c r="AD69" i="17" s="1"/>
  <c r="AB35" i="6"/>
  <c r="AC35" i="6" s="1"/>
  <c r="AD35" i="6" s="1"/>
  <c r="AB356" i="17"/>
  <c r="AC356" i="17" s="1"/>
  <c r="AD356" i="17" s="1"/>
  <c r="AB36" i="6"/>
  <c r="AC36" i="6" s="1"/>
  <c r="AD36" i="6" s="1"/>
  <c r="AB5" i="17"/>
  <c r="AC5" i="17" s="1"/>
  <c r="AD5" i="17" s="1"/>
  <c r="AB70" i="6"/>
  <c r="AC70" i="6" s="1"/>
  <c r="AD70" i="6" s="1"/>
  <c r="AB89" i="17"/>
  <c r="AC89" i="17" s="1"/>
  <c r="AD89" i="17" s="1"/>
  <c r="AB7" i="6"/>
  <c r="AC7" i="6" s="1"/>
  <c r="AD7" i="6" s="1"/>
  <c r="AB173" i="17"/>
  <c r="AC173" i="17" s="1"/>
  <c r="AD173" i="17" s="1"/>
  <c r="AB129" i="6"/>
  <c r="AC129" i="6" s="1"/>
  <c r="AD129" i="6" s="1"/>
  <c r="AB98" i="17"/>
  <c r="AC98" i="17" s="1"/>
  <c r="AD98" i="17" s="1"/>
  <c r="AB3" i="6"/>
  <c r="AC3" i="6" s="1"/>
  <c r="AD3" i="6" s="1"/>
  <c r="AB434" i="17"/>
  <c r="AC434" i="17" s="1"/>
  <c r="AD434" i="17" s="1"/>
  <c r="AB164" i="6"/>
  <c r="AC164" i="6" s="1"/>
  <c r="AD164" i="6" s="1"/>
  <c r="AB359" i="17"/>
  <c r="AC359" i="17" s="1"/>
  <c r="AD359" i="17" s="1"/>
  <c r="AB139" i="6"/>
  <c r="AC139" i="6" s="1"/>
  <c r="AD139" i="6" s="1"/>
  <c r="AB52" i="17"/>
  <c r="AC52" i="17" s="1"/>
  <c r="AD52" i="17" s="1"/>
  <c r="AB131" i="6"/>
  <c r="AC131" i="6" s="1"/>
  <c r="AD131" i="6" s="1"/>
  <c r="AB62" i="17"/>
  <c r="AC62" i="17" s="1"/>
  <c r="AD62" i="17" s="1"/>
  <c r="AB10" i="6"/>
  <c r="AC10" i="6" s="1"/>
  <c r="AD10" i="6" s="1"/>
  <c r="AB172" i="17"/>
  <c r="AC172" i="17" s="1"/>
  <c r="AD172" i="17" s="1"/>
  <c r="AB47" i="6"/>
  <c r="AC47" i="6" s="1"/>
  <c r="AD47" i="6" s="1"/>
  <c r="AB54" i="17"/>
  <c r="AC54" i="17" s="1"/>
  <c r="AD54" i="17" s="1"/>
  <c r="AB58" i="6"/>
  <c r="AC58" i="6" s="1"/>
  <c r="AD58" i="6" s="1"/>
  <c r="AB18" i="17"/>
  <c r="AC18" i="17" s="1"/>
  <c r="AD18" i="17" s="1"/>
  <c r="AB42" i="6"/>
  <c r="AC42" i="6" s="1"/>
  <c r="AD42" i="6" s="1"/>
  <c r="AB53" i="17"/>
  <c r="AC53" i="17" s="1"/>
  <c r="AD53" i="17" s="1"/>
  <c r="AB125" i="6"/>
  <c r="AC125" i="6" s="1"/>
  <c r="AD125" i="6" s="1"/>
  <c r="AB96" i="17"/>
  <c r="AC96" i="17" s="1"/>
  <c r="AD96" i="17" s="1"/>
  <c r="AB174" i="6"/>
  <c r="AC174" i="6" s="1"/>
  <c r="AD174" i="6" s="1"/>
  <c r="AB365" i="17"/>
  <c r="AC365" i="17" s="1"/>
  <c r="AD365" i="17" s="1"/>
  <c r="AB167" i="6"/>
  <c r="AC167" i="6" s="1"/>
  <c r="AD167" i="6" s="1"/>
  <c r="AB360" i="17"/>
  <c r="AC360" i="17" s="1"/>
  <c r="AD360" i="17" s="1"/>
  <c r="AB2" i="6"/>
  <c r="AC2" i="6" s="1"/>
  <c r="AD2" i="6" s="1"/>
  <c r="AB66" i="17"/>
  <c r="AC66" i="17" s="1"/>
  <c r="AD66" i="17" s="1"/>
  <c r="AB55" i="6"/>
  <c r="AC55" i="6" s="1"/>
  <c r="AD55" i="6" s="1"/>
  <c r="AB7" i="17"/>
  <c r="AC7" i="17" s="1"/>
  <c r="AD7" i="17" s="1"/>
  <c r="AB126" i="6"/>
  <c r="AC126" i="6" s="1"/>
  <c r="AD126" i="6" s="1"/>
  <c r="AB48" i="17"/>
  <c r="AC48" i="17" s="1"/>
  <c r="AD48" i="17" s="1"/>
  <c r="AB5" i="6"/>
  <c r="AC5" i="6" s="1"/>
  <c r="AD5" i="6" s="1"/>
  <c r="AB78" i="17"/>
  <c r="AC78" i="17" s="1"/>
  <c r="AD78" i="17" s="1"/>
  <c r="AB25" i="6"/>
  <c r="AC25" i="6" s="1"/>
  <c r="AD25" i="6" s="1"/>
  <c r="AB341" i="17"/>
  <c r="AC341" i="17" s="1"/>
  <c r="AD341" i="17" s="1"/>
  <c r="AB121" i="6"/>
  <c r="AC121" i="6" s="1"/>
  <c r="AD121" i="6" s="1"/>
  <c r="AB95" i="17"/>
  <c r="AC95" i="17" s="1"/>
  <c r="AD95" i="17" s="1"/>
  <c r="AB41" i="6"/>
  <c r="AC41" i="6" s="1"/>
  <c r="AD41" i="6" s="1"/>
  <c r="AB119" i="17"/>
  <c r="AC119" i="17" s="1"/>
  <c r="AD119" i="17" s="1"/>
  <c r="AB66" i="6"/>
  <c r="AC66" i="6" s="1"/>
  <c r="AD66" i="6" s="1"/>
  <c r="AB70" i="17"/>
  <c r="AC70" i="17" s="1"/>
  <c r="AD70" i="17" s="1"/>
  <c r="AB28" i="6"/>
  <c r="AC28" i="6" s="1"/>
  <c r="AD28" i="6" s="1"/>
  <c r="AB174" i="17"/>
  <c r="AC174" i="17" s="1"/>
  <c r="AD174" i="17" s="1"/>
  <c r="AB168" i="6"/>
  <c r="AC168" i="6" s="1"/>
  <c r="AD168" i="6" s="1"/>
  <c r="AB361" i="17"/>
  <c r="AC361" i="17" s="1"/>
  <c r="AD361" i="17" s="1"/>
  <c r="AB176" i="6"/>
  <c r="AC176" i="6" s="1"/>
  <c r="AD176" i="6" s="1"/>
  <c r="AB153" i="17"/>
  <c r="AC153" i="17" s="1"/>
  <c r="AD153" i="17" s="1"/>
  <c r="AB90" i="6"/>
  <c r="AC90" i="6" s="1"/>
  <c r="AD90" i="6" s="1"/>
  <c r="AB163" i="17"/>
  <c r="AC163" i="17" s="1"/>
  <c r="AD163" i="17" s="1"/>
  <c r="AB94" i="6"/>
  <c r="AC94" i="6" s="1"/>
  <c r="AD94" i="6" s="1"/>
  <c r="AB17" i="17"/>
  <c r="AC17" i="17" s="1"/>
  <c r="AD17" i="17" s="1"/>
  <c r="AB235" i="6"/>
  <c r="AC235" i="6" s="1"/>
  <c r="AD235" i="6" s="1"/>
  <c r="AB212" i="17"/>
  <c r="AC212" i="17" s="1"/>
  <c r="AD212" i="17" s="1"/>
  <c r="AB107" i="6"/>
  <c r="AC107" i="6" s="1"/>
  <c r="AD107" i="6" s="1"/>
  <c r="AB43" i="17"/>
  <c r="AC43" i="17" s="1"/>
  <c r="AD43" i="17" s="1"/>
  <c r="AB134" i="6"/>
  <c r="AC134" i="6" s="1"/>
  <c r="AD134" i="6" s="1"/>
  <c r="AB38" i="17"/>
  <c r="AC38" i="17" s="1"/>
  <c r="AD38" i="17" s="1"/>
  <c r="AB180" i="6"/>
  <c r="AC180" i="6" s="1"/>
  <c r="AD180" i="6" s="1"/>
  <c r="AB368" i="17"/>
  <c r="AC368" i="17" s="1"/>
  <c r="AD368" i="17" s="1"/>
  <c r="AB113" i="6"/>
  <c r="AC113" i="6" s="1"/>
  <c r="AD113" i="6" s="1"/>
  <c r="AB33" i="17"/>
  <c r="AC33" i="17" s="1"/>
  <c r="AD33" i="17" s="1"/>
  <c r="H3" i="17"/>
  <c r="I3" i="17" s="1" a="1"/>
  <c r="I3" i="17" s="1"/>
  <c r="J3" i="17" s="1"/>
  <c r="H102" i="17"/>
  <c r="I102" i="17" s="1" a="1"/>
  <c r="I102" i="17" s="1"/>
  <c r="J102" i="17" s="1"/>
  <c r="H103" i="17"/>
  <c r="I103" i="17" s="1" a="1"/>
  <c r="I103" i="17" s="1"/>
  <c r="J103" i="17" s="1"/>
  <c r="H64" i="17"/>
  <c r="I64" i="17" s="1" a="1"/>
  <c r="I64" i="17" s="1"/>
  <c r="J64" i="17" s="1"/>
  <c r="H199" i="17"/>
  <c r="I199" i="17" s="1" a="1"/>
  <c r="I199" i="17" s="1"/>
  <c r="J199" i="17" s="1"/>
  <c r="H216" i="17"/>
  <c r="I216" i="17" s="1" a="1"/>
  <c r="I216" i="17" s="1"/>
  <c r="J216" i="17" s="1"/>
  <c r="H227" i="17"/>
  <c r="I227" i="17" s="1" a="1"/>
  <c r="I227" i="17" s="1"/>
  <c r="J227" i="17" s="1"/>
  <c r="H405" i="17"/>
  <c r="I405" i="17" s="1" a="1"/>
  <c r="I405" i="17" s="1"/>
  <c r="J405" i="17" s="1"/>
  <c r="H274" i="17"/>
  <c r="I274" i="17" s="1" a="1"/>
  <c r="I274" i="17" s="1"/>
  <c r="J274" i="17" s="1"/>
  <c r="H291" i="17"/>
  <c r="I291" i="17" s="1" a="1"/>
  <c r="I291" i="17" s="1"/>
  <c r="J291" i="17" s="1"/>
  <c r="H135" i="17"/>
  <c r="I135" i="17" s="1" a="1"/>
  <c r="I135" i="17" s="1"/>
  <c r="J135" i="17" s="1"/>
  <c r="H322" i="17"/>
  <c r="I322" i="17" s="1" a="1"/>
  <c r="I322" i="17" s="1"/>
  <c r="J322" i="17" s="1"/>
  <c r="H353" i="17"/>
  <c r="I353" i="17" s="1" a="1"/>
  <c r="I353" i="17" s="1"/>
  <c r="J353" i="17" s="1"/>
  <c r="H20" i="17"/>
  <c r="I20" i="17" s="1" a="1"/>
  <c r="I20" i="17" s="1"/>
  <c r="J20" i="17" s="1"/>
  <c r="Q444" i="17"/>
  <c r="R38" i="17" s="1"/>
  <c r="S38" i="17" s="1" a="1"/>
  <c r="S38" i="17" s="1"/>
  <c r="T38" i="17" s="1"/>
  <c r="H60" i="17"/>
  <c r="I60" i="17" s="1" a="1"/>
  <c r="I60" i="17" s="1"/>
  <c r="J60" i="17" s="1"/>
  <c r="H10" i="17"/>
  <c r="I10" i="17" s="1" a="1"/>
  <c r="I10" i="17" s="1"/>
  <c r="J10" i="17" s="1"/>
  <c r="H24" i="17"/>
  <c r="I24" i="17" s="1" a="1"/>
  <c r="I24" i="17" s="1"/>
  <c r="J24" i="17" s="1"/>
  <c r="H85" i="17"/>
  <c r="I85" i="17" s="1" a="1"/>
  <c r="I85" i="17" s="1"/>
  <c r="J85" i="17" s="1"/>
  <c r="H356" i="17"/>
  <c r="I356" i="17" s="1" a="1"/>
  <c r="I356" i="17" s="1"/>
  <c r="J356" i="17" s="1"/>
  <c r="H355" i="17"/>
  <c r="I355" i="17" s="1" a="1"/>
  <c r="I355" i="17" s="1"/>
  <c r="J355" i="17" s="1"/>
  <c r="H118" i="17"/>
  <c r="I118" i="17" s="1" a="1"/>
  <c r="I118" i="17" s="1"/>
  <c r="J118" i="17" s="1"/>
  <c r="C446" i="17"/>
  <c r="D16" i="17" s="1"/>
  <c r="E16" i="17" s="1" a="1"/>
  <c r="E16" i="17" s="1"/>
  <c r="F16" i="17" s="1"/>
  <c r="H32" i="17"/>
  <c r="I32" i="17" s="1" a="1"/>
  <c r="I32" i="17" s="1"/>
  <c r="J32" i="17" s="1"/>
  <c r="H437" i="17"/>
  <c r="I437" i="17" s="1" a="1"/>
  <c r="I437" i="17" s="1"/>
  <c r="J437" i="17" s="1"/>
  <c r="H51" i="17"/>
  <c r="I51" i="17" s="1" a="1"/>
  <c r="I51" i="17" s="1"/>
  <c r="J51" i="17" s="1"/>
  <c r="H57" i="17"/>
  <c r="I57" i="17" s="1" a="1"/>
  <c r="I57" i="17" s="1"/>
  <c r="J57" i="17" s="1"/>
  <c r="H30" i="17"/>
  <c r="I30" i="17" s="1" a="1"/>
  <c r="I30" i="17" s="1"/>
  <c r="J30" i="17" s="1"/>
  <c r="H73" i="17"/>
  <c r="I73" i="17" s="1" a="1"/>
  <c r="I73" i="17" s="1"/>
  <c r="J73" i="17" s="1"/>
  <c r="H35" i="17"/>
  <c r="I35" i="17" s="1" a="1"/>
  <c r="I35" i="17" s="1"/>
  <c r="J35" i="17" s="1"/>
  <c r="H44" i="17"/>
  <c r="I44" i="17" s="1" a="1"/>
  <c r="I44" i="17" s="1"/>
  <c r="J44" i="17" s="1"/>
  <c r="H38" i="17"/>
  <c r="I38" i="17" s="1" a="1"/>
  <c r="I38" i="17" s="1"/>
  <c r="J38" i="17" s="1"/>
  <c r="H63" i="17"/>
  <c r="I63" i="17" s="1" a="1"/>
  <c r="I63" i="17" s="1"/>
  <c r="J63" i="17" s="1"/>
  <c r="H359" i="17"/>
  <c r="I359" i="17" s="1" a="1"/>
  <c r="I359" i="17" s="1"/>
  <c r="J359" i="17" s="1"/>
  <c r="H152" i="17"/>
  <c r="I152" i="17" s="1" a="1"/>
  <c r="I152" i="17" s="1"/>
  <c r="J152" i="17" s="1"/>
  <c r="H101" i="17"/>
  <c r="I101" i="17" s="1" a="1"/>
  <c r="I101" i="17" s="1"/>
  <c r="J101" i="17" s="1"/>
  <c r="H358" i="17"/>
  <c r="I358" i="17" s="1" a="1"/>
  <c r="I358" i="17" s="1"/>
  <c r="J358" i="17" s="1"/>
  <c r="H367" i="17"/>
  <c r="I367" i="17" s="1" a="1"/>
  <c r="I367" i="17" s="1"/>
  <c r="J367" i="17" s="1"/>
  <c r="H100" i="17"/>
  <c r="I100" i="17" s="1" a="1"/>
  <c r="I100" i="17" s="1"/>
  <c r="J100" i="17" s="1"/>
  <c r="H108" i="17"/>
  <c r="I108" i="17" s="1" a="1"/>
  <c r="I108" i="17" s="1"/>
  <c r="J108" i="17" s="1"/>
  <c r="H345" i="17"/>
  <c r="I345" i="17" s="1" a="1"/>
  <c r="I345" i="17" s="1"/>
  <c r="J345" i="17" s="1"/>
  <c r="H203" i="17"/>
  <c r="I203" i="17" s="1" a="1"/>
  <c r="I203" i="17" s="1"/>
  <c r="J203" i="17" s="1"/>
  <c r="H347" i="17"/>
  <c r="I347" i="17" s="1" a="1"/>
  <c r="I347" i="17" s="1"/>
  <c r="J347" i="17" s="1"/>
  <c r="H200" i="17"/>
  <c r="I200" i="17" s="1" a="1"/>
  <c r="I200" i="17" s="1"/>
  <c r="J200" i="17" s="1"/>
  <c r="H198" i="17"/>
  <c r="I198" i="17" s="1" a="1"/>
  <c r="I198" i="17" s="1"/>
  <c r="J198" i="17" s="1"/>
  <c r="H207" i="17"/>
  <c r="I207" i="17" s="1" a="1"/>
  <c r="I207" i="17" s="1"/>
  <c r="J207" i="17" s="1"/>
  <c r="H210" i="17"/>
  <c r="I210" i="17" s="1" a="1"/>
  <c r="I210" i="17" s="1"/>
  <c r="J210" i="17" s="1"/>
  <c r="H215" i="17"/>
  <c r="I215" i="17" s="1" a="1"/>
  <c r="I215" i="17" s="1"/>
  <c r="J215" i="17" s="1"/>
  <c r="H390" i="17"/>
  <c r="I390" i="17" s="1" a="1"/>
  <c r="I390" i="17" s="1"/>
  <c r="J390" i="17" s="1"/>
  <c r="H387" i="17"/>
  <c r="I387" i="17" s="1" a="1"/>
  <c r="I387" i="17" s="1"/>
  <c r="J387" i="17" s="1"/>
  <c r="H222" i="17"/>
  <c r="I222" i="17" s="1" a="1"/>
  <c r="I222" i="17" s="1"/>
  <c r="J222" i="17" s="1"/>
  <c r="H226" i="17"/>
  <c r="I226" i="17" s="1" a="1"/>
  <c r="I226" i="17" s="1"/>
  <c r="J226" i="17" s="1"/>
  <c r="H234" i="17"/>
  <c r="I234" i="17" s="1" a="1"/>
  <c r="I234" i="17" s="1"/>
  <c r="J234" i="17" s="1"/>
  <c r="H235" i="17"/>
  <c r="I235" i="17" s="1" a="1"/>
  <c r="I235" i="17" s="1"/>
  <c r="J235" i="17" s="1"/>
  <c r="H244" i="17"/>
  <c r="I244" i="17" s="1" a="1"/>
  <c r="I244" i="17" s="1"/>
  <c r="J244" i="17" s="1"/>
  <c r="H238" i="17"/>
  <c r="I238" i="17" s="1" a="1"/>
  <c r="I238" i="17" s="1"/>
  <c r="J238" i="17" s="1"/>
  <c r="H241" i="17"/>
  <c r="I241" i="17" s="1" a="1"/>
  <c r="I241" i="17" s="1"/>
  <c r="J241" i="17" s="1"/>
  <c r="H415" i="17"/>
  <c r="I415" i="17" s="1" a="1"/>
  <c r="I415" i="17" s="1"/>
  <c r="J415" i="17" s="1"/>
  <c r="H257" i="17"/>
  <c r="I257" i="17" s="1" a="1"/>
  <c r="I257" i="17" s="1"/>
  <c r="J257" i="17" s="1"/>
  <c r="H272" i="17"/>
  <c r="I272" i="17" s="1" a="1"/>
  <c r="I272" i="17" s="1"/>
  <c r="J272" i="17" s="1"/>
  <c r="H254" i="17"/>
  <c r="I254" i="17" s="1" a="1"/>
  <c r="I254" i="17" s="1"/>
  <c r="J254" i="17" s="1"/>
  <c r="H267" i="17"/>
  <c r="I267" i="17" s="1" a="1"/>
  <c r="I267" i="17" s="1"/>
  <c r="J267" i="17" s="1"/>
  <c r="H130" i="17"/>
  <c r="I130" i="17" s="1" a="1"/>
  <c r="I130" i="17" s="1"/>
  <c r="J130" i="17" s="1"/>
  <c r="H289" i="17"/>
  <c r="I289" i="17" s="1" a="1"/>
  <c r="I289" i="17" s="1"/>
  <c r="J289" i="17" s="1"/>
  <c r="H284" i="17"/>
  <c r="I284" i="17" s="1" a="1"/>
  <c r="I284" i="17" s="1"/>
  <c r="J284" i="17" s="1"/>
  <c r="H297" i="17"/>
  <c r="I297" i="17" s="1" a="1"/>
  <c r="I297" i="17" s="1"/>
  <c r="J297" i="17" s="1"/>
  <c r="H427" i="17"/>
  <c r="I427" i="17" s="1" a="1"/>
  <c r="I427" i="17" s="1"/>
  <c r="J427" i="17" s="1"/>
  <c r="H298" i="17"/>
  <c r="I298" i="17" s="1" a="1"/>
  <c r="I298" i="17" s="1"/>
  <c r="J298" i="17" s="1"/>
  <c r="H305" i="17"/>
  <c r="I305" i="17" s="1" a="1"/>
  <c r="I305" i="17" s="1"/>
  <c r="J305" i="17" s="1"/>
  <c r="H157" i="17"/>
  <c r="I157" i="17" s="1" a="1"/>
  <c r="I157" i="17" s="1"/>
  <c r="J157" i="17" s="1"/>
  <c r="H315" i="17"/>
  <c r="I315" i="17" s="1" a="1"/>
  <c r="I315" i="17" s="1"/>
  <c r="J315" i="17" s="1"/>
  <c r="H139" i="17"/>
  <c r="I139" i="17" s="1" a="1"/>
  <c r="I139" i="17" s="1"/>
  <c r="J139" i="17" s="1"/>
  <c r="H331" i="17"/>
  <c r="I331" i="17" s="1" a="1"/>
  <c r="I331" i="17" s="1"/>
  <c r="J331" i="17" s="1"/>
  <c r="H333" i="17"/>
  <c r="I333" i="17" s="1" a="1"/>
  <c r="I333" i="17" s="1"/>
  <c r="J333" i="17" s="1"/>
  <c r="H323" i="17"/>
  <c r="I323" i="17" s="1" a="1"/>
  <c r="I323" i="17" s="1"/>
  <c r="J323" i="17" s="1"/>
  <c r="H329" i="17"/>
  <c r="I329" i="17" s="1" a="1"/>
  <c r="I329" i="17" s="1"/>
  <c r="J329" i="17" s="1"/>
  <c r="H335" i="17"/>
  <c r="I335" i="17" s="1" a="1"/>
  <c r="I335" i="17" s="1"/>
  <c r="J335" i="17" s="1"/>
  <c r="H430" i="17"/>
  <c r="I430" i="17" s="1" a="1"/>
  <c r="I430" i="17" s="1"/>
  <c r="J430" i="17" s="1"/>
  <c r="H143" i="17"/>
  <c r="I143" i="17" s="1" a="1"/>
  <c r="I143" i="17" s="1"/>
  <c r="J143" i="17" s="1"/>
  <c r="H54" i="17"/>
  <c r="I54" i="17" s="1" a="1"/>
  <c r="I54" i="17" s="1"/>
  <c r="J54" i="17" s="1"/>
  <c r="H114" i="17"/>
  <c r="I114" i="17" s="1" a="1"/>
  <c r="I114" i="17" s="1"/>
  <c r="J114" i="17" s="1"/>
  <c r="H339" i="17"/>
  <c r="I339" i="17" s="1" a="1"/>
  <c r="I339" i="17" s="1"/>
  <c r="J339" i="17" s="1"/>
  <c r="H68" i="17"/>
  <c r="I68" i="17" s="1" a="1"/>
  <c r="I68" i="17" s="1"/>
  <c r="J68" i="17" s="1"/>
  <c r="H78" i="17"/>
  <c r="I78" i="17" s="1" a="1"/>
  <c r="I78" i="17" s="1"/>
  <c r="J78" i="17" s="1"/>
  <c r="H13" i="17"/>
  <c r="I13" i="17" s="1" a="1"/>
  <c r="I13" i="17" s="1"/>
  <c r="J13" i="17" s="1"/>
  <c r="H53" i="17"/>
  <c r="I53" i="17" s="1" a="1"/>
  <c r="I53" i="17" s="1"/>
  <c r="J53" i="17" s="1"/>
  <c r="H119" i="17"/>
  <c r="I119" i="17" s="1" a="1"/>
  <c r="I119" i="17" s="1"/>
  <c r="J119" i="17" s="1"/>
  <c r="H424" i="17"/>
  <c r="I424" i="17" s="1" a="1"/>
  <c r="I424" i="17" s="1"/>
  <c r="J424" i="17" s="1"/>
  <c r="H89" i="17"/>
  <c r="I89" i="17" s="1" a="1"/>
  <c r="I89" i="17" s="1"/>
  <c r="J89" i="17" s="1"/>
  <c r="H66" i="17"/>
  <c r="I66" i="17" s="1"/>
  <c r="J66" i="17" s="1"/>
  <c r="H56" i="17"/>
  <c r="I56" i="17" s="1" a="1"/>
  <c r="I56" i="17" s="1"/>
  <c r="J56" i="17" s="1"/>
  <c r="H162" i="17"/>
  <c r="I162" i="17" s="1" a="1"/>
  <c r="I162" i="17" s="1"/>
  <c r="J162" i="17" s="1"/>
  <c r="H342" i="17"/>
  <c r="I342" i="17" s="1" a="1"/>
  <c r="I342" i="17" s="1"/>
  <c r="J342" i="17" s="1"/>
  <c r="H144" i="17"/>
  <c r="I144" i="17" s="1" a="1"/>
  <c r="I144" i="17" s="1"/>
  <c r="J144" i="17" s="1"/>
  <c r="H170" i="17"/>
  <c r="I170" i="17" s="1" a="1"/>
  <c r="I170" i="17" s="1"/>
  <c r="J170" i="17" s="1"/>
  <c r="H175" i="17"/>
  <c r="I175" i="17" s="1" a="1"/>
  <c r="I175" i="17" s="1"/>
  <c r="J175" i="17" s="1"/>
  <c r="H350" i="17"/>
  <c r="I350" i="17" s="1" a="1"/>
  <c r="I350" i="17" s="1"/>
  <c r="J350" i="17" s="1"/>
  <c r="H441" i="17"/>
  <c r="I441" i="17" s="1" a="1"/>
  <c r="I441" i="17" s="1"/>
  <c r="J441" i="17" s="1"/>
  <c r="H121" i="17"/>
  <c r="I121" i="17" s="1" a="1"/>
  <c r="I121" i="17" s="1"/>
  <c r="J121" i="17" s="1"/>
  <c r="H42" i="17"/>
  <c r="I42" i="17" s="1" a="1"/>
  <c r="I42" i="17" s="1"/>
  <c r="J42" i="17" s="1"/>
  <c r="H172" i="17"/>
  <c r="I172" i="17" s="1" a="1"/>
  <c r="I172" i="17" s="1"/>
  <c r="J172" i="17" s="1"/>
  <c r="H176" i="17"/>
  <c r="I176" i="17" s="1" a="1"/>
  <c r="I176" i="17" s="1"/>
  <c r="J176" i="17" s="1"/>
  <c r="H47" i="17"/>
  <c r="I47" i="17" s="1" a="1"/>
  <c r="I47" i="17" s="1"/>
  <c r="J47" i="17" s="1"/>
  <c r="H83" i="17"/>
  <c r="I83" i="17" s="1" a="1"/>
  <c r="I83" i="17" s="1"/>
  <c r="J83" i="17" s="1"/>
  <c r="H72" i="17"/>
  <c r="I72" i="17" s="1" a="1"/>
  <c r="I72" i="17" s="1"/>
  <c r="J72" i="17" s="1"/>
  <c r="H163" i="17"/>
  <c r="I163" i="17" s="1" a="1"/>
  <c r="I163" i="17" s="1"/>
  <c r="J163" i="17" s="1"/>
  <c r="H74" i="17"/>
  <c r="I74" i="17" s="1" a="1"/>
  <c r="I74" i="17" s="1"/>
  <c r="J74" i="17" s="1"/>
  <c r="H39" i="17"/>
  <c r="I39" i="17" s="1" a="1"/>
  <c r="I39" i="17" s="1"/>
  <c r="J39" i="17" s="1"/>
  <c r="H109" i="17"/>
  <c r="I109" i="17" s="1" a="1"/>
  <c r="I109" i="17" s="1"/>
  <c r="J109" i="17" s="1"/>
  <c r="H361" i="17"/>
  <c r="I361" i="17" s="1" a="1"/>
  <c r="I361" i="17" s="1"/>
  <c r="J361" i="17" s="1"/>
  <c r="H366" i="17"/>
  <c r="I366" i="17" s="1" a="1"/>
  <c r="I366" i="17" s="1"/>
  <c r="J366" i="17" s="1"/>
  <c r="H165" i="17"/>
  <c r="I165" i="17" s="1" a="1"/>
  <c r="I165" i="17" s="1"/>
  <c r="J165" i="17" s="1"/>
  <c r="H443" i="17"/>
  <c r="I443" i="17" s="1" a="1"/>
  <c r="I443" i="17" s="1"/>
  <c r="J443" i="17" s="1"/>
  <c r="H96" i="17"/>
  <c r="I96" i="17" s="1" a="1"/>
  <c r="I96" i="17" s="1"/>
  <c r="J96" i="17" s="1"/>
  <c r="H104" i="17"/>
  <c r="I104" i="17" s="1" a="1"/>
  <c r="I104" i="17" s="1"/>
  <c r="J104" i="17" s="1"/>
  <c r="H357" i="17"/>
  <c r="I357" i="17" s="1" a="1"/>
  <c r="I357" i="17" s="1"/>
  <c r="J357" i="17" s="1"/>
  <c r="H197" i="17"/>
  <c r="I197" i="17" s="1" a="1"/>
  <c r="I197" i="17" s="1"/>
  <c r="J197" i="17" s="1"/>
  <c r="H372" i="17"/>
  <c r="I372" i="17" s="1" a="1"/>
  <c r="I372" i="17" s="1"/>
  <c r="J372" i="17" s="1"/>
  <c r="H195" i="17"/>
  <c r="I195" i="17" s="1" a="1"/>
  <c r="I195" i="17" s="1"/>
  <c r="J195" i="17" s="1"/>
  <c r="H384" i="17"/>
  <c r="I384" i="17" s="1" a="1"/>
  <c r="I384" i="17" s="1"/>
  <c r="J384" i="17" s="1"/>
  <c r="H205" i="17"/>
  <c r="I205" i="17" s="1" a="1"/>
  <c r="I205" i="17" s="1"/>
  <c r="J205" i="17" s="1"/>
  <c r="H385" i="17"/>
  <c r="I385" i="17" s="1" a="1"/>
  <c r="I385" i="17" s="1"/>
  <c r="J385" i="17" s="1"/>
  <c r="H212" i="17"/>
  <c r="I212" i="17" s="1" a="1"/>
  <c r="I212" i="17" s="1"/>
  <c r="J212" i="17" s="1"/>
  <c r="H217" i="17"/>
  <c r="I217" i="17" s="1" a="1"/>
  <c r="I217" i="17" s="1"/>
  <c r="J217" i="17" s="1"/>
  <c r="H398" i="17"/>
  <c r="I398" i="17" s="1" a="1"/>
  <c r="I398" i="17" s="1"/>
  <c r="J398" i="17" s="1"/>
  <c r="H220" i="17"/>
  <c r="I220" i="17" s="1" a="1"/>
  <c r="I220" i="17" s="1"/>
  <c r="J220" i="17" s="1"/>
  <c r="H224" i="17"/>
  <c r="I224" i="17" s="1" a="1"/>
  <c r="I224" i="17" s="1"/>
  <c r="J224" i="17" s="1"/>
  <c r="H228" i="17"/>
  <c r="I228" i="17" s="1" a="1"/>
  <c r="I228" i="17" s="1"/>
  <c r="J228" i="17" s="1"/>
  <c r="H400" i="17"/>
  <c r="I400" i="17" s="1" a="1"/>
  <c r="I400" i="17" s="1"/>
  <c r="J400" i="17" s="1"/>
  <c r="H236" i="17"/>
  <c r="I236" i="17" s="1" a="1"/>
  <c r="I236" i="17" s="1"/>
  <c r="J236" i="17" s="1"/>
  <c r="H403" i="17"/>
  <c r="I403" i="17" s="1" a="1"/>
  <c r="I403" i="17" s="1"/>
  <c r="J403" i="17" s="1"/>
  <c r="H240" i="17"/>
  <c r="I240" i="17" s="1" a="1"/>
  <c r="I240" i="17" s="1"/>
  <c r="J240" i="17" s="1"/>
  <c r="H412" i="17"/>
  <c r="I412" i="17" s="1" a="1"/>
  <c r="I412" i="17" s="1"/>
  <c r="J412" i="17" s="1"/>
  <c r="H249" i="17"/>
  <c r="I249" i="17" s="1" a="1"/>
  <c r="I249" i="17" s="1"/>
  <c r="J249" i="17" s="1"/>
  <c r="H266" i="17"/>
  <c r="I266" i="17" s="1" a="1"/>
  <c r="I266" i="17" s="1"/>
  <c r="J266" i="17" s="1"/>
  <c r="H275" i="17"/>
  <c r="I275" i="17" s="1" a="1"/>
  <c r="I275" i="17" s="1"/>
  <c r="J275" i="17" s="1"/>
  <c r="H113" i="17"/>
  <c r="I113" i="17" s="1" a="1"/>
  <c r="I113" i="17" s="1"/>
  <c r="J113" i="17" s="1"/>
  <c r="H127" i="17"/>
  <c r="I127" i="17" s="1" a="1"/>
  <c r="I127" i="17" s="1"/>
  <c r="J127" i="17" s="1"/>
  <c r="H145" i="17"/>
  <c r="I145" i="17" s="1" a="1"/>
  <c r="I145" i="17" s="1"/>
  <c r="J145" i="17" s="1"/>
  <c r="H279" i="17"/>
  <c r="I279" i="17" s="1" a="1"/>
  <c r="I279" i="17" s="1"/>
  <c r="J279" i="17" s="1"/>
  <c r="H295" i="17"/>
  <c r="I295" i="17" s="1" a="1"/>
  <c r="I295" i="17" s="1"/>
  <c r="J295" i="17" s="1"/>
  <c r="H136" i="17"/>
  <c r="I136" i="17" s="1" a="1"/>
  <c r="I136" i="17" s="1"/>
  <c r="J136" i="17" s="1"/>
  <c r="H117" i="17"/>
  <c r="I117" i="17" s="1" a="1"/>
  <c r="I117" i="17" s="1"/>
  <c r="J117" i="17" s="1"/>
  <c r="H302" i="17"/>
  <c r="I302" i="17" s="1" a="1"/>
  <c r="I302" i="17" s="1"/>
  <c r="J302" i="17" s="1"/>
  <c r="H308" i="17"/>
  <c r="I308" i="17" s="1" a="1"/>
  <c r="I308" i="17" s="1"/>
  <c r="J308" i="17" s="1"/>
  <c r="H312" i="17"/>
  <c r="I312" i="17" s="1" a="1"/>
  <c r="I312" i="17" s="1"/>
  <c r="J312" i="17" s="1"/>
  <c r="H317" i="17"/>
  <c r="I317" i="17" s="1" a="1"/>
  <c r="I317" i="17" s="1"/>
  <c r="J317" i="17" s="1"/>
  <c r="H324" i="17"/>
  <c r="I324" i="17" s="1" a="1"/>
  <c r="I324" i="17" s="1"/>
  <c r="J324" i="17" s="1"/>
  <c r="H328" i="17"/>
  <c r="I328" i="17" s="1" a="1"/>
  <c r="I328" i="17" s="1"/>
  <c r="J328" i="17" s="1"/>
  <c r="H319" i="17"/>
  <c r="I319" i="17" s="1" a="1"/>
  <c r="I319" i="17" s="1"/>
  <c r="J319" i="17" s="1"/>
  <c r="H320" i="17"/>
  <c r="I320" i="17" s="1" a="1"/>
  <c r="I320" i="17" s="1"/>
  <c r="J320" i="17" s="1"/>
  <c r="H332" i="17"/>
  <c r="I332" i="17" s="1" a="1"/>
  <c r="I332" i="17" s="1"/>
  <c r="J332" i="17" s="1"/>
  <c r="H428" i="17"/>
  <c r="I428" i="17" s="1" a="1"/>
  <c r="I428" i="17" s="1"/>
  <c r="J428" i="17" s="1"/>
  <c r="H141" i="17"/>
  <c r="I141" i="17" s="1" a="1"/>
  <c r="I141" i="17" s="1"/>
  <c r="J141" i="17" s="1"/>
  <c r="H146" i="17"/>
  <c r="I146" i="17" s="1" a="1"/>
  <c r="I146" i="17" s="1"/>
  <c r="J146" i="17" s="1"/>
  <c r="H426" i="17"/>
  <c r="I426" i="17" s="1" a="1"/>
  <c r="I426" i="17" s="1"/>
  <c r="J426" i="17" s="1"/>
  <c r="H22" i="17"/>
  <c r="I22" i="17" s="1" a="1"/>
  <c r="I22" i="17" s="1"/>
  <c r="J22" i="17" s="1"/>
  <c r="H15" i="17"/>
  <c r="I15" i="17" s="1" a="1"/>
  <c r="I15" i="17" s="1"/>
  <c r="J15" i="17" s="1"/>
  <c r="H21" i="17"/>
  <c r="I21" i="17" s="1" a="1"/>
  <c r="I21" i="17" s="1"/>
  <c r="J21" i="17" s="1"/>
  <c r="H5" i="17"/>
  <c r="I5" i="17" s="1" a="1"/>
  <c r="I5" i="17" s="1"/>
  <c r="J5" i="17" s="1"/>
  <c r="H67" i="17"/>
  <c r="I67" i="17" s="1" a="1"/>
  <c r="I67" i="17" s="1"/>
  <c r="J67" i="17" s="1"/>
  <c r="H159" i="17"/>
  <c r="I159" i="17" s="1" a="1"/>
  <c r="I159" i="17" s="1"/>
  <c r="J159" i="17" s="1"/>
  <c r="H349" i="17"/>
  <c r="I349" i="17" s="1" a="1"/>
  <c r="I349" i="17" s="1"/>
  <c r="J349" i="17" s="1"/>
  <c r="H94" i="17"/>
  <c r="I94" i="17" s="1" a="1"/>
  <c r="I94" i="17" s="1"/>
  <c r="J94" i="17" s="1"/>
  <c r="H19" i="17"/>
  <c r="I19" i="17" s="1" a="1"/>
  <c r="I19" i="17" s="1"/>
  <c r="J19" i="17" s="1"/>
  <c r="H58" i="17"/>
  <c r="I58" i="17" s="1" a="1"/>
  <c r="I58" i="17" s="1"/>
  <c r="J58" i="17" s="1"/>
  <c r="H23" i="17"/>
  <c r="I23" i="17" s="1" a="1"/>
  <c r="I23" i="17" s="1"/>
  <c r="J23" i="17" s="1"/>
  <c r="H36" i="17"/>
  <c r="I36" i="17" s="1" a="1"/>
  <c r="I36" i="17" s="1"/>
  <c r="J36" i="17" s="1"/>
  <c r="H26" i="17"/>
  <c r="I26" i="17" s="1" a="1"/>
  <c r="I26" i="17" s="1"/>
  <c r="J26" i="17" s="1"/>
  <c r="H28" i="17"/>
  <c r="I28" i="17" s="1" a="1"/>
  <c r="I28" i="17" s="1"/>
  <c r="J28" i="17" s="1"/>
  <c r="H425" i="17"/>
  <c r="I425" i="17" s="1" a="1"/>
  <c r="I425" i="17" s="1"/>
  <c r="J425" i="17" s="1"/>
  <c r="H34" i="17"/>
  <c r="I34" i="17" s="1" a="1"/>
  <c r="I34" i="17" s="1"/>
  <c r="J34" i="17" s="1"/>
  <c r="H153" i="17"/>
  <c r="I153" i="17" s="1" a="1"/>
  <c r="I153" i="17" s="1"/>
  <c r="J153" i="17" s="1"/>
  <c r="H75" i="17"/>
  <c r="I75" i="17" s="1" a="1"/>
  <c r="I75" i="17" s="1"/>
  <c r="J75" i="17" s="1"/>
  <c r="H164" i="17"/>
  <c r="I164" i="17" s="1" a="1"/>
  <c r="I164" i="17" s="1"/>
  <c r="J164" i="17" s="1"/>
  <c r="H433" i="17"/>
  <c r="I433" i="17" s="1" a="1"/>
  <c r="I433" i="17" s="1"/>
  <c r="J433" i="17" s="1"/>
  <c r="H363" i="17"/>
  <c r="I363" i="17" s="1" a="1"/>
  <c r="I363" i="17" s="1"/>
  <c r="J363" i="17" s="1"/>
  <c r="H179" i="17"/>
  <c r="I179" i="17" s="1" a="1"/>
  <c r="I179" i="17" s="1"/>
  <c r="J179" i="17" s="1"/>
  <c r="H110" i="17"/>
  <c r="I110" i="17" s="1" a="1"/>
  <c r="I110" i="17" s="1"/>
  <c r="J110" i="17" s="1"/>
  <c r="H150" i="17"/>
  <c r="I150" i="17" s="1" a="1"/>
  <c r="I150" i="17" s="1"/>
  <c r="J150" i="17" s="1"/>
  <c r="H37" i="17"/>
  <c r="I37" i="17" s="1" a="1"/>
  <c r="I37" i="17" s="1"/>
  <c r="J37" i="17" s="1"/>
  <c r="H105" i="17"/>
  <c r="I105" i="17" s="1" a="1"/>
  <c r="I105" i="17" s="1"/>
  <c r="J105" i="17" s="1"/>
  <c r="H440" i="17"/>
  <c r="I440" i="17" s="1" a="1"/>
  <c r="I440" i="17" s="1"/>
  <c r="J440" i="17" s="1"/>
  <c r="H201" i="17"/>
  <c r="I201" i="17" s="1" a="1"/>
  <c r="I201" i="17" s="1"/>
  <c r="J201" i="17" s="1"/>
  <c r="H346" i="17"/>
  <c r="I346" i="17" s="1" a="1"/>
  <c r="I346" i="17" s="1"/>
  <c r="J346" i="17" s="1"/>
  <c r="H383" i="17"/>
  <c r="I383" i="17" s="1" a="1"/>
  <c r="I383" i="17" s="1"/>
  <c r="J383" i="17" s="1"/>
  <c r="H202" i="17"/>
  <c r="I202" i="17" s="1" a="1"/>
  <c r="I202" i="17" s="1"/>
  <c r="J202" i="17" s="1"/>
  <c r="H206" i="17"/>
  <c r="I206" i="17" s="1" a="1"/>
  <c r="I206" i="17" s="1"/>
  <c r="J206" i="17" s="1"/>
  <c r="H209" i="17"/>
  <c r="I209" i="17" s="1" a="1"/>
  <c r="I209" i="17" s="1"/>
  <c r="J209" i="17" s="1"/>
  <c r="H386" i="17"/>
  <c r="I386" i="17" s="1" a="1"/>
  <c r="I386" i="17" s="1"/>
  <c r="J386" i="17" s="1"/>
  <c r="H388" i="17"/>
  <c r="I388" i="17" s="1" a="1"/>
  <c r="I388" i="17" s="1"/>
  <c r="J388" i="17" s="1"/>
  <c r="H214" i="17"/>
  <c r="I214" i="17" s="1" a="1"/>
  <c r="I214" i="17" s="1"/>
  <c r="J214" i="17" s="1"/>
  <c r="H221" i="17"/>
  <c r="I221" i="17" s="1" a="1"/>
  <c r="I221" i="17" s="1"/>
  <c r="J221" i="17" s="1"/>
  <c r="H225" i="17"/>
  <c r="I225" i="17" s="1" a="1"/>
  <c r="I225" i="17" s="1"/>
  <c r="J225" i="17" s="1"/>
  <c r="H392" i="17"/>
  <c r="I392" i="17" s="1" a="1"/>
  <c r="I392" i="17" s="1"/>
  <c r="J392" i="17" s="1"/>
  <c r="H401" i="17"/>
  <c r="I401" i="17" s="1" a="1"/>
  <c r="I401" i="17" s="1"/>
  <c r="J401" i="17" s="1"/>
  <c r="H404" i="17"/>
  <c r="I404" i="17" s="1" a="1"/>
  <c r="I404" i="17" s="1"/>
  <c r="J404" i="17" s="1"/>
  <c r="H237" i="17"/>
  <c r="I237" i="17" s="1" a="1"/>
  <c r="I237" i="17" s="1"/>
  <c r="J237" i="17" s="1"/>
  <c r="H407" i="17"/>
  <c r="I407" i="17" s="1" a="1"/>
  <c r="I407" i="17" s="1"/>
  <c r="J407" i="17" s="1"/>
  <c r="H414" i="17"/>
  <c r="I414" i="17" s="1" a="1"/>
  <c r="I414" i="17" s="1"/>
  <c r="J414" i="17" s="1"/>
  <c r="H253" i="17"/>
  <c r="I253" i="17" s="1" a="1"/>
  <c r="I253" i="17" s="1"/>
  <c r="J253" i="17" s="1"/>
  <c r="H438" i="17"/>
  <c r="I438" i="17" s="1" a="1"/>
  <c r="I438" i="17" s="1"/>
  <c r="J438" i="17" s="1"/>
  <c r="H250" i="17"/>
  <c r="I250" i="17" s="1" a="1"/>
  <c r="I250" i="17" s="1"/>
  <c r="J250" i="17" s="1"/>
  <c r="H263" i="17"/>
  <c r="I263" i="17" s="1" a="1"/>
  <c r="I263" i="17" s="1"/>
  <c r="J263" i="17" s="1"/>
  <c r="H278" i="17"/>
  <c r="I278" i="17" s="1" a="1"/>
  <c r="I278" i="17" s="1"/>
  <c r="J278" i="17" s="1"/>
  <c r="H287" i="17"/>
  <c r="I287" i="17" s="1" a="1"/>
  <c r="I287" i="17" s="1"/>
  <c r="J287" i="17" s="1"/>
  <c r="H282" i="17"/>
  <c r="I282" i="17" s="1" a="1"/>
  <c r="I282" i="17" s="1"/>
  <c r="J282" i="17" s="1"/>
  <c r="H293" i="17"/>
  <c r="I293" i="17" s="1" a="1"/>
  <c r="I293" i="17" s="1"/>
  <c r="J293" i="17" s="1"/>
  <c r="H303" i="17"/>
  <c r="I303" i="17" s="1" a="1"/>
  <c r="I303" i="17" s="1"/>
  <c r="J303" i="17" s="1"/>
  <c r="H299" i="17"/>
  <c r="I299" i="17" s="1" a="1"/>
  <c r="I299" i="17" s="1"/>
  <c r="J299" i="17" s="1"/>
  <c r="H304" i="17"/>
  <c r="I304" i="17" s="1" a="1"/>
  <c r="I304" i="17" s="1"/>
  <c r="J304" i="17" s="1"/>
  <c r="H311" i="17"/>
  <c r="I311" i="17" s="1" a="1"/>
  <c r="I311" i="17" s="1"/>
  <c r="J311" i="17" s="1"/>
  <c r="H314" i="17"/>
  <c r="I314" i="17" s="1" a="1"/>
  <c r="I314" i="17" s="1"/>
  <c r="J314" i="17" s="1"/>
  <c r="H307" i="17"/>
  <c r="I307" i="17" s="1" a="1"/>
  <c r="I307" i="17" s="1"/>
  <c r="J307" i="17" s="1"/>
  <c r="H326" i="17"/>
  <c r="I326" i="17" s="1" a="1"/>
  <c r="I326" i="17" s="1"/>
  <c r="J326" i="17" s="1"/>
  <c r="H439" i="17"/>
  <c r="I439" i="17" s="1" a="1"/>
  <c r="I439" i="17" s="1"/>
  <c r="J439" i="17" s="1"/>
  <c r="H442" i="17"/>
  <c r="I442" i="17" s="1" a="1"/>
  <c r="I442" i="17" s="1"/>
  <c r="J442" i="17" s="1"/>
  <c r="H432" i="17"/>
  <c r="I432" i="17" s="1" a="1"/>
  <c r="I432" i="17" s="1"/>
  <c r="J432" i="17" s="1"/>
  <c r="H334" i="17"/>
  <c r="I334" i="17" s="1" a="1"/>
  <c r="I334" i="17" s="1"/>
  <c r="J334" i="17" s="1"/>
  <c r="H429" i="17"/>
  <c r="I429" i="17" s="1" a="1"/>
  <c r="I429" i="17" s="1"/>
  <c r="J429" i="17" s="1"/>
  <c r="H336" i="17"/>
  <c r="I336" i="17" s="1" a="1"/>
  <c r="I336" i="17" s="1"/>
  <c r="J336" i="17" s="1"/>
  <c r="H88" i="17"/>
  <c r="I88" i="17" s="1" a="1"/>
  <c r="I88" i="17" s="1"/>
  <c r="J88" i="17" s="1"/>
  <c r="H40" i="17"/>
  <c r="I40" i="17" s="1" a="1"/>
  <c r="I40" i="17" s="1"/>
  <c r="J40" i="17" s="1"/>
  <c r="H2" i="17"/>
  <c r="I2" i="17" s="1" a="1"/>
  <c r="I2" i="17" s="1"/>
  <c r="J2" i="17" s="1"/>
  <c r="H9" i="17"/>
  <c r="I9" i="17" s="1" a="1"/>
  <c r="I9" i="17" s="1"/>
  <c r="J9" i="17" s="1"/>
  <c r="H69" i="17"/>
  <c r="I69" i="17" s="1" a="1"/>
  <c r="I69" i="17" s="1"/>
  <c r="J69" i="17" s="1"/>
  <c r="H79" i="17"/>
  <c r="I79" i="17" s="1" a="1"/>
  <c r="I79" i="17" s="1"/>
  <c r="J79" i="17" s="1"/>
  <c r="H12" i="17"/>
  <c r="I12" i="17" s="1" a="1"/>
  <c r="I12" i="17" s="1"/>
  <c r="J12" i="17" s="1"/>
  <c r="R176" i="17"/>
  <c r="S176" i="17" s="1" a="1"/>
  <c r="S176" i="17" s="1"/>
  <c r="T176" i="17" s="1"/>
  <c r="R90" i="17"/>
  <c r="S90" i="17" s="1" a="1"/>
  <c r="S90" i="17" s="1"/>
  <c r="T90" i="17" s="1"/>
  <c r="R328" i="17"/>
  <c r="S328" i="17" s="1" a="1"/>
  <c r="S328" i="17" s="1"/>
  <c r="T328" i="17" s="1"/>
  <c r="R316" i="17"/>
  <c r="S316" i="17" s="1" a="1"/>
  <c r="S316" i="17" s="1"/>
  <c r="T316" i="17" s="1"/>
  <c r="R248" i="17"/>
  <c r="S248" i="17" s="1" a="1"/>
  <c r="S248" i="17" s="1"/>
  <c r="T248" i="17" s="1"/>
  <c r="R242" i="17"/>
  <c r="S242" i="17" s="1" a="1"/>
  <c r="S242" i="17" s="1"/>
  <c r="T242" i="17" s="1"/>
  <c r="R215" i="17"/>
  <c r="S215" i="17" s="1" a="1"/>
  <c r="S215" i="17" s="1"/>
  <c r="T215" i="17" s="1"/>
  <c r="R377" i="17"/>
  <c r="S377" i="17" s="1" a="1"/>
  <c r="S377" i="17" s="1"/>
  <c r="T377" i="17" s="1"/>
  <c r="R361" i="17"/>
  <c r="S361" i="17" s="1" a="1"/>
  <c r="S361" i="17" s="1"/>
  <c r="T361" i="17" s="1"/>
  <c r="R149" i="17"/>
  <c r="S149" i="17" s="1" a="1"/>
  <c r="S149" i="17" s="1"/>
  <c r="T149" i="17" s="1"/>
  <c r="R170" i="17"/>
  <c r="S170" i="17" s="1" a="1"/>
  <c r="S170" i="17" s="1"/>
  <c r="T170" i="17" s="1"/>
  <c r="R49" i="17"/>
  <c r="S49" i="17" s="1" a="1"/>
  <c r="S49" i="17" s="1"/>
  <c r="T49" i="17" s="1"/>
  <c r="R24" i="17"/>
  <c r="S24" i="17" s="1" a="1"/>
  <c r="S24" i="17" s="1"/>
  <c r="T24" i="17" s="1"/>
  <c r="R51" i="17"/>
  <c r="S51" i="17" s="1" a="1"/>
  <c r="S51" i="17" s="1"/>
  <c r="T51" i="17" s="1"/>
  <c r="R424" i="17"/>
  <c r="S424" i="17" s="1" a="1"/>
  <c r="S424" i="17" s="1"/>
  <c r="T424" i="17" s="1"/>
  <c r="R50" i="17"/>
  <c r="S50" i="17" s="1" a="1"/>
  <c r="S50" i="17" s="1"/>
  <c r="T50" i="17" s="1"/>
  <c r="R2" i="17"/>
  <c r="S2" i="17" s="1" a="1"/>
  <c r="S2" i="17" s="1"/>
  <c r="T2" i="17" s="1"/>
  <c r="R67" i="17"/>
  <c r="S67" i="17" s="1" a="1"/>
  <c r="S67" i="17" s="1"/>
  <c r="T67" i="17" s="1"/>
  <c r="R144" i="17"/>
  <c r="S144" i="17" s="1" a="1"/>
  <c r="S144" i="17" s="1"/>
  <c r="T144" i="17" s="1"/>
  <c r="R341" i="17"/>
  <c r="S341" i="17" s="1" a="1"/>
  <c r="S341" i="17" s="1"/>
  <c r="T341" i="17" s="1"/>
  <c r="R66" i="17"/>
  <c r="S66" i="17" s="1" a="1"/>
  <c r="S66" i="17" s="1"/>
  <c r="T66" i="17" s="1"/>
  <c r="AB53" i="6"/>
  <c r="AC53" i="6" s="1"/>
  <c r="AD53" i="6" s="1"/>
  <c r="AB347" i="6"/>
  <c r="AC347" i="6" s="1"/>
  <c r="AD347" i="6" s="1"/>
  <c r="AB85" i="6"/>
  <c r="AC85" i="6" s="1"/>
  <c r="AD85" i="6" s="1"/>
  <c r="AB64" i="6"/>
  <c r="AC64" i="6" s="1"/>
  <c r="AD64" i="6" s="1"/>
  <c r="AB314" i="6"/>
  <c r="AC314" i="6" s="1"/>
  <c r="AD314" i="6" s="1"/>
  <c r="AB337" i="6"/>
  <c r="AC337" i="6" s="1"/>
  <c r="AD337" i="6" s="1"/>
  <c r="AB311" i="6"/>
  <c r="AC311" i="6" s="1"/>
  <c r="AD311" i="6" s="1"/>
  <c r="AB437" i="6"/>
  <c r="AC437" i="6" s="1"/>
  <c r="AD437" i="6" s="1"/>
  <c r="AB258" i="6"/>
  <c r="AC258" i="6" s="1"/>
  <c r="AD258" i="6" s="1"/>
  <c r="AB302" i="6"/>
  <c r="AC302" i="6" s="1"/>
  <c r="AD302" i="6" s="1"/>
  <c r="AB17" i="6"/>
  <c r="AC17" i="6" s="1"/>
  <c r="AD17" i="6" s="1"/>
  <c r="AB393" i="6"/>
  <c r="AC393" i="6" s="1"/>
  <c r="AD393" i="6" s="1"/>
  <c r="AB297" i="6"/>
  <c r="AC297" i="6" s="1"/>
  <c r="AD297" i="6" s="1"/>
  <c r="AB300" i="6"/>
  <c r="AC300" i="6" s="1"/>
  <c r="AD300" i="6" s="1"/>
  <c r="AB291" i="6"/>
  <c r="AC291" i="6" s="1"/>
  <c r="AD291" i="6" s="1"/>
  <c r="AB171" i="6"/>
  <c r="AC171" i="6" s="1"/>
  <c r="AD171" i="6" s="1"/>
  <c r="AB283" i="6"/>
  <c r="AC283" i="6" s="1"/>
  <c r="AD283" i="6" s="1"/>
  <c r="AB259" i="6"/>
  <c r="AC259" i="6" s="1"/>
  <c r="AD259" i="6" s="1"/>
  <c r="AB29" i="6"/>
  <c r="AC29" i="6" s="1"/>
  <c r="AD29" i="6" s="1"/>
  <c r="AB45" i="6"/>
  <c r="AC45" i="6" s="1"/>
  <c r="AD45" i="6" s="1"/>
  <c r="AB96" i="6"/>
  <c r="AC96" i="6" s="1"/>
  <c r="AD96" i="6" s="1"/>
  <c r="AB390" i="6"/>
  <c r="AC390" i="6" s="1"/>
  <c r="AD390" i="6" s="1"/>
  <c r="AB50" i="6"/>
  <c r="AC50" i="6" s="1"/>
  <c r="AD50" i="6" s="1"/>
  <c r="AB231" i="6"/>
  <c r="AC231" i="6" s="1"/>
  <c r="AD231" i="6" s="1"/>
  <c r="AB265" i="6"/>
  <c r="AC265" i="6" s="1"/>
  <c r="AD265" i="6" s="1"/>
  <c r="AB299" i="6"/>
  <c r="AC299" i="6" s="1"/>
  <c r="AD299" i="6" s="1"/>
  <c r="AB276" i="6"/>
  <c r="AC276" i="6" s="1"/>
  <c r="AD276" i="6" s="1"/>
  <c r="AB245" i="6"/>
  <c r="AC245" i="6" s="1"/>
  <c r="AD245" i="6" s="1"/>
  <c r="AB296" i="6"/>
  <c r="AC296" i="6" s="1"/>
  <c r="AD296" i="6" s="1"/>
  <c r="AB273" i="6"/>
  <c r="AC273" i="6" s="1"/>
  <c r="AD273" i="6" s="1"/>
  <c r="AB216" i="6"/>
  <c r="AC216" i="6" s="1"/>
  <c r="AD216" i="6" s="1"/>
  <c r="AB285" i="6"/>
  <c r="AC285" i="6" s="1"/>
  <c r="AD285" i="6" s="1"/>
  <c r="AB286" i="6"/>
  <c r="AC286" i="6" s="1"/>
  <c r="AD286" i="6" s="1"/>
  <c r="AB103" i="6"/>
  <c r="AC103" i="6" s="1"/>
  <c r="AD103" i="6" s="1"/>
  <c r="AB38" i="6"/>
  <c r="AC38" i="6" s="1"/>
  <c r="AD38" i="6" s="1"/>
  <c r="AB30" i="6"/>
  <c r="AC30" i="6" s="1"/>
  <c r="AD30" i="6" s="1"/>
  <c r="AB123" i="6"/>
  <c r="AC123" i="6" s="1"/>
  <c r="AD123" i="6" s="1"/>
  <c r="AB49" i="6"/>
  <c r="AC49" i="6" s="1"/>
  <c r="AD49" i="6" s="1"/>
  <c r="AB24" i="6"/>
  <c r="AC24" i="6" s="1"/>
  <c r="AD24" i="6" s="1"/>
  <c r="AB32" i="6"/>
  <c r="AC32" i="6" s="1"/>
  <c r="AD32" i="6" s="1"/>
  <c r="AB124" i="6"/>
  <c r="AC124" i="6" s="1"/>
  <c r="AD124" i="6" s="1"/>
  <c r="AB364" i="6"/>
  <c r="AC364" i="6" s="1"/>
  <c r="AD364" i="6" s="1"/>
  <c r="AB415" i="6"/>
  <c r="AC415" i="6" s="1"/>
  <c r="AD415" i="6" s="1"/>
  <c r="AB350" i="6"/>
  <c r="AC350" i="6" s="1"/>
  <c r="AD350" i="6" s="1"/>
  <c r="AB289" i="6"/>
  <c r="AC289" i="6" s="1"/>
  <c r="AD289" i="6" s="1"/>
  <c r="AB269" i="6"/>
  <c r="AC269" i="6" s="1"/>
  <c r="AD269" i="6" s="1"/>
  <c r="AB298" i="6"/>
  <c r="AC298" i="6" s="1"/>
  <c r="AD298" i="6" s="1"/>
  <c r="AB420" i="6"/>
  <c r="AC420" i="6" s="1"/>
  <c r="AD420" i="6" s="1"/>
  <c r="AB275" i="6"/>
  <c r="AC275" i="6" s="1"/>
  <c r="AD275" i="6" s="1"/>
  <c r="AB271" i="6"/>
  <c r="AC271" i="6" s="1"/>
  <c r="AD271" i="6" s="1"/>
  <c r="AB248" i="6"/>
  <c r="AC248" i="6" s="1"/>
  <c r="AD248" i="6" s="1"/>
  <c r="AB292" i="6"/>
  <c r="AC292" i="6" s="1"/>
  <c r="AD292" i="6" s="1"/>
  <c r="AB267" i="6"/>
  <c r="AC267" i="6" s="1"/>
  <c r="AD267" i="6" s="1"/>
  <c r="AB68" i="6"/>
  <c r="AC68" i="6" s="1"/>
  <c r="AD68" i="6" s="1"/>
  <c r="AB13" i="6"/>
  <c r="AC13" i="6" s="1"/>
  <c r="AD13" i="6" s="1"/>
  <c r="AB319" i="6"/>
  <c r="AC319" i="6" s="1"/>
  <c r="AD319" i="6" s="1"/>
  <c r="AB357" i="6"/>
  <c r="AC357" i="6" s="1"/>
  <c r="AD357" i="6" s="1"/>
  <c r="AB39" i="6"/>
  <c r="AC39" i="6" s="1"/>
  <c r="AD39" i="6" s="1"/>
  <c r="AB99" i="6"/>
  <c r="AC99" i="6" s="1"/>
  <c r="AD99" i="6" s="1"/>
  <c r="AB436" i="6"/>
  <c r="AC436" i="6" s="1"/>
  <c r="AD436" i="6" s="1"/>
  <c r="AB418" i="6"/>
  <c r="AC418" i="6" s="1"/>
  <c r="AD418" i="6" s="1"/>
  <c r="AB287" i="6"/>
  <c r="AC287" i="6" s="1"/>
  <c r="AD287" i="6" s="1"/>
  <c r="AB27" i="6"/>
  <c r="AC27" i="6" s="1"/>
  <c r="AD27" i="6" s="1"/>
  <c r="AB23" i="6"/>
  <c r="AC23" i="6" s="1"/>
  <c r="AD23" i="6" s="1"/>
  <c r="AB382" i="6"/>
  <c r="AC382" i="6" s="1"/>
  <c r="AD382" i="6" s="1"/>
  <c r="AB100" i="6"/>
  <c r="AC100" i="6" s="1"/>
  <c r="AD100" i="6" s="1"/>
  <c r="AB332" i="6"/>
  <c r="AC332" i="6" s="1"/>
  <c r="AD332" i="6" s="1"/>
  <c r="AB400" i="6"/>
  <c r="AC400" i="6" s="1"/>
  <c r="AD400" i="6" s="1"/>
  <c r="AB434" i="6"/>
  <c r="AC434" i="6" s="1"/>
  <c r="AD434" i="6" s="1"/>
  <c r="AB80" i="6"/>
  <c r="AC80" i="6" s="1"/>
  <c r="AD80" i="6" s="1"/>
  <c r="AB114" i="6"/>
  <c r="AC114" i="6" s="1"/>
  <c r="AD114" i="6" s="1"/>
  <c r="AB6" i="6"/>
  <c r="AC6" i="6" s="1"/>
  <c r="AD6" i="6" s="1"/>
  <c r="AB375" i="6"/>
  <c r="AC375" i="6" s="1"/>
  <c r="AD375" i="6" s="1"/>
  <c r="AB204" i="6"/>
  <c r="AC204" i="6" s="1"/>
  <c r="AD204" i="6" s="1"/>
  <c r="AB306" i="6"/>
  <c r="AC306" i="6" s="1"/>
  <c r="AD306" i="6" s="1"/>
  <c r="AB329" i="6"/>
  <c r="AC329" i="6" s="1"/>
  <c r="AD329" i="6" s="1"/>
  <c r="AB305" i="6"/>
  <c r="AC305" i="6" s="1"/>
  <c r="AD305" i="6" s="1"/>
  <c r="AB326" i="6"/>
  <c r="AC326" i="6" s="1"/>
  <c r="AD326" i="6" s="1"/>
  <c r="AB419" i="6"/>
  <c r="AC419" i="6" s="1"/>
  <c r="AD419" i="6" s="1"/>
  <c r="AB351" i="6"/>
  <c r="AC351" i="6" s="1"/>
  <c r="AD351" i="6" s="1"/>
  <c r="AB109" i="6"/>
  <c r="AC109" i="6" s="1"/>
  <c r="AD109" i="6" s="1"/>
  <c r="AB151" i="6"/>
  <c r="AC151" i="6" s="1"/>
  <c r="AD151" i="6" s="1"/>
  <c r="AB106" i="6"/>
  <c r="AC106" i="6" s="1"/>
  <c r="AD106" i="6" s="1"/>
  <c r="AB33" i="6"/>
  <c r="AC33" i="6" s="1"/>
  <c r="AD33" i="6" s="1"/>
  <c r="AB60" i="6"/>
  <c r="AC60" i="6" s="1"/>
  <c r="AD60" i="6" s="1"/>
  <c r="AB330" i="6"/>
  <c r="AC330" i="6" s="1"/>
  <c r="AD330" i="6" s="1"/>
  <c r="AB147" i="6"/>
  <c r="AC147" i="6" s="1"/>
  <c r="AD147" i="6" s="1"/>
  <c r="AB145" i="6"/>
  <c r="AC145" i="6" s="1"/>
  <c r="AD145" i="6" s="1"/>
  <c r="AB130" i="6"/>
  <c r="AC130" i="6" s="1"/>
  <c r="AD130" i="6" s="1"/>
  <c r="AB133" i="6"/>
  <c r="AC133" i="6" s="1"/>
  <c r="AD133" i="6" s="1"/>
  <c r="AB368" i="6"/>
  <c r="AC368" i="6" s="1"/>
  <c r="AD368" i="6" s="1"/>
  <c r="AB98" i="6"/>
  <c r="AC98" i="6" s="1"/>
  <c r="AD98" i="6" s="1"/>
  <c r="AB425" i="6"/>
  <c r="AC425" i="6" s="1"/>
  <c r="AD425" i="6" s="1"/>
  <c r="AB338" i="6"/>
  <c r="AC338" i="6" s="1"/>
  <c r="AD338" i="6" s="1"/>
  <c r="AB77" i="6"/>
  <c r="AC77" i="6" s="1"/>
  <c r="AD77" i="6" s="1"/>
  <c r="AB272" i="6"/>
  <c r="AC272" i="6" s="1"/>
  <c r="AD272" i="6" s="1"/>
  <c r="AB73" i="6"/>
  <c r="AC73" i="6" s="1"/>
  <c r="AD73" i="6" s="1"/>
  <c r="AB52" i="6"/>
  <c r="AC52" i="6" s="1"/>
  <c r="AD52" i="6" s="1"/>
  <c r="AB441" i="6"/>
  <c r="AC441" i="6" s="1"/>
  <c r="AD441" i="6" s="1"/>
  <c r="AB424" i="6"/>
  <c r="AC424" i="6" s="1"/>
  <c r="AD424" i="6" s="1"/>
  <c r="AB309" i="6"/>
  <c r="AC309" i="6" s="1"/>
  <c r="AD309" i="6" s="1"/>
  <c r="AB360" i="6"/>
  <c r="AC360" i="6" s="1"/>
  <c r="AD360" i="6" s="1"/>
  <c r="AB404" i="6"/>
  <c r="AC404" i="6" s="1"/>
  <c r="AD404" i="6" s="1"/>
  <c r="AB159" i="6"/>
  <c r="AC159" i="6" s="1"/>
  <c r="AD159" i="6" s="1"/>
  <c r="AB65" i="6"/>
  <c r="AC65" i="6" s="1"/>
  <c r="AD65" i="6" s="1"/>
  <c r="AB343" i="6"/>
  <c r="AC343" i="6" s="1"/>
  <c r="AD343" i="6" s="1"/>
  <c r="AB346" i="6"/>
  <c r="AC346" i="6" s="1"/>
  <c r="AD346" i="6" s="1"/>
  <c r="AB183" i="6"/>
  <c r="AC183" i="6" s="1"/>
  <c r="AD183" i="6" s="1"/>
  <c r="AB104" i="6"/>
  <c r="AC104" i="6" s="1"/>
  <c r="AD104" i="6" s="1"/>
  <c r="AB154" i="6"/>
  <c r="AC154" i="6" s="1"/>
  <c r="AD154" i="6" s="1"/>
  <c r="AB223" i="6"/>
  <c r="AC223" i="6" s="1"/>
  <c r="AD223" i="6" s="1"/>
  <c r="AB225" i="6"/>
  <c r="AC225" i="6" s="1"/>
  <c r="AD225" i="6" s="1"/>
  <c r="AB208" i="6"/>
  <c r="AC208" i="6" s="1"/>
  <c r="AD208" i="6" s="1"/>
  <c r="AB288" i="6"/>
  <c r="AC288" i="6" s="1"/>
  <c r="AD288" i="6" s="1"/>
  <c r="AB166" i="6"/>
  <c r="AC166" i="6" s="1"/>
  <c r="AD166" i="6" s="1"/>
  <c r="AB202" i="6"/>
  <c r="AC202" i="6" s="1"/>
  <c r="AD202" i="6" s="1"/>
  <c r="AB182" i="6"/>
  <c r="AC182" i="6" s="1"/>
  <c r="AD182" i="6" s="1"/>
  <c r="AB198" i="6"/>
  <c r="AC198" i="6" s="1"/>
  <c r="AD198" i="6" s="1"/>
  <c r="AB219" i="6"/>
  <c r="AC219" i="6" s="1"/>
  <c r="AD219" i="6" s="1"/>
  <c r="AB221" i="6"/>
  <c r="AC221" i="6" s="1"/>
  <c r="AD221" i="6" s="1"/>
  <c r="AB251" i="6"/>
  <c r="AC251" i="6" s="1"/>
  <c r="AD251" i="6" s="1"/>
  <c r="AB255" i="6"/>
  <c r="AC255" i="6" s="1"/>
  <c r="AD255" i="6" s="1"/>
  <c r="AB247" i="6"/>
  <c r="AC247" i="6" s="1"/>
  <c r="AD247" i="6" s="1"/>
  <c r="AB234" i="6"/>
  <c r="AC234" i="6" s="1"/>
  <c r="AD234" i="6" s="1"/>
  <c r="AB186" i="6"/>
  <c r="AC186" i="6" s="1"/>
  <c r="AD186" i="6" s="1"/>
  <c r="AB282" i="6"/>
  <c r="AC282" i="6" s="1"/>
  <c r="AD282" i="6" s="1"/>
  <c r="AB250" i="6"/>
  <c r="AC250" i="6" s="1"/>
  <c r="AD250" i="6" s="1"/>
  <c r="AB433" i="6"/>
  <c r="AC433" i="6" s="1"/>
  <c r="AD433" i="6" s="1"/>
  <c r="AB342" i="6"/>
  <c r="AC342" i="6" s="1"/>
  <c r="AD342" i="6" s="1"/>
  <c r="AB341" i="6"/>
  <c r="AC341" i="6" s="1"/>
  <c r="AD341" i="6" s="1"/>
  <c r="AB422" i="6"/>
  <c r="AC422" i="6" s="1"/>
  <c r="AD422" i="6" s="1"/>
  <c r="AB261" i="6"/>
  <c r="AC261" i="6" s="1"/>
  <c r="AD261" i="6" s="1"/>
  <c r="AB293" i="6"/>
  <c r="AC293" i="6" s="1"/>
  <c r="AD293" i="6" s="1"/>
  <c r="AB203" i="6"/>
  <c r="AC203" i="6" s="1"/>
  <c r="AD203" i="6" s="1"/>
  <c r="AB270" i="6"/>
  <c r="AC270" i="6" s="1"/>
  <c r="AD270" i="6" s="1"/>
  <c r="AB239" i="6"/>
  <c r="AC239" i="6" s="1"/>
  <c r="AD239" i="6" s="1"/>
  <c r="AB294" i="6"/>
  <c r="AC294" i="6" s="1"/>
  <c r="AD294" i="6" s="1"/>
  <c r="AB118" i="6"/>
  <c r="AC118" i="6" s="1"/>
  <c r="AD118" i="6" s="1"/>
  <c r="AB423" i="6"/>
  <c r="AC423" i="6" s="1"/>
  <c r="AD423" i="6" s="1"/>
  <c r="AB15" i="6"/>
  <c r="AC15" i="6" s="1"/>
  <c r="AD15" i="6" s="1"/>
  <c r="AB385" i="6"/>
  <c r="AC385" i="6" s="1"/>
  <c r="AD385" i="6" s="1"/>
  <c r="AB177" i="6"/>
  <c r="AC177" i="6" s="1"/>
  <c r="AD177" i="6" s="1"/>
  <c r="AB220" i="6"/>
  <c r="AC220" i="6" s="1"/>
  <c r="AD220" i="6" s="1"/>
  <c r="AB14" i="6"/>
  <c r="AC14" i="6" s="1"/>
  <c r="AD14" i="6" s="1"/>
  <c r="AB196" i="6"/>
  <c r="AC196" i="6" s="1"/>
  <c r="AD196" i="6" s="1"/>
  <c r="AB334" i="6"/>
  <c r="AC334" i="6" s="1"/>
  <c r="AD334" i="6" s="1"/>
  <c r="AB190" i="6"/>
  <c r="AC190" i="6" s="1"/>
  <c r="AD190" i="6" s="1"/>
  <c r="AB421" i="6"/>
  <c r="AC421" i="6" s="1"/>
  <c r="AD421" i="6" s="1"/>
  <c r="AB380" i="6"/>
  <c r="AC380" i="6" s="1"/>
  <c r="AD380" i="6" s="1"/>
  <c r="AB397" i="6"/>
  <c r="AC397" i="6" s="1"/>
  <c r="AD397" i="6" s="1"/>
  <c r="AB406" i="6"/>
  <c r="AC406" i="6" s="1"/>
  <c r="AD406" i="6" s="1"/>
  <c r="AB317" i="6"/>
  <c r="AC317" i="6" s="1"/>
  <c r="AD317" i="6" s="1"/>
  <c r="AB313" i="6"/>
  <c r="AC313" i="6" s="1"/>
  <c r="AD313" i="6" s="1"/>
  <c r="AB163" i="6"/>
  <c r="AC163" i="6" s="1"/>
  <c r="AD163" i="6" s="1"/>
  <c r="AB165" i="6"/>
  <c r="AC165" i="6" s="1"/>
  <c r="AD165" i="6" s="1"/>
  <c r="AB377" i="6"/>
  <c r="AC377" i="6" s="1"/>
  <c r="AD377" i="6" s="1"/>
  <c r="AB339" i="6"/>
  <c r="AC339" i="6" s="1"/>
  <c r="AD339" i="6" s="1"/>
  <c r="AB340" i="6"/>
  <c r="AC340" i="6" s="1"/>
  <c r="AD340" i="6" s="1"/>
  <c r="AB178" i="6"/>
  <c r="AC178" i="6" s="1"/>
  <c r="AD178" i="6" s="1"/>
  <c r="AB112" i="6"/>
  <c r="AC112" i="6" s="1"/>
  <c r="AD112" i="6" s="1"/>
  <c r="AB430" i="6"/>
  <c r="AC430" i="6" s="1"/>
  <c r="AD430" i="6" s="1"/>
  <c r="AB195" i="6"/>
  <c r="AC195" i="6" s="1"/>
  <c r="AD195" i="6" s="1"/>
  <c r="AB193" i="6"/>
  <c r="AC193" i="6" s="1"/>
  <c r="AD193" i="6" s="1"/>
  <c r="AB218" i="6"/>
  <c r="AC218" i="6" s="1"/>
  <c r="AD218" i="6" s="1"/>
  <c r="AB242" i="6"/>
  <c r="AC242" i="6" s="1"/>
  <c r="AD242" i="6" s="1"/>
  <c r="AB238" i="6"/>
  <c r="AC238" i="6" s="1"/>
  <c r="AD238" i="6" s="1"/>
  <c r="AB237" i="6"/>
  <c r="AC237" i="6" s="1"/>
  <c r="AD237" i="6" s="1"/>
  <c r="AB189" i="6"/>
  <c r="AC189" i="6" s="1"/>
  <c r="AD189" i="6" s="1"/>
  <c r="AB413" i="6"/>
  <c r="AC413" i="6" s="1"/>
  <c r="AD413" i="6" s="1"/>
  <c r="AB290" i="6"/>
  <c r="AC290" i="6" s="1"/>
  <c r="AD290" i="6" s="1"/>
  <c r="AB214" i="6"/>
  <c r="AC214" i="6" s="1"/>
  <c r="AD214" i="6" s="1"/>
  <c r="AB212" i="6"/>
  <c r="AC212" i="6" s="1"/>
  <c r="AD212" i="6" s="1"/>
  <c r="AB263" i="6"/>
  <c r="AC263" i="6" s="1"/>
  <c r="AD263" i="6" s="1"/>
  <c r="AB241" i="6"/>
  <c r="AC241" i="6" s="1"/>
  <c r="AD241" i="6" s="1"/>
  <c r="AB264" i="6"/>
  <c r="AC264" i="6" s="1"/>
  <c r="AD264" i="6" s="1"/>
  <c r="AB230" i="6"/>
  <c r="AC230" i="6" s="1"/>
  <c r="AD230" i="6" s="1"/>
  <c r="AB279" i="6"/>
  <c r="AC279" i="6" s="1"/>
  <c r="AD279" i="6" s="1"/>
  <c r="AB192" i="6"/>
  <c r="AC192" i="6" s="1"/>
  <c r="AD192" i="6" s="1"/>
  <c r="AB205" i="6"/>
  <c r="AC205" i="6" s="1"/>
  <c r="AD205" i="6" s="1"/>
  <c r="AB249" i="6"/>
  <c r="AC249" i="6" s="1"/>
  <c r="AD249" i="6" s="1"/>
  <c r="AB383" i="6"/>
  <c r="AC383" i="6" s="1"/>
  <c r="AD383" i="6" s="1"/>
  <c r="AB128" i="6"/>
  <c r="AC128" i="6" s="1"/>
  <c r="AD128" i="6" s="1"/>
  <c r="AB184" i="6"/>
  <c r="AC184" i="6" s="1"/>
  <c r="AD184" i="6" s="1"/>
  <c r="AB22" i="6"/>
  <c r="AC22" i="6" s="1"/>
  <c r="AD22" i="6" s="1"/>
  <c r="AB321" i="6"/>
  <c r="AC321" i="6" s="1"/>
  <c r="AD321" i="6" s="1"/>
  <c r="AB78" i="6"/>
  <c r="AC78" i="6" s="1"/>
  <c r="AD78" i="6" s="1"/>
  <c r="AB40" i="6"/>
  <c r="AC40" i="6" s="1"/>
  <c r="AD40" i="6" s="1"/>
  <c r="AB54" i="6"/>
  <c r="AC54" i="6" s="1"/>
  <c r="AD54" i="6" s="1"/>
  <c r="AB333" i="6"/>
  <c r="AC333" i="6" s="1"/>
  <c r="AD333" i="6" s="1"/>
  <c r="AB244" i="6"/>
  <c r="AC244" i="6" s="1"/>
  <c r="AD244" i="6" s="1"/>
  <c r="AB243" i="6"/>
  <c r="AC243" i="6" s="1"/>
  <c r="AD243" i="6" s="1"/>
  <c r="AB281" i="6"/>
  <c r="AC281" i="6" s="1"/>
  <c r="AD281" i="6" s="1"/>
  <c r="AB336" i="6"/>
  <c r="AC336" i="6" s="1"/>
  <c r="AD336" i="6" s="1"/>
  <c r="AB331" i="6"/>
  <c r="AC331" i="6" s="1"/>
  <c r="AD331" i="6" s="1"/>
  <c r="AB432" i="6"/>
  <c r="AC432" i="6" s="1"/>
  <c r="AD432" i="6" s="1"/>
  <c r="AB429" i="6"/>
  <c r="AC429" i="6" s="1"/>
  <c r="AD429" i="6" s="1"/>
  <c r="AB427" i="6"/>
  <c r="AC427" i="6" s="1"/>
  <c r="AD427" i="6" s="1"/>
  <c r="AB206" i="6"/>
  <c r="AC206" i="6" s="1"/>
  <c r="AD206" i="6" s="1"/>
  <c r="AB417" i="6"/>
  <c r="AC417" i="6" s="1"/>
  <c r="AD417" i="6" s="1"/>
  <c r="AB148" i="6"/>
  <c r="AC148" i="6" s="1"/>
  <c r="AD148" i="6" s="1"/>
  <c r="AB135" i="6"/>
  <c r="AC135" i="6" s="1"/>
  <c r="AD135" i="6" s="1"/>
  <c r="AB410" i="6"/>
  <c r="AC410" i="6" s="1"/>
  <c r="AD410" i="6" s="1"/>
  <c r="AB105" i="6"/>
  <c r="AC105" i="6" s="1"/>
  <c r="AD105" i="6" s="1"/>
  <c r="AB79" i="6"/>
  <c r="AC79" i="6" s="1"/>
  <c r="AD79" i="6" s="1"/>
  <c r="AB409" i="6"/>
  <c r="AC409" i="6" s="1"/>
  <c r="AD409" i="6" s="1"/>
  <c r="AB138" i="6"/>
  <c r="AC138" i="6" s="1"/>
  <c r="AD138" i="6" s="1"/>
  <c r="AB387" i="6"/>
  <c r="AC387" i="6" s="1"/>
  <c r="AD387" i="6" s="1"/>
  <c r="AB102" i="6"/>
  <c r="AC102" i="6" s="1"/>
  <c r="AD102" i="6" s="1"/>
  <c r="AB307" i="6"/>
  <c r="AC307" i="6" s="1"/>
  <c r="AD307" i="6" s="1"/>
  <c r="AB304" i="6"/>
  <c r="AC304" i="6" s="1"/>
  <c r="AD304" i="6" s="1"/>
  <c r="AB363" i="6"/>
  <c r="AC363" i="6" s="1"/>
  <c r="AD363" i="6" s="1"/>
  <c r="AB428" i="6"/>
  <c r="AC428" i="6" s="1"/>
  <c r="AD428" i="6" s="1"/>
  <c r="AB344" i="6"/>
  <c r="AC344" i="6" s="1"/>
  <c r="AD344" i="6" s="1"/>
  <c r="AB222" i="6"/>
  <c r="AC222" i="6" s="1"/>
  <c r="AD222" i="6" s="1"/>
  <c r="AB191" i="6"/>
  <c r="AC191" i="6" s="1"/>
  <c r="AD191" i="6" s="1"/>
  <c r="AB170" i="6"/>
  <c r="AC170" i="6" s="1"/>
  <c r="AD170" i="6" s="1"/>
  <c r="AB322" i="6"/>
  <c r="AC322" i="6" s="1"/>
  <c r="AD322" i="6" s="1"/>
  <c r="AB155" i="6"/>
  <c r="AC155" i="6" s="1"/>
  <c r="AD155" i="6" s="1"/>
  <c r="AB227" i="6"/>
  <c r="AC227" i="6" s="1"/>
  <c r="AD227" i="6" s="1"/>
  <c r="AB210" i="6"/>
  <c r="AC210" i="6" s="1"/>
  <c r="AD210" i="6" s="1"/>
  <c r="AB256" i="6"/>
  <c r="AC256" i="6" s="1"/>
  <c r="AD256" i="6" s="1"/>
  <c r="AB284" i="6"/>
  <c r="AC284" i="6" s="1"/>
  <c r="AD284" i="6" s="1"/>
  <c r="AB157" i="6"/>
  <c r="AC157" i="6" s="1"/>
  <c r="AD157" i="6" s="1"/>
  <c r="AB232" i="6"/>
  <c r="AC232" i="6" s="1"/>
  <c r="AD232" i="6" s="1"/>
  <c r="AB328" i="6"/>
  <c r="AC328" i="6" s="1"/>
  <c r="AD328" i="6" s="1"/>
  <c r="AB229" i="6"/>
  <c r="AC229" i="6" s="1"/>
  <c r="AD229" i="6" s="1"/>
  <c r="AB207" i="6"/>
  <c r="AC207" i="6" s="1"/>
  <c r="AD207" i="6" s="1"/>
  <c r="AB201" i="6"/>
  <c r="AC201" i="6" s="1"/>
  <c r="AD201" i="6" s="1"/>
  <c r="AB266" i="6"/>
  <c r="AC266" i="6" s="1"/>
  <c r="AD266" i="6" s="1"/>
  <c r="AB246" i="6"/>
  <c r="AC246" i="6" s="1"/>
  <c r="AD246" i="6" s="1"/>
  <c r="AB260" i="6"/>
  <c r="AC260" i="6" s="1"/>
  <c r="AD260" i="6" s="1"/>
  <c r="AB187" i="6"/>
  <c r="AC187" i="6" s="1"/>
  <c r="AD187" i="6" s="1"/>
  <c r="AB277" i="6"/>
  <c r="AC277" i="6" s="1"/>
  <c r="AD277" i="6" s="1"/>
  <c r="AB179" i="6"/>
  <c r="AC179" i="6" s="1"/>
  <c r="AD179" i="6" s="1"/>
  <c r="AB213" i="6"/>
  <c r="AC213" i="6" s="1"/>
  <c r="AD213" i="6" s="1"/>
  <c r="AB197" i="6"/>
  <c r="AC197" i="6" s="1"/>
  <c r="AD197" i="6" s="1"/>
  <c r="AB365" i="6"/>
  <c r="AC365" i="6" s="1"/>
  <c r="AD365" i="6" s="1"/>
  <c r="AB366" i="6"/>
  <c r="AC366" i="6" s="1"/>
  <c r="AD366" i="6" s="1"/>
  <c r="AB116" i="6"/>
  <c r="AC116" i="6" s="1"/>
  <c r="AD116" i="6" s="1"/>
  <c r="AB370" i="6"/>
  <c r="AC370" i="6" s="1"/>
  <c r="AD370" i="6" s="1"/>
  <c r="AB395" i="6"/>
  <c r="AC395" i="6" s="1"/>
  <c r="AD395" i="6" s="1"/>
  <c r="AB181" i="6"/>
  <c r="AC181" i="6" s="1"/>
  <c r="AD181" i="6" s="1"/>
  <c r="AB34" i="6"/>
  <c r="AC34" i="6" s="1"/>
  <c r="AD34" i="6" s="1"/>
  <c r="AB384" i="6"/>
  <c r="AC384" i="6" s="1"/>
  <c r="AD384" i="6" s="1"/>
  <c r="AB268" i="6"/>
  <c r="AC268" i="6" s="1"/>
  <c r="AD268" i="6" s="1"/>
  <c r="AB67" i="6"/>
  <c r="AC67" i="6" s="1"/>
  <c r="AD67" i="6" s="1"/>
  <c r="AB388" i="6"/>
  <c r="AC388" i="6" s="1"/>
  <c r="AD388" i="6" s="1"/>
  <c r="AB18" i="6"/>
  <c r="AC18" i="6" s="1"/>
  <c r="AD18" i="6" s="1"/>
  <c r="AB153" i="6"/>
  <c r="AC153" i="6" s="1"/>
  <c r="AD153" i="6" s="1"/>
  <c r="AB378" i="6"/>
  <c r="AC378" i="6" s="1"/>
  <c r="AD378" i="6" s="1"/>
  <c r="AB316" i="6"/>
  <c r="AC316" i="6" s="1"/>
  <c r="AD316" i="6" s="1"/>
  <c r="AB325" i="6"/>
  <c r="AC325" i="6" s="1"/>
  <c r="AD325" i="6" s="1"/>
  <c r="AB110" i="6"/>
  <c r="AC110" i="6" s="1"/>
  <c r="AD110" i="6" s="1"/>
  <c r="AB84" i="6"/>
  <c r="AC84" i="6" s="1"/>
  <c r="AD84" i="6" s="1"/>
  <c r="AB416" i="6"/>
  <c r="AC416" i="6" s="1"/>
  <c r="AD416" i="6" s="1"/>
  <c r="AB361" i="6"/>
  <c r="AC361" i="6" s="1"/>
  <c r="AD361" i="6" s="1"/>
  <c r="AB389" i="6"/>
  <c r="AC389" i="6" s="1"/>
  <c r="AD389" i="6" s="1"/>
  <c r="AB173" i="6"/>
  <c r="AC173" i="6" s="1"/>
  <c r="AD173" i="6" s="1"/>
  <c r="AB414" i="6"/>
  <c r="AC414" i="6" s="1"/>
  <c r="AD414" i="6" s="1"/>
  <c r="AB435" i="6"/>
  <c r="AC435" i="6" s="1"/>
  <c r="AD435" i="6" s="1"/>
  <c r="AB137" i="6"/>
  <c r="AC137" i="6" s="1"/>
  <c r="AD137" i="6" s="1"/>
  <c r="AB142" i="6"/>
  <c r="AC142" i="6" s="1"/>
  <c r="AD142" i="6" s="1"/>
  <c r="AB120" i="6"/>
  <c r="AC120" i="6" s="1"/>
  <c r="AD120" i="6" s="1"/>
  <c r="AB76" i="6"/>
  <c r="AC76" i="6" s="1"/>
  <c r="AD76" i="6" s="1"/>
  <c r="AB315" i="6"/>
  <c r="AC315" i="6" s="1"/>
  <c r="AD315" i="6" s="1"/>
  <c r="AB345" i="6"/>
  <c r="AC345" i="6" s="1"/>
  <c r="AD345" i="6" s="1"/>
  <c r="AB4" i="6"/>
  <c r="AC4" i="6" s="1"/>
  <c r="AD4" i="6" s="1"/>
  <c r="AB402" i="6"/>
  <c r="AC402" i="6" s="1"/>
  <c r="AD402" i="6" s="1"/>
  <c r="AB132" i="6"/>
  <c r="AC132" i="6" s="1"/>
  <c r="AD132" i="6" s="1"/>
  <c r="AB379" i="6"/>
  <c r="AC379" i="6" s="1"/>
  <c r="AD379" i="6" s="1"/>
  <c r="AB348" i="6"/>
  <c r="AC348" i="6" s="1"/>
  <c r="AD348" i="6" s="1"/>
  <c r="AB374" i="6"/>
  <c r="AC374" i="6" s="1"/>
  <c r="AD374" i="6" s="1"/>
  <c r="AB122" i="6"/>
  <c r="AC122" i="6" s="1"/>
  <c r="AD122" i="6" s="1"/>
  <c r="AB31" i="6"/>
  <c r="AC31" i="6" s="1"/>
  <c r="AD31" i="6" s="1"/>
  <c r="AB200" i="6"/>
  <c r="AC200" i="6" s="1"/>
  <c r="AD200" i="6" s="1"/>
  <c r="AB411" i="6"/>
  <c r="AC411" i="6" s="1"/>
  <c r="AD411" i="6" s="1"/>
  <c r="AB91" i="6"/>
  <c r="AC91" i="6" s="1"/>
  <c r="AD91" i="6" s="1"/>
  <c r="AB71" i="6"/>
  <c r="AC71" i="6" s="1"/>
  <c r="AD71" i="6" s="1"/>
  <c r="AB108" i="6"/>
  <c r="AC108" i="6" s="1"/>
  <c r="AD108" i="6" s="1"/>
  <c r="AB26" i="6"/>
  <c r="AC26" i="6" s="1"/>
  <c r="AD26" i="6" s="1"/>
  <c r="AB386" i="6"/>
  <c r="AC386" i="6" s="1"/>
  <c r="AD386" i="6" s="1"/>
  <c r="AB308" i="6"/>
  <c r="AC308" i="6" s="1"/>
  <c r="AD308" i="6" s="1"/>
  <c r="AB372" i="6"/>
  <c r="AC372" i="6" s="1"/>
  <c r="AD372" i="6" s="1"/>
  <c r="AB320" i="6"/>
  <c r="AC320" i="6" s="1"/>
  <c r="AD320" i="6" s="1"/>
  <c r="AB371" i="6"/>
  <c r="AC371" i="6" s="1"/>
  <c r="AD371" i="6" s="1"/>
  <c r="AB136" i="6"/>
  <c r="AC136" i="6" s="1"/>
  <c r="AD136" i="6" s="1"/>
  <c r="AB376" i="6"/>
  <c r="AC376" i="6" s="1"/>
  <c r="AD376" i="6" s="1"/>
  <c r="AB92" i="6"/>
  <c r="AC92" i="6" s="1"/>
  <c r="AD92" i="6" s="1"/>
  <c r="AB211" i="6"/>
  <c r="AC211" i="6" s="1"/>
  <c r="AD211" i="6" s="1"/>
  <c r="AB318" i="6"/>
  <c r="AC318" i="6" s="1"/>
  <c r="AD318" i="6" s="1"/>
  <c r="AB127" i="6"/>
  <c r="AC127" i="6" s="1"/>
  <c r="AD127" i="6" s="1"/>
  <c r="AB367" i="6"/>
  <c r="AC367" i="6" s="1"/>
  <c r="AD367" i="6" s="1"/>
  <c r="AB405" i="6"/>
  <c r="AC405" i="6" s="1"/>
  <c r="AD405" i="6" s="1"/>
  <c r="AB396" i="6"/>
  <c r="AC396" i="6" s="1"/>
  <c r="AD396" i="6" s="1"/>
  <c r="AB141" i="6"/>
  <c r="AC141" i="6" s="1"/>
  <c r="AD141" i="6" s="1"/>
  <c r="AB56" i="6"/>
  <c r="AC56" i="6" s="1"/>
  <c r="AD56" i="6" s="1"/>
  <c r="AB143" i="6"/>
  <c r="AC143" i="6" s="1"/>
  <c r="AD143" i="6" s="1"/>
  <c r="AB295" i="6"/>
  <c r="AC295" i="6" s="1"/>
  <c r="AD295" i="6" s="1"/>
  <c r="AB119" i="6"/>
  <c r="AC119" i="6" s="1"/>
  <c r="AD119" i="6" s="1"/>
  <c r="AB19" i="6"/>
  <c r="AC19" i="6" s="1"/>
  <c r="AD19" i="6" s="1"/>
  <c r="AB88" i="6"/>
  <c r="AC88" i="6" s="1"/>
  <c r="AD88" i="6" s="1"/>
  <c r="AB349" i="6"/>
  <c r="AC349" i="6" s="1"/>
  <c r="AD349" i="6" s="1"/>
  <c r="AB63" i="6"/>
  <c r="AC63" i="6" s="1"/>
  <c r="AD63" i="6" s="1"/>
  <c r="AB327" i="6"/>
  <c r="AC327" i="6" s="1"/>
  <c r="AD327" i="6" s="1"/>
  <c r="AB323" i="6"/>
  <c r="AC323" i="6" s="1"/>
  <c r="AD323" i="6" s="1"/>
  <c r="AB152" i="6"/>
  <c r="AC152" i="6" s="1"/>
  <c r="AD152" i="6" s="1"/>
  <c r="AB359" i="6"/>
  <c r="AC359" i="6" s="1"/>
  <c r="AD359" i="6" s="1"/>
  <c r="AB408" i="6"/>
  <c r="AC408" i="6" s="1"/>
  <c r="AD408" i="6" s="1"/>
  <c r="AB236" i="6"/>
  <c r="AC236" i="6" s="1"/>
  <c r="AD236" i="6" s="1"/>
  <c r="AB57" i="6"/>
  <c r="AC57" i="6" s="1"/>
  <c r="AD57" i="6" s="1"/>
  <c r="AB62" i="6"/>
  <c r="AC62" i="6" s="1"/>
  <c r="AD62" i="6" s="1"/>
  <c r="AB51" i="6"/>
  <c r="AC51" i="6" s="1"/>
  <c r="AD51" i="6" s="1"/>
  <c r="AB89" i="6"/>
  <c r="AC89" i="6" s="1"/>
  <c r="AD89" i="6" s="1"/>
  <c r="AB381" i="6"/>
  <c r="AC381" i="6" s="1"/>
  <c r="AD381" i="6" s="1"/>
  <c r="AB438" i="6"/>
  <c r="AC438" i="6" s="1"/>
  <c r="AD438" i="6" s="1"/>
  <c r="AB354" i="6"/>
  <c r="AC354" i="6" s="1"/>
  <c r="AD354" i="6" s="1"/>
  <c r="AB362" i="6"/>
  <c r="AC362" i="6" s="1"/>
  <c r="AD362" i="6" s="1"/>
  <c r="AB101" i="6"/>
  <c r="AC101" i="6" s="1"/>
  <c r="AD101" i="6" s="1"/>
  <c r="AB95" i="6"/>
  <c r="AC95" i="6" s="1"/>
  <c r="AD95" i="6" s="1"/>
  <c r="AB93" i="6"/>
  <c r="AC93" i="6" s="1"/>
  <c r="AD93" i="6" s="1"/>
  <c r="AB82" i="6"/>
  <c r="AC82" i="6" s="1"/>
  <c r="AD82" i="6" s="1"/>
  <c r="AB358" i="6"/>
  <c r="AC358" i="6" s="1"/>
  <c r="AD358" i="6" s="1"/>
  <c r="AB442" i="6"/>
  <c r="AC442" i="6" s="1"/>
  <c r="AD442" i="6" s="1"/>
  <c r="AB356" i="6"/>
  <c r="AC356" i="6" s="1"/>
  <c r="AD356" i="6" s="1"/>
  <c r="AB156" i="6"/>
  <c r="AC156" i="6" s="1"/>
  <c r="AD156" i="6" s="1"/>
  <c r="AB312" i="6"/>
  <c r="AC312" i="6" s="1"/>
  <c r="AD312" i="6" s="1"/>
  <c r="AB355" i="6"/>
  <c r="AC355" i="6" s="1"/>
  <c r="AD355" i="6" s="1"/>
  <c r="AB407" i="6"/>
  <c r="AC407" i="6" s="1"/>
  <c r="AD407" i="6" s="1"/>
  <c r="AB74" i="6"/>
  <c r="AC74" i="6" s="1"/>
  <c r="AD74" i="6" s="1"/>
  <c r="AB440" i="6"/>
  <c r="AC440" i="6" s="1"/>
  <c r="AD440" i="6" s="1"/>
  <c r="AB169" i="6"/>
  <c r="AC169" i="6" s="1"/>
  <c r="AD169" i="6" s="1"/>
  <c r="AB172" i="6"/>
  <c r="AC172" i="6" s="1"/>
  <c r="AD172" i="6" s="1"/>
  <c r="AB149" i="6"/>
  <c r="AC149" i="6" s="1"/>
  <c r="AD149" i="6" s="1"/>
  <c r="AB403" i="6"/>
  <c r="AC403" i="6" s="1"/>
  <c r="AD403" i="6" s="1"/>
  <c r="AB97" i="6"/>
  <c r="AC97" i="6" s="1"/>
  <c r="AD97" i="6" s="1"/>
  <c r="AB394" i="6"/>
  <c r="AC394" i="6" s="1"/>
  <c r="AD394" i="6" s="1"/>
  <c r="AB324" i="6"/>
  <c r="AC324" i="6" s="1"/>
  <c r="AD324" i="6" s="1"/>
  <c r="AB401" i="6"/>
  <c r="AC401" i="6" s="1"/>
  <c r="AD401" i="6" s="1"/>
  <c r="AB69" i="6"/>
  <c r="AC69" i="6" s="1"/>
  <c r="AD69" i="6" s="1"/>
  <c r="AB194" i="6"/>
  <c r="AC194" i="6" s="1"/>
  <c r="AD194" i="6" s="1"/>
  <c r="AB412" i="6"/>
  <c r="AC412" i="6" s="1"/>
  <c r="AD412" i="6" s="1"/>
  <c r="AB188" i="6"/>
  <c r="AC188" i="6" s="1"/>
  <c r="AD188" i="6" s="1"/>
  <c r="AB369" i="6"/>
  <c r="AC369" i="6" s="1"/>
  <c r="AD369" i="6" s="1"/>
  <c r="AB278" i="6"/>
  <c r="AC278" i="6" s="1"/>
  <c r="AD278" i="6" s="1"/>
  <c r="AB75" i="6"/>
  <c r="AC75" i="6" s="1"/>
  <c r="AD75" i="6" s="1"/>
  <c r="AB81" i="6"/>
  <c r="AC81" i="6" s="1"/>
  <c r="AD81" i="6" s="1"/>
  <c r="AB144" i="6"/>
  <c r="AC144" i="6" s="1"/>
  <c r="AD144" i="6" s="1"/>
  <c r="AB399" i="6"/>
  <c r="AC399" i="6" s="1"/>
  <c r="AD399" i="6" s="1"/>
  <c r="AB335" i="6"/>
  <c r="AC335" i="6" s="1"/>
  <c r="AD335" i="6" s="1"/>
  <c r="AB439" i="6"/>
  <c r="AC439" i="6" s="1"/>
  <c r="AD439" i="6" s="1"/>
  <c r="AB310" i="6"/>
  <c r="AC310" i="6" s="1"/>
  <c r="AD310" i="6" s="1"/>
  <c r="AB160" i="6"/>
  <c r="AC160" i="6" s="1"/>
  <c r="AD160" i="6" s="1"/>
  <c r="AB391" i="6"/>
  <c r="AC391" i="6" s="1"/>
  <c r="AD391" i="6" s="1"/>
  <c r="AB72" i="6"/>
  <c r="AC72" i="6" s="1"/>
  <c r="AD72" i="6" s="1"/>
  <c r="AB111" i="6"/>
  <c r="AC111" i="6" s="1"/>
  <c r="AD111" i="6" s="1"/>
  <c r="AB398" i="6"/>
  <c r="AC398" i="6" s="1"/>
  <c r="AD398" i="6" s="1"/>
  <c r="AB353" i="6"/>
  <c r="AC353" i="6" s="1"/>
  <c r="AD353" i="6" s="1"/>
  <c r="AB48" i="6"/>
  <c r="AC48" i="6" s="1"/>
  <c r="AD48" i="6" s="1"/>
  <c r="AB20" i="6"/>
  <c r="AC20" i="6" s="1"/>
  <c r="AD20" i="6" s="1"/>
  <c r="AB199" i="6"/>
  <c r="AC199" i="6" s="1"/>
  <c r="AD199" i="6" s="1"/>
  <c r="AB224" i="6"/>
  <c r="AC224" i="6" s="1"/>
  <c r="AD224" i="6" s="1"/>
  <c r="AB217" i="6"/>
  <c r="AC217" i="6" s="1"/>
  <c r="AD217" i="6" s="1"/>
  <c r="AB262" i="6"/>
  <c r="AC262" i="6" s="1"/>
  <c r="AD262" i="6" s="1"/>
  <c r="AB252" i="6"/>
  <c r="AC252" i="6" s="1"/>
  <c r="AD252" i="6" s="1"/>
  <c r="AB226" i="6"/>
  <c r="AC226" i="6" s="1"/>
  <c r="AD226" i="6" s="1"/>
  <c r="AB215" i="6"/>
  <c r="AC215" i="6" s="1"/>
  <c r="AD215" i="6" s="1"/>
  <c r="AB233" i="6"/>
  <c r="AC233" i="6" s="1"/>
  <c r="AD233" i="6" s="1"/>
  <c r="AB209" i="6"/>
  <c r="AC209" i="6" s="1"/>
  <c r="AD209" i="6" s="1"/>
  <c r="AB274" i="6"/>
  <c r="AC274" i="6" s="1"/>
  <c r="AD274" i="6" s="1"/>
  <c r="AB257" i="6"/>
  <c r="AC257" i="6" s="1"/>
  <c r="AD257" i="6" s="1"/>
  <c r="AB254" i="6"/>
  <c r="AC254" i="6" s="1"/>
  <c r="AD254" i="6" s="1"/>
  <c r="AB240" i="6"/>
  <c r="AC240" i="6" s="1"/>
  <c r="AD240" i="6" s="1"/>
  <c r="AB185" i="6"/>
  <c r="AC185" i="6" s="1"/>
  <c r="AD185" i="6" s="1"/>
  <c r="AB280" i="6"/>
  <c r="AC280" i="6" s="1"/>
  <c r="AD280" i="6" s="1"/>
  <c r="AB175" i="6"/>
  <c r="AC175" i="6" s="1"/>
  <c r="AD175" i="6" s="1"/>
  <c r="AB253" i="6"/>
  <c r="AC253" i="6" s="1"/>
  <c r="AD253" i="6" s="1"/>
  <c r="AB115" i="6"/>
  <c r="AC115" i="6" s="1"/>
  <c r="AD115" i="6" s="1"/>
  <c r="AB150" i="6"/>
  <c r="AC150" i="6" s="1"/>
  <c r="AD150" i="6" s="1"/>
  <c r="AB373" i="6"/>
  <c r="AC373" i="6" s="1"/>
  <c r="AD373" i="6" s="1"/>
  <c r="AB228" i="6"/>
  <c r="AC228" i="6" s="1"/>
  <c r="AD228" i="6" s="1"/>
  <c r="AB431" i="6"/>
  <c r="AC431" i="6" s="1"/>
  <c r="AD431" i="6" s="1"/>
  <c r="AB392" i="6"/>
  <c r="AC392" i="6" s="1"/>
  <c r="AD392" i="6" s="1"/>
  <c r="AB443" i="6"/>
  <c r="AC443" i="6" s="1"/>
  <c r="AD443" i="6" s="1"/>
  <c r="AB303" i="6"/>
  <c r="AC303" i="6" s="1"/>
  <c r="AD303" i="6" s="1"/>
  <c r="AB301" i="6"/>
  <c r="AC301" i="6" s="1"/>
  <c r="AD301" i="6" s="1"/>
  <c r="AB426" i="6"/>
  <c r="AC426" i="6" s="1"/>
  <c r="AD426" i="6" s="1"/>
  <c r="AB352" i="6"/>
  <c r="AC352" i="6" s="1"/>
  <c r="AD352" i="6" s="1"/>
  <c r="K3" i="6"/>
  <c r="K422" i="6"/>
  <c r="K374" i="6"/>
  <c r="K326" i="6"/>
  <c r="K290" i="6"/>
  <c r="K242" i="6"/>
  <c r="K194" i="6"/>
  <c r="K158" i="6"/>
  <c r="K122" i="6"/>
  <c r="K86" i="6"/>
  <c r="K38" i="6"/>
  <c r="K2" i="6"/>
  <c r="K433" i="6"/>
  <c r="K421" i="6"/>
  <c r="K409" i="6"/>
  <c r="K397" i="6"/>
  <c r="K385" i="6"/>
  <c r="K373" i="6"/>
  <c r="K361" i="6"/>
  <c r="K349" i="6"/>
  <c r="K337" i="6"/>
  <c r="K325" i="6"/>
  <c r="K313" i="6"/>
  <c r="K301" i="6"/>
  <c r="K289" i="6"/>
  <c r="K277" i="6"/>
  <c r="K265" i="6"/>
  <c r="K253" i="6"/>
  <c r="K241" i="6"/>
  <c r="K229" i="6"/>
  <c r="K217" i="6"/>
  <c r="K205" i="6"/>
  <c r="K193" i="6"/>
  <c r="K181" i="6"/>
  <c r="K169" i="6"/>
  <c r="K157" i="6"/>
  <c r="K145" i="6"/>
  <c r="K133" i="6"/>
  <c r="K121" i="6"/>
  <c r="K109" i="6"/>
  <c r="K97" i="6"/>
  <c r="K85" i="6"/>
  <c r="K73" i="6"/>
  <c r="K61" i="6"/>
  <c r="K49" i="6"/>
  <c r="K37" i="6"/>
  <c r="K25" i="6"/>
  <c r="K13" i="6"/>
  <c r="K410" i="6"/>
  <c r="K362" i="6"/>
  <c r="K314" i="6"/>
  <c r="K266" i="6"/>
  <c r="K218" i="6"/>
  <c r="K182" i="6"/>
  <c r="K146" i="6"/>
  <c r="K110" i="6"/>
  <c r="K74" i="6"/>
  <c r="K62" i="6"/>
  <c r="K26" i="6"/>
  <c r="K432" i="6"/>
  <c r="K420" i="6"/>
  <c r="K408" i="6"/>
  <c r="K396" i="6"/>
  <c r="K384" i="6"/>
  <c r="K372" i="6"/>
  <c r="K360" i="6"/>
  <c r="K348" i="6"/>
  <c r="K336" i="6"/>
  <c r="K324" i="6"/>
  <c r="K312" i="6"/>
  <c r="K300" i="6"/>
  <c r="K288" i="6"/>
  <c r="K276" i="6"/>
  <c r="K264" i="6"/>
  <c r="K252" i="6"/>
  <c r="K240" i="6"/>
  <c r="K228" i="6"/>
  <c r="K216" i="6"/>
  <c r="K204" i="6"/>
  <c r="K192" i="6"/>
  <c r="K180" i="6"/>
  <c r="K168" i="6"/>
  <c r="K156" i="6"/>
  <c r="K144" i="6"/>
  <c r="K132" i="6"/>
  <c r="K120" i="6"/>
  <c r="K108" i="6"/>
  <c r="K96" i="6"/>
  <c r="K84" i="6"/>
  <c r="K72" i="6"/>
  <c r="K60" i="6"/>
  <c r="K48" i="6"/>
  <c r="K36" i="6"/>
  <c r="K24" i="6"/>
  <c r="K12" i="6"/>
  <c r="K398" i="6"/>
  <c r="K350" i="6"/>
  <c r="K302" i="6"/>
  <c r="K254" i="6"/>
  <c r="K206" i="6"/>
  <c r="K170" i="6"/>
  <c r="K134" i="6"/>
  <c r="K98" i="6"/>
  <c r="K14" i="6"/>
  <c r="K443" i="6"/>
  <c r="K431" i="6"/>
  <c r="K419" i="6"/>
  <c r="K407" i="6"/>
  <c r="K395" i="6"/>
  <c r="K383" i="6"/>
  <c r="K371" i="6"/>
  <c r="K359" i="6"/>
  <c r="K347" i="6"/>
  <c r="K335" i="6"/>
  <c r="K323" i="6"/>
  <c r="K311" i="6"/>
  <c r="K299" i="6"/>
  <c r="K287" i="6"/>
  <c r="K275" i="6"/>
  <c r="K263" i="6"/>
  <c r="K251" i="6"/>
  <c r="K239" i="6"/>
  <c r="K227" i="6"/>
  <c r="K215" i="6"/>
  <c r="K203" i="6"/>
  <c r="K191" i="6"/>
  <c r="K179" i="6"/>
  <c r="K167" i="6"/>
  <c r="K155" i="6"/>
  <c r="K143" i="6"/>
  <c r="K131" i="6"/>
  <c r="K119" i="6"/>
  <c r="K107" i="6"/>
  <c r="K95" i="6"/>
  <c r="K83" i="6"/>
  <c r="K71" i="6"/>
  <c r="K59" i="6"/>
  <c r="K47" i="6"/>
  <c r="K35" i="6"/>
  <c r="K23" i="6"/>
  <c r="K11" i="6"/>
  <c r="K434" i="6"/>
  <c r="K386" i="6"/>
  <c r="K338" i="6"/>
  <c r="K278" i="6"/>
  <c r="K230" i="6"/>
  <c r="K50" i="6"/>
  <c r="K442" i="6"/>
  <c r="K430" i="6"/>
  <c r="K418" i="6"/>
  <c r="K406" i="6"/>
  <c r="K394" i="6"/>
  <c r="K382" i="6"/>
  <c r="K370" i="6"/>
  <c r="K358" i="6"/>
  <c r="K346" i="6"/>
  <c r="K334" i="6"/>
  <c r="K322" i="6"/>
  <c r="K310" i="6"/>
  <c r="K298" i="6"/>
  <c r="K286" i="6"/>
  <c r="K274" i="6"/>
  <c r="K262" i="6"/>
  <c r="K250" i="6"/>
  <c r="K238" i="6"/>
  <c r="K226" i="6"/>
  <c r="K214" i="6"/>
  <c r="K202" i="6"/>
  <c r="K190" i="6"/>
  <c r="K178" i="6"/>
  <c r="K166" i="6"/>
  <c r="K154" i="6"/>
  <c r="K142" i="6"/>
  <c r="K130" i="6"/>
  <c r="K118" i="6"/>
  <c r="K106" i="6"/>
  <c r="K94" i="6"/>
  <c r="K82" i="6"/>
  <c r="K70" i="6"/>
  <c r="K58" i="6"/>
  <c r="K46" i="6"/>
  <c r="K34" i="6"/>
  <c r="K22" i="6"/>
  <c r="K10" i="6"/>
  <c r="K441" i="6"/>
  <c r="K429" i="6"/>
  <c r="K417" i="6"/>
  <c r="K405" i="6"/>
  <c r="K393" i="6"/>
  <c r="K381" i="6"/>
  <c r="K369" i="6"/>
  <c r="K357" i="6"/>
  <c r="K345" i="6"/>
  <c r="K333" i="6"/>
  <c r="K321" i="6"/>
  <c r="K309" i="6"/>
  <c r="K297" i="6"/>
  <c r="K285" i="6"/>
  <c r="K273" i="6"/>
  <c r="K261" i="6"/>
  <c r="K249" i="6"/>
  <c r="K237" i="6"/>
  <c r="K225" i="6"/>
  <c r="K213" i="6"/>
  <c r="K201" i="6"/>
  <c r="K189" i="6"/>
  <c r="K177" i="6"/>
  <c r="K165" i="6"/>
  <c r="K153" i="6"/>
  <c r="K141" i="6"/>
  <c r="K129" i="6"/>
  <c r="K117" i="6"/>
  <c r="K105" i="6"/>
  <c r="K93" i="6"/>
  <c r="K81" i="6"/>
  <c r="K69" i="6"/>
  <c r="K57" i="6"/>
  <c r="K45" i="6"/>
  <c r="K33" i="6"/>
  <c r="K21" i="6"/>
  <c r="K9" i="6"/>
  <c r="K440" i="6"/>
  <c r="K428" i="6"/>
  <c r="K416" i="6"/>
  <c r="K404" i="6"/>
  <c r="K392" i="6"/>
  <c r="K380" i="6"/>
  <c r="K368" i="6"/>
  <c r="K356" i="6"/>
  <c r="K344" i="6"/>
  <c r="K332" i="6"/>
  <c r="K320" i="6"/>
  <c r="K308" i="6"/>
  <c r="K296" i="6"/>
  <c r="K284" i="6"/>
  <c r="K272" i="6"/>
  <c r="K260" i="6"/>
  <c r="K248" i="6"/>
  <c r="K236" i="6"/>
  <c r="K224" i="6"/>
  <c r="K212" i="6"/>
  <c r="K200" i="6"/>
  <c r="K188" i="6"/>
  <c r="K176" i="6"/>
  <c r="K164" i="6"/>
  <c r="K152" i="6"/>
  <c r="K140" i="6"/>
  <c r="K128" i="6"/>
  <c r="K116" i="6"/>
  <c r="K104" i="6"/>
  <c r="K92" i="6"/>
  <c r="K80" i="6"/>
  <c r="K68" i="6"/>
  <c r="K56" i="6"/>
  <c r="K44" i="6"/>
  <c r="K32" i="6"/>
  <c r="K20" i="6"/>
  <c r="K8" i="6"/>
  <c r="K439" i="6"/>
  <c r="K427" i="6"/>
  <c r="K415" i="6"/>
  <c r="K403" i="6"/>
  <c r="K391" i="6"/>
  <c r="K379" i="6"/>
  <c r="K367" i="6"/>
  <c r="K355" i="6"/>
  <c r="K343" i="6"/>
  <c r="K331" i="6"/>
  <c r="K319" i="6"/>
  <c r="K307" i="6"/>
  <c r="K295" i="6"/>
  <c r="K283" i="6"/>
  <c r="K271" i="6"/>
  <c r="K259" i="6"/>
  <c r="K247" i="6"/>
  <c r="K235" i="6"/>
  <c r="K223" i="6"/>
  <c r="K211" i="6"/>
  <c r="K199" i="6"/>
  <c r="K187" i="6"/>
  <c r="K175" i="6"/>
  <c r="K163" i="6"/>
  <c r="K151" i="6"/>
  <c r="K139" i="6"/>
  <c r="K127" i="6"/>
  <c r="K115" i="6"/>
  <c r="K103" i="6"/>
  <c r="K91" i="6"/>
  <c r="K79" i="6"/>
  <c r="K67" i="6"/>
  <c r="K55" i="6"/>
  <c r="K43" i="6"/>
  <c r="K31" i="6"/>
  <c r="K19" i="6"/>
  <c r="K7" i="6"/>
  <c r="K438" i="6"/>
  <c r="K426" i="6"/>
  <c r="K414" i="6"/>
  <c r="K402" i="6"/>
  <c r="K390" i="6"/>
  <c r="K378" i="6"/>
  <c r="K366" i="6"/>
  <c r="K354" i="6"/>
  <c r="K342" i="6"/>
  <c r="K330" i="6"/>
  <c r="K318" i="6"/>
  <c r="K306" i="6"/>
  <c r="K294" i="6"/>
  <c r="K282" i="6"/>
  <c r="K270" i="6"/>
  <c r="K258" i="6"/>
  <c r="K246" i="6"/>
  <c r="K234" i="6"/>
  <c r="K222" i="6"/>
  <c r="K210" i="6"/>
  <c r="K198" i="6"/>
  <c r="K186" i="6"/>
  <c r="K174" i="6"/>
  <c r="K162" i="6"/>
  <c r="K150" i="6"/>
  <c r="K138" i="6"/>
  <c r="K126" i="6"/>
  <c r="K114" i="6"/>
  <c r="K102" i="6"/>
  <c r="K90" i="6"/>
  <c r="K78" i="6"/>
  <c r="K66" i="6"/>
  <c r="K54" i="6"/>
  <c r="K42" i="6"/>
  <c r="K30" i="6"/>
  <c r="K18" i="6"/>
  <c r="K6" i="6"/>
  <c r="K437" i="6"/>
  <c r="K425" i="6"/>
  <c r="K413" i="6"/>
  <c r="K401" i="6"/>
  <c r="K389" i="6"/>
  <c r="K377" i="6"/>
  <c r="K365" i="6"/>
  <c r="K353" i="6"/>
  <c r="K341" i="6"/>
  <c r="K329" i="6"/>
  <c r="K317" i="6"/>
  <c r="K305" i="6"/>
  <c r="K293" i="6"/>
  <c r="K281" i="6"/>
  <c r="K269" i="6"/>
  <c r="K257" i="6"/>
  <c r="K245" i="6"/>
  <c r="K233" i="6"/>
  <c r="K221" i="6"/>
  <c r="K209" i="6"/>
  <c r="K197" i="6"/>
  <c r="K185" i="6"/>
  <c r="K173" i="6"/>
  <c r="K161" i="6"/>
  <c r="K149" i="6"/>
  <c r="K137" i="6"/>
  <c r="K125" i="6"/>
  <c r="K113" i="6"/>
  <c r="K101" i="6"/>
  <c r="K89" i="6"/>
  <c r="K77" i="6"/>
  <c r="K65" i="6"/>
  <c r="K53" i="6"/>
  <c r="K41" i="6"/>
  <c r="K29" i="6"/>
  <c r="K17" i="6"/>
  <c r="K5" i="6"/>
  <c r="K436" i="6"/>
  <c r="K424" i="6"/>
  <c r="K412" i="6"/>
  <c r="K400" i="6"/>
  <c r="K388" i="6"/>
  <c r="K376" i="6"/>
  <c r="K364" i="6"/>
  <c r="K352" i="6"/>
  <c r="K340" i="6"/>
  <c r="K328" i="6"/>
  <c r="K316" i="6"/>
  <c r="K304" i="6"/>
  <c r="K292" i="6"/>
  <c r="K280" i="6"/>
  <c r="K268" i="6"/>
  <c r="K256" i="6"/>
  <c r="K244" i="6"/>
  <c r="K232" i="6"/>
  <c r="K220" i="6"/>
  <c r="K208" i="6"/>
  <c r="K196" i="6"/>
  <c r="K184" i="6"/>
  <c r="K172" i="6"/>
  <c r="K160" i="6"/>
  <c r="K148" i="6"/>
  <c r="K136" i="6"/>
  <c r="K124" i="6"/>
  <c r="K112" i="6"/>
  <c r="K100" i="6"/>
  <c r="K88" i="6"/>
  <c r="K76" i="6"/>
  <c r="K64" i="6"/>
  <c r="K52" i="6"/>
  <c r="K40" i="6"/>
  <c r="K28" i="6"/>
  <c r="K16" i="6"/>
  <c r="K4" i="6"/>
  <c r="K435" i="6"/>
  <c r="K423" i="6"/>
  <c r="K411" i="6"/>
  <c r="K399" i="6"/>
  <c r="K387" i="6"/>
  <c r="K375" i="6"/>
  <c r="K363" i="6"/>
  <c r="K351" i="6"/>
  <c r="K339" i="6"/>
  <c r="K327" i="6"/>
  <c r="K315" i="6"/>
  <c r="K303" i="6"/>
  <c r="K291" i="6"/>
  <c r="K279" i="6"/>
  <c r="K267" i="6"/>
  <c r="K255" i="6"/>
  <c r="K243" i="6"/>
  <c r="K231" i="6"/>
  <c r="K219" i="6"/>
  <c r="K207" i="6"/>
  <c r="K195" i="6"/>
  <c r="K183" i="6"/>
  <c r="K171" i="6"/>
  <c r="K159" i="6"/>
  <c r="K147" i="6"/>
  <c r="K135" i="6"/>
  <c r="K123" i="6"/>
  <c r="K111" i="6"/>
  <c r="K99" i="6"/>
  <c r="K87" i="6"/>
  <c r="K75" i="6"/>
  <c r="K63" i="6"/>
  <c r="K51" i="6"/>
  <c r="K39" i="6"/>
  <c r="K27" i="6"/>
  <c r="K15" i="6"/>
  <c r="E448" i="9"/>
  <c r="E447" i="9"/>
  <c r="E446" i="9"/>
  <c r="AE297" i="17" s="1"/>
  <c r="AF297" i="17" s="1"/>
  <c r="E120" i="9"/>
  <c r="AE33" i="17" s="1"/>
  <c r="AF33" i="17" s="1"/>
  <c r="E445" i="9"/>
  <c r="AE62" i="17" s="1"/>
  <c r="AF62" i="17" s="1"/>
  <c r="E119" i="9"/>
  <c r="AE65" i="17" s="1"/>
  <c r="AF65" i="17" s="1"/>
  <c r="E444" i="9"/>
  <c r="AE180" i="17" s="1"/>
  <c r="AF180" i="17" s="1"/>
  <c r="E443" i="9"/>
  <c r="E442" i="9"/>
  <c r="AE423" i="17" s="1"/>
  <c r="AF423" i="17" s="1"/>
  <c r="E441" i="9"/>
  <c r="AE179" i="17" s="1"/>
  <c r="AF179" i="17" s="1"/>
  <c r="E440" i="9"/>
  <c r="AE422" i="17" s="1"/>
  <c r="AF422" i="17" s="1"/>
  <c r="E118" i="9"/>
  <c r="E439" i="9"/>
  <c r="E438" i="9"/>
  <c r="E437" i="9"/>
  <c r="AE279" i="17" s="1"/>
  <c r="AF279" i="17" s="1"/>
  <c r="E436" i="9"/>
  <c r="AE282" i="17" s="1"/>
  <c r="AF282" i="17" s="1"/>
  <c r="E435" i="9"/>
  <c r="AE306" i="17" s="1"/>
  <c r="AF306" i="17" s="1"/>
  <c r="E434" i="9"/>
  <c r="AE293" i="17" s="1"/>
  <c r="AF293" i="17" s="1"/>
  <c r="E117" i="9"/>
  <c r="E433" i="9"/>
  <c r="E432" i="9"/>
  <c r="AE43" i="17" s="1"/>
  <c r="AF43" i="17" s="1"/>
  <c r="E431" i="9"/>
  <c r="E430" i="9"/>
  <c r="AE94" i="17" s="1"/>
  <c r="AF94" i="17" s="1"/>
  <c r="E116" i="9"/>
  <c r="AE69" i="17" s="1"/>
  <c r="AF69" i="17" s="1"/>
  <c r="E429" i="9"/>
  <c r="AE212" i="17" s="1"/>
  <c r="AF212" i="17" s="1"/>
  <c r="E428" i="9"/>
  <c r="E427" i="9"/>
  <c r="AE289" i="17" s="1"/>
  <c r="AF289" i="17" s="1"/>
  <c r="E426" i="9"/>
  <c r="E115" i="9"/>
  <c r="AE17" i="17" s="1"/>
  <c r="AF17" i="17" s="1"/>
  <c r="E425" i="9"/>
  <c r="AE296" i="17" s="1"/>
  <c r="AF296" i="17" s="1"/>
  <c r="E424" i="9"/>
  <c r="AE288" i="17" s="1"/>
  <c r="AF288" i="17" s="1"/>
  <c r="E423" i="9"/>
  <c r="AE301" i="17" s="1"/>
  <c r="AF301" i="17" s="1"/>
  <c r="E422" i="9"/>
  <c r="AE329" i="17" s="1"/>
  <c r="AF329" i="17" s="1"/>
  <c r="E421" i="9"/>
  <c r="AE108" i="17" s="1"/>
  <c r="AF108" i="17" s="1"/>
  <c r="E420" i="9"/>
  <c r="E114" i="9"/>
  <c r="E419" i="9"/>
  <c r="E113" i="9"/>
  <c r="E112" i="9"/>
  <c r="AE348" i="17" s="1"/>
  <c r="AF348" i="17" s="1"/>
  <c r="E418" i="9"/>
  <c r="E417" i="9"/>
  <c r="AE221" i="17" s="1"/>
  <c r="AF221" i="17" s="1"/>
  <c r="E416" i="9"/>
  <c r="AE224" i="17" s="1"/>
  <c r="AF224" i="17" s="1"/>
  <c r="E415" i="9"/>
  <c r="AE381" i="17" s="1"/>
  <c r="AF381" i="17" s="1"/>
  <c r="E414" i="9"/>
  <c r="E111" i="9"/>
  <c r="AE153" i="17" s="1"/>
  <c r="AF153" i="17" s="1"/>
  <c r="E413" i="9"/>
  <c r="AE177" i="17" s="1"/>
  <c r="AF177" i="17" s="1"/>
  <c r="E412" i="9"/>
  <c r="AE178" i="17" s="1"/>
  <c r="AF178" i="17" s="1"/>
  <c r="E110" i="9"/>
  <c r="E411" i="9"/>
  <c r="AE239" i="17" s="1"/>
  <c r="AF239" i="17" s="1"/>
  <c r="E410" i="9"/>
  <c r="E409" i="9"/>
  <c r="AE236" i="17" s="1"/>
  <c r="AF236" i="17" s="1"/>
  <c r="E408" i="9"/>
  <c r="E407" i="9"/>
  <c r="AE182" i="17" s="1"/>
  <c r="AF182" i="17" s="1"/>
  <c r="E406" i="9"/>
  <c r="AE181" i="17" s="1"/>
  <c r="AF181" i="17" s="1"/>
  <c r="E405" i="9"/>
  <c r="E404" i="9"/>
  <c r="E403" i="9"/>
  <c r="AE211" i="17" s="1"/>
  <c r="AF211" i="17" s="1"/>
  <c r="E402" i="9"/>
  <c r="AE215" i="17" s="1"/>
  <c r="AF215" i="17" s="1"/>
  <c r="E401" i="9"/>
  <c r="AE229" i="17" s="1"/>
  <c r="AF229" i="17" s="1"/>
  <c r="E400" i="9"/>
  <c r="E399" i="9"/>
  <c r="E398" i="9"/>
  <c r="E397" i="9"/>
  <c r="AE218" i="17" s="1"/>
  <c r="AF218" i="17" s="1"/>
  <c r="E396" i="9"/>
  <c r="E395" i="9"/>
  <c r="AE226" i="17" s="1"/>
  <c r="AF226" i="17" s="1"/>
  <c r="E394" i="9"/>
  <c r="AE228" i="17" s="1"/>
  <c r="AF228" i="17" s="1"/>
  <c r="E393" i="9"/>
  <c r="E392" i="9"/>
  <c r="E391" i="9"/>
  <c r="AE222" i="17" s="1"/>
  <c r="AF222" i="17" s="1"/>
  <c r="E390" i="9"/>
  <c r="AE235" i="17" s="1"/>
  <c r="AF235" i="17" s="1"/>
  <c r="E389" i="9"/>
  <c r="AE187" i="17" s="1"/>
  <c r="AF187" i="17" s="1"/>
  <c r="E388" i="9"/>
  <c r="E387" i="9"/>
  <c r="E386" i="9"/>
  <c r="E385" i="9"/>
  <c r="AE189" i="17" s="1"/>
  <c r="AF189" i="17" s="1"/>
  <c r="E384" i="9"/>
  <c r="E383" i="9"/>
  <c r="AE199" i="17" s="1"/>
  <c r="AF199" i="17" s="1"/>
  <c r="E382" i="9"/>
  <c r="AE210" i="17" s="1"/>
  <c r="AF210" i="17" s="1"/>
  <c r="E381" i="9"/>
  <c r="AE207" i="17" s="1"/>
  <c r="AF207" i="17" s="1"/>
  <c r="E380" i="9"/>
  <c r="E379" i="9"/>
  <c r="AE185" i="17" s="1"/>
  <c r="AF185" i="17" s="1"/>
  <c r="E109" i="9"/>
  <c r="AE52" i="17" s="1"/>
  <c r="AF52" i="17" s="1"/>
  <c r="E378" i="9"/>
  <c r="AE265" i="17" s="1"/>
  <c r="AF265" i="17" s="1"/>
  <c r="E377" i="9"/>
  <c r="AE320" i="17" s="1"/>
  <c r="AF320" i="17" s="1"/>
  <c r="E376" i="9"/>
  <c r="E375" i="9"/>
  <c r="E374" i="9"/>
  <c r="AE209" i="17" s="1"/>
  <c r="AF209" i="17" s="1"/>
  <c r="E373" i="9"/>
  <c r="AE184" i="17" s="1"/>
  <c r="AF184" i="17" s="1"/>
  <c r="E372" i="9"/>
  <c r="AE188" i="17" s="1"/>
  <c r="AF188" i="17" s="1"/>
  <c r="E371" i="9"/>
  <c r="AE204" i="17" s="1"/>
  <c r="AF204" i="17" s="1"/>
  <c r="E108" i="9"/>
  <c r="E107" i="9"/>
  <c r="E370" i="9"/>
  <c r="AE213" i="17" s="1"/>
  <c r="AF213" i="17" s="1"/>
  <c r="E106" i="9"/>
  <c r="AE151" i="17" s="1"/>
  <c r="AF151" i="17" s="1"/>
  <c r="E369" i="9"/>
  <c r="AE223" i="17" s="1"/>
  <c r="AF223" i="17" s="1"/>
  <c r="E368" i="9"/>
  <c r="E367" i="9"/>
  <c r="AE214" i="17" s="1"/>
  <c r="AF214" i="17" s="1"/>
  <c r="E366" i="9"/>
  <c r="E365" i="9"/>
  <c r="AE230" i="17" s="1"/>
  <c r="AF230" i="17" s="1"/>
  <c r="E364" i="9"/>
  <c r="E363" i="9"/>
  <c r="AE217" i="17" s="1"/>
  <c r="AF217" i="17" s="1"/>
  <c r="E362" i="9"/>
  <c r="AE190" i="17" s="1"/>
  <c r="AF190" i="17" s="1"/>
  <c r="E361" i="9"/>
  <c r="AE197" i="17" s="1"/>
  <c r="AF197" i="17" s="1"/>
  <c r="E360" i="9"/>
  <c r="E359" i="9"/>
  <c r="AE198" i="17" s="1"/>
  <c r="AF198" i="17" s="1"/>
  <c r="E358" i="9"/>
  <c r="AE203" i="17" s="1"/>
  <c r="AF203" i="17" s="1"/>
  <c r="E357" i="9"/>
  <c r="AE202" i="17" s="1"/>
  <c r="AF202" i="17" s="1"/>
  <c r="E356" i="9"/>
  <c r="E105" i="9"/>
  <c r="E355" i="9"/>
  <c r="E354" i="9"/>
  <c r="AE186" i="17" s="1"/>
  <c r="AF186" i="17" s="1"/>
  <c r="E104" i="9"/>
  <c r="AE433" i="17" s="1"/>
  <c r="AF433" i="17" s="1"/>
  <c r="E353" i="9"/>
  <c r="AE374" i="17" s="1"/>
  <c r="AF374" i="17" s="1"/>
  <c r="E352" i="9"/>
  <c r="AE357" i="17" s="1"/>
  <c r="AF357" i="17" s="1"/>
  <c r="E23" i="9"/>
  <c r="E4" i="9"/>
  <c r="E351" i="9"/>
  <c r="E3" i="9"/>
  <c r="AE19" i="17" s="1"/>
  <c r="AF19" i="17" s="1"/>
  <c r="E350" i="9"/>
  <c r="AE175" i="17" s="1"/>
  <c r="AF175" i="17" s="1"/>
  <c r="E349" i="9"/>
  <c r="E348" i="9"/>
  <c r="E20" i="9"/>
  <c r="E347" i="9"/>
  <c r="AE86" i="17" s="1"/>
  <c r="AF86" i="17" s="1"/>
  <c r="E346" i="9"/>
  <c r="AE40" i="17" s="1"/>
  <c r="AF40" i="17" s="1"/>
  <c r="E345" i="9"/>
  <c r="AE54" i="17" s="1"/>
  <c r="AF54" i="17" s="1"/>
  <c r="E344" i="9"/>
  <c r="AE363" i="17" s="1"/>
  <c r="AF363" i="17" s="1"/>
  <c r="E103" i="9"/>
  <c r="AE32" i="17" s="1"/>
  <c r="AF32" i="17" s="1"/>
  <c r="E343" i="9"/>
  <c r="E342" i="9"/>
  <c r="AE283" i="17" s="1"/>
  <c r="AF283" i="17" s="1"/>
  <c r="E341" i="9"/>
  <c r="AE373" i="17" s="1"/>
  <c r="AF373" i="17" s="1"/>
  <c r="E340" i="9"/>
  <c r="AE367" i="17" s="1"/>
  <c r="AF367" i="17" s="1"/>
  <c r="E339" i="9"/>
  <c r="E338" i="9"/>
  <c r="E337" i="9"/>
  <c r="E336" i="9"/>
  <c r="AE275" i="17" s="1"/>
  <c r="AF275" i="17" s="1"/>
  <c r="E335" i="9"/>
  <c r="E102" i="9"/>
  <c r="AE425" i="17" s="1"/>
  <c r="AF425" i="17" s="1"/>
  <c r="E334" i="9"/>
  <c r="AE128" i="17" s="1"/>
  <c r="AF128" i="17" s="1"/>
  <c r="E333" i="9"/>
  <c r="AE126" i="17" s="1"/>
  <c r="AF126" i="17" s="1"/>
  <c r="E332" i="9"/>
  <c r="E331" i="9"/>
  <c r="AE91" i="17" s="1"/>
  <c r="AF91" i="17" s="1"/>
  <c r="E330" i="9"/>
  <c r="E329" i="9"/>
  <c r="AE133" i="17" s="1"/>
  <c r="AF133" i="17" s="1"/>
  <c r="E328" i="9"/>
  <c r="E327" i="9"/>
  <c r="E101" i="9"/>
  <c r="E100" i="9"/>
  <c r="AE150" i="17" s="1"/>
  <c r="AF150" i="17" s="1"/>
  <c r="E99" i="9"/>
  <c r="E98" i="9"/>
  <c r="AE147" i="17" s="1"/>
  <c r="AF147" i="17" s="1"/>
  <c r="E97" i="9"/>
  <c r="AE148" i="17" s="1"/>
  <c r="AF148" i="17" s="1"/>
  <c r="E96" i="9"/>
  <c r="E95" i="9"/>
  <c r="AE155" i="17" s="1"/>
  <c r="AF155" i="17" s="1"/>
  <c r="E326" i="9"/>
  <c r="AE249" i="17" s="1"/>
  <c r="AF249" i="17" s="1"/>
  <c r="E325" i="9"/>
  <c r="AE287" i="17" s="1"/>
  <c r="AF287" i="17" s="1"/>
  <c r="E324" i="9"/>
  <c r="AE252" i="17" s="1"/>
  <c r="AF252" i="17" s="1"/>
  <c r="E323" i="9"/>
  <c r="E322" i="9"/>
  <c r="E321" i="9"/>
  <c r="E320" i="9"/>
  <c r="AE256" i="17" s="1"/>
  <c r="AF256" i="17" s="1"/>
  <c r="E319" i="9"/>
  <c r="E318" i="9"/>
  <c r="AE271" i="17" s="1"/>
  <c r="AF271" i="17" s="1"/>
  <c r="E317" i="9"/>
  <c r="AE246" i="17" s="1"/>
  <c r="AF246" i="17" s="1"/>
  <c r="E94" i="9"/>
  <c r="E316" i="9"/>
  <c r="E315" i="9"/>
  <c r="AE312" i="17" s="1"/>
  <c r="AF312" i="17" s="1"/>
  <c r="E93" i="9"/>
  <c r="AE31" i="17" s="1"/>
  <c r="AF31" i="17" s="1"/>
  <c r="E314" i="9"/>
  <c r="AE139" i="17" s="1"/>
  <c r="AF139" i="17" s="1"/>
  <c r="E313" i="9"/>
  <c r="AE142" i="17" s="1"/>
  <c r="AF142" i="17" s="1"/>
  <c r="E312" i="9"/>
  <c r="E311" i="9"/>
  <c r="E310" i="9"/>
  <c r="AE135" i="17" s="1"/>
  <c r="AF135" i="17" s="1"/>
  <c r="E34" i="9"/>
  <c r="AE9" i="17" s="1"/>
  <c r="AF9" i="17" s="1"/>
  <c r="E19" i="9"/>
  <c r="AE80" i="17" s="1"/>
  <c r="AF80" i="17" s="1"/>
  <c r="E45" i="9"/>
  <c r="AE6" i="17" s="1"/>
  <c r="AF6" i="17" s="1"/>
  <c r="E309" i="9"/>
  <c r="E308" i="9"/>
  <c r="E92" i="9"/>
  <c r="AE424" i="17" s="1"/>
  <c r="AF424" i="17" s="1"/>
  <c r="E307" i="9"/>
  <c r="AE415" i="17" s="1"/>
  <c r="AF415" i="17" s="1"/>
  <c r="E306" i="9"/>
  <c r="AE392" i="17" s="1"/>
  <c r="AF392" i="17" s="1"/>
  <c r="E305" i="9"/>
  <c r="E304" i="9"/>
  <c r="E44" i="9"/>
  <c r="E43" i="9"/>
  <c r="AE10" i="17" s="1"/>
  <c r="AF10" i="17" s="1"/>
  <c r="E42" i="9"/>
  <c r="E41" i="9"/>
  <c r="E91" i="9"/>
  <c r="AE75" i="17" s="1"/>
  <c r="AF75" i="17" s="1"/>
  <c r="E303" i="9"/>
  <c r="AE174" i="17" s="1"/>
  <c r="AF174" i="17" s="1"/>
  <c r="E302" i="9"/>
  <c r="E301" i="9"/>
  <c r="E90" i="9"/>
  <c r="AE35" i="17" s="1"/>
  <c r="AF35" i="17" s="1"/>
  <c r="E89" i="9"/>
  <c r="AE51" i="17" s="1"/>
  <c r="AF51" i="17" s="1"/>
  <c r="E300" i="9"/>
  <c r="E88" i="9"/>
  <c r="E18" i="9"/>
  <c r="E299" i="9"/>
  <c r="AE274" i="17" s="1"/>
  <c r="AF274" i="17" s="1"/>
  <c r="E298" i="9"/>
  <c r="E87" i="9"/>
  <c r="AE39" i="17" s="1"/>
  <c r="AF39" i="17" s="1"/>
  <c r="E297" i="9"/>
  <c r="E296" i="9"/>
  <c r="AE439" i="17" s="1"/>
  <c r="AF439" i="17" s="1"/>
  <c r="E295" i="9"/>
  <c r="E294" i="9"/>
  <c r="AE310" i="17" s="1"/>
  <c r="AF310" i="17" s="1"/>
  <c r="E293" i="9"/>
  <c r="AE277" i="17" s="1"/>
  <c r="AF277" i="17" s="1"/>
  <c r="E292" i="9"/>
  <c r="AE82" i="17" s="1"/>
  <c r="AF82" i="17" s="1"/>
  <c r="E291" i="9"/>
  <c r="E290" i="9"/>
  <c r="E289" i="9"/>
  <c r="E288" i="9"/>
  <c r="AE291" i="17" s="1"/>
  <c r="AF291" i="17" s="1"/>
  <c r="E287" i="9"/>
  <c r="E286" i="9"/>
  <c r="AE290" i="17" s="1"/>
  <c r="AF290" i="17" s="1"/>
  <c r="E285" i="9"/>
  <c r="AE41" i="17" s="1"/>
  <c r="AF41" i="17" s="1"/>
  <c r="E86" i="9"/>
  <c r="AE37" i="17" s="1"/>
  <c r="AF37" i="17" s="1"/>
  <c r="E284" i="9"/>
  <c r="E283" i="9"/>
  <c r="AE169" i="17" s="1"/>
  <c r="AF169" i="17" s="1"/>
  <c r="E85" i="9"/>
  <c r="AE74" i="17" s="1"/>
  <c r="AF74" i="17" s="1"/>
  <c r="E84" i="9"/>
  <c r="AE36" i="17" s="1"/>
  <c r="AF36" i="17" s="1"/>
  <c r="E282" i="9"/>
  <c r="E281" i="9"/>
  <c r="E280" i="9"/>
  <c r="E279" i="9"/>
  <c r="AE104" i="17" s="1"/>
  <c r="AF104" i="17" s="1"/>
  <c r="E83" i="9"/>
  <c r="E82" i="9"/>
  <c r="AE28" i="17" s="1"/>
  <c r="AF28" i="17" s="1"/>
  <c r="E278" i="9"/>
  <c r="AE103" i="17" s="1"/>
  <c r="AF103" i="17" s="1"/>
  <c r="E277" i="9"/>
  <c r="AE101" i="17" s="1"/>
  <c r="AF101" i="17" s="1"/>
  <c r="E276" i="9"/>
  <c r="AE106" i="17" s="1"/>
  <c r="AF106" i="17" s="1"/>
  <c r="E275" i="9"/>
  <c r="AE315" i="17" s="1"/>
  <c r="AF315" i="17" s="1"/>
  <c r="E274" i="9"/>
  <c r="AE102" i="17" s="1"/>
  <c r="AF102" i="17" s="1"/>
  <c r="E273" i="9"/>
  <c r="AE331" i="17" s="1"/>
  <c r="AF331" i="17" s="1"/>
  <c r="E272" i="9"/>
  <c r="AE267" i="17" s="1"/>
  <c r="AF267" i="17" s="1"/>
  <c r="E271" i="9"/>
  <c r="E270" i="9"/>
  <c r="E269" i="9"/>
  <c r="AE442" i="17" s="1"/>
  <c r="AF442" i="17" s="1"/>
  <c r="E81" i="9"/>
  <c r="E80" i="9"/>
  <c r="AE152" i="17" s="1"/>
  <c r="AF152" i="17" s="1"/>
  <c r="E268" i="9"/>
  <c r="AE193" i="17" s="1"/>
  <c r="AF193" i="17" s="1"/>
  <c r="E79" i="9"/>
  <c r="E267" i="9"/>
  <c r="E78" i="9"/>
  <c r="AE146" i="17" s="1"/>
  <c r="AF146" i="17" s="1"/>
  <c r="E266" i="9"/>
  <c r="AE362" i="17" s="1"/>
  <c r="AF362" i="17" s="1"/>
  <c r="E33" i="9"/>
  <c r="AE47" i="17" s="1"/>
  <c r="AF47" i="17" s="1"/>
  <c r="E265" i="9"/>
  <c r="AE326" i="17" s="1"/>
  <c r="AF326" i="17" s="1"/>
  <c r="E77" i="9"/>
  <c r="E264" i="9"/>
  <c r="E263" i="9"/>
  <c r="AE89" i="17" s="1"/>
  <c r="AF89" i="17" s="1"/>
  <c r="E262" i="9"/>
  <c r="E261" i="9"/>
  <c r="AE298" i="17" s="1"/>
  <c r="AF298" i="17" s="1"/>
  <c r="E260" i="9"/>
  <c r="AE138" i="17" s="1"/>
  <c r="AF138" i="17" s="1"/>
  <c r="E76" i="9"/>
  <c r="AE71" i="17" s="1"/>
  <c r="AF71" i="17" s="1"/>
  <c r="E75" i="9"/>
  <c r="E259" i="9"/>
  <c r="AE93" i="17" s="1"/>
  <c r="AF93" i="17" s="1"/>
  <c r="E258" i="9"/>
  <c r="AE132" i="17" s="1"/>
  <c r="AF132" i="17" s="1"/>
  <c r="E257" i="9"/>
  <c r="AE87" i="17" s="1"/>
  <c r="AF87" i="17" s="1"/>
  <c r="E256" i="9"/>
  <c r="E255" i="9"/>
  <c r="E254" i="9"/>
  <c r="E74" i="9"/>
  <c r="AE76" i="17" s="1"/>
  <c r="AF76" i="17" s="1"/>
  <c r="E253" i="9"/>
  <c r="AE321" i="17" s="1"/>
  <c r="AF321" i="17" s="1"/>
  <c r="E252" i="9"/>
  <c r="AE60" i="17" s="1"/>
  <c r="AF60" i="17" s="1"/>
  <c r="E251" i="9"/>
  <c r="AE131" i="17" s="1"/>
  <c r="AF131" i="17" s="1"/>
  <c r="E250" i="9"/>
  <c r="E249" i="9"/>
  <c r="AE81" i="17" s="1"/>
  <c r="AF81" i="17" s="1"/>
  <c r="E248" i="9"/>
  <c r="AE130" i="17" s="1"/>
  <c r="AF130" i="17" s="1"/>
  <c r="E247" i="9"/>
  <c r="AE88" i="17" s="1"/>
  <c r="AF88" i="17" s="1"/>
  <c r="E246" i="9"/>
  <c r="AE359" i="17" s="1"/>
  <c r="AF359" i="17" s="1"/>
  <c r="E245" i="9"/>
  <c r="E244" i="9"/>
  <c r="AE372" i="17" s="1"/>
  <c r="AF372" i="17" s="1"/>
  <c r="E243" i="9"/>
  <c r="E242" i="9"/>
  <c r="AE434" i="17" s="1"/>
  <c r="AF434" i="17" s="1"/>
  <c r="E73" i="9"/>
  <c r="E72" i="9"/>
  <c r="AE72" i="17" s="1"/>
  <c r="AF72" i="17" s="1"/>
  <c r="E241" i="9"/>
  <c r="AE84" i="17" s="1"/>
  <c r="AF84" i="17" s="1"/>
  <c r="E240" i="9"/>
  <c r="E239" i="9"/>
  <c r="E238" i="9"/>
  <c r="AE259" i="17" s="1"/>
  <c r="AF259" i="17" s="1"/>
  <c r="E237" i="9"/>
  <c r="AE262" i="17" s="1"/>
  <c r="AF262" i="17" s="1"/>
  <c r="E236" i="9"/>
  <c r="AE244" i="17" s="1"/>
  <c r="AF244" i="17" s="1"/>
  <c r="E235" i="9"/>
  <c r="E234" i="9"/>
  <c r="E233" i="9"/>
  <c r="E232" i="9"/>
  <c r="AE270" i="17" s="1"/>
  <c r="AF270" i="17" s="1"/>
  <c r="E231" i="9"/>
  <c r="E230" i="9"/>
  <c r="AE358" i="17" s="1"/>
  <c r="AF358" i="17" s="1"/>
  <c r="E229" i="9"/>
  <c r="AE247" i="17" s="1"/>
  <c r="AF247" i="17" s="1"/>
  <c r="E228" i="9"/>
  <c r="E227" i="9"/>
  <c r="E226" i="9"/>
  <c r="AE284" i="17" s="1"/>
  <c r="AF284" i="17" s="1"/>
  <c r="E225" i="9"/>
  <c r="AE317" i="17" s="1"/>
  <c r="AF317" i="17" s="1"/>
  <c r="E224" i="9"/>
  <c r="AE375" i="17" s="1"/>
  <c r="AF375" i="17" s="1"/>
  <c r="E223" i="9"/>
  <c r="E222" i="9"/>
  <c r="E71" i="9"/>
  <c r="E17" i="9"/>
  <c r="AE53" i="17" s="1"/>
  <c r="AF53" i="17" s="1"/>
  <c r="E221" i="9"/>
  <c r="AE303" i="17" s="1"/>
  <c r="AF303" i="17" s="1"/>
  <c r="E220" i="9"/>
  <c r="AE134" i="17" s="1"/>
  <c r="AF134" i="17" s="1"/>
  <c r="E16" i="9"/>
  <c r="AE111" i="17" s="1"/>
  <c r="AF111" i="17" s="1"/>
  <c r="E15" i="9"/>
  <c r="AE117" i="17" s="1"/>
  <c r="AF117" i="17" s="1"/>
  <c r="E14" i="9"/>
  <c r="AE116" i="17" s="1"/>
  <c r="AF116" i="17" s="1"/>
  <c r="E7" i="9"/>
  <c r="AE11" i="17" s="1"/>
  <c r="AF11" i="17" s="1"/>
  <c r="E219" i="9"/>
  <c r="AE173" i="17" s="1"/>
  <c r="AF173" i="17" s="1"/>
  <c r="E13" i="9"/>
  <c r="AE437" i="17" s="1"/>
  <c r="AF437" i="17" s="1"/>
  <c r="E12" i="9"/>
  <c r="E40" i="9"/>
  <c r="E32" i="9"/>
  <c r="E218" i="9"/>
  <c r="AE110" i="17" s="1"/>
  <c r="AF110" i="17" s="1"/>
  <c r="E70" i="9"/>
  <c r="E217" i="9"/>
  <c r="AE58" i="17" s="1"/>
  <c r="AF58" i="17" s="1"/>
  <c r="E11" i="9"/>
  <c r="AE83" i="17" s="1"/>
  <c r="AF83" i="17" s="1"/>
  <c r="E216" i="9"/>
  <c r="E215" i="9"/>
  <c r="E10" i="9"/>
  <c r="AE42" i="17" s="1"/>
  <c r="AF42" i="17" s="1"/>
  <c r="E214" i="9"/>
  <c r="AE90" i="17" s="1"/>
  <c r="AF90" i="17" s="1"/>
  <c r="E69" i="9"/>
  <c r="AE49" i="17" s="1"/>
  <c r="AF49" i="17" s="1"/>
  <c r="E213" i="9"/>
  <c r="AE141" i="17" s="1"/>
  <c r="AF141" i="17" s="1"/>
  <c r="E212" i="9"/>
  <c r="E39" i="9"/>
  <c r="E38" i="9"/>
  <c r="AE112" i="17" s="1"/>
  <c r="AF112" i="17" s="1"/>
  <c r="E211" i="9"/>
  <c r="E210" i="9"/>
  <c r="AE313" i="17" s="1"/>
  <c r="AF313" i="17" s="1"/>
  <c r="E209" i="9"/>
  <c r="AE98" i="17" s="1"/>
  <c r="AF98" i="17" s="1"/>
  <c r="E37" i="9"/>
  <c r="E208" i="9"/>
  <c r="E36" i="9"/>
  <c r="AE119" i="17" s="1"/>
  <c r="AF119" i="17" s="1"/>
  <c r="E68" i="9"/>
  <c r="AE125" i="17" s="1"/>
  <c r="AF125" i="17" s="1"/>
  <c r="E67" i="9"/>
  <c r="AE115" i="17" s="1"/>
  <c r="AF115" i="17" s="1"/>
  <c r="E66" i="9"/>
  <c r="AE157" i="17" s="1"/>
  <c r="AF157" i="17" s="1"/>
  <c r="E65" i="9"/>
  <c r="E35" i="9"/>
  <c r="E207" i="9"/>
  <c r="AE269" i="17" s="1"/>
  <c r="AF269" i="17" s="1"/>
  <c r="E9" i="9"/>
  <c r="E206" i="9"/>
  <c r="AE318" i="17" s="1"/>
  <c r="AF318" i="17" s="1"/>
  <c r="E205" i="9"/>
  <c r="AE365" i="17" s="1"/>
  <c r="AF365" i="17" s="1"/>
  <c r="E204" i="9"/>
  <c r="E203" i="9"/>
  <c r="E202" i="9"/>
  <c r="AE100" i="17" s="1"/>
  <c r="AF100" i="17" s="1"/>
  <c r="E201" i="9"/>
  <c r="AE96" i="17" s="1"/>
  <c r="AF96" i="17" s="1"/>
  <c r="E64" i="9"/>
  <c r="AE30" i="17" s="1"/>
  <c r="AF30" i="17" s="1"/>
  <c r="E200" i="9"/>
  <c r="E199" i="9"/>
  <c r="E198" i="9"/>
  <c r="E63" i="9"/>
  <c r="AE27" i="17" s="1"/>
  <c r="AF27" i="17" s="1"/>
  <c r="E197" i="9"/>
  <c r="E196" i="9"/>
  <c r="AE136" i="17" s="1"/>
  <c r="AF136" i="17" s="1"/>
  <c r="E195" i="9"/>
  <c r="AE57" i="17" s="1"/>
  <c r="AF57" i="17" s="1"/>
  <c r="E194" i="9"/>
  <c r="E62" i="9"/>
  <c r="E61" i="9"/>
  <c r="AE20" i="17" s="1"/>
  <c r="AF20" i="17" s="1"/>
  <c r="E60" i="9"/>
  <c r="AE114" i="17" s="1"/>
  <c r="AF114" i="17" s="1"/>
  <c r="E59" i="9"/>
  <c r="AE67" i="17" s="1"/>
  <c r="AF67" i="17" s="1"/>
  <c r="E58" i="9"/>
  <c r="E57" i="9"/>
  <c r="E56" i="9"/>
  <c r="E55" i="9"/>
  <c r="AE355" i="17" s="1"/>
  <c r="AF355" i="17" s="1"/>
  <c r="E54" i="9"/>
  <c r="E53" i="9"/>
  <c r="AE23" i="17" s="1"/>
  <c r="AF23" i="17" s="1"/>
  <c r="E52" i="9"/>
  <c r="AE123" i="17" s="1"/>
  <c r="AF123" i="17" s="1"/>
  <c r="E51" i="9"/>
  <c r="E193" i="9"/>
  <c r="AE322" i="17" s="1"/>
  <c r="AF322" i="17" s="1"/>
  <c r="E192" i="9"/>
  <c r="AE328" i="17" s="1"/>
  <c r="AF328" i="17" s="1"/>
  <c r="E191" i="9"/>
  <c r="AE409" i="17" s="1"/>
  <c r="AF409" i="17" s="1"/>
  <c r="E190" i="9"/>
  <c r="AE386" i="17" s="1"/>
  <c r="AF386" i="17" s="1"/>
  <c r="E189" i="9"/>
  <c r="AE380" i="17" s="1"/>
  <c r="AF380" i="17" s="1"/>
  <c r="E188" i="9"/>
  <c r="E187" i="9"/>
  <c r="E8" i="9"/>
  <c r="AE168" i="17" s="1"/>
  <c r="AF168" i="17" s="1"/>
  <c r="E186" i="9"/>
  <c r="AE330" i="17" s="1"/>
  <c r="AF330" i="17" s="1"/>
  <c r="E185" i="9"/>
  <c r="E184" i="9"/>
  <c r="AE79" i="17" s="1"/>
  <c r="AF79" i="17" s="1"/>
  <c r="E183" i="9"/>
  <c r="AE332" i="17" s="1"/>
  <c r="AF332" i="17" s="1"/>
  <c r="E2" i="9"/>
  <c r="E182" i="9"/>
  <c r="E181" i="9"/>
  <c r="AE333" i="17" s="1"/>
  <c r="AF333" i="17" s="1"/>
  <c r="E50" i="9"/>
  <c r="AE29" i="17" s="1"/>
  <c r="AF29" i="17" s="1"/>
  <c r="E180" i="9"/>
  <c r="E179" i="9"/>
  <c r="E178" i="9"/>
  <c r="E49" i="9"/>
  <c r="AE124" i="17" s="1"/>
  <c r="AF124" i="17" s="1"/>
  <c r="E48" i="9"/>
  <c r="E177" i="9"/>
  <c r="AE260" i="17" s="1"/>
  <c r="AF260" i="17" s="1"/>
  <c r="E176" i="9"/>
  <c r="AE268" i="17" s="1"/>
  <c r="AF268" i="17" s="1"/>
  <c r="E175" i="9"/>
  <c r="E174" i="9"/>
  <c r="E173" i="9"/>
  <c r="AE264" i="17" s="1"/>
  <c r="AF264" i="17" s="1"/>
  <c r="E172" i="9"/>
  <c r="AE272" i="17" s="1"/>
  <c r="AF272" i="17" s="1"/>
  <c r="E171" i="9"/>
  <c r="AE253" i="17" s="1"/>
  <c r="AF253" i="17" s="1"/>
  <c r="E170" i="9"/>
  <c r="E22" i="9"/>
  <c r="E31" i="9"/>
  <c r="E30" i="9"/>
  <c r="AE339" i="17" s="1"/>
  <c r="AF339" i="17" s="1"/>
  <c r="E29" i="9"/>
  <c r="E21" i="9"/>
  <c r="AE2" i="17" s="1"/>
  <c r="AF2" i="17" s="1"/>
  <c r="E28" i="9"/>
  <c r="AE354" i="17" s="1"/>
  <c r="AF354" i="17" s="1"/>
  <c r="E6" i="9"/>
  <c r="AE13" i="17" s="1"/>
  <c r="AF13" i="17" s="1"/>
  <c r="E169" i="9"/>
  <c r="E47" i="9"/>
  <c r="AE356" i="17" s="1"/>
  <c r="AF356" i="17" s="1"/>
  <c r="E46" i="9"/>
  <c r="AE25" i="17" s="1"/>
  <c r="AF25" i="17" s="1"/>
  <c r="E27" i="9"/>
  <c r="AE7" i="17" s="1"/>
  <c r="AF7" i="17" s="1"/>
  <c r="E5" i="9"/>
  <c r="E26" i="9"/>
  <c r="E25" i="9"/>
  <c r="E168" i="9"/>
  <c r="AE234" i="17" s="1"/>
  <c r="AF234" i="17" s="1"/>
  <c r="E167" i="9"/>
  <c r="AE408" i="17" s="1"/>
  <c r="AF408" i="17" s="1"/>
  <c r="E166" i="9"/>
  <c r="AE393" i="17" s="1"/>
  <c r="AF393" i="17" s="1"/>
  <c r="E165" i="9"/>
  <c r="AE414" i="17" s="1"/>
  <c r="AF414" i="17" s="1"/>
  <c r="E164" i="9"/>
  <c r="E163" i="9"/>
  <c r="AE407" i="17" s="1"/>
  <c r="AF407" i="17" s="1"/>
  <c r="E162" i="9"/>
  <c r="AE406" i="17" s="1"/>
  <c r="AF406" i="17" s="1"/>
  <c r="E161" i="9"/>
  <c r="AE396" i="17" s="1"/>
  <c r="AF396" i="17" s="1"/>
  <c r="E160" i="9"/>
  <c r="AE391" i="17" s="1"/>
  <c r="AF391" i="17" s="1"/>
  <c r="E159" i="9"/>
  <c r="AE382" i="17" s="1"/>
  <c r="AF382" i="17" s="1"/>
  <c r="E158" i="9"/>
  <c r="E24" i="9"/>
  <c r="E157" i="9"/>
  <c r="AE78" i="17" s="1"/>
  <c r="AF78" i="17" s="1"/>
  <c r="E156" i="9"/>
  <c r="AE401" i="17" s="1"/>
  <c r="AF401" i="17" s="1"/>
  <c r="E155" i="9"/>
  <c r="AE405" i="17" s="1"/>
  <c r="AF405" i="17" s="1"/>
  <c r="E154" i="9"/>
  <c r="AE387" i="17" s="1"/>
  <c r="AF387" i="17" s="1"/>
  <c r="E153" i="9"/>
  <c r="AE399" i="17" s="1"/>
  <c r="AF399" i="17" s="1"/>
  <c r="E152" i="9"/>
  <c r="AE416" i="17" s="1"/>
  <c r="AF416" i="17" s="1"/>
  <c r="E151" i="9"/>
  <c r="AE411" i="17" s="1"/>
  <c r="AF411" i="17" s="1"/>
  <c r="E150" i="9"/>
  <c r="AE398" i="17" s="1"/>
  <c r="AF398" i="17" s="1"/>
  <c r="E149" i="9"/>
  <c r="AE402" i="17" s="1"/>
  <c r="AF402" i="17" s="1"/>
  <c r="E148" i="9"/>
  <c r="AE390" i="17" s="1"/>
  <c r="AF390" i="17" s="1"/>
  <c r="E147" i="9"/>
  <c r="E146" i="9"/>
  <c r="E145" i="9"/>
  <c r="AE325" i="17" s="1"/>
  <c r="AF325" i="17" s="1"/>
  <c r="E144" i="9"/>
  <c r="AE403" i="17" s="1"/>
  <c r="AF403" i="17" s="1"/>
  <c r="E143" i="9"/>
  <c r="AE388" i="17" s="1"/>
  <c r="AF388" i="17" s="1"/>
  <c r="E142" i="9"/>
  <c r="AE413" i="17" s="1"/>
  <c r="AF413" i="17" s="1"/>
  <c r="E141" i="9"/>
  <c r="E140" i="9"/>
  <c r="AE419" i="17" s="1"/>
  <c r="AF419" i="17" s="1"/>
  <c r="E139" i="9"/>
  <c r="AE417" i="17" s="1"/>
  <c r="AF417" i="17" s="1"/>
  <c r="E138" i="9"/>
  <c r="AE394" i="17" s="1"/>
  <c r="AF394" i="17" s="1"/>
  <c r="E137" i="9"/>
  <c r="AE397" i="17" s="1"/>
  <c r="AF397" i="17" s="1"/>
  <c r="E136" i="9"/>
  <c r="AE395" i="17" s="1"/>
  <c r="AF395" i="17" s="1"/>
  <c r="E135" i="9"/>
  <c r="E134" i="9"/>
  <c r="E133" i="9"/>
  <c r="AE410" i="17" s="1"/>
  <c r="AF410" i="17" s="1"/>
  <c r="E132" i="9"/>
  <c r="AE385" i="17" s="1"/>
  <c r="AF385" i="17" s="1"/>
  <c r="E131" i="9"/>
  <c r="AE389" i="17" s="1"/>
  <c r="AF389" i="17" s="1"/>
  <c r="E130" i="9"/>
  <c r="E129" i="9"/>
  <c r="E128" i="9"/>
  <c r="E127" i="9"/>
  <c r="E126" i="9"/>
  <c r="AE276" i="17" s="1"/>
  <c r="AF276" i="17" s="1"/>
  <c r="E125" i="9"/>
  <c r="AE281" i="17" s="1"/>
  <c r="AF281" i="17" s="1"/>
  <c r="E124" i="9"/>
  <c r="AE352" i="17" s="1"/>
  <c r="AF352" i="17" s="1"/>
  <c r="E123" i="9"/>
  <c r="E122" i="9"/>
  <c r="AH4" i="6"/>
  <c r="AH8" i="6"/>
  <c r="AH9" i="6"/>
  <c r="AH12" i="6"/>
  <c r="AH69" i="6"/>
  <c r="AH90" i="6"/>
  <c r="AH143" i="6"/>
  <c r="AH148" i="6"/>
  <c r="AH428" i="6"/>
  <c r="AH429" i="6"/>
  <c r="AH430" i="6"/>
  <c r="AH431" i="6"/>
  <c r="AH432" i="6"/>
  <c r="AF4" i="6"/>
  <c r="AF8" i="6"/>
  <c r="AF9" i="6"/>
  <c r="AF12" i="6"/>
  <c r="AF69" i="6"/>
  <c r="AF90" i="6"/>
  <c r="AF143" i="6"/>
  <c r="AF148" i="6"/>
  <c r="AF428" i="6"/>
  <c r="AF429" i="6"/>
  <c r="AF430" i="6"/>
  <c r="AF431" i="6"/>
  <c r="AF432" i="6"/>
  <c r="I34" i="6" a="1"/>
  <c r="I34" i="6" s="1"/>
  <c r="J34" i="6" s="1"/>
  <c r="E2" i="6" a="1"/>
  <c r="E2" i="6" s="1"/>
  <c r="F2" i="6" s="1"/>
  <c r="AG3" i="6"/>
  <c r="AH3" i="6" s="1"/>
  <c r="AG5" i="6"/>
  <c r="AH5" i="6" s="1"/>
  <c r="AG6" i="6"/>
  <c r="AH6" i="6" s="1"/>
  <c r="AG7" i="6"/>
  <c r="AH7" i="6" s="1"/>
  <c r="AG10" i="6"/>
  <c r="AH10" i="6" s="1"/>
  <c r="AG11" i="6"/>
  <c r="AH11" i="6" s="1"/>
  <c r="AG13" i="6"/>
  <c r="AH13" i="6" s="1"/>
  <c r="AG14" i="6"/>
  <c r="AH14" i="6" s="1"/>
  <c r="AG15" i="6"/>
  <c r="AH15" i="6" s="1"/>
  <c r="AG16" i="6"/>
  <c r="AH16" i="6" s="1"/>
  <c r="AG17" i="6"/>
  <c r="AH17" i="6" s="1"/>
  <c r="AG18" i="6"/>
  <c r="AH18" i="6" s="1"/>
  <c r="AG19" i="6"/>
  <c r="AH19" i="6" s="1"/>
  <c r="AG20" i="6"/>
  <c r="AH20" i="6" s="1"/>
  <c r="AG21" i="6"/>
  <c r="AH21" i="6" s="1"/>
  <c r="AG22" i="6"/>
  <c r="AH22" i="6" s="1"/>
  <c r="AG23" i="6"/>
  <c r="AH23" i="6" s="1"/>
  <c r="AG24" i="6"/>
  <c r="AH24" i="6" s="1"/>
  <c r="AG25" i="6"/>
  <c r="AH25" i="6" s="1"/>
  <c r="AG26" i="6"/>
  <c r="AH26" i="6" s="1"/>
  <c r="AG27" i="6"/>
  <c r="AH27" i="6" s="1"/>
  <c r="AG28" i="6"/>
  <c r="AH28" i="6" s="1"/>
  <c r="AG29" i="6"/>
  <c r="AH29" i="6" s="1"/>
  <c r="AG30" i="6"/>
  <c r="AH30" i="6" s="1"/>
  <c r="AG31" i="6"/>
  <c r="AH31" i="6" s="1"/>
  <c r="AG32" i="6"/>
  <c r="AH32" i="6" s="1"/>
  <c r="AG33" i="6"/>
  <c r="AH33" i="6" s="1"/>
  <c r="AG34" i="6"/>
  <c r="AH34" i="6" s="1"/>
  <c r="AG35" i="6"/>
  <c r="AH35" i="6" s="1"/>
  <c r="AG36" i="6"/>
  <c r="AH36" i="6" s="1"/>
  <c r="AG37" i="6"/>
  <c r="AH37" i="6" s="1"/>
  <c r="AG38" i="6"/>
  <c r="AH38" i="6" s="1"/>
  <c r="AG39" i="6"/>
  <c r="AH39" i="6" s="1"/>
  <c r="AG40" i="6"/>
  <c r="AH40" i="6" s="1"/>
  <c r="AG41" i="6"/>
  <c r="AH41" i="6" s="1"/>
  <c r="AG42" i="6"/>
  <c r="AH42" i="6" s="1"/>
  <c r="AG43" i="6"/>
  <c r="AH43" i="6" s="1"/>
  <c r="AG44" i="6"/>
  <c r="AH44" i="6" s="1"/>
  <c r="AG45" i="6"/>
  <c r="AH45" i="6" s="1"/>
  <c r="AG46" i="6"/>
  <c r="AH46" i="6" s="1"/>
  <c r="AG47" i="6"/>
  <c r="AH47" i="6" s="1"/>
  <c r="AG48" i="6"/>
  <c r="AH48" i="6" s="1"/>
  <c r="AG49" i="6"/>
  <c r="AH49" i="6" s="1"/>
  <c r="AG50" i="6"/>
  <c r="AH50" i="6" s="1"/>
  <c r="AG51" i="6"/>
  <c r="AH51" i="6" s="1"/>
  <c r="AG52" i="6"/>
  <c r="AH52" i="6" s="1"/>
  <c r="AG53" i="6"/>
  <c r="AH53" i="6" s="1"/>
  <c r="AG54" i="6"/>
  <c r="AH54" i="6" s="1"/>
  <c r="AG55" i="6"/>
  <c r="AH55" i="6" s="1"/>
  <c r="AG56" i="6"/>
  <c r="AH56" i="6" s="1"/>
  <c r="AG57" i="6"/>
  <c r="AH57" i="6" s="1"/>
  <c r="AG58" i="6"/>
  <c r="AH58" i="6" s="1"/>
  <c r="AG59" i="6"/>
  <c r="AH59" i="6" s="1"/>
  <c r="AG60" i="6"/>
  <c r="AH60" i="6" s="1"/>
  <c r="AG61" i="6"/>
  <c r="AH61" i="6" s="1"/>
  <c r="AG62" i="6"/>
  <c r="AH62" i="6" s="1"/>
  <c r="AG63" i="6"/>
  <c r="AH63" i="6" s="1"/>
  <c r="AG64" i="6"/>
  <c r="AH64" i="6" s="1"/>
  <c r="AG65" i="6"/>
  <c r="AH65" i="6" s="1"/>
  <c r="AG66" i="6"/>
  <c r="AH66" i="6" s="1"/>
  <c r="AG67" i="6"/>
  <c r="AH67" i="6" s="1"/>
  <c r="AG68" i="6"/>
  <c r="AH68" i="6" s="1"/>
  <c r="AG70" i="6"/>
  <c r="AH70" i="6" s="1"/>
  <c r="AG71" i="6"/>
  <c r="AH71" i="6" s="1"/>
  <c r="AG72" i="6"/>
  <c r="AH72" i="6" s="1"/>
  <c r="AG73" i="6"/>
  <c r="AH73" i="6" s="1"/>
  <c r="AG74" i="6"/>
  <c r="AH74" i="6" s="1"/>
  <c r="AG75" i="6"/>
  <c r="AH75" i="6" s="1"/>
  <c r="AG76" i="6"/>
  <c r="AH76" i="6" s="1"/>
  <c r="AG77" i="6"/>
  <c r="AH77" i="6" s="1"/>
  <c r="AG78" i="6"/>
  <c r="AH78" i="6" s="1"/>
  <c r="AG79" i="6"/>
  <c r="AH79" i="6" s="1"/>
  <c r="AG80" i="6"/>
  <c r="AH80" i="6" s="1"/>
  <c r="AG81" i="6"/>
  <c r="AH81" i="6" s="1"/>
  <c r="AG82" i="6"/>
  <c r="AH82" i="6" s="1"/>
  <c r="AG83" i="6"/>
  <c r="AH83" i="6" s="1"/>
  <c r="AG84" i="6"/>
  <c r="AH84" i="6" s="1"/>
  <c r="AG85" i="6"/>
  <c r="AH85" i="6" s="1"/>
  <c r="AG86" i="6"/>
  <c r="AH86" i="6" s="1"/>
  <c r="AG87" i="6"/>
  <c r="AH87" i="6" s="1"/>
  <c r="AG88" i="6"/>
  <c r="AH88" i="6" s="1"/>
  <c r="AG89" i="6"/>
  <c r="AH89" i="6" s="1"/>
  <c r="AG91" i="6"/>
  <c r="AH91" i="6" s="1"/>
  <c r="AG92" i="6"/>
  <c r="AH92" i="6" s="1"/>
  <c r="AG93" i="6"/>
  <c r="AH93" i="6" s="1"/>
  <c r="AG94" i="6"/>
  <c r="AH94" i="6" s="1"/>
  <c r="AG95" i="6"/>
  <c r="AH95" i="6" s="1"/>
  <c r="AG96" i="6"/>
  <c r="AH96" i="6" s="1"/>
  <c r="AG97" i="6"/>
  <c r="AH97" i="6" s="1"/>
  <c r="AG98" i="6"/>
  <c r="AH98" i="6" s="1"/>
  <c r="AG99" i="6"/>
  <c r="AH99" i="6" s="1"/>
  <c r="AG100" i="6"/>
  <c r="AH100" i="6" s="1"/>
  <c r="AG101" i="6"/>
  <c r="AH101" i="6" s="1"/>
  <c r="AG102" i="6"/>
  <c r="AH102" i="6" s="1"/>
  <c r="AG103" i="6"/>
  <c r="AH103" i="6" s="1"/>
  <c r="AG104" i="6"/>
  <c r="AH104" i="6" s="1"/>
  <c r="AG105" i="6"/>
  <c r="AH105" i="6" s="1"/>
  <c r="AG106" i="6"/>
  <c r="AH106" i="6" s="1"/>
  <c r="AG107" i="6"/>
  <c r="AH107" i="6" s="1"/>
  <c r="AG108" i="6"/>
  <c r="AH108" i="6" s="1"/>
  <c r="AG109" i="6"/>
  <c r="AH109" i="6" s="1"/>
  <c r="AG110" i="6"/>
  <c r="AH110" i="6" s="1"/>
  <c r="AG111" i="6"/>
  <c r="AH111" i="6" s="1"/>
  <c r="AG112" i="6"/>
  <c r="AH112" i="6" s="1"/>
  <c r="AG113" i="6"/>
  <c r="AH113" i="6" s="1"/>
  <c r="AG114" i="6"/>
  <c r="AH114" i="6" s="1"/>
  <c r="AG115" i="6"/>
  <c r="AH115" i="6" s="1"/>
  <c r="AG116" i="6"/>
  <c r="AH116" i="6" s="1"/>
  <c r="AG117" i="6"/>
  <c r="AH117" i="6" s="1"/>
  <c r="AG118" i="6"/>
  <c r="AH118" i="6" s="1"/>
  <c r="AG119" i="6"/>
  <c r="AH119" i="6" s="1"/>
  <c r="AG120" i="6"/>
  <c r="AH120" i="6" s="1"/>
  <c r="AG121" i="6"/>
  <c r="AH121" i="6" s="1"/>
  <c r="AG122" i="6"/>
  <c r="AH122" i="6" s="1"/>
  <c r="AG123" i="6"/>
  <c r="AH123" i="6" s="1"/>
  <c r="AG124" i="6"/>
  <c r="AH124" i="6" s="1"/>
  <c r="AG125" i="6"/>
  <c r="AH125" i="6" s="1"/>
  <c r="AG126" i="6"/>
  <c r="AH126" i="6" s="1"/>
  <c r="AG127" i="6"/>
  <c r="AH127" i="6" s="1"/>
  <c r="AG128" i="6"/>
  <c r="AH128" i="6" s="1"/>
  <c r="AG129" i="6"/>
  <c r="AH129" i="6" s="1"/>
  <c r="AG130" i="6"/>
  <c r="AH130" i="6" s="1"/>
  <c r="AG131" i="6"/>
  <c r="AH131" i="6" s="1"/>
  <c r="AG132" i="6"/>
  <c r="AH132" i="6" s="1"/>
  <c r="AG133" i="6"/>
  <c r="AH133" i="6" s="1"/>
  <c r="AG134" i="6"/>
  <c r="AH134" i="6" s="1"/>
  <c r="AG135" i="6"/>
  <c r="AH135" i="6" s="1"/>
  <c r="AG136" i="6"/>
  <c r="AH136" i="6" s="1"/>
  <c r="AG137" i="6"/>
  <c r="AH137" i="6" s="1"/>
  <c r="AG138" i="6"/>
  <c r="AH138" i="6" s="1"/>
  <c r="AG139" i="6"/>
  <c r="AH139" i="6" s="1"/>
  <c r="AG140" i="6"/>
  <c r="AH140" i="6" s="1"/>
  <c r="AG141" i="6"/>
  <c r="AH141" i="6" s="1"/>
  <c r="AG142" i="6"/>
  <c r="AH142" i="6" s="1"/>
  <c r="AG144" i="6"/>
  <c r="AH144" i="6" s="1"/>
  <c r="AG145" i="6"/>
  <c r="AH145" i="6" s="1"/>
  <c r="AG146" i="6"/>
  <c r="AH146" i="6" s="1"/>
  <c r="AG147" i="6"/>
  <c r="AH147" i="6" s="1"/>
  <c r="AG149" i="6"/>
  <c r="AH149" i="6" s="1"/>
  <c r="AG150" i="6"/>
  <c r="AH150" i="6" s="1"/>
  <c r="AG151" i="6"/>
  <c r="AH151" i="6" s="1"/>
  <c r="AG152" i="6"/>
  <c r="AH152" i="6" s="1"/>
  <c r="AG153" i="6"/>
  <c r="AH153" i="6" s="1"/>
  <c r="AG154" i="6"/>
  <c r="AH154" i="6" s="1"/>
  <c r="AG155" i="6"/>
  <c r="AH155" i="6" s="1"/>
  <c r="AG156" i="6"/>
  <c r="AH156" i="6" s="1"/>
  <c r="AG157" i="6"/>
  <c r="AH157" i="6" s="1"/>
  <c r="AG158" i="6"/>
  <c r="AH158" i="6" s="1"/>
  <c r="AG159" i="6"/>
  <c r="AH159" i="6" s="1"/>
  <c r="AG160" i="6"/>
  <c r="AH160" i="6" s="1"/>
  <c r="AG161" i="6"/>
  <c r="AH161" i="6" s="1"/>
  <c r="AG162" i="6"/>
  <c r="AH162" i="6" s="1"/>
  <c r="AG163" i="6"/>
  <c r="AH163" i="6" s="1"/>
  <c r="AG164" i="6"/>
  <c r="AH164" i="6" s="1"/>
  <c r="AG165" i="6"/>
  <c r="AH165" i="6" s="1"/>
  <c r="AG166" i="6"/>
  <c r="AH166" i="6" s="1"/>
  <c r="AG167" i="6"/>
  <c r="AH167" i="6" s="1"/>
  <c r="AG168" i="6"/>
  <c r="AH168" i="6" s="1"/>
  <c r="AG169" i="6"/>
  <c r="AH169" i="6" s="1"/>
  <c r="AG170" i="6"/>
  <c r="AH170" i="6" s="1"/>
  <c r="AG171" i="6"/>
  <c r="AH171" i="6" s="1"/>
  <c r="AG172" i="6"/>
  <c r="AH172" i="6" s="1"/>
  <c r="AG173" i="6"/>
  <c r="AH173" i="6" s="1"/>
  <c r="AG174" i="6"/>
  <c r="AH174" i="6" s="1"/>
  <c r="AG175" i="6"/>
  <c r="AH175" i="6" s="1"/>
  <c r="AG176" i="6"/>
  <c r="AH176" i="6" s="1"/>
  <c r="AG177" i="6"/>
  <c r="AH177" i="6" s="1"/>
  <c r="AG178" i="6"/>
  <c r="AH178" i="6" s="1"/>
  <c r="AG179" i="6"/>
  <c r="AH179" i="6" s="1"/>
  <c r="AG180" i="6"/>
  <c r="AH180" i="6" s="1"/>
  <c r="AG181" i="6"/>
  <c r="AH181" i="6" s="1"/>
  <c r="AG182" i="6"/>
  <c r="AH182" i="6" s="1"/>
  <c r="AG183" i="6"/>
  <c r="AH183" i="6" s="1"/>
  <c r="AG184" i="6"/>
  <c r="AH184" i="6" s="1"/>
  <c r="AG185" i="6"/>
  <c r="AH185" i="6" s="1"/>
  <c r="AG186" i="6"/>
  <c r="AH186" i="6" s="1"/>
  <c r="AG187" i="6"/>
  <c r="AH187" i="6" s="1"/>
  <c r="AG188" i="6"/>
  <c r="AH188" i="6" s="1"/>
  <c r="AG189" i="6"/>
  <c r="AH189" i="6" s="1"/>
  <c r="AG190" i="6"/>
  <c r="AH190" i="6" s="1"/>
  <c r="AG191" i="6"/>
  <c r="AH191" i="6" s="1"/>
  <c r="AG192" i="6"/>
  <c r="AH192" i="6" s="1"/>
  <c r="AG193" i="6"/>
  <c r="AH193" i="6" s="1"/>
  <c r="AG194" i="6"/>
  <c r="AH194" i="6" s="1"/>
  <c r="AG195" i="6"/>
  <c r="AH195" i="6" s="1"/>
  <c r="AG196" i="6"/>
  <c r="AH196" i="6" s="1"/>
  <c r="AG197" i="6"/>
  <c r="AH197" i="6" s="1"/>
  <c r="AG198" i="6"/>
  <c r="AH198" i="6" s="1"/>
  <c r="AG199" i="6"/>
  <c r="AH199" i="6" s="1"/>
  <c r="AG200" i="6"/>
  <c r="AH200" i="6" s="1"/>
  <c r="AG201" i="6"/>
  <c r="AH201" i="6" s="1"/>
  <c r="AG202" i="6"/>
  <c r="AH202" i="6" s="1"/>
  <c r="AG203" i="6"/>
  <c r="AH203" i="6" s="1"/>
  <c r="AG204" i="6"/>
  <c r="AH204" i="6" s="1"/>
  <c r="AG205" i="6"/>
  <c r="AH205" i="6" s="1"/>
  <c r="AG206" i="6"/>
  <c r="AH206" i="6" s="1"/>
  <c r="AG207" i="6"/>
  <c r="AH207" i="6" s="1"/>
  <c r="AG208" i="6"/>
  <c r="AH208" i="6" s="1"/>
  <c r="AG209" i="6"/>
  <c r="AH209" i="6" s="1"/>
  <c r="AG210" i="6"/>
  <c r="AH210" i="6" s="1"/>
  <c r="AG211" i="6"/>
  <c r="AH211" i="6" s="1"/>
  <c r="AG212" i="6"/>
  <c r="AH212" i="6" s="1"/>
  <c r="AG213" i="6"/>
  <c r="AH213" i="6" s="1"/>
  <c r="AG214" i="6"/>
  <c r="AH214" i="6" s="1"/>
  <c r="AG215" i="6"/>
  <c r="AH215" i="6" s="1"/>
  <c r="AG216" i="6"/>
  <c r="AH216" i="6" s="1"/>
  <c r="AG217" i="6"/>
  <c r="AH217" i="6" s="1"/>
  <c r="AG218" i="6"/>
  <c r="AH218" i="6" s="1"/>
  <c r="AG219" i="6"/>
  <c r="AH219" i="6" s="1"/>
  <c r="AG220" i="6"/>
  <c r="AH220" i="6" s="1"/>
  <c r="AG221" i="6"/>
  <c r="AH221" i="6" s="1"/>
  <c r="AG222" i="6"/>
  <c r="AH222" i="6" s="1"/>
  <c r="AG223" i="6"/>
  <c r="AH223" i="6" s="1"/>
  <c r="AG224" i="6"/>
  <c r="AH224" i="6" s="1"/>
  <c r="AG225" i="6"/>
  <c r="AH225" i="6" s="1"/>
  <c r="AG226" i="6"/>
  <c r="AH226" i="6" s="1"/>
  <c r="AG227" i="6"/>
  <c r="AH227" i="6" s="1"/>
  <c r="AG228" i="6"/>
  <c r="AH228" i="6" s="1"/>
  <c r="AG229" i="6"/>
  <c r="AH229" i="6" s="1"/>
  <c r="AG230" i="6"/>
  <c r="AH230" i="6" s="1"/>
  <c r="AG231" i="6"/>
  <c r="AH231" i="6" s="1"/>
  <c r="AG232" i="6"/>
  <c r="AH232" i="6" s="1"/>
  <c r="AG233" i="6"/>
  <c r="AH233" i="6" s="1"/>
  <c r="AG234" i="6"/>
  <c r="AH234" i="6" s="1"/>
  <c r="AG235" i="6"/>
  <c r="AH235" i="6" s="1"/>
  <c r="AG236" i="6"/>
  <c r="AH236" i="6" s="1"/>
  <c r="AG237" i="6"/>
  <c r="AH237" i="6" s="1"/>
  <c r="AG238" i="6"/>
  <c r="AH238" i="6" s="1"/>
  <c r="AG239" i="6"/>
  <c r="AH239" i="6" s="1"/>
  <c r="AG240" i="6"/>
  <c r="AH240" i="6" s="1"/>
  <c r="AG241" i="6"/>
  <c r="AH241" i="6" s="1"/>
  <c r="AG242" i="6"/>
  <c r="AH242" i="6" s="1"/>
  <c r="AG243" i="6"/>
  <c r="AH243" i="6" s="1"/>
  <c r="AG244" i="6"/>
  <c r="AH244" i="6" s="1"/>
  <c r="AG245" i="6"/>
  <c r="AH245" i="6" s="1"/>
  <c r="AG246" i="6"/>
  <c r="AH246" i="6" s="1"/>
  <c r="AG247" i="6"/>
  <c r="AH247" i="6" s="1"/>
  <c r="AG248" i="6"/>
  <c r="AH248" i="6" s="1"/>
  <c r="AG249" i="6"/>
  <c r="AH249" i="6" s="1"/>
  <c r="AG250" i="6"/>
  <c r="AH250" i="6" s="1"/>
  <c r="AG251" i="6"/>
  <c r="AH251" i="6" s="1"/>
  <c r="AG252" i="6"/>
  <c r="AH252" i="6" s="1"/>
  <c r="AG253" i="6"/>
  <c r="AH253" i="6" s="1"/>
  <c r="AG254" i="6"/>
  <c r="AH254" i="6" s="1"/>
  <c r="AG255" i="6"/>
  <c r="AH255" i="6" s="1"/>
  <c r="AG256" i="6"/>
  <c r="AH256" i="6" s="1"/>
  <c r="AG257" i="6"/>
  <c r="AH257" i="6" s="1"/>
  <c r="AG258" i="6"/>
  <c r="AH258" i="6" s="1"/>
  <c r="AG259" i="6"/>
  <c r="AH259" i="6" s="1"/>
  <c r="AG260" i="6"/>
  <c r="AH260" i="6" s="1"/>
  <c r="AG261" i="6"/>
  <c r="AH261" i="6" s="1"/>
  <c r="AG262" i="6"/>
  <c r="AH262" i="6" s="1"/>
  <c r="AG263" i="6"/>
  <c r="AH263" i="6" s="1"/>
  <c r="AG264" i="6"/>
  <c r="AH264" i="6" s="1"/>
  <c r="AG265" i="6"/>
  <c r="AH265" i="6" s="1"/>
  <c r="AG266" i="6"/>
  <c r="AH266" i="6" s="1"/>
  <c r="AG267" i="6"/>
  <c r="AH267" i="6" s="1"/>
  <c r="AG268" i="6"/>
  <c r="AH268" i="6" s="1"/>
  <c r="AG269" i="6"/>
  <c r="AH269" i="6" s="1"/>
  <c r="AG270" i="6"/>
  <c r="AH270" i="6" s="1"/>
  <c r="AG271" i="6"/>
  <c r="AH271" i="6" s="1"/>
  <c r="AG272" i="6"/>
  <c r="AH272" i="6" s="1"/>
  <c r="AG273" i="6"/>
  <c r="AH273" i="6" s="1"/>
  <c r="AG274" i="6"/>
  <c r="AH274" i="6" s="1"/>
  <c r="AG275" i="6"/>
  <c r="AH275" i="6" s="1"/>
  <c r="AG276" i="6"/>
  <c r="AH276" i="6" s="1"/>
  <c r="AG277" i="6"/>
  <c r="AH277" i="6" s="1"/>
  <c r="AG278" i="6"/>
  <c r="AH278" i="6" s="1"/>
  <c r="AG279" i="6"/>
  <c r="AH279" i="6" s="1"/>
  <c r="AG280" i="6"/>
  <c r="AH280" i="6" s="1"/>
  <c r="AG281" i="6"/>
  <c r="AH281" i="6" s="1"/>
  <c r="AG282" i="6"/>
  <c r="AH282" i="6" s="1"/>
  <c r="AG283" i="6"/>
  <c r="AH283" i="6" s="1"/>
  <c r="AG284" i="6"/>
  <c r="AH284" i="6" s="1"/>
  <c r="AG285" i="6"/>
  <c r="AH285" i="6" s="1"/>
  <c r="AG286" i="6"/>
  <c r="AH286" i="6" s="1"/>
  <c r="AG287" i="6"/>
  <c r="AH287" i="6" s="1"/>
  <c r="AG288" i="6"/>
  <c r="AH288" i="6" s="1"/>
  <c r="AG289" i="6"/>
  <c r="AH289" i="6" s="1"/>
  <c r="AG290" i="6"/>
  <c r="AH290" i="6" s="1"/>
  <c r="AG291" i="6"/>
  <c r="AH291" i="6" s="1"/>
  <c r="AG292" i="6"/>
  <c r="AH292" i="6" s="1"/>
  <c r="AG293" i="6"/>
  <c r="AH293" i="6" s="1"/>
  <c r="AG294" i="6"/>
  <c r="AH294" i="6" s="1"/>
  <c r="AG295" i="6"/>
  <c r="AH295" i="6" s="1"/>
  <c r="AG296" i="6"/>
  <c r="AH296" i="6" s="1"/>
  <c r="AG297" i="6"/>
  <c r="AH297" i="6" s="1"/>
  <c r="AG298" i="6"/>
  <c r="AH298" i="6" s="1"/>
  <c r="AG299" i="6"/>
  <c r="AH299" i="6" s="1"/>
  <c r="AG300" i="6"/>
  <c r="AH300" i="6" s="1"/>
  <c r="AG301" i="6"/>
  <c r="AH301" i="6" s="1"/>
  <c r="AG302" i="6"/>
  <c r="AH302" i="6" s="1"/>
  <c r="AG303" i="6"/>
  <c r="AH303" i="6" s="1"/>
  <c r="AG304" i="6"/>
  <c r="AH304" i="6" s="1"/>
  <c r="AG305" i="6"/>
  <c r="AH305" i="6" s="1"/>
  <c r="AG306" i="6"/>
  <c r="AH306" i="6" s="1"/>
  <c r="AG307" i="6"/>
  <c r="AH307" i="6" s="1"/>
  <c r="AG308" i="6"/>
  <c r="AH308" i="6" s="1"/>
  <c r="AG309" i="6"/>
  <c r="AH309" i="6" s="1"/>
  <c r="AG310" i="6"/>
  <c r="AH310" i="6" s="1"/>
  <c r="AG311" i="6"/>
  <c r="AH311" i="6" s="1"/>
  <c r="AG312" i="6"/>
  <c r="AH312" i="6" s="1"/>
  <c r="AG313" i="6"/>
  <c r="AH313" i="6" s="1"/>
  <c r="AG314" i="6"/>
  <c r="AH314" i="6" s="1"/>
  <c r="AG315" i="6"/>
  <c r="AH315" i="6" s="1"/>
  <c r="AG316" i="6"/>
  <c r="AH316" i="6" s="1"/>
  <c r="AG317" i="6"/>
  <c r="AH317" i="6" s="1"/>
  <c r="AG318" i="6"/>
  <c r="AH318" i="6" s="1"/>
  <c r="AG319" i="6"/>
  <c r="AH319" i="6" s="1"/>
  <c r="AG320" i="6"/>
  <c r="AH320" i="6" s="1"/>
  <c r="AG321" i="6"/>
  <c r="AH321" i="6" s="1"/>
  <c r="AG322" i="6"/>
  <c r="AH322" i="6" s="1"/>
  <c r="AG323" i="6"/>
  <c r="AH323" i="6" s="1"/>
  <c r="AG324" i="6"/>
  <c r="AH324" i="6" s="1"/>
  <c r="AG325" i="6"/>
  <c r="AH325" i="6" s="1"/>
  <c r="AG326" i="6"/>
  <c r="AH326" i="6" s="1"/>
  <c r="AG327" i="6"/>
  <c r="AH327" i="6" s="1"/>
  <c r="AG328" i="6"/>
  <c r="AH328" i="6" s="1"/>
  <c r="AG329" i="6"/>
  <c r="AH329" i="6" s="1"/>
  <c r="AG330" i="6"/>
  <c r="AH330" i="6" s="1"/>
  <c r="AG331" i="6"/>
  <c r="AH331" i="6" s="1"/>
  <c r="AG332" i="6"/>
  <c r="AH332" i="6" s="1"/>
  <c r="AG333" i="6"/>
  <c r="AH333" i="6" s="1"/>
  <c r="AG334" i="6"/>
  <c r="AH334" i="6" s="1"/>
  <c r="AG335" i="6"/>
  <c r="AH335" i="6" s="1"/>
  <c r="AG336" i="6"/>
  <c r="AH336" i="6" s="1"/>
  <c r="AG337" i="6"/>
  <c r="AH337" i="6" s="1"/>
  <c r="AG338" i="6"/>
  <c r="AH338" i="6" s="1"/>
  <c r="AG339" i="6"/>
  <c r="AH339" i="6" s="1"/>
  <c r="AG340" i="6"/>
  <c r="AH340" i="6" s="1"/>
  <c r="AG341" i="6"/>
  <c r="AH341" i="6" s="1"/>
  <c r="AG342" i="6"/>
  <c r="AH342" i="6" s="1"/>
  <c r="AG343" i="6"/>
  <c r="AH343" i="6" s="1"/>
  <c r="AG344" i="6"/>
  <c r="AH344" i="6" s="1"/>
  <c r="AG345" i="6"/>
  <c r="AH345" i="6" s="1"/>
  <c r="AG346" i="6"/>
  <c r="AH346" i="6" s="1"/>
  <c r="AG347" i="6"/>
  <c r="AH347" i="6" s="1"/>
  <c r="AG348" i="6"/>
  <c r="AH348" i="6" s="1"/>
  <c r="AG349" i="6"/>
  <c r="AH349" i="6" s="1"/>
  <c r="AG350" i="6"/>
  <c r="AH350" i="6" s="1"/>
  <c r="AG351" i="6"/>
  <c r="AH351" i="6" s="1"/>
  <c r="AG352" i="6"/>
  <c r="AH352" i="6" s="1"/>
  <c r="AG353" i="6"/>
  <c r="AH353" i="6" s="1"/>
  <c r="AG354" i="6"/>
  <c r="AH354" i="6" s="1"/>
  <c r="AG355" i="6"/>
  <c r="AH355" i="6" s="1"/>
  <c r="AG356" i="6"/>
  <c r="AH356" i="6" s="1"/>
  <c r="AG357" i="6"/>
  <c r="AH357" i="6" s="1"/>
  <c r="AG358" i="6"/>
  <c r="AH358" i="6" s="1"/>
  <c r="AG359" i="6"/>
  <c r="AH359" i="6" s="1"/>
  <c r="AG360" i="6"/>
  <c r="AH360" i="6" s="1"/>
  <c r="AG361" i="6"/>
  <c r="AH361" i="6" s="1"/>
  <c r="AG362" i="6"/>
  <c r="AH362" i="6" s="1"/>
  <c r="AG363" i="6"/>
  <c r="AH363" i="6" s="1"/>
  <c r="AG364" i="6"/>
  <c r="AH364" i="6" s="1"/>
  <c r="AG365" i="6"/>
  <c r="AH365" i="6" s="1"/>
  <c r="AG366" i="6"/>
  <c r="AH366" i="6" s="1"/>
  <c r="AG367" i="6"/>
  <c r="AH367" i="6" s="1"/>
  <c r="AG368" i="6"/>
  <c r="AH368" i="6" s="1"/>
  <c r="AG369" i="6"/>
  <c r="AH369" i="6" s="1"/>
  <c r="AG370" i="6"/>
  <c r="AH370" i="6" s="1"/>
  <c r="AG371" i="6"/>
  <c r="AH371" i="6" s="1"/>
  <c r="AG372" i="6"/>
  <c r="AH372" i="6" s="1"/>
  <c r="AG373" i="6"/>
  <c r="AH373" i="6" s="1"/>
  <c r="AG374" i="6"/>
  <c r="AH374" i="6" s="1"/>
  <c r="AG375" i="6"/>
  <c r="AH375" i="6" s="1"/>
  <c r="AG376" i="6"/>
  <c r="AH376" i="6" s="1"/>
  <c r="AG377" i="6"/>
  <c r="AH377" i="6" s="1"/>
  <c r="AG378" i="6"/>
  <c r="AH378" i="6" s="1"/>
  <c r="AG379" i="6"/>
  <c r="AH379" i="6" s="1"/>
  <c r="AG380" i="6"/>
  <c r="AH380" i="6" s="1"/>
  <c r="AG381" i="6"/>
  <c r="AH381" i="6" s="1"/>
  <c r="AG382" i="6"/>
  <c r="AH382" i="6" s="1"/>
  <c r="AG383" i="6"/>
  <c r="AH383" i="6" s="1"/>
  <c r="AG384" i="6"/>
  <c r="AH384" i="6" s="1"/>
  <c r="AG385" i="6"/>
  <c r="AH385" i="6" s="1"/>
  <c r="AG386" i="6"/>
  <c r="AH386" i="6" s="1"/>
  <c r="AG387" i="6"/>
  <c r="AH387" i="6" s="1"/>
  <c r="AG388" i="6"/>
  <c r="AH388" i="6" s="1"/>
  <c r="AG389" i="6"/>
  <c r="AH389" i="6" s="1"/>
  <c r="AG390" i="6"/>
  <c r="AH390" i="6" s="1"/>
  <c r="AG391" i="6"/>
  <c r="AH391" i="6" s="1"/>
  <c r="AG392" i="6"/>
  <c r="AH392" i="6" s="1"/>
  <c r="AG393" i="6"/>
  <c r="AH393" i="6" s="1"/>
  <c r="AG394" i="6"/>
  <c r="AH394" i="6" s="1"/>
  <c r="AG395" i="6"/>
  <c r="AH395" i="6" s="1"/>
  <c r="AG396" i="6"/>
  <c r="AH396" i="6" s="1"/>
  <c r="AG397" i="6"/>
  <c r="AH397" i="6" s="1"/>
  <c r="AG398" i="6"/>
  <c r="AH398" i="6" s="1"/>
  <c r="AG399" i="6"/>
  <c r="AH399" i="6" s="1"/>
  <c r="AG400" i="6"/>
  <c r="AH400" i="6" s="1"/>
  <c r="AG401" i="6"/>
  <c r="AH401" i="6" s="1"/>
  <c r="AG402" i="6"/>
  <c r="AH402" i="6" s="1"/>
  <c r="AG403" i="6"/>
  <c r="AH403" i="6" s="1"/>
  <c r="AG404" i="6"/>
  <c r="AH404" i="6" s="1"/>
  <c r="AG405" i="6"/>
  <c r="AH405" i="6" s="1"/>
  <c r="AG406" i="6"/>
  <c r="AH406" i="6" s="1"/>
  <c r="AG407" i="6"/>
  <c r="AH407" i="6" s="1"/>
  <c r="AG408" i="6"/>
  <c r="AH408" i="6" s="1"/>
  <c r="AG409" i="6"/>
  <c r="AH409" i="6" s="1"/>
  <c r="AG410" i="6"/>
  <c r="AH410" i="6" s="1"/>
  <c r="AG411" i="6"/>
  <c r="AH411" i="6" s="1"/>
  <c r="AG412" i="6"/>
  <c r="AH412" i="6" s="1"/>
  <c r="AG413" i="6"/>
  <c r="AH413" i="6" s="1"/>
  <c r="AG414" i="6"/>
  <c r="AH414" i="6" s="1"/>
  <c r="AG415" i="6"/>
  <c r="AH415" i="6" s="1"/>
  <c r="AG416" i="6"/>
  <c r="AH416" i="6" s="1"/>
  <c r="AG417" i="6"/>
  <c r="AH417" i="6" s="1"/>
  <c r="AG418" i="6"/>
  <c r="AH418" i="6" s="1"/>
  <c r="AG419" i="6"/>
  <c r="AH419" i="6" s="1"/>
  <c r="AG420" i="6"/>
  <c r="AH420" i="6" s="1"/>
  <c r="AG421" i="6"/>
  <c r="AH421" i="6" s="1"/>
  <c r="AG422" i="6"/>
  <c r="AH422" i="6" s="1"/>
  <c r="AG423" i="6"/>
  <c r="AH423" i="6" s="1"/>
  <c r="AG424" i="6"/>
  <c r="AH424" i="6" s="1"/>
  <c r="AG425" i="6"/>
  <c r="AH425" i="6" s="1"/>
  <c r="AG426" i="6"/>
  <c r="AH426" i="6" s="1"/>
  <c r="AG427" i="6"/>
  <c r="AH427" i="6" s="1"/>
  <c r="AG433" i="6"/>
  <c r="AH433" i="6" s="1"/>
  <c r="AG434" i="6"/>
  <c r="AH434" i="6" s="1"/>
  <c r="AG435" i="6"/>
  <c r="AH435" i="6" s="1"/>
  <c r="AG436" i="6"/>
  <c r="AH436" i="6" s="1"/>
  <c r="AG437" i="6"/>
  <c r="AH437" i="6" s="1"/>
  <c r="AG438" i="6"/>
  <c r="AH438" i="6" s="1"/>
  <c r="AG439" i="6"/>
  <c r="AH439" i="6" s="1"/>
  <c r="AG440" i="6"/>
  <c r="AH440" i="6" s="1"/>
  <c r="AG441" i="6"/>
  <c r="AH441" i="6" s="1"/>
  <c r="AG442" i="6"/>
  <c r="AH442" i="6" s="1"/>
  <c r="AG443" i="6"/>
  <c r="AH443" i="6" s="1"/>
  <c r="AG2" i="6"/>
  <c r="AH2" i="6" s="1"/>
  <c r="AE41" i="6"/>
  <c r="AF41" i="6" s="1"/>
  <c r="AE78" i="6"/>
  <c r="AF78" i="6" s="1"/>
  <c r="AE96" i="6"/>
  <c r="AF96" i="6" s="1"/>
  <c r="AE46" i="6"/>
  <c r="AF46" i="6" s="1"/>
  <c r="AE410" i="6"/>
  <c r="AF410" i="6" s="1"/>
  <c r="AE362" i="6"/>
  <c r="AF362" i="6" s="1"/>
  <c r="AE342" i="6"/>
  <c r="AF342" i="6" s="1"/>
  <c r="AE404" i="6"/>
  <c r="AF404" i="6" s="1"/>
  <c r="AE35" i="6"/>
  <c r="AF35" i="6" s="1"/>
  <c r="AE45" i="6"/>
  <c r="AF45" i="6" s="1"/>
  <c r="AE13" i="6"/>
  <c r="AF13" i="6" s="1"/>
  <c r="AE119" i="6"/>
  <c r="AF119" i="6" s="1"/>
  <c r="AE99" i="6"/>
  <c r="AF99" i="6" s="1"/>
  <c r="AE27" i="6"/>
  <c r="AF27" i="6" s="1"/>
  <c r="AE61" i="6"/>
  <c r="AF61" i="6" s="1"/>
  <c r="AE30" i="6"/>
  <c r="AF30" i="6" s="1"/>
  <c r="AE31" i="6"/>
  <c r="AF31" i="6" s="1"/>
  <c r="AE51" i="6"/>
  <c r="AF51" i="6" s="1"/>
  <c r="AE23" i="6"/>
  <c r="AF23" i="6" s="1"/>
  <c r="AE88" i="6"/>
  <c r="AF88" i="6" s="1"/>
  <c r="AE100" i="6"/>
  <c r="AF100" i="6" s="1"/>
  <c r="AE18" i="6"/>
  <c r="AF18" i="6" s="1"/>
  <c r="AE26" i="6"/>
  <c r="AF26" i="6" s="1"/>
  <c r="AE110" i="6"/>
  <c r="AF110" i="6" s="1"/>
  <c r="AE136" i="6"/>
  <c r="AF136" i="6" s="1"/>
  <c r="AE106" i="6"/>
  <c r="AF106" i="6" s="1"/>
  <c r="AE33" i="6"/>
  <c r="AF33" i="6" s="1"/>
  <c r="AE172" i="6"/>
  <c r="AF172" i="6" s="1"/>
  <c r="AE97" i="6"/>
  <c r="AF97" i="6" s="1"/>
  <c r="AE120" i="6"/>
  <c r="AF120" i="6" s="1"/>
  <c r="AE127" i="6"/>
  <c r="AF127" i="6" s="1"/>
  <c r="AE133" i="6"/>
  <c r="AF133" i="6" s="1"/>
  <c r="AE141" i="6"/>
  <c r="AF141" i="6" s="1"/>
  <c r="AE77" i="6"/>
  <c r="AF77" i="6" s="1"/>
  <c r="AE117" i="6"/>
  <c r="AF117" i="6" s="1"/>
  <c r="AE75" i="6"/>
  <c r="AF75" i="6" s="1"/>
  <c r="AE102" i="6"/>
  <c r="AF102" i="6" s="1"/>
  <c r="AE161" i="6"/>
  <c r="AF161" i="6" s="1"/>
  <c r="AE160" i="6"/>
  <c r="AF160" i="6" s="1"/>
  <c r="AE165" i="6"/>
  <c r="AF165" i="6" s="1"/>
  <c r="AE111" i="6"/>
  <c r="AF111" i="6" s="1"/>
  <c r="AE112" i="6"/>
  <c r="AF112" i="6" s="1"/>
  <c r="AE155" i="6"/>
  <c r="AF155" i="6" s="1"/>
  <c r="AE166" i="6"/>
  <c r="AF166" i="6" s="1"/>
  <c r="AE139" i="6"/>
  <c r="AF139" i="6" s="1"/>
  <c r="AE176" i="6"/>
  <c r="AF176" i="6" s="1"/>
  <c r="AE197" i="6"/>
  <c r="AF197" i="6" s="1"/>
  <c r="AE94" i="6"/>
  <c r="AF94" i="6" s="1"/>
  <c r="AE44" i="6"/>
  <c r="AF44" i="6" s="1"/>
  <c r="AE34" i="6"/>
  <c r="AF34" i="6" s="1"/>
  <c r="AE113" i="6"/>
  <c r="AF113" i="6" s="1"/>
  <c r="E121" i="9"/>
  <c r="AE321" i="6"/>
  <c r="AF321" i="6" s="1"/>
  <c r="AE350" i="6"/>
  <c r="AF350" i="6" s="1"/>
  <c r="AE244" i="6"/>
  <c r="AF244" i="6" s="1"/>
  <c r="AE231" i="6"/>
  <c r="AF231" i="6" s="1"/>
  <c r="AE289" i="6"/>
  <c r="AF289" i="6" s="1"/>
  <c r="AE265" i="6"/>
  <c r="AF265" i="6" s="1"/>
  <c r="AE269" i="6"/>
  <c r="AF269" i="6" s="1"/>
  <c r="AE261" i="6"/>
  <c r="AF261" i="6" s="1"/>
  <c r="AE297" i="6"/>
  <c r="AF297" i="6" s="1"/>
  <c r="AE299" i="6"/>
  <c r="AF299" i="6" s="1"/>
  <c r="AE293" i="6"/>
  <c r="AF293" i="6" s="1"/>
  <c r="AE243" i="6"/>
  <c r="AF243" i="6" s="1"/>
  <c r="AE276" i="6"/>
  <c r="AF276" i="6" s="1"/>
  <c r="AE420" i="6"/>
  <c r="AF420" i="6" s="1"/>
  <c r="AE245" i="6"/>
  <c r="AF245" i="6" s="1"/>
  <c r="AE275" i="6"/>
  <c r="AF275" i="6" s="1"/>
  <c r="AE270" i="6"/>
  <c r="AF270" i="6" s="1"/>
  <c r="AE291" i="6"/>
  <c r="AF291" i="6" s="1"/>
  <c r="AE296" i="6"/>
  <c r="AF296" i="6" s="1"/>
  <c r="AE271" i="6"/>
  <c r="AF271" i="6" s="1"/>
  <c r="AE239" i="6"/>
  <c r="AF239" i="6" s="1"/>
  <c r="AE281" i="6"/>
  <c r="AF281" i="6" s="1"/>
  <c r="AE273" i="6"/>
  <c r="AF273" i="6" s="1"/>
  <c r="AE5" i="6"/>
  <c r="AF5" i="6" s="1"/>
  <c r="AE216" i="6"/>
  <c r="AF216" i="6" s="1"/>
  <c r="AE248" i="6"/>
  <c r="AF248" i="6" s="1"/>
  <c r="AE268" i="6"/>
  <c r="AF268" i="6" s="1"/>
  <c r="AE283" i="6"/>
  <c r="AF283" i="6" s="1"/>
  <c r="AE285" i="6"/>
  <c r="AF285" i="6" s="1"/>
  <c r="AE259" i="6"/>
  <c r="AF259" i="6" s="1"/>
  <c r="AE286" i="6"/>
  <c r="AF286" i="6" s="1"/>
  <c r="AE267" i="6"/>
  <c r="AF267" i="6" s="1"/>
  <c r="AE55" i="6"/>
  <c r="AF55" i="6" s="1"/>
  <c r="AE63" i="6"/>
  <c r="AF63" i="6" s="1"/>
  <c r="AE16" i="6"/>
  <c r="AF16" i="6" s="1"/>
  <c r="AE314" i="6"/>
  <c r="AF314" i="6" s="1"/>
  <c r="AE327" i="6"/>
  <c r="AF327" i="6" s="1"/>
  <c r="AE331" i="6"/>
  <c r="AF331" i="6" s="1"/>
  <c r="AE323" i="6"/>
  <c r="AF323" i="6" s="1"/>
  <c r="AE436" i="6"/>
  <c r="AF436" i="6" s="1"/>
  <c r="AE17" i="6"/>
  <c r="AF17" i="6" s="1"/>
  <c r="AE427" i="6"/>
  <c r="AF427" i="6" s="1"/>
  <c r="AE408" i="6"/>
  <c r="AF408" i="6" s="1"/>
  <c r="AE206" i="6"/>
  <c r="AF206" i="6" s="1"/>
  <c r="AE236" i="6"/>
  <c r="AF236" i="6" s="1"/>
  <c r="AE287" i="6"/>
  <c r="AF287" i="6" s="1"/>
  <c r="AE423" i="6"/>
  <c r="AF423" i="6" s="1"/>
  <c r="AE417" i="6"/>
  <c r="AF417" i="6" s="1"/>
  <c r="AE89" i="6"/>
  <c r="AF89" i="6" s="1"/>
  <c r="AE382" i="6"/>
  <c r="AF382" i="6" s="1"/>
  <c r="AE135" i="6"/>
  <c r="AF135" i="6" s="1"/>
  <c r="AE174" i="6"/>
  <c r="AF174" i="6" s="1"/>
  <c r="AE411" i="6"/>
  <c r="AF411" i="6" s="1"/>
  <c r="AE332" i="6"/>
  <c r="AF332" i="6" s="1"/>
  <c r="AE129" i="6"/>
  <c r="AF129" i="6" s="1"/>
  <c r="AE400" i="6"/>
  <c r="AF400" i="6" s="1"/>
  <c r="AE434" i="6"/>
  <c r="AF434" i="6" s="1"/>
  <c r="AE95" i="6"/>
  <c r="AF95" i="6" s="1"/>
  <c r="AE108" i="6"/>
  <c r="AF108" i="6" s="1"/>
  <c r="AE93" i="6"/>
  <c r="AF93" i="6" s="1"/>
  <c r="AE153" i="6"/>
  <c r="AF153" i="6" s="1"/>
  <c r="AE14" i="6"/>
  <c r="AF14" i="6" s="1"/>
  <c r="AE7" i="6"/>
  <c r="AF7" i="6" s="1"/>
  <c r="AE358" i="6"/>
  <c r="AF358" i="6" s="1"/>
  <c r="AE375" i="6"/>
  <c r="AF375" i="6" s="1"/>
  <c r="AE364" i="6"/>
  <c r="AF364" i="6" s="1"/>
  <c r="AE378" i="6"/>
  <c r="AF378" i="6" s="1"/>
  <c r="AE386" i="6"/>
  <c r="AF386" i="6" s="1"/>
  <c r="AE42" i="6"/>
  <c r="AF42" i="6" s="1"/>
  <c r="AE196" i="6"/>
  <c r="AF196" i="6" s="1"/>
  <c r="AE409" i="6"/>
  <c r="AF409" i="6" s="1"/>
  <c r="AE356" i="6"/>
  <c r="AF356" i="6" s="1"/>
  <c r="AE156" i="6"/>
  <c r="AF156" i="6" s="1"/>
  <c r="AE334" i="6"/>
  <c r="AF334" i="6" s="1"/>
  <c r="AE305" i="6"/>
  <c r="AF305" i="6" s="1"/>
  <c r="AE320" i="6"/>
  <c r="AF320" i="6" s="1"/>
  <c r="AE122" i="6"/>
  <c r="AF122" i="6" s="1"/>
  <c r="AE3" i="6"/>
  <c r="AF3" i="6" s="1"/>
  <c r="AE190" i="6"/>
  <c r="AF190" i="6" s="1"/>
  <c r="AE164" i="6"/>
  <c r="AF164" i="6" s="1"/>
  <c r="AE59" i="6"/>
  <c r="AF59" i="6" s="1"/>
  <c r="AE351" i="6"/>
  <c r="AF351" i="6" s="1"/>
  <c r="AE84" i="6"/>
  <c r="AF84" i="6" s="1"/>
  <c r="AE355" i="6"/>
  <c r="AF355" i="6" s="1"/>
  <c r="AE109" i="6"/>
  <c r="AF109" i="6" s="1"/>
  <c r="AE416" i="6"/>
  <c r="AF416" i="6" s="1"/>
  <c r="AE54" i="6"/>
  <c r="AF54" i="6" s="1"/>
  <c r="AE361" i="6"/>
  <c r="AF361" i="6" s="1"/>
  <c r="AE83" i="6"/>
  <c r="AF83" i="6" s="1"/>
  <c r="AE389" i="6"/>
  <c r="AF389" i="6" s="1"/>
  <c r="AE376" i="6"/>
  <c r="AF376" i="6" s="1"/>
  <c r="AE70" i="6"/>
  <c r="AF70" i="6" s="1"/>
  <c r="AE421" i="6"/>
  <c r="AF421" i="6" s="1"/>
  <c r="AE92" i="6"/>
  <c r="AF92" i="6" s="1"/>
  <c r="AE169" i="6"/>
  <c r="AF169" i="6" s="1"/>
  <c r="AE211" i="6"/>
  <c r="AF211" i="6" s="1"/>
  <c r="AE414" i="6"/>
  <c r="AF414" i="6" s="1"/>
  <c r="AE330" i="6"/>
  <c r="AF330" i="6" s="1"/>
  <c r="AE435" i="6"/>
  <c r="AF435" i="6" s="1"/>
  <c r="AE138" i="6"/>
  <c r="AF138" i="6" s="1"/>
  <c r="AE403" i="6"/>
  <c r="AF403" i="6" s="1"/>
  <c r="AE147" i="6"/>
  <c r="AF147" i="6" s="1"/>
  <c r="AE137" i="6"/>
  <c r="AF137" i="6" s="1"/>
  <c r="AE140" i="6"/>
  <c r="AF140" i="6" s="1"/>
  <c r="AE142" i="6"/>
  <c r="AF142" i="6" s="1"/>
  <c r="AE415" i="6"/>
  <c r="AF415" i="6" s="1"/>
  <c r="AE76" i="6"/>
  <c r="AF76" i="6" s="1"/>
  <c r="AE367" i="6"/>
  <c r="AF367" i="6" s="1"/>
  <c r="AE368" i="6"/>
  <c r="AF368" i="6" s="1"/>
  <c r="AE98" i="6"/>
  <c r="AF98" i="6" s="1"/>
  <c r="AE345" i="6"/>
  <c r="AF345" i="6" s="1"/>
  <c r="AE396" i="6"/>
  <c r="AF396" i="6" s="1"/>
  <c r="AE425" i="6"/>
  <c r="AF425" i="6" s="1"/>
  <c r="AE338" i="6"/>
  <c r="AF338" i="6" s="1"/>
  <c r="AE28" i="6"/>
  <c r="AF28" i="6" s="1"/>
  <c r="AE258" i="6"/>
  <c r="AF258" i="6" s="1"/>
  <c r="AE295" i="6"/>
  <c r="AF295" i="6" s="1"/>
  <c r="AE81" i="6"/>
  <c r="AF81" i="6" s="1"/>
  <c r="AE52" i="6"/>
  <c r="AF52" i="6" s="1"/>
  <c r="AE380" i="6"/>
  <c r="AF380" i="6" s="1"/>
  <c r="AE441" i="6"/>
  <c r="AF441" i="6" s="1"/>
  <c r="AE397" i="6"/>
  <c r="AF397" i="6" s="1"/>
  <c r="AE399" i="6"/>
  <c r="AF399" i="6" s="1"/>
  <c r="AE307" i="6"/>
  <c r="AF307" i="6" s="1"/>
  <c r="AE335" i="6"/>
  <c r="AF335" i="6" s="1"/>
  <c r="AE317" i="6"/>
  <c r="AF317" i="6" s="1"/>
  <c r="AE313" i="6"/>
  <c r="AF313" i="6" s="1"/>
  <c r="AE363" i="6"/>
  <c r="AF363" i="6" s="1"/>
  <c r="AE310" i="6"/>
  <c r="AF310" i="6" s="1"/>
  <c r="AE377" i="6"/>
  <c r="AF377" i="6" s="1"/>
  <c r="AE72" i="6"/>
  <c r="AF72" i="6" s="1"/>
  <c r="AE339" i="6"/>
  <c r="AF339" i="6" s="1"/>
  <c r="AE344" i="6"/>
  <c r="AF344" i="6" s="1"/>
  <c r="AE340" i="6"/>
  <c r="AF340" i="6" s="1"/>
  <c r="AE178" i="6"/>
  <c r="AF178" i="6" s="1"/>
  <c r="AE191" i="6"/>
  <c r="AF191" i="6" s="1"/>
  <c r="AE353" i="6"/>
  <c r="AF353" i="6" s="1"/>
  <c r="AE170" i="6"/>
  <c r="AF170" i="6" s="1"/>
  <c r="AE47" i="6"/>
  <c r="AF47" i="6" s="1"/>
  <c r="AE21" i="6"/>
  <c r="AF21" i="6" s="1"/>
  <c r="AE48" i="6"/>
  <c r="AF48" i="6" s="1"/>
  <c r="AE32" i="6"/>
  <c r="AF32" i="6" s="1"/>
  <c r="AE104" i="6"/>
  <c r="AF104" i="6" s="1"/>
  <c r="AE154" i="6"/>
  <c r="AF154" i="6" s="1"/>
  <c r="AE195" i="6"/>
  <c r="AF195" i="6" s="1"/>
  <c r="AE199" i="6"/>
  <c r="AF199" i="6" s="1"/>
  <c r="AE224" i="6"/>
  <c r="AF224" i="6" s="1"/>
  <c r="AE225" i="6"/>
  <c r="AF225" i="6" s="1"/>
  <c r="AE218" i="6"/>
  <c r="AF218" i="6" s="1"/>
  <c r="AE217" i="6"/>
  <c r="AF217" i="6" s="1"/>
  <c r="AE208" i="6"/>
  <c r="AF208" i="6" s="1"/>
  <c r="AE242" i="6"/>
  <c r="AF242" i="6" s="1"/>
  <c r="AE262" i="6"/>
  <c r="AF262" i="6" s="1"/>
  <c r="AE238" i="6"/>
  <c r="AF238" i="6" s="1"/>
  <c r="AE252" i="6"/>
  <c r="AF252" i="6" s="1"/>
  <c r="AE237" i="6"/>
  <c r="AF237" i="6" s="1"/>
  <c r="AE226" i="6"/>
  <c r="AF226" i="6" s="1"/>
  <c r="AE202" i="6"/>
  <c r="AF202" i="6" s="1"/>
  <c r="AE189" i="6"/>
  <c r="AF189" i="6" s="1"/>
  <c r="AE232" i="6"/>
  <c r="AF232" i="6" s="1"/>
  <c r="AE413" i="6"/>
  <c r="AF413" i="6" s="1"/>
  <c r="AE328" i="6"/>
  <c r="AF328" i="6" s="1"/>
  <c r="AE198" i="6"/>
  <c r="AF198" i="6" s="1"/>
  <c r="AE229" i="6"/>
  <c r="AF229" i="6" s="1"/>
  <c r="AE233" i="6"/>
  <c r="AF233" i="6" s="1"/>
  <c r="AE219" i="6"/>
  <c r="AF219" i="6" s="1"/>
  <c r="AE207" i="6"/>
  <c r="AF207" i="6" s="1"/>
  <c r="AE201" i="6"/>
  <c r="AF201" i="6" s="1"/>
  <c r="AE274" i="6"/>
  <c r="AF274" i="6" s="1"/>
  <c r="AE251" i="6"/>
  <c r="AF251" i="6" s="1"/>
  <c r="AE257" i="6"/>
  <c r="AF257" i="6" s="1"/>
  <c r="AE255" i="6"/>
  <c r="AF255" i="6" s="1"/>
  <c r="AE246" i="6"/>
  <c r="AF246" i="6" s="1"/>
  <c r="AE260" i="6"/>
  <c r="AF260" i="6" s="1"/>
  <c r="AE240" i="6"/>
  <c r="AF240" i="6" s="1"/>
  <c r="AE234" i="6"/>
  <c r="AF234" i="6" s="1"/>
  <c r="AE185" i="6"/>
  <c r="AF185" i="6" s="1"/>
  <c r="AE186" i="6"/>
  <c r="AF186" i="6" s="1"/>
  <c r="AE277" i="6"/>
  <c r="AF277" i="6" s="1"/>
  <c r="AE282" i="6"/>
  <c r="AF282" i="6" s="1"/>
  <c r="AE179" i="6"/>
  <c r="AF179" i="6" s="1"/>
  <c r="AE175" i="6"/>
  <c r="AF175" i="6" s="1"/>
  <c r="AE213" i="6"/>
  <c r="AF213" i="6" s="1"/>
  <c r="AE253" i="6"/>
  <c r="AF253" i="6" s="1"/>
  <c r="AE250" i="6"/>
  <c r="AF250" i="6" s="1"/>
  <c r="AE150" i="6"/>
  <c r="AF150" i="6" s="1"/>
  <c r="AE426" i="6"/>
  <c r="AF426" i="6" s="1"/>
  <c r="AE383" i="6"/>
  <c r="AF383" i="6" s="1"/>
  <c r="AE365" i="6"/>
  <c r="AF365" i="6" s="1"/>
  <c r="AE373" i="6"/>
  <c r="AF373" i="6" s="1"/>
  <c r="AE366" i="6"/>
  <c r="AF366" i="6" s="1"/>
  <c r="AE235" i="6"/>
  <c r="AF235" i="6" s="1"/>
  <c r="AE116" i="6"/>
  <c r="AF116" i="6" s="1"/>
  <c r="AE107" i="6"/>
  <c r="AF107" i="6" s="1"/>
  <c r="AE370" i="6"/>
  <c r="AF370" i="6" s="1"/>
  <c r="AE392" i="6"/>
  <c r="AF392" i="6" s="1"/>
  <c r="AE352" i="6"/>
  <c r="AF352" i="6" s="1"/>
  <c r="AE348" i="6"/>
  <c r="AF348" i="6" s="1"/>
  <c r="AE302" i="6"/>
  <c r="AF302" i="6" s="1"/>
  <c r="AE181" i="6"/>
  <c r="AF181" i="6" s="1"/>
  <c r="AE303" i="6"/>
  <c r="AF303" i="6" s="1"/>
  <c r="AE184" i="6"/>
  <c r="AF184" i="6" s="1"/>
  <c r="AE131" i="6"/>
  <c r="AF131" i="6" s="1"/>
  <c r="AE374" i="6"/>
  <c r="AF374" i="6" s="1"/>
  <c r="R159" i="17" l="1"/>
  <c r="S159" i="17" s="1" a="1"/>
  <c r="S159" i="17" s="1"/>
  <c r="T159" i="17" s="1"/>
  <c r="R175" i="17"/>
  <c r="S175" i="17" s="1" a="1"/>
  <c r="S175" i="17" s="1"/>
  <c r="T175" i="17" s="1"/>
  <c r="R53" i="17"/>
  <c r="S53" i="17" s="1" a="1"/>
  <c r="S53" i="17" s="1"/>
  <c r="T53" i="17" s="1"/>
  <c r="R163" i="17"/>
  <c r="S163" i="17" s="1" a="1"/>
  <c r="S163" i="17" s="1"/>
  <c r="T163" i="17" s="1"/>
  <c r="R28" i="17"/>
  <c r="S28" i="17" s="1" a="1"/>
  <c r="S28" i="17" s="1"/>
  <c r="T28" i="17" s="1"/>
  <c r="R27" i="17"/>
  <c r="S27" i="17" s="1" a="1"/>
  <c r="S27" i="17" s="1"/>
  <c r="T27" i="17" s="1"/>
  <c r="R343" i="17"/>
  <c r="S343" i="17" s="1" a="1"/>
  <c r="S343" i="17" s="1"/>
  <c r="T343" i="17" s="1"/>
  <c r="R230" i="17"/>
  <c r="S230" i="17" s="1" a="1"/>
  <c r="S230" i="17" s="1"/>
  <c r="T230" i="17" s="1"/>
  <c r="R244" i="17"/>
  <c r="S244" i="17" s="1" a="1"/>
  <c r="S244" i="17" s="1"/>
  <c r="T244" i="17" s="1"/>
  <c r="R434" i="17"/>
  <c r="S434" i="17" s="1" a="1"/>
  <c r="S434" i="17" s="1"/>
  <c r="T434" i="17" s="1"/>
  <c r="R35" i="17"/>
  <c r="S35" i="17" s="1" a="1"/>
  <c r="S35" i="17" s="1"/>
  <c r="T35" i="17" s="1"/>
  <c r="R158" i="17"/>
  <c r="S158" i="17" s="1" a="1"/>
  <c r="S158" i="17" s="1"/>
  <c r="T158" i="17" s="1"/>
  <c r="R54" i="17"/>
  <c r="S54" i="17" s="1" a="1"/>
  <c r="S54" i="17" s="1"/>
  <c r="T54" i="17" s="1"/>
  <c r="R114" i="17"/>
  <c r="S114" i="17" s="1" a="1"/>
  <c r="S114" i="17" s="1"/>
  <c r="T114" i="17" s="1"/>
  <c r="R73" i="17"/>
  <c r="S73" i="17" s="1" a="1"/>
  <c r="S73" i="17" s="1"/>
  <c r="T73" i="17" s="1"/>
  <c r="R161" i="17"/>
  <c r="S161" i="17" s="1" a="1"/>
  <c r="S161" i="17" s="1"/>
  <c r="T161" i="17" s="1"/>
  <c r="R82" i="17"/>
  <c r="S82" i="17" s="1" a="1"/>
  <c r="S82" i="17" s="1"/>
  <c r="T82" i="17" s="1"/>
  <c r="R183" i="17"/>
  <c r="S183" i="17" s="1" a="1"/>
  <c r="S183" i="17" s="1"/>
  <c r="T183" i="17" s="1"/>
  <c r="R235" i="17"/>
  <c r="S235" i="17" s="1" a="1"/>
  <c r="S235" i="17" s="1"/>
  <c r="T235" i="17" s="1"/>
  <c r="R271" i="17"/>
  <c r="S271" i="17" s="1" a="1"/>
  <c r="S271" i="17" s="1"/>
  <c r="T271" i="17" s="1"/>
  <c r="R12" i="17"/>
  <c r="S12" i="17" s="1" a="1"/>
  <c r="S12" i="17" s="1"/>
  <c r="T12" i="17" s="1"/>
  <c r="R345" i="17"/>
  <c r="S345" i="17" s="1" a="1"/>
  <c r="S345" i="17" s="1"/>
  <c r="T345" i="17" s="1"/>
  <c r="D108" i="17"/>
  <c r="E108" i="17" s="1" a="1"/>
  <c r="E108" i="17" s="1"/>
  <c r="F108" i="17" s="1"/>
  <c r="AE333" i="6"/>
  <c r="AF333" i="6" s="1"/>
  <c r="AE438" i="17"/>
  <c r="AF438" i="17" s="1"/>
  <c r="AE422" i="6"/>
  <c r="AF422" i="6" s="1"/>
  <c r="AE327" i="17"/>
  <c r="AF327" i="17" s="1"/>
  <c r="AE203" i="6"/>
  <c r="AF203" i="6" s="1"/>
  <c r="AE377" i="17"/>
  <c r="AF377" i="17" s="1"/>
  <c r="AE11" i="6"/>
  <c r="AF11" i="6" s="1"/>
  <c r="AE338" i="17"/>
  <c r="AF338" i="17" s="1"/>
  <c r="AE124" i="6"/>
  <c r="AF124" i="6" s="1"/>
  <c r="AE8" i="17"/>
  <c r="AF8" i="17" s="1"/>
  <c r="AE58" i="6"/>
  <c r="AF58" i="6" s="1"/>
  <c r="AE18" i="17"/>
  <c r="AF18" i="17" s="1"/>
  <c r="AE311" i="6"/>
  <c r="AF311" i="6" s="1"/>
  <c r="AE250" i="17"/>
  <c r="AF250" i="17" s="1"/>
  <c r="AE418" i="6"/>
  <c r="AF418" i="6" s="1"/>
  <c r="AE323" i="17"/>
  <c r="AF323" i="17" s="1"/>
  <c r="AE62" i="6"/>
  <c r="AF62" i="6" s="1"/>
  <c r="AE50" i="17"/>
  <c r="AF50" i="17" s="1"/>
  <c r="AE200" i="6"/>
  <c r="AF200" i="6" s="1"/>
  <c r="AE376" i="17"/>
  <c r="AF376" i="17" s="1"/>
  <c r="AE38" i="6"/>
  <c r="AF38" i="6" s="1"/>
  <c r="AE340" i="17"/>
  <c r="AF340" i="17" s="1"/>
  <c r="AE105" i="6"/>
  <c r="AF105" i="6" s="1"/>
  <c r="AE121" i="17"/>
  <c r="AF121" i="17" s="1"/>
  <c r="AE79" i="6"/>
  <c r="AF79" i="6" s="1"/>
  <c r="AE46" i="17"/>
  <c r="AF46" i="17" s="1"/>
  <c r="AE40" i="6"/>
  <c r="AF40" i="6" s="1"/>
  <c r="AE21" i="17"/>
  <c r="AF21" i="17" s="1"/>
  <c r="AE390" i="6"/>
  <c r="AF390" i="6" s="1"/>
  <c r="AE427" i="17"/>
  <c r="AF427" i="17" s="1"/>
  <c r="AE419" i="6"/>
  <c r="AF419" i="6" s="1"/>
  <c r="AE324" i="17"/>
  <c r="AF324" i="17" s="1"/>
  <c r="AE50" i="6"/>
  <c r="AF50" i="6" s="1"/>
  <c r="AE435" i="17"/>
  <c r="AF435" i="17" s="1"/>
  <c r="AE440" i="6"/>
  <c r="AF440" i="6" s="1"/>
  <c r="AE336" i="17"/>
  <c r="AF336" i="17" s="1"/>
  <c r="AE318" i="6"/>
  <c r="AF318" i="6" s="1"/>
  <c r="AE257" i="17"/>
  <c r="AF257" i="17" s="1"/>
  <c r="AE315" i="6"/>
  <c r="AF315" i="6" s="1"/>
  <c r="AE254" i="17"/>
  <c r="AF254" i="17" s="1"/>
  <c r="AE402" i="6"/>
  <c r="AF402" i="6" s="1"/>
  <c r="AE167" i="17"/>
  <c r="AF167" i="17" s="1"/>
  <c r="AE53" i="6"/>
  <c r="AF53" i="6" s="1"/>
  <c r="AE144" i="17"/>
  <c r="AF144" i="17" s="1"/>
  <c r="AE387" i="6"/>
  <c r="AF387" i="6" s="1"/>
  <c r="AE137" i="17"/>
  <c r="AF137" i="17" s="1"/>
  <c r="AE304" i="6"/>
  <c r="AF304" i="6" s="1"/>
  <c r="AE243" i="17"/>
  <c r="AF243" i="17" s="1"/>
  <c r="AE162" i="6"/>
  <c r="AF162" i="6" s="1"/>
  <c r="AE344" i="17"/>
  <c r="AF344" i="17" s="1"/>
  <c r="AE222" i="6"/>
  <c r="AF222" i="6" s="1"/>
  <c r="AE384" i="17"/>
  <c r="AF384" i="17" s="1"/>
  <c r="AE10" i="6"/>
  <c r="AF10" i="6" s="1"/>
  <c r="AE172" i="17"/>
  <c r="AF172" i="17" s="1"/>
  <c r="AE223" i="6"/>
  <c r="AF223" i="6" s="1"/>
  <c r="AE201" i="17"/>
  <c r="AF201" i="17" s="1"/>
  <c r="AE288" i="6"/>
  <c r="AF288" i="6" s="1"/>
  <c r="AE241" i="17"/>
  <c r="AF241" i="17" s="1"/>
  <c r="AE215" i="6"/>
  <c r="AF215" i="6" s="1"/>
  <c r="AE196" i="17"/>
  <c r="AF196" i="17" s="1"/>
  <c r="AE209" i="6"/>
  <c r="AF209" i="6" s="1"/>
  <c r="AE191" i="17"/>
  <c r="AF191" i="17" s="1"/>
  <c r="AE254" i="6"/>
  <c r="AF254" i="6" s="1"/>
  <c r="AE225" i="17"/>
  <c r="AF225" i="17" s="1"/>
  <c r="AE280" i="6"/>
  <c r="AF280" i="6" s="1"/>
  <c r="AE238" i="17"/>
  <c r="AF238" i="17" s="1"/>
  <c r="AE115" i="6"/>
  <c r="AF115" i="6" s="1"/>
  <c r="AE73" i="17"/>
  <c r="AF73" i="17" s="1"/>
  <c r="AE228" i="6"/>
  <c r="AF228" i="6" s="1"/>
  <c r="AE206" i="17"/>
  <c r="AF206" i="17" s="1"/>
  <c r="AE395" i="6"/>
  <c r="AF395" i="6" s="1"/>
  <c r="AE309" i="17"/>
  <c r="AF309" i="17" s="1"/>
  <c r="AE384" i="6"/>
  <c r="AF384" i="6" s="1"/>
  <c r="AE302" i="17"/>
  <c r="AF302" i="17" s="1"/>
  <c r="AE347" i="6"/>
  <c r="AF347" i="6" s="1"/>
  <c r="AE278" i="17"/>
  <c r="AF278" i="17" s="1"/>
  <c r="AE349" i="6"/>
  <c r="AF349" i="6" s="1"/>
  <c r="AE280" i="17"/>
  <c r="AF280" i="17" s="1"/>
  <c r="AE393" i="6"/>
  <c r="AF393" i="6" s="1"/>
  <c r="AE307" i="17"/>
  <c r="AF307" i="17" s="1"/>
  <c r="AE300" i="6"/>
  <c r="AF300" i="6" s="1"/>
  <c r="AE420" i="17"/>
  <c r="AF420" i="17" s="1"/>
  <c r="AE171" i="6"/>
  <c r="AF171" i="6" s="1"/>
  <c r="AE364" i="17"/>
  <c r="AF364" i="17" s="1"/>
  <c r="AE37" i="6"/>
  <c r="AF37" i="6" s="1"/>
  <c r="AE170" i="17"/>
  <c r="AF170" i="17" s="1"/>
  <c r="AE103" i="6"/>
  <c r="AF103" i="6" s="1"/>
  <c r="AE3" i="17"/>
  <c r="AF3" i="17" s="1"/>
  <c r="AE118" i="6"/>
  <c r="AF118" i="6" s="1"/>
  <c r="AE61" i="17"/>
  <c r="AF61" i="17" s="1"/>
  <c r="AE25" i="6"/>
  <c r="AF25" i="6" s="1"/>
  <c r="AE341" i="17"/>
  <c r="AF341" i="17" s="1"/>
  <c r="AE87" i="6"/>
  <c r="AF87" i="6" s="1"/>
  <c r="AE56" i="17"/>
  <c r="AF56" i="17" s="1"/>
  <c r="AE385" i="6"/>
  <c r="AF385" i="6" s="1"/>
  <c r="AE154" i="17"/>
  <c r="AF154" i="17" s="1"/>
  <c r="AE101" i="6"/>
  <c r="AF101" i="6" s="1"/>
  <c r="AE59" i="17"/>
  <c r="AF59" i="17" s="1"/>
  <c r="AE82" i="6"/>
  <c r="AF82" i="6" s="1"/>
  <c r="AE120" i="17"/>
  <c r="AF120" i="17" s="1"/>
  <c r="AE442" i="6"/>
  <c r="AF442" i="6" s="1"/>
  <c r="AE143" i="17"/>
  <c r="AF143" i="17" s="1"/>
  <c r="AE372" i="6"/>
  <c r="AF372" i="6" s="1"/>
  <c r="AE295" i="17"/>
  <c r="AF295" i="17" s="1"/>
  <c r="AE407" i="6"/>
  <c r="AF407" i="6" s="1"/>
  <c r="AE316" i="17"/>
  <c r="AF316" i="17" s="1"/>
  <c r="AE66" i="6"/>
  <c r="AF66" i="6" s="1"/>
  <c r="AE70" i="17"/>
  <c r="AF70" i="17" s="1"/>
  <c r="AE149" i="6"/>
  <c r="AF149" i="6" s="1"/>
  <c r="AE107" i="17"/>
  <c r="AF107" i="17" s="1"/>
  <c r="AE394" i="6"/>
  <c r="AF394" i="6" s="1"/>
  <c r="AE308" i="17"/>
  <c r="AF308" i="17" s="1"/>
  <c r="AE405" i="6"/>
  <c r="AF405" i="6" s="1"/>
  <c r="AE436" i="17"/>
  <c r="AF436" i="17" s="1"/>
  <c r="AE56" i="6"/>
  <c r="AF56" i="6" s="1"/>
  <c r="AE14" i="17"/>
  <c r="AF14" i="17" s="1"/>
  <c r="AE24" i="6"/>
  <c r="AF24" i="6" s="1"/>
  <c r="AE4" i="17"/>
  <c r="AF4" i="17" s="1"/>
  <c r="AE278" i="6"/>
  <c r="AF278" i="6" s="1"/>
  <c r="AE404" i="17"/>
  <c r="AF404" i="17" s="1"/>
  <c r="AE144" i="6"/>
  <c r="AF144" i="6" s="1"/>
  <c r="AE63" i="17"/>
  <c r="AF63" i="17" s="1"/>
  <c r="AE439" i="6"/>
  <c r="AF439" i="6" s="1"/>
  <c r="AE335" i="17"/>
  <c r="AF335" i="17" s="1"/>
  <c r="AE391" i="6"/>
  <c r="AF391" i="6" s="1"/>
  <c r="AE305" i="17"/>
  <c r="AF305" i="17" s="1"/>
  <c r="AE398" i="6"/>
  <c r="AF398" i="6" s="1"/>
  <c r="AE311" i="17"/>
  <c r="AF311" i="17" s="1"/>
  <c r="AE19" i="6"/>
  <c r="AF19" i="6" s="1"/>
  <c r="AE160" i="17"/>
  <c r="AF160" i="17" s="1"/>
  <c r="AE193" i="6"/>
  <c r="AF193" i="6" s="1"/>
  <c r="AE347" i="17"/>
  <c r="AF347" i="17" s="1"/>
  <c r="AE182" i="6"/>
  <c r="AF182" i="6" s="1"/>
  <c r="AE369" i="17"/>
  <c r="AF369" i="17" s="1"/>
  <c r="AE221" i="6"/>
  <c r="AF221" i="6" s="1"/>
  <c r="AE200" i="17"/>
  <c r="AF200" i="17" s="1"/>
  <c r="AE247" i="6"/>
  <c r="AF247" i="6" s="1"/>
  <c r="AE219" i="17"/>
  <c r="AF219" i="17" s="1"/>
  <c r="AE443" i="6"/>
  <c r="AF443" i="6" s="1"/>
  <c r="AE337" i="17"/>
  <c r="AF337" i="17" s="1"/>
  <c r="AE301" i="6"/>
  <c r="AF301" i="6" s="1"/>
  <c r="AE421" i="17"/>
  <c r="AF421" i="17" s="1"/>
  <c r="AE325" i="6"/>
  <c r="AF325" i="6" s="1"/>
  <c r="AE308" i="6"/>
  <c r="AF308" i="6" s="1"/>
  <c r="AE71" i="6"/>
  <c r="AF71" i="6" s="1"/>
  <c r="AE125" i="6"/>
  <c r="AF125" i="6" s="1"/>
  <c r="AE437" i="6"/>
  <c r="AF437" i="6" s="1"/>
  <c r="AE336" i="6"/>
  <c r="AF336" i="6" s="1"/>
  <c r="AE294" i="6"/>
  <c r="AF294" i="6" s="1"/>
  <c r="AE341" i="6"/>
  <c r="AF341" i="6" s="1"/>
  <c r="AE132" i="6"/>
  <c r="AF132" i="6" s="1"/>
  <c r="AE68" i="6"/>
  <c r="AF68" i="6" s="1"/>
  <c r="AE29" i="6"/>
  <c r="AF29" i="6" s="1"/>
  <c r="AE12" i="17"/>
  <c r="AF12" i="17" s="1"/>
  <c r="AE85" i="6"/>
  <c r="AF85" i="6" s="1"/>
  <c r="AE176" i="17"/>
  <c r="AF176" i="17" s="1"/>
  <c r="AE64" i="6"/>
  <c r="AF64" i="6" s="1"/>
  <c r="AE45" i="17"/>
  <c r="AF45" i="17" s="1"/>
  <c r="AE319" i="6"/>
  <c r="AF319" i="6" s="1"/>
  <c r="AE258" i="17"/>
  <c r="AF258" i="17" s="1"/>
  <c r="AE357" i="6"/>
  <c r="AF357" i="6" s="1"/>
  <c r="AE285" i="17"/>
  <c r="AF285" i="17" s="1"/>
  <c r="AE39" i="6"/>
  <c r="AF39" i="6" s="1"/>
  <c r="AE85" i="17"/>
  <c r="AF85" i="17" s="1"/>
  <c r="AE152" i="6"/>
  <c r="AF152" i="6" s="1"/>
  <c r="AE64" i="17"/>
  <c r="AF64" i="17" s="1"/>
  <c r="AE359" i="6"/>
  <c r="AF359" i="6" s="1"/>
  <c r="AE145" i="17"/>
  <c r="AF145" i="17" s="1"/>
  <c r="AE43" i="6"/>
  <c r="AF43" i="6" s="1"/>
  <c r="AE68" i="17"/>
  <c r="AF68" i="17" s="1"/>
  <c r="AE67" i="6"/>
  <c r="AF67" i="6" s="1"/>
  <c r="AE24" i="17"/>
  <c r="AF24" i="17" s="1"/>
  <c r="AE15" i="6"/>
  <c r="AF15" i="6" s="1"/>
  <c r="AE122" i="17"/>
  <c r="AF122" i="17" s="1"/>
  <c r="AE388" i="6"/>
  <c r="AF388" i="6" s="1"/>
  <c r="AE304" i="17"/>
  <c r="AF304" i="17" s="1"/>
  <c r="AE381" i="6"/>
  <c r="AF381" i="6" s="1"/>
  <c r="AE300" i="17"/>
  <c r="AF300" i="17" s="1"/>
  <c r="AE438" i="6"/>
  <c r="AF438" i="6" s="1"/>
  <c r="AE334" i="17"/>
  <c r="AF334" i="17" s="1"/>
  <c r="AE354" i="6"/>
  <c r="AF354" i="6" s="1"/>
  <c r="AE166" i="17"/>
  <c r="AF166" i="17" s="1"/>
  <c r="AE146" i="6"/>
  <c r="AF146" i="6" s="1"/>
  <c r="AE105" i="17"/>
  <c r="AF105" i="17" s="1"/>
  <c r="AE177" i="6"/>
  <c r="AF177" i="6" s="1"/>
  <c r="AE366" i="17"/>
  <c r="AF366" i="17" s="1"/>
  <c r="AE80" i="6"/>
  <c r="AF80" i="6" s="1"/>
  <c r="AE92" i="17"/>
  <c r="AF92" i="17" s="1"/>
  <c r="AE114" i="6"/>
  <c r="AF114" i="6" s="1"/>
  <c r="AE34" i="17"/>
  <c r="AF34" i="17" s="1"/>
  <c r="AE6" i="6"/>
  <c r="AF6" i="6" s="1"/>
  <c r="AE441" i="17"/>
  <c r="AF441" i="17" s="1"/>
  <c r="AE204" i="6"/>
  <c r="AF204" i="6" s="1"/>
  <c r="AE378" i="17"/>
  <c r="AF378" i="17" s="1"/>
  <c r="AE306" i="6"/>
  <c r="AF306" i="6" s="1"/>
  <c r="AE245" i="17"/>
  <c r="AF245" i="17" s="1"/>
  <c r="AE329" i="6"/>
  <c r="AF329" i="6" s="1"/>
  <c r="AE266" i="17"/>
  <c r="AF266" i="17" s="1"/>
  <c r="AE126" i="6"/>
  <c r="AF126" i="6" s="1"/>
  <c r="AE48" i="17"/>
  <c r="AF48" i="17" s="1"/>
  <c r="AE312" i="6"/>
  <c r="AF312" i="6" s="1"/>
  <c r="AE251" i="17"/>
  <c r="AF251" i="17" s="1"/>
  <c r="AE86" i="6"/>
  <c r="AF86" i="6" s="1"/>
  <c r="AE26" i="17"/>
  <c r="AF26" i="17" s="1"/>
  <c r="AE151" i="6"/>
  <c r="AF151" i="6" s="1"/>
  <c r="AE109" i="17"/>
  <c r="AF109" i="17" s="1"/>
  <c r="AE74" i="6"/>
  <c r="AF74" i="6" s="1"/>
  <c r="AE16" i="17"/>
  <c r="AF16" i="17" s="1"/>
  <c r="AE123" i="6"/>
  <c r="AF123" i="6" s="1"/>
  <c r="AE44" i="17"/>
  <c r="AF44" i="17" s="1"/>
  <c r="AE433" i="6"/>
  <c r="AF433" i="6" s="1"/>
  <c r="AE353" i="17"/>
  <c r="AF353" i="17" s="1"/>
  <c r="AE60" i="6"/>
  <c r="AF60" i="6" s="1"/>
  <c r="AE15" i="17"/>
  <c r="AF15" i="17" s="1"/>
  <c r="AE145" i="6"/>
  <c r="AF145" i="6" s="1"/>
  <c r="AE77" i="17"/>
  <c r="AF77" i="17" s="1"/>
  <c r="AE130" i="6"/>
  <c r="AF130" i="6" s="1"/>
  <c r="AE99" i="17"/>
  <c r="AF99" i="17" s="1"/>
  <c r="AE324" i="6"/>
  <c r="AF324" i="6" s="1"/>
  <c r="AE261" i="17"/>
  <c r="AF261" i="17" s="1"/>
  <c r="AE401" i="6"/>
  <c r="AF401" i="6" s="1"/>
  <c r="AE314" i="17"/>
  <c r="AF314" i="17" s="1"/>
  <c r="AE194" i="6"/>
  <c r="AF194" i="6" s="1"/>
  <c r="AE351" i="17"/>
  <c r="AF351" i="17" s="1"/>
  <c r="AE412" i="6"/>
  <c r="AF412" i="6" s="1"/>
  <c r="AE319" i="17"/>
  <c r="AF319" i="17" s="1"/>
  <c r="AE188" i="6"/>
  <c r="AF188" i="6" s="1"/>
  <c r="AE371" i="17"/>
  <c r="AF371" i="17" s="1"/>
  <c r="AE369" i="6"/>
  <c r="AF369" i="6" s="1"/>
  <c r="AE292" i="17"/>
  <c r="AF292" i="17" s="1"/>
  <c r="AE36" i="6"/>
  <c r="AF36" i="6" s="1"/>
  <c r="AE5" i="17"/>
  <c r="AF5" i="17" s="1"/>
  <c r="AE272" i="6"/>
  <c r="AF272" i="6" s="1"/>
  <c r="AE400" i="17"/>
  <c r="AF400" i="17" s="1"/>
  <c r="AE73" i="6"/>
  <c r="AF73" i="6" s="1"/>
  <c r="AE162" i="17"/>
  <c r="AF162" i="17" s="1"/>
  <c r="AE424" i="6"/>
  <c r="AF424" i="6" s="1"/>
  <c r="AE140" i="17"/>
  <c r="AF140" i="17" s="1"/>
  <c r="AE309" i="6"/>
  <c r="AF309" i="6" s="1"/>
  <c r="AE248" i="17"/>
  <c r="AF248" i="17" s="1"/>
  <c r="AE360" i="6"/>
  <c r="AF360" i="6" s="1"/>
  <c r="AE286" i="17"/>
  <c r="AF286" i="17" s="1"/>
  <c r="AE159" i="6"/>
  <c r="AF159" i="6" s="1"/>
  <c r="AE440" i="17"/>
  <c r="AF440" i="17" s="1"/>
  <c r="AE65" i="6"/>
  <c r="AF65" i="6" s="1"/>
  <c r="AE55" i="17"/>
  <c r="AF55" i="17" s="1"/>
  <c r="AE343" i="6"/>
  <c r="AF343" i="6" s="1"/>
  <c r="AE127" i="17"/>
  <c r="AF127" i="17" s="1"/>
  <c r="AE346" i="6"/>
  <c r="AF346" i="6" s="1"/>
  <c r="AE129" i="17"/>
  <c r="AF129" i="17" s="1"/>
  <c r="AE183" i="6"/>
  <c r="AF183" i="6" s="1"/>
  <c r="AE370" i="17"/>
  <c r="AF370" i="17" s="1"/>
  <c r="AE168" i="6"/>
  <c r="AF168" i="6" s="1"/>
  <c r="AE361" i="17"/>
  <c r="AF361" i="17" s="1"/>
  <c r="AE22" i="6"/>
  <c r="AF22" i="6" s="1"/>
  <c r="AE426" i="17"/>
  <c r="AF426" i="17" s="1"/>
  <c r="AE322" i="6"/>
  <c r="AF322" i="6" s="1"/>
  <c r="AE113" i="17"/>
  <c r="AF113" i="17" s="1"/>
  <c r="AE227" i="6"/>
  <c r="AF227" i="6" s="1"/>
  <c r="AE205" i="17"/>
  <c r="AF205" i="17" s="1"/>
  <c r="AE210" i="6"/>
  <c r="AF210" i="6" s="1"/>
  <c r="AE192" i="17"/>
  <c r="AF192" i="17" s="1"/>
  <c r="AE256" i="6"/>
  <c r="AF256" i="6" s="1"/>
  <c r="AE227" i="17"/>
  <c r="AF227" i="17" s="1"/>
  <c r="AE284" i="6"/>
  <c r="AF284" i="6" s="1"/>
  <c r="AE240" i="17"/>
  <c r="AF240" i="17" s="1"/>
  <c r="AE158" i="6"/>
  <c r="AF158" i="6" s="1"/>
  <c r="AE443" i="17"/>
  <c r="AF443" i="17" s="1"/>
  <c r="AE290" i="6"/>
  <c r="AF290" i="6" s="1"/>
  <c r="AE242" i="17"/>
  <c r="AF242" i="17" s="1"/>
  <c r="AE214" i="6"/>
  <c r="AF214" i="6" s="1"/>
  <c r="AE195" i="17"/>
  <c r="AF195" i="17" s="1"/>
  <c r="AE212" i="6"/>
  <c r="AF212" i="6" s="1"/>
  <c r="AE194" i="17"/>
  <c r="AF194" i="17" s="1"/>
  <c r="AE263" i="6"/>
  <c r="AF263" i="6" s="1"/>
  <c r="AE231" i="17"/>
  <c r="AF231" i="17" s="1"/>
  <c r="AE241" i="6"/>
  <c r="AF241" i="6" s="1"/>
  <c r="AE216" i="17"/>
  <c r="AF216" i="17" s="1"/>
  <c r="AE264" i="6"/>
  <c r="AF264" i="6" s="1"/>
  <c r="AE232" i="17"/>
  <c r="AF232" i="17" s="1"/>
  <c r="AE230" i="6"/>
  <c r="AF230" i="6" s="1"/>
  <c r="AE208" i="17"/>
  <c r="AF208" i="17" s="1"/>
  <c r="AE279" i="6"/>
  <c r="AF279" i="6" s="1"/>
  <c r="AE237" i="17"/>
  <c r="AF237" i="17" s="1"/>
  <c r="AE192" i="6"/>
  <c r="AF192" i="6" s="1"/>
  <c r="AE346" i="17"/>
  <c r="AF346" i="17" s="1"/>
  <c r="AE205" i="6"/>
  <c r="AF205" i="6" s="1"/>
  <c r="AE379" i="17"/>
  <c r="AF379" i="17" s="1"/>
  <c r="AE249" i="6"/>
  <c r="AF249" i="6" s="1"/>
  <c r="AE220" i="17"/>
  <c r="AF220" i="17" s="1"/>
  <c r="AE2" i="6"/>
  <c r="AF2" i="6" s="1"/>
  <c r="AE66" i="17"/>
  <c r="AF66" i="17" s="1"/>
  <c r="AE379" i="6"/>
  <c r="AF379" i="6" s="1"/>
  <c r="AE299" i="17"/>
  <c r="AF299" i="17" s="1"/>
  <c r="AE128" i="6"/>
  <c r="AF128" i="6" s="1"/>
  <c r="AE97" i="17"/>
  <c r="AF97" i="17" s="1"/>
  <c r="AE134" i="6"/>
  <c r="AF134" i="6" s="1"/>
  <c r="AE38" i="17"/>
  <c r="AF38" i="17" s="1"/>
  <c r="AE180" i="6"/>
  <c r="AF180" i="6" s="1"/>
  <c r="AE368" i="17"/>
  <c r="AF368" i="17" s="1"/>
  <c r="AE298" i="6"/>
  <c r="AF298" i="6" s="1"/>
  <c r="AE418" i="17"/>
  <c r="AF418" i="17" s="1"/>
  <c r="AE292" i="6"/>
  <c r="AF292" i="6" s="1"/>
  <c r="AE412" i="17"/>
  <c r="AF412" i="17" s="1"/>
  <c r="AE337" i="6"/>
  <c r="AF337" i="6" s="1"/>
  <c r="AE273" i="17"/>
  <c r="AF273" i="17" s="1"/>
  <c r="AE57" i="6"/>
  <c r="AF57" i="6" s="1"/>
  <c r="AE342" i="17"/>
  <c r="AF342" i="17" s="1"/>
  <c r="AE121" i="6"/>
  <c r="AF121" i="6" s="1"/>
  <c r="AE95" i="17"/>
  <c r="AF95" i="17" s="1"/>
  <c r="AE91" i="6"/>
  <c r="AF91" i="6" s="1"/>
  <c r="AE171" i="17"/>
  <c r="AF171" i="17" s="1"/>
  <c r="AE220" i="6"/>
  <c r="AF220" i="6" s="1"/>
  <c r="AE383" i="17"/>
  <c r="AF383" i="17" s="1"/>
  <c r="AE316" i="6"/>
  <c r="AF316" i="6" s="1"/>
  <c r="AE255" i="17"/>
  <c r="AF255" i="17" s="1"/>
  <c r="AE326" i="6"/>
  <c r="AF326" i="6" s="1"/>
  <c r="AE263" i="17"/>
  <c r="AF263" i="17" s="1"/>
  <c r="AE371" i="6"/>
  <c r="AF371" i="6" s="1"/>
  <c r="AE294" i="17"/>
  <c r="AF294" i="17" s="1"/>
  <c r="AE173" i="6"/>
  <c r="AF173" i="6" s="1"/>
  <c r="AE345" i="17"/>
  <c r="AF345" i="17" s="1"/>
  <c r="AE167" i="6"/>
  <c r="AF167" i="6" s="1"/>
  <c r="AE360" i="17"/>
  <c r="AF360" i="17" s="1"/>
  <c r="AE406" i="6"/>
  <c r="AF406" i="6" s="1"/>
  <c r="AE156" i="17"/>
  <c r="AF156" i="17" s="1"/>
  <c r="AE163" i="6"/>
  <c r="AF163" i="6" s="1"/>
  <c r="AE149" i="17"/>
  <c r="AF149" i="17" s="1"/>
  <c r="AE20" i="6"/>
  <c r="AF20" i="6" s="1"/>
  <c r="AE118" i="17"/>
  <c r="AF118" i="17" s="1"/>
  <c r="AE157" i="6"/>
  <c r="AF157" i="6" s="1"/>
  <c r="AE343" i="17"/>
  <c r="AF343" i="17" s="1"/>
  <c r="AE266" i="6"/>
  <c r="AF266" i="6" s="1"/>
  <c r="AE233" i="17"/>
  <c r="AF233" i="17" s="1"/>
  <c r="AE187" i="6"/>
  <c r="AF187" i="6" s="1"/>
  <c r="AE183" i="17"/>
  <c r="AF183" i="17" s="1"/>
  <c r="AE49" i="6"/>
  <c r="AF49" i="6" s="1"/>
  <c r="AE22" i="17"/>
  <c r="AF22" i="17" s="1"/>
  <c r="K444" i="17"/>
  <c r="L4" i="17" s="1"/>
  <c r="M4" i="17" s="1"/>
  <c r="N4" i="17" s="1"/>
  <c r="D399" i="17"/>
  <c r="E399" i="17" s="1" a="1"/>
  <c r="E399" i="17" s="1"/>
  <c r="F399" i="17" s="1"/>
  <c r="D194" i="17"/>
  <c r="E194" i="17" s="1" a="1"/>
  <c r="E194" i="17" s="1"/>
  <c r="F194" i="17" s="1"/>
  <c r="D157" i="17"/>
  <c r="E157" i="17" s="1" a="1"/>
  <c r="E157" i="17" s="1"/>
  <c r="F157" i="17" s="1"/>
  <c r="D22" i="17"/>
  <c r="E22" i="17" s="1" a="1"/>
  <c r="E22" i="17" s="1"/>
  <c r="F22" i="17" s="1"/>
  <c r="D363" i="17"/>
  <c r="E363" i="17" s="1" a="1"/>
  <c r="E363" i="17" s="1"/>
  <c r="F363" i="17" s="1"/>
  <c r="D222" i="17"/>
  <c r="E222" i="17" s="1" a="1"/>
  <c r="E222" i="17" s="1"/>
  <c r="F222" i="17" s="1"/>
  <c r="D113" i="17"/>
  <c r="E113" i="17" s="1" a="1"/>
  <c r="E113" i="17" s="1"/>
  <c r="F113" i="17" s="1"/>
  <c r="D13" i="17"/>
  <c r="E13" i="17" s="1" a="1"/>
  <c r="E13" i="17" s="1"/>
  <c r="F13" i="17" s="1"/>
  <c r="D351" i="17"/>
  <c r="E351" i="17" s="1" a="1"/>
  <c r="E351" i="17" s="1"/>
  <c r="F351" i="17" s="1"/>
  <c r="D130" i="17"/>
  <c r="E130" i="17" s="1" a="1"/>
  <c r="E130" i="17" s="1"/>
  <c r="F130" i="17" s="1"/>
  <c r="D93" i="17"/>
  <c r="E93" i="17" s="1" a="1"/>
  <c r="E93" i="17" s="1"/>
  <c r="F93" i="17" s="1"/>
  <c r="D207" i="17"/>
  <c r="E207" i="17" s="1" a="1"/>
  <c r="E207" i="17" s="1"/>
  <c r="F207" i="17" s="1"/>
  <c r="D98" i="17"/>
  <c r="E98" i="17" s="1" a="1"/>
  <c r="E98" i="17" s="1"/>
  <c r="F98" i="17" s="1"/>
  <c r="D178" i="17"/>
  <c r="E178" i="17" s="1" a="1"/>
  <c r="E178" i="17" s="1"/>
  <c r="F178" i="17" s="1"/>
  <c r="D231" i="17"/>
  <c r="E231" i="17" s="1" a="1"/>
  <c r="E231" i="17" s="1"/>
  <c r="F231" i="17" s="1"/>
  <c r="D295" i="17"/>
  <c r="E295" i="17" s="1" a="1"/>
  <c r="E295" i="17" s="1"/>
  <c r="F295" i="17" s="1"/>
  <c r="D15" i="17"/>
  <c r="E15" i="17" s="1" a="1"/>
  <c r="E15" i="17" s="1"/>
  <c r="F15" i="17" s="1"/>
  <c r="D29" i="17"/>
  <c r="E29" i="17" s="1" a="1"/>
  <c r="E29" i="17" s="1"/>
  <c r="F29" i="17" s="1"/>
  <c r="D164" i="17"/>
  <c r="E164" i="17" s="1" a="1"/>
  <c r="E164" i="17" s="1"/>
  <c r="F164" i="17" s="1"/>
  <c r="D151" i="17"/>
  <c r="E151" i="17" s="1" a="1"/>
  <c r="E151" i="17" s="1"/>
  <c r="F151" i="17" s="1"/>
  <c r="D177" i="17"/>
  <c r="E177" i="17" s="1" a="1"/>
  <c r="E177" i="17" s="1"/>
  <c r="F177" i="17" s="1"/>
  <c r="D185" i="17"/>
  <c r="E185" i="17" s="1" a="1"/>
  <c r="E185" i="17" s="1"/>
  <c r="F185" i="17" s="1"/>
  <c r="D181" i="17"/>
  <c r="E181" i="17" s="1" a="1"/>
  <c r="E181" i="17" s="1"/>
  <c r="F181" i="17" s="1"/>
  <c r="D198" i="17"/>
  <c r="E198" i="17" s="1" a="1"/>
  <c r="E198" i="17" s="1"/>
  <c r="F198" i="17" s="1"/>
  <c r="D226" i="17"/>
  <c r="E226" i="17" s="1" a="1"/>
  <c r="E226" i="17" s="1"/>
  <c r="F226" i="17" s="1"/>
  <c r="D210" i="17"/>
  <c r="E210" i="17" s="1" a="1"/>
  <c r="E210" i="17" s="1"/>
  <c r="F210" i="17" s="1"/>
  <c r="D398" i="17"/>
  <c r="E398" i="17" s="1" a="1"/>
  <c r="E398" i="17" s="1"/>
  <c r="F398" i="17" s="1"/>
  <c r="D408" i="17"/>
  <c r="E408" i="17" s="1" a="1"/>
  <c r="E408" i="17" s="1"/>
  <c r="F408" i="17" s="1"/>
  <c r="D260" i="17"/>
  <c r="E260" i="17" s="1" a="1"/>
  <c r="E260" i="17" s="1"/>
  <c r="F260" i="17" s="1"/>
  <c r="D286" i="17"/>
  <c r="E286" i="17" s="1" a="1"/>
  <c r="E286" i="17" s="1"/>
  <c r="F286" i="17" s="1"/>
  <c r="D138" i="17"/>
  <c r="E138" i="17" s="1" a="1"/>
  <c r="E138" i="17" s="1"/>
  <c r="F138" i="17" s="1"/>
  <c r="D353" i="17"/>
  <c r="E353" i="17" s="1" a="1"/>
  <c r="E353" i="17" s="1"/>
  <c r="F353" i="17" s="1"/>
  <c r="D175" i="17"/>
  <c r="E175" i="17" s="1" a="1"/>
  <c r="E175" i="17" s="1"/>
  <c r="F175" i="17" s="1"/>
  <c r="D61" i="17"/>
  <c r="E61" i="17" s="1" a="1"/>
  <c r="E61" i="17" s="1"/>
  <c r="F61" i="17" s="1"/>
  <c r="D215" i="17"/>
  <c r="E215" i="17" s="1" a="1"/>
  <c r="E215" i="17" s="1"/>
  <c r="F215" i="17" s="1"/>
  <c r="D349" i="17"/>
  <c r="E349" i="17" s="1" a="1"/>
  <c r="E349" i="17" s="1"/>
  <c r="F349" i="17" s="1"/>
  <c r="D79" i="17"/>
  <c r="E79" i="17" s="1" a="1"/>
  <c r="E79" i="17" s="1"/>
  <c r="F79" i="17" s="1"/>
  <c r="D443" i="17"/>
  <c r="E443" i="17" s="1" a="1"/>
  <c r="E443" i="17" s="1"/>
  <c r="F443" i="17" s="1"/>
  <c r="D77" i="17"/>
  <c r="E77" i="17" s="1" a="1"/>
  <c r="E77" i="17" s="1"/>
  <c r="F77" i="17" s="1"/>
  <c r="D179" i="17"/>
  <c r="E179" i="17" s="1" a="1"/>
  <c r="E179" i="17" s="1"/>
  <c r="F179" i="17" s="1"/>
  <c r="D188" i="17"/>
  <c r="E188" i="17" s="1" a="1"/>
  <c r="E188" i="17" s="1"/>
  <c r="F188" i="17" s="1"/>
  <c r="D373" i="17"/>
  <c r="E373" i="17" s="1" a="1"/>
  <c r="E373" i="17" s="1"/>
  <c r="F373" i="17" s="1"/>
  <c r="D214" i="17"/>
  <c r="E214" i="17" s="1" a="1"/>
  <c r="E214" i="17" s="1"/>
  <c r="F214" i="17" s="1"/>
  <c r="D233" i="17"/>
  <c r="E233" i="17" s="1" a="1"/>
  <c r="E233" i="17" s="1"/>
  <c r="F233" i="17" s="1"/>
  <c r="D405" i="17"/>
  <c r="E405" i="17" s="1" a="1"/>
  <c r="E405" i="17" s="1"/>
  <c r="F405" i="17" s="1"/>
  <c r="D418" i="17"/>
  <c r="E418" i="17" s="1" a="1"/>
  <c r="E418" i="17" s="1"/>
  <c r="F418" i="17" s="1"/>
  <c r="D252" i="17"/>
  <c r="E252" i="17" s="1" a="1"/>
  <c r="E252" i="17" s="1"/>
  <c r="F252" i="17" s="1"/>
  <c r="D166" i="17"/>
  <c r="E166" i="17" s="1" a="1"/>
  <c r="E166" i="17" s="1"/>
  <c r="F166" i="17" s="1"/>
  <c r="D169" i="17"/>
  <c r="E169" i="17" s="1" a="1"/>
  <c r="E169" i="17" s="1"/>
  <c r="F169" i="17" s="1"/>
  <c r="D446" i="17"/>
  <c r="D80" i="17"/>
  <c r="E80" i="17" s="1" a="1"/>
  <c r="E80" i="17" s="1"/>
  <c r="F80" i="17" s="1"/>
  <c r="D123" i="17"/>
  <c r="E123" i="17" s="1" a="1"/>
  <c r="E123" i="17" s="1"/>
  <c r="F123" i="17" s="1"/>
  <c r="D174" i="17"/>
  <c r="E174" i="17" s="1" a="1"/>
  <c r="E174" i="17" s="1"/>
  <c r="F174" i="17" s="1"/>
  <c r="D2" i="17"/>
  <c r="E2" i="17" s="1" a="1"/>
  <c r="E2" i="17" s="1"/>
  <c r="F2" i="17" s="1"/>
  <c r="D91" i="17"/>
  <c r="E91" i="17" s="1" a="1"/>
  <c r="E91" i="17" s="1"/>
  <c r="F91" i="17" s="1"/>
  <c r="D35" i="17"/>
  <c r="E35" i="17" s="1" a="1"/>
  <c r="E35" i="17" s="1"/>
  <c r="F35" i="17" s="1"/>
  <c r="D76" i="17"/>
  <c r="E76" i="17" s="1" a="1"/>
  <c r="E76" i="17" s="1"/>
  <c r="F76" i="17" s="1"/>
  <c r="D344" i="17"/>
  <c r="E344" i="17" s="1" a="1"/>
  <c r="E344" i="17" s="1"/>
  <c r="F344" i="17" s="1"/>
  <c r="D346" i="17"/>
  <c r="E346" i="17" s="1" a="1"/>
  <c r="E346" i="17" s="1"/>
  <c r="F346" i="17" s="1"/>
  <c r="D192" i="17"/>
  <c r="E192" i="17" s="1" a="1"/>
  <c r="E192" i="17" s="1"/>
  <c r="F192" i="17" s="1"/>
  <c r="D359" i="17"/>
  <c r="E359" i="17" s="1" a="1"/>
  <c r="E359" i="17" s="1"/>
  <c r="F359" i="17" s="1"/>
  <c r="D219" i="17"/>
  <c r="E219" i="17" s="1" a="1"/>
  <c r="E219" i="17" s="1"/>
  <c r="F219" i="17" s="1"/>
  <c r="D203" i="17"/>
  <c r="E203" i="17" s="1" a="1"/>
  <c r="E203" i="17" s="1"/>
  <c r="F203" i="17" s="1"/>
  <c r="D390" i="17"/>
  <c r="E390" i="17" s="1" a="1"/>
  <c r="E390" i="17" s="1"/>
  <c r="F390" i="17" s="1"/>
  <c r="D415" i="17"/>
  <c r="E415" i="17" s="1" a="1"/>
  <c r="E415" i="17" s="1"/>
  <c r="F415" i="17" s="1"/>
  <c r="D257" i="17"/>
  <c r="E257" i="17" s="1" a="1"/>
  <c r="E257" i="17" s="1"/>
  <c r="F257" i="17" s="1"/>
  <c r="D276" i="17"/>
  <c r="E276" i="17" s="1" a="1"/>
  <c r="E276" i="17" s="1"/>
  <c r="F276" i="17" s="1"/>
  <c r="D134" i="17"/>
  <c r="E134" i="17" s="1" a="1"/>
  <c r="E134" i="17" s="1"/>
  <c r="F134" i="17" s="1"/>
  <c r="D327" i="17"/>
  <c r="E327" i="17" s="1" a="1"/>
  <c r="E327" i="17" s="1"/>
  <c r="F327" i="17" s="1"/>
  <c r="D340" i="17"/>
  <c r="E340" i="17" s="1" a="1"/>
  <c r="E340" i="17" s="1"/>
  <c r="F340" i="17" s="1"/>
  <c r="D25" i="17"/>
  <c r="E25" i="17" s="1" a="1"/>
  <c r="E25" i="17" s="1"/>
  <c r="F25" i="17" s="1"/>
  <c r="D71" i="17"/>
  <c r="E71" i="17" s="1" a="1"/>
  <c r="E71" i="17" s="1"/>
  <c r="F71" i="17" s="1"/>
  <c r="D441" i="17"/>
  <c r="E441" i="17" s="1" a="1"/>
  <c r="E441" i="17" s="1"/>
  <c r="F441" i="17" s="1"/>
  <c r="D49" i="17"/>
  <c r="E49" i="17" s="1" a="1"/>
  <c r="E49" i="17" s="1"/>
  <c r="F49" i="17" s="1"/>
  <c r="D435" i="17"/>
  <c r="E435" i="17" s="1" a="1"/>
  <c r="E435" i="17" s="1"/>
  <c r="F435" i="17" s="1"/>
  <c r="D342" i="17"/>
  <c r="E342" i="17" s="1" a="1"/>
  <c r="E342" i="17" s="1"/>
  <c r="F342" i="17" s="1"/>
  <c r="D40" i="17"/>
  <c r="E40" i="17" s="1" a="1"/>
  <c r="E40" i="17" s="1"/>
  <c r="F40" i="17" s="1"/>
  <c r="D424" i="17"/>
  <c r="E424" i="17" s="1" a="1"/>
  <c r="E424" i="17" s="1"/>
  <c r="F424" i="17" s="1"/>
  <c r="D81" i="17"/>
  <c r="E81" i="17" s="1" a="1"/>
  <c r="E81" i="17" s="1"/>
  <c r="F81" i="17" s="1"/>
  <c r="D31" i="17"/>
  <c r="E31" i="17" s="1" a="1"/>
  <c r="E31" i="17" s="1"/>
  <c r="F31" i="17" s="1"/>
  <c r="D95" i="17"/>
  <c r="E95" i="17" s="1" a="1"/>
  <c r="E95" i="17" s="1"/>
  <c r="F95" i="17" s="1"/>
  <c r="D124" i="17"/>
  <c r="E124" i="17" s="1" a="1"/>
  <c r="E124" i="17" s="1"/>
  <c r="F124" i="17" s="1"/>
  <c r="D62" i="17"/>
  <c r="E62" i="17" s="1" a="1"/>
  <c r="E62" i="17" s="1"/>
  <c r="F62" i="17" s="1"/>
  <c r="D110" i="17"/>
  <c r="E110" i="17" s="1" a="1"/>
  <c r="E110" i="17" s="1"/>
  <c r="F110" i="17" s="1"/>
  <c r="D360" i="17"/>
  <c r="E360" i="17" s="1" a="1"/>
  <c r="E360" i="17" s="1"/>
  <c r="F360" i="17" s="1"/>
  <c r="D104" i="17"/>
  <c r="E104" i="17" s="1" a="1"/>
  <c r="E104" i="17" s="1"/>
  <c r="F104" i="17" s="1"/>
  <c r="D64" i="17"/>
  <c r="E64" i="17" s="1" a="1"/>
  <c r="E64" i="17" s="1"/>
  <c r="F64" i="17" s="1"/>
  <c r="D97" i="17"/>
  <c r="E97" i="17" s="1" a="1"/>
  <c r="E97" i="17" s="1"/>
  <c r="F97" i="17" s="1"/>
  <c r="D107" i="17"/>
  <c r="E107" i="17" s="1" a="1"/>
  <c r="E107" i="17" s="1"/>
  <c r="F107" i="17" s="1"/>
  <c r="D149" i="17"/>
  <c r="E149" i="17" s="1" a="1"/>
  <c r="E149" i="17" s="1"/>
  <c r="F149" i="17" s="1"/>
  <c r="D152" i="17"/>
  <c r="E152" i="17" s="1" a="1"/>
  <c r="E152" i="17" s="1"/>
  <c r="F152" i="17" s="1"/>
  <c r="D153" i="17"/>
  <c r="E153" i="17" s="1" a="1"/>
  <c r="E153" i="17" s="1"/>
  <c r="F153" i="17" s="1"/>
  <c r="D369" i="17"/>
  <c r="E369" i="17" s="1" a="1"/>
  <c r="E369" i="17" s="1"/>
  <c r="F369" i="17" s="1"/>
  <c r="D347" i="17"/>
  <c r="E347" i="17" s="1" a="1"/>
  <c r="E347" i="17" s="1"/>
  <c r="F347" i="17" s="1"/>
  <c r="D374" i="17"/>
  <c r="E374" i="17" s="1" a="1"/>
  <c r="E374" i="17" s="1"/>
  <c r="F374" i="17" s="1"/>
  <c r="D186" i="17"/>
  <c r="E186" i="17" s="1" a="1"/>
  <c r="E186" i="17" s="1"/>
  <c r="F186" i="17" s="1"/>
  <c r="D377" i="17"/>
  <c r="E377" i="17" s="1" a="1"/>
  <c r="E377" i="17" s="1"/>
  <c r="F377" i="17" s="1"/>
  <c r="D195" i="17"/>
  <c r="E195" i="17" s="1" a="1"/>
  <c r="E195" i="17" s="1"/>
  <c r="F195" i="17" s="1"/>
  <c r="D368" i="17"/>
  <c r="E368" i="17" s="1" a="1"/>
  <c r="E368" i="17" s="1"/>
  <c r="F368" i="17" s="1"/>
  <c r="D182" i="17"/>
  <c r="E182" i="17" s="1" a="1"/>
  <c r="E182" i="17" s="1"/>
  <c r="F182" i="17" s="1"/>
  <c r="D193" i="17"/>
  <c r="E193" i="17" s="1" a="1"/>
  <c r="E193" i="17" s="1"/>
  <c r="F193" i="17" s="1"/>
  <c r="D378" i="17"/>
  <c r="E378" i="17" s="1" a="1"/>
  <c r="E378" i="17" s="1"/>
  <c r="F378" i="17" s="1"/>
  <c r="D382" i="17"/>
  <c r="E382" i="17" s="1" a="1"/>
  <c r="E382" i="17" s="1"/>
  <c r="F382" i="17" s="1"/>
  <c r="D199" i="17"/>
  <c r="E199" i="17" s="1" a="1"/>
  <c r="E199" i="17" s="1"/>
  <c r="F199" i="17" s="1"/>
  <c r="D387" i="17"/>
  <c r="E387" i="17" s="1" a="1"/>
  <c r="E387" i="17" s="1"/>
  <c r="F387" i="17" s="1"/>
  <c r="D391" i="17"/>
  <c r="E391" i="17" s="1" a="1"/>
  <c r="E391" i="17" s="1"/>
  <c r="F391" i="17" s="1"/>
  <c r="D223" i="17"/>
  <c r="E223" i="17" s="1" a="1"/>
  <c r="E223" i="17" s="1"/>
  <c r="F223" i="17" s="1"/>
  <c r="D227" i="17"/>
  <c r="E227" i="17" s="1" a="1"/>
  <c r="E227" i="17" s="1"/>
  <c r="F227" i="17" s="1"/>
  <c r="D234" i="17"/>
  <c r="E234" i="17" s="1" a="1"/>
  <c r="E234" i="17" s="1"/>
  <c r="F234" i="17" s="1"/>
  <c r="D204" i="17"/>
  <c r="E204" i="17" s="1" a="1"/>
  <c r="E204" i="17" s="1"/>
  <c r="F204" i="17" s="1"/>
  <c r="D208" i="17"/>
  <c r="E208" i="17" s="1" a="1"/>
  <c r="E208" i="17" s="1"/>
  <c r="F208" i="17" s="1"/>
  <c r="D211" i="17"/>
  <c r="E211" i="17" s="1" a="1"/>
  <c r="E211" i="17" s="1"/>
  <c r="F211" i="17" s="1"/>
  <c r="D216" i="17"/>
  <c r="E216" i="17" s="1" a="1"/>
  <c r="E216" i="17" s="1"/>
  <c r="F216" i="17" s="1"/>
  <c r="D393" i="17"/>
  <c r="E393" i="17" s="1" a="1"/>
  <c r="E393" i="17" s="1"/>
  <c r="F393" i="17" s="1"/>
  <c r="D232" i="17"/>
  <c r="E232" i="17" s="1" a="1"/>
  <c r="E232" i="17" s="1"/>
  <c r="F232" i="17" s="1"/>
  <c r="D400" i="17"/>
  <c r="E400" i="17" s="1" a="1"/>
  <c r="E400" i="17" s="1"/>
  <c r="F400" i="17" s="1"/>
  <c r="D407" i="17"/>
  <c r="E407" i="17" s="1" a="1"/>
  <c r="E407" i="17" s="1"/>
  <c r="F407" i="17" s="1"/>
  <c r="D417" i="17"/>
  <c r="E417" i="17" s="1" a="1"/>
  <c r="E417" i="17" s="1"/>
  <c r="F417" i="17" s="1"/>
  <c r="D235" i="17"/>
  <c r="E235" i="17" s="1" a="1"/>
  <c r="E235" i="17" s="1"/>
  <c r="F235" i="17" s="1"/>
  <c r="D409" i="17"/>
  <c r="E409" i="17" s="1" a="1"/>
  <c r="E409" i="17" s="1"/>
  <c r="F409" i="17" s="1"/>
  <c r="D422" i="17"/>
  <c r="E422" i="17" s="1" a="1"/>
  <c r="E422" i="17" s="1"/>
  <c r="F422" i="17" s="1"/>
  <c r="D438" i="17"/>
  <c r="E438" i="17" s="1" a="1"/>
  <c r="E438" i="17" s="1"/>
  <c r="F438" i="17" s="1"/>
  <c r="D263" i="17"/>
  <c r="E263" i="17" s="1" a="1"/>
  <c r="E263" i="17" s="1"/>
  <c r="F263" i="17" s="1"/>
  <c r="D264" i="17"/>
  <c r="E264" i="17" s="1" a="1"/>
  <c r="E264" i="17" s="1"/>
  <c r="F264" i="17" s="1"/>
  <c r="D261" i="17"/>
  <c r="E261" i="17" s="1" a="1"/>
  <c r="E261" i="17" s="1"/>
  <c r="F261" i="17" s="1"/>
  <c r="D277" i="17"/>
  <c r="E277" i="17" s="1" a="1"/>
  <c r="E277" i="17" s="1"/>
  <c r="F277" i="17" s="1"/>
  <c r="D131" i="17"/>
  <c r="E131" i="17" s="1" a="1"/>
  <c r="E131" i="17" s="1"/>
  <c r="F131" i="17" s="1"/>
  <c r="D291" i="17"/>
  <c r="E291" i="17" s="1" a="1"/>
  <c r="E291" i="17" s="1"/>
  <c r="F291" i="17" s="1"/>
  <c r="D116" i="17"/>
  <c r="E116" i="17" s="1" a="1"/>
  <c r="E116" i="17" s="1"/>
  <c r="F116" i="17" s="1"/>
  <c r="D427" i="17"/>
  <c r="E427" i="17" s="1" a="1"/>
  <c r="E427" i="17" s="1"/>
  <c r="F427" i="17" s="1"/>
  <c r="D304" i="17"/>
  <c r="E304" i="17" s="1" a="1"/>
  <c r="E304" i="17" s="1"/>
  <c r="F304" i="17" s="1"/>
  <c r="D309" i="17"/>
  <c r="E309" i="17" s="1" a="1"/>
  <c r="E309" i="17" s="1"/>
  <c r="F309" i="17" s="1"/>
  <c r="D311" i="17"/>
  <c r="E311" i="17" s="1" a="1"/>
  <c r="E311" i="17" s="1"/>
  <c r="F311" i="17" s="1"/>
  <c r="D319" i="17"/>
  <c r="E319" i="17" s="1" a="1"/>
  <c r="E319" i="17" s="1"/>
  <c r="F319" i="17" s="1"/>
  <c r="D322" i="17"/>
  <c r="E322" i="17" s="1" a="1"/>
  <c r="E322" i="17" s="1"/>
  <c r="F322" i="17" s="1"/>
  <c r="D428" i="17"/>
  <c r="E428" i="17" s="1" a="1"/>
  <c r="E428" i="17" s="1"/>
  <c r="F428" i="17" s="1"/>
  <c r="D333" i="17"/>
  <c r="E333" i="17" s="1" a="1"/>
  <c r="E333" i="17" s="1"/>
  <c r="F333" i="17" s="1"/>
  <c r="D170" i="17"/>
  <c r="E170" i="17" s="1" a="1"/>
  <c r="E170" i="17" s="1"/>
  <c r="F170" i="17" s="1"/>
  <c r="D68" i="17"/>
  <c r="E68" i="17" s="1" a="1"/>
  <c r="E68" i="17" s="1"/>
  <c r="F68" i="17" s="1"/>
  <c r="D338" i="17"/>
  <c r="E338" i="17" s="1" a="1"/>
  <c r="E338" i="17" s="1"/>
  <c r="F338" i="17" s="1"/>
  <c r="D45" i="17"/>
  <c r="E45" i="17" s="1" a="1"/>
  <c r="E45" i="17" s="1"/>
  <c r="F45" i="17" s="1"/>
  <c r="D53" i="17"/>
  <c r="E53" i="17" s="1" a="1"/>
  <c r="E53" i="17" s="1"/>
  <c r="F53" i="17" s="1"/>
  <c r="D89" i="17"/>
  <c r="E89" i="17" s="1" a="1"/>
  <c r="E89" i="17" s="1"/>
  <c r="F89" i="17" s="1"/>
  <c r="D159" i="17"/>
  <c r="E159" i="17" s="1" a="1"/>
  <c r="E159" i="17" s="1"/>
  <c r="F159" i="17" s="1"/>
  <c r="D12" i="17"/>
  <c r="E12" i="17" s="1" a="1"/>
  <c r="E12" i="17" s="1"/>
  <c r="F12" i="17" s="1"/>
  <c r="D114" i="17"/>
  <c r="E114" i="17" s="1" a="1"/>
  <c r="E114" i="17" s="1"/>
  <c r="F114" i="17" s="1"/>
  <c r="D122" i="17"/>
  <c r="E122" i="17" s="1" a="1"/>
  <c r="E122" i="17" s="1"/>
  <c r="F122" i="17" s="1"/>
  <c r="D426" i="17"/>
  <c r="E426" i="17" s="1" a="1"/>
  <c r="E426" i="17" s="1"/>
  <c r="F426" i="17" s="1"/>
  <c r="D41" i="17"/>
  <c r="E41" i="17" s="1" a="1"/>
  <c r="E41" i="17" s="1"/>
  <c r="F41" i="17" s="1"/>
  <c r="D27" i="17"/>
  <c r="E27" i="17" s="1" a="1"/>
  <c r="E27" i="17" s="1"/>
  <c r="F27" i="17" s="1"/>
  <c r="D72" i="17"/>
  <c r="E72" i="17" s="1" a="1"/>
  <c r="E72" i="17" s="1"/>
  <c r="F72" i="17" s="1"/>
  <c r="D17" i="17"/>
  <c r="E17" i="17" s="1" a="1"/>
  <c r="E17" i="17" s="1"/>
  <c r="F17" i="17" s="1"/>
  <c r="D433" i="17"/>
  <c r="E433" i="17" s="1" a="1"/>
  <c r="E433" i="17" s="1"/>
  <c r="F433" i="17" s="1"/>
  <c r="D101" i="17"/>
  <c r="E101" i="17" s="1" a="1"/>
  <c r="E101" i="17" s="1"/>
  <c r="F101" i="17" s="1"/>
  <c r="D358" i="17"/>
  <c r="E358" i="17" s="1" a="1"/>
  <c r="E358" i="17" s="1"/>
  <c r="F358" i="17" s="1"/>
  <c r="D362" i="17"/>
  <c r="E362" i="17" s="1" a="1"/>
  <c r="E362" i="17" s="1"/>
  <c r="F362" i="17" s="1"/>
  <c r="D105" i="17"/>
  <c r="E105" i="17" s="1" a="1"/>
  <c r="E105" i="17" s="1"/>
  <c r="F105" i="17" s="1"/>
  <c r="D357" i="17"/>
  <c r="E357" i="17" s="1" a="1"/>
  <c r="E357" i="17" s="1"/>
  <c r="F357" i="17" s="1"/>
  <c r="D99" i="17"/>
  <c r="E99" i="17" s="1" a="1"/>
  <c r="E99" i="17" s="1"/>
  <c r="F99" i="17" s="1"/>
  <c r="D147" i="17"/>
  <c r="E147" i="17" s="1" a="1"/>
  <c r="E147" i="17" s="1"/>
  <c r="F147" i="17" s="1"/>
  <c r="D150" i="17"/>
  <c r="E150" i="17" s="1" a="1"/>
  <c r="E150" i="17" s="1"/>
  <c r="F150" i="17" s="1"/>
  <c r="D345" i="17"/>
  <c r="E345" i="17" s="1" a="1"/>
  <c r="E345" i="17" s="1"/>
  <c r="F345" i="17" s="1"/>
  <c r="D366" i="17"/>
  <c r="E366" i="17" s="1" a="1"/>
  <c r="E366" i="17" s="1"/>
  <c r="F366" i="17" s="1"/>
  <c r="D184" i="17"/>
  <c r="E184" i="17" s="1" a="1"/>
  <c r="E184" i="17" s="1"/>
  <c r="F184" i="17" s="1"/>
  <c r="D191" i="17"/>
  <c r="E191" i="17" s="1" a="1"/>
  <c r="E191" i="17" s="1"/>
  <c r="F191" i="17" s="1"/>
  <c r="D375" i="17"/>
  <c r="E375" i="17" s="1" a="1"/>
  <c r="E375" i="17" s="1"/>
  <c r="F375" i="17" s="1"/>
  <c r="D376" i="17"/>
  <c r="E376" i="17" s="1" a="1"/>
  <c r="E376" i="17" s="1"/>
  <c r="F376" i="17" s="1"/>
  <c r="D189" i="17"/>
  <c r="E189" i="17" s="1" a="1"/>
  <c r="E189" i="17" s="1"/>
  <c r="F189" i="17" s="1"/>
  <c r="D200" i="17"/>
  <c r="E200" i="17" s="1" a="1"/>
  <c r="E200" i="17" s="1"/>
  <c r="F200" i="17" s="1"/>
  <c r="D370" i="17"/>
  <c r="E370" i="17" s="1" a="1"/>
  <c r="E370" i="17" s="1"/>
  <c r="F370" i="17" s="1"/>
  <c r="D183" i="17"/>
  <c r="E183" i="17" s="1" a="1"/>
  <c r="E183" i="17" s="1"/>
  <c r="F183" i="17" s="1"/>
  <c r="D196" i="17"/>
  <c r="E196" i="17" s="1" a="1"/>
  <c r="E196" i="17" s="1"/>
  <c r="F196" i="17" s="1"/>
  <c r="D379" i="17"/>
  <c r="E379" i="17" s="1" a="1"/>
  <c r="E379" i="17" s="1"/>
  <c r="F379" i="17" s="1"/>
  <c r="D397" i="17"/>
  <c r="E397" i="17" s="1" a="1"/>
  <c r="E397" i="17" s="1"/>
  <c r="F397" i="17" s="1"/>
  <c r="D383" i="17"/>
  <c r="E383" i="17" s="1" a="1"/>
  <c r="E383" i="17" s="1"/>
  <c r="F383" i="17" s="1"/>
  <c r="D389" i="17"/>
  <c r="E389" i="17" s="1" a="1"/>
  <c r="E389" i="17" s="1"/>
  <c r="F389" i="17" s="1"/>
  <c r="D220" i="17"/>
  <c r="E220" i="17" s="1" a="1"/>
  <c r="E220" i="17" s="1"/>
  <c r="F220" i="17" s="1"/>
  <c r="D224" i="17"/>
  <c r="E224" i="17" s="1" a="1"/>
  <c r="E224" i="17" s="1"/>
  <c r="F224" i="17" s="1"/>
  <c r="D228" i="17"/>
  <c r="E228" i="17" s="1" a="1"/>
  <c r="E228" i="17" s="1"/>
  <c r="F228" i="17" s="1"/>
  <c r="D201" i="17"/>
  <c r="E201" i="17" s="1" a="1"/>
  <c r="E201" i="17" s="1"/>
  <c r="F201" i="17" s="1"/>
  <c r="D205" i="17"/>
  <c r="E205" i="17" s="1" a="1"/>
  <c r="E205" i="17" s="1"/>
  <c r="F205" i="17" s="1"/>
  <c r="D385" i="17"/>
  <c r="E385" i="17" s="1" a="1"/>
  <c r="E385" i="17" s="1"/>
  <c r="F385" i="17" s="1"/>
  <c r="D212" i="17"/>
  <c r="E212" i="17" s="1" a="1"/>
  <c r="E212" i="17" s="1"/>
  <c r="F212" i="17" s="1"/>
  <c r="D217" i="17"/>
  <c r="E217" i="17" s="1" a="1"/>
  <c r="E217" i="17" s="1"/>
  <c r="F217" i="17" s="1"/>
  <c r="D229" i="17"/>
  <c r="E229" i="17" s="1" a="1"/>
  <c r="E229" i="17" s="1"/>
  <c r="F229" i="17" s="1"/>
  <c r="D395" i="17"/>
  <c r="E395" i="17" s="1" a="1"/>
  <c r="E395" i="17" s="1"/>
  <c r="F395" i="17" s="1"/>
  <c r="D237" i="17"/>
  <c r="E237" i="17" s="1" a="1"/>
  <c r="E237" i="17" s="1"/>
  <c r="F237" i="17" s="1"/>
  <c r="D241" i="17"/>
  <c r="E241" i="17" s="1" a="1"/>
  <c r="E241" i="17" s="1"/>
  <c r="F241" i="17" s="1"/>
  <c r="D423" i="17"/>
  <c r="E423" i="17" s="1" a="1"/>
  <c r="E423" i="17" s="1"/>
  <c r="F423" i="17" s="1"/>
  <c r="D236" i="17"/>
  <c r="E236" i="17" s="1" a="1"/>
  <c r="E236" i="17" s="1"/>
  <c r="F236" i="17" s="1"/>
  <c r="D242" i="17"/>
  <c r="E242" i="17" s="1" a="1"/>
  <c r="E242" i="17" s="1"/>
  <c r="F242" i="17" s="1"/>
  <c r="D245" i="17"/>
  <c r="E245" i="17" s="1" a="1"/>
  <c r="E245" i="17" s="1"/>
  <c r="F245" i="17" s="1"/>
  <c r="D126" i="17"/>
  <c r="E126" i="17" s="1" a="1"/>
  <c r="E126" i="17" s="1"/>
  <c r="F126" i="17" s="1"/>
  <c r="D274" i="17"/>
  <c r="E274" i="17" s="1" a="1"/>
  <c r="E274" i="17" s="1"/>
  <c r="F274" i="17" s="1"/>
  <c r="D125" i="17"/>
  <c r="E125" i="17" s="1" a="1"/>
  <c r="E125" i="17" s="1"/>
  <c r="F125" i="17" s="1"/>
  <c r="D265" i="17"/>
  <c r="E265" i="17" s="1" a="1"/>
  <c r="E265" i="17" s="1"/>
  <c r="F265" i="17" s="1"/>
  <c r="D272" i="17"/>
  <c r="E272" i="17" s="1" a="1"/>
  <c r="E272" i="17" s="1"/>
  <c r="F272" i="17" s="1"/>
  <c r="D279" i="17"/>
  <c r="E279" i="17" s="1" a="1"/>
  <c r="E279" i="17" s="1"/>
  <c r="F279" i="17" s="1"/>
  <c r="D285" i="17"/>
  <c r="E285" i="17" s="1" a="1"/>
  <c r="E285" i="17" s="1"/>
  <c r="F285" i="17" s="1"/>
  <c r="D290" i="17"/>
  <c r="E290" i="17" s="1" a="1"/>
  <c r="E290" i="17" s="1"/>
  <c r="F290" i="17" s="1"/>
  <c r="D117" i="17"/>
  <c r="E117" i="17" s="1" a="1"/>
  <c r="E117" i="17" s="1"/>
  <c r="F117" i="17" s="1"/>
  <c r="D306" i="17"/>
  <c r="E306" i="17" s="1" a="1"/>
  <c r="E306" i="17" s="1"/>
  <c r="F306" i="17" s="1"/>
  <c r="D310" i="17"/>
  <c r="E310" i="17" s="1" a="1"/>
  <c r="E310" i="17" s="1"/>
  <c r="F310" i="17" s="1"/>
  <c r="D318" i="17"/>
  <c r="E318" i="17" s="1" a="1"/>
  <c r="E318" i="17" s="1"/>
  <c r="F318" i="17" s="1"/>
  <c r="D317" i="17"/>
  <c r="E317" i="17" s="1" a="1"/>
  <c r="E317" i="17" s="1"/>
  <c r="F317" i="17" s="1"/>
  <c r="D324" i="17"/>
  <c r="E324" i="17" s="1" a="1"/>
  <c r="E324" i="17" s="1"/>
  <c r="F324" i="17" s="1"/>
  <c r="D332" i="17"/>
  <c r="E332" i="17" s="1" a="1"/>
  <c r="E332" i="17" s="1"/>
  <c r="F332" i="17" s="1"/>
  <c r="D337" i="17"/>
  <c r="E337" i="17" s="1" a="1"/>
  <c r="E337" i="17" s="1"/>
  <c r="F337" i="17" s="1"/>
  <c r="D146" i="17"/>
  <c r="E146" i="17" s="1" a="1"/>
  <c r="E146" i="17" s="1"/>
  <c r="F146" i="17" s="1"/>
  <c r="D23" i="17"/>
  <c r="E23" i="17" s="1" a="1"/>
  <c r="E23" i="17" s="1"/>
  <c r="F23" i="17" s="1"/>
  <c r="D4" i="17"/>
  <c r="E4" i="17" s="1" a="1"/>
  <c r="E4" i="17" s="1"/>
  <c r="F4" i="17" s="1"/>
  <c r="D119" i="17"/>
  <c r="E119" i="17" s="1" a="1"/>
  <c r="E119" i="17" s="1"/>
  <c r="F119" i="17" s="1"/>
  <c r="D60" i="17"/>
  <c r="E60" i="17" s="1" a="1"/>
  <c r="E60" i="17" s="1"/>
  <c r="F60" i="17" s="1"/>
  <c r="D46" i="17"/>
  <c r="E46" i="17" s="1" a="1"/>
  <c r="E46" i="17" s="1"/>
  <c r="F46" i="17" s="1"/>
  <c r="D356" i="17"/>
  <c r="E356" i="17" s="1" a="1"/>
  <c r="E356" i="17" s="1"/>
  <c r="F356" i="17" s="1"/>
  <c r="D158" i="17"/>
  <c r="E158" i="17" s="1" a="1"/>
  <c r="E158" i="17" s="1"/>
  <c r="F158" i="17" s="1"/>
  <c r="D18" i="17"/>
  <c r="E18" i="17" s="1" a="1"/>
  <c r="E18" i="17" s="1"/>
  <c r="F18" i="17" s="1"/>
  <c r="D78" i="17"/>
  <c r="E78" i="17" s="1" a="1"/>
  <c r="E78" i="17" s="1"/>
  <c r="F78" i="17" s="1"/>
  <c r="D350" i="17"/>
  <c r="E350" i="17" s="1" a="1"/>
  <c r="E350" i="17" s="1"/>
  <c r="F350" i="17" s="1"/>
  <c r="D69" i="17"/>
  <c r="E69" i="17" s="1" a="1"/>
  <c r="E69" i="17" s="1"/>
  <c r="F69" i="17" s="1"/>
  <c r="D9" i="17"/>
  <c r="E9" i="17" s="1" a="1"/>
  <c r="E9" i="17" s="1"/>
  <c r="F9" i="17" s="1"/>
  <c r="D339" i="17"/>
  <c r="E339" i="17" s="1" a="1"/>
  <c r="E339" i="17" s="1"/>
  <c r="F339" i="17" s="1"/>
  <c r="D20" i="17"/>
  <c r="E20" i="17" s="1" a="1"/>
  <c r="E20" i="17" s="1"/>
  <c r="F20" i="17" s="1"/>
  <c r="D120" i="17"/>
  <c r="E120" i="17" s="1" a="1"/>
  <c r="E120" i="17" s="1"/>
  <c r="F120" i="17" s="1"/>
  <c r="D10" i="17"/>
  <c r="E10" i="17" s="1" a="1"/>
  <c r="E10" i="17" s="1"/>
  <c r="F10" i="17" s="1"/>
  <c r="D34" i="17"/>
  <c r="E34" i="17" s="1" a="1"/>
  <c r="E34" i="17" s="1"/>
  <c r="F34" i="17" s="1"/>
  <c r="D33" i="17"/>
  <c r="E33" i="17" s="1" a="1"/>
  <c r="E33" i="17" s="1"/>
  <c r="F33" i="17" s="1"/>
  <c r="D48" i="17"/>
  <c r="E48" i="17" s="1" a="1"/>
  <c r="E48" i="17" s="1"/>
  <c r="F48" i="17" s="1"/>
  <c r="D103" i="17"/>
  <c r="E103" i="17" s="1" a="1"/>
  <c r="E103" i="17" s="1"/>
  <c r="F103" i="17" s="1"/>
  <c r="D343" i="17"/>
  <c r="E343" i="17" s="1" a="1"/>
  <c r="E343" i="17" s="1"/>
  <c r="F343" i="17" s="1"/>
  <c r="D100" i="17"/>
  <c r="E100" i="17" s="1" a="1"/>
  <c r="E100" i="17" s="1"/>
  <c r="F100" i="17" s="1"/>
  <c r="D165" i="17"/>
  <c r="E165" i="17" s="1" a="1"/>
  <c r="E165" i="17" s="1"/>
  <c r="F165" i="17" s="1"/>
  <c r="D440" i="17"/>
  <c r="E440" i="17" s="1" a="1"/>
  <c r="E440" i="17" s="1"/>
  <c r="F440" i="17" s="1"/>
  <c r="D52" i="17"/>
  <c r="E52" i="17" s="1" a="1"/>
  <c r="E52" i="17" s="1"/>
  <c r="F52" i="17" s="1"/>
  <c r="D148" i="17"/>
  <c r="E148" i="17" s="1" a="1"/>
  <c r="E148" i="17" s="1"/>
  <c r="F148" i="17" s="1"/>
  <c r="D361" i="17"/>
  <c r="E361" i="17" s="1" a="1"/>
  <c r="E361" i="17" s="1"/>
  <c r="F361" i="17" s="1"/>
  <c r="D365" i="17"/>
  <c r="E365" i="17" s="1" a="1"/>
  <c r="E365" i="17" s="1"/>
  <c r="F365" i="17" s="1"/>
  <c r="D367" i="17"/>
  <c r="E367" i="17" s="1" a="1"/>
  <c r="E367" i="17" s="1"/>
  <c r="F367" i="17" s="1"/>
  <c r="D372" i="17"/>
  <c r="E372" i="17" s="1" a="1"/>
  <c r="E372" i="17" s="1"/>
  <c r="F372" i="17" s="1"/>
  <c r="D381" i="17"/>
  <c r="E381" i="17" s="1" a="1"/>
  <c r="E381" i="17" s="1"/>
  <c r="F381" i="17" s="1"/>
  <c r="D348" i="17"/>
  <c r="E348" i="17" s="1" a="1"/>
  <c r="E348" i="17" s="1"/>
  <c r="F348" i="17" s="1"/>
  <c r="D187" i="17"/>
  <c r="E187" i="17" s="1" a="1"/>
  <c r="E187" i="17" s="1"/>
  <c r="F187" i="17" s="1"/>
  <c r="D190" i="17"/>
  <c r="E190" i="17" s="1" a="1"/>
  <c r="E190" i="17" s="1"/>
  <c r="F190" i="17" s="1"/>
  <c r="D364" i="17"/>
  <c r="E364" i="17" s="1" a="1"/>
  <c r="E364" i="17" s="1"/>
  <c r="F364" i="17" s="1"/>
  <c r="D180" i="17"/>
  <c r="E180" i="17" s="1" a="1"/>
  <c r="E180" i="17" s="1"/>
  <c r="F180" i="17" s="1"/>
  <c r="D371" i="17"/>
  <c r="E371" i="17" s="1" a="1"/>
  <c r="E371" i="17" s="1"/>
  <c r="F371" i="17" s="1"/>
  <c r="D384" i="17"/>
  <c r="E384" i="17" s="1" a="1"/>
  <c r="E384" i="17" s="1"/>
  <c r="F384" i="17" s="1"/>
  <c r="D380" i="17"/>
  <c r="E380" i="17" s="1" a="1"/>
  <c r="E380" i="17" s="1"/>
  <c r="F380" i="17" s="1"/>
  <c r="D197" i="17"/>
  <c r="E197" i="17" s="1" a="1"/>
  <c r="E197" i="17" s="1"/>
  <c r="F197" i="17" s="1"/>
  <c r="D213" i="17"/>
  <c r="E213" i="17" s="1" a="1"/>
  <c r="E213" i="17" s="1"/>
  <c r="F213" i="17" s="1"/>
  <c r="D218" i="17"/>
  <c r="E218" i="17" s="1" a="1"/>
  <c r="E218" i="17" s="1"/>
  <c r="F218" i="17" s="1"/>
  <c r="D221" i="17"/>
  <c r="E221" i="17" s="1" a="1"/>
  <c r="E221" i="17" s="1"/>
  <c r="F221" i="17" s="1"/>
  <c r="D225" i="17"/>
  <c r="E225" i="17" s="1" a="1"/>
  <c r="E225" i="17" s="1"/>
  <c r="F225" i="17" s="1"/>
  <c r="D392" i="17"/>
  <c r="E392" i="17" s="1" a="1"/>
  <c r="E392" i="17" s="1"/>
  <c r="F392" i="17" s="1"/>
  <c r="D202" i="17"/>
  <c r="E202" i="17" s="1" a="1"/>
  <c r="E202" i="17" s="1"/>
  <c r="F202" i="17" s="1"/>
  <c r="D206" i="17"/>
  <c r="E206" i="17" s="1" a="1"/>
  <c r="E206" i="17" s="1"/>
  <c r="F206" i="17" s="1"/>
  <c r="D209" i="17"/>
  <c r="E209" i="17" s="1" a="1"/>
  <c r="E209" i="17" s="1"/>
  <c r="F209" i="17" s="1"/>
  <c r="D386" i="17"/>
  <c r="E386" i="17" s="1" a="1"/>
  <c r="E386" i="17" s="1"/>
  <c r="F386" i="17" s="1"/>
  <c r="D388" i="17"/>
  <c r="E388" i="17" s="1" a="1"/>
  <c r="E388" i="17" s="1"/>
  <c r="F388" i="17" s="1"/>
  <c r="D394" i="17"/>
  <c r="E394" i="17" s="1" a="1"/>
  <c r="E394" i="17" s="1"/>
  <c r="F394" i="17" s="1"/>
  <c r="D244" i="17"/>
  <c r="E244" i="17" s="1" a="1"/>
  <c r="E244" i="17" s="1"/>
  <c r="F244" i="17" s="1"/>
  <c r="D238" i="17"/>
  <c r="E238" i="17" s="1" a="1"/>
  <c r="E238" i="17" s="1"/>
  <c r="F238" i="17" s="1"/>
  <c r="D414" i="17"/>
  <c r="E414" i="17" s="1" a="1"/>
  <c r="E414" i="17" s="1"/>
  <c r="F414" i="17" s="1"/>
  <c r="D246" i="17"/>
  <c r="E246" i="17" s="1" a="1"/>
  <c r="E246" i="17" s="1"/>
  <c r="F246" i="17" s="1"/>
  <c r="D404" i="17"/>
  <c r="E404" i="17" s="1" a="1"/>
  <c r="E404" i="17" s="1"/>
  <c r="F404" i="17" s="1"/>
  <c r="D416" i="17"/>
  <c r="E416" i="17" s="1" a="1"/>
  <c r="E416" i="17" s="1"/>
  <c r="F416" i="17" s="1"/>
  <c r="D253" i="17"/>
  <c r="E253" i="17" s="1" a="1"/>
  <c r="E253" i="17" s="1"/>
  <c r="F253" i="17" s="1"/>
  <c r="D250" i="17"/>
  <c r="E250" i="17" s="1" a="1"/>
  <c r="E250" i="17" s="1"/>
  <c r="F250" i="17" s="1"/>
  <c r="D255" i="17"/>
  <c r="E255" i="17" s="1" a="1"/>
  <c r="E255" i="17" s="1"/>
  <c r="F255" i="17" s="1"/>
  <c r="D248" i="17"/>
  <c r="E248" i="17" s="1" a="1"/>
  <c r="E248" i="17" s="1"/>
  <c r="F248" i="17" s="1"/>
  <c r="D271" i="17"/>
  <c r="E271" i="17" s="1" a="1"/>
  <c r="E271" i="17" s="1"/>
  <c r="F271" i="17" s="1"/>
  <c r="D278" i="17"/>
  <c r="E278" i="17" s="1" a="1"/>
  <c r="E278" i="17" s="1"/>
  <c r="F278" i="17" s="1"/>
  <c r="D282" i="17"/>
  <c r="E282" i="17" s="1" a="1"/>
  <c r="E282" i="17" s="1"/>
  <c r="F282" i="17" s="1"/>
  <c r="D132" i="17"/>
  <c r="E132" i="17" s="1" a="1"/>
  <c r="E132" i="17" s="1"/>
  <c r="F132" i="17" s="1"/>
  <c r="D297" i="17"/>
  <c r="E297" i="17" s="1" a="1"/>
  <c r="E297" i="17" s="1"/>
  <c r="F297" i="17" s="1"/>
  <c r="D137" i="17"/>
  <c r="E137" i="17" s="1" a="1"/>
  <c r="E137" i="17" s="1"/>
  <c r="F137" i="17" s="1"/>
  <c r="D296" i="17"/>
  <c r="E296" i="17" s="1" a="1"/>
  <c r="E296" i="17" s="1"/>
  <c r="F296" i="17" s="1"/>
  <c r="D139" i="17"/>
  <c r="E139" i="17" s="1" a="1"/>
  <c r="E139" i="17" s="1"/>
  <c r="F139" i="17" s="1"/>
  <c r="D326" i="17"/>
  <c r="E326" i="17" s="1" a="1"/>
  <c r="E326" i="17" s="1"/>
  <c r="F326" i="17" s="1"/>
  <c r="D323" i="17"/>
  <c r="E323" i="17" s="1" a="1"/>
  <c r="E323" i="17" s="1"/>
  <c r="F323" i="17" s="1"/>
  <c r="D330" i="17"/>
  <c r="E330" i="17" s="1" a="1"/>
  <c r="E330" i="17" s="1"/>
  <c r="F330" i="17" s="1"/>
  <c r="D334" i="17"/>
  <c r="E334" i="17" s="1" a="1"/>
  <c r="E334" i="17" s="1"/>
  <c r="F334" i="17" s="1"/>
  <c r="D144" i="17"/>
  <c r="E144" i="17" s="1" a="1"/>
  <c r="E144" i="17" s="1"/>
  <c r="F144" i="17" s="1"/>
  <c r="D162" i="17"/>
  <c r="E162" i="17" s="1" a="1"/>
  <c r="E162" i="17" s="1"/>
  <c r="F162" i="17" s="1"/>
  <c r="D67" i="17"/>
  <c r="E67" i="17" s="1" a="1"/>
  <c r="E67" i="17" s="1"/>
  <c r="F67" i="17" s="1"/>
  <c r="D118" i="17"/>
  <c r="E118" i="17" s="1" a="1"/>
  <c r="E118" i="17" s="1"/>
  <c r="F118" i="17" s="1"/>
  <c r="D86" i="17"/>
  <c r="E86" i="17" s="1" a="1"/>
  <c r="E86" i="17" s="1"/>
  <c r="F86" i="17" s="1"/>
  <c r="D161" i="17"/>
  <c r="E161" i="17" s="1" a="1"/>
  <c r="E161" i="17" s="1"/>
  <c r="F161" i="17" s="1"/>
  <c r="R100" i="17"/>
  <c r="S100" i="17" s="1" a="1"/>
  <c r="S100" i="17" s="1"/>
  <c r="T100" i="17" s="1"/>
  <c r="R105" i="17"/>
  <c r="S105" i="17" s="1" a="1"/>
  <c r="S105" i="17" s="1"/>
  <c r="T105" i="17" s="1"/>
  <c r="R124" i="17"/>
  <c r="S124" i="17" s="1" a="1"/>
  <c r="S124" i="17" s="1"/>
  <c r="T124" i="17" s="1"/>
  <c r="R63" i="17"/>
  <c r="S63" i="17" s="1" a="1"/>
  <c r="S63" i="17" s="1"/>
  <c r="T63" i="17" s="1"/>
  <c r="R369" i="17"/>
  <c r="S369" i="17" s="1" a="1"/>
  <c r="S369" i="17" s="1"/>
  <c r="T369" i="17" s="1"/>
  <c r="R374" i="17"/>
  <c r="S374" i="17" s="1" a="1"/>
  <c r="S374" i="17" s="1"/>
  <c r="T374" i="17" s="1"/>
  <c r="R187" i="17"/>
  <c r="S187" i="17" s="1" a="1"/>
  <c r="S187" i="17" s="1"/>
  <c r="T187" i="17" s="1"/>
  <c r="R365" i="17"/>
  <c r="S365" i="17" s="1" a="1"/>
  <c r="S365" i="17" s="1"/>
  <c r="T365" i="17" s="1"/>
  <c r="R347" i="17"/>
  <c r="S347" i="17" s="1" a="1"/>
  <c r="S347" i="17" s="1"/>
  <c r="T347" i="17" s="1"/>
  <c r="R189" i="17"/>
  <c r="S189" i="17" s="1" a="1"/>
  <c r="S189" i="17" s="1"/>
  <c r="T189" i="17" s="1"/>
  <c r="R205" i="17"/>
  <c r="S205" i="17" s="1" a="1"/>
  <c r="S205" i="17" s="1"/>
  <c r="T205" i="17" s="1"/>
  <c r="R225" i="17"/>
  <c r="S225" i="17" s="1" a="1"/>
  <c r="S225" i="17" s="1"/>
  <c r="T225" i="17" s="1"/>
  <c r="R204" i="17"/>
  <c r="S204" i="17" s="1" a="1"/>
  <c r="S204" i="17" s="1"/>
  <c r="T204" i="17" s="1"/>
  <c r="R214" i="17"/>
  <c r="S214" i="17" s="1" a="1"/>
  <c r="S214" i="17" s="1"/>
  <c r="T214" i="17" s="1"/>
  <c r="R191" i="17"/>
  <c r="S191" i="17" s="1" a="1"/>
  <c r="S191" i="17" s="1"/>
  <c r="T191" i="17" s="1"/>
  <c r="R384" i="17"/>
  <c r="S384" i="17" s="1" a="1"/>
  <c r="S384" i="17" s="1"/>
  <c r="T384" i="17" s="1"/>
  <c r="R207" i="17"/>
  <c r="S207" i="17" s="1" a="1"/>
  <c r="S207" i="17" s="1"/>
  <c r="T207" i="17" s="1"/>
  <c r="R220" i="17"/>
  <c r="S220" i="17" s="1" a="1"/>
  <c r="S220" i="17" s="1"/>
  <c r="T220" i="17" s="1"/>
  <c r="R396" i="17"/>
  <c r="S396" i="17" s="1" a="1"/>
  <c r="S396" i="17" s="1"/>
  <c r="T396" i="17" s="1"/>
  <c r="R218" i="17"/>
  <c r="S218" i="17" s="1" a="1"/>
  <c r="S218" i="17" s="1"/>
  <c r="T218" i="17" s="1"/>
  <c r="R398" i="17"/>
  <c r="S398" i="17" s="1" a="1"/>
  <c r="S398" i="17" s="1"/>
  <c r="T398" i="17" s="1"/>
  <c r="R412" i="17"/>
  <c r="S412" i="17" s="1" a="1"/>
  <c r="S412" i="17" s="1"/>
  <c r="T412" i="17" s="1"/>
  <c r="R400" i="17"/>
  <c r="S400" i="17" s="1" a="1"/>
  <c r="S400" i="17" s="1"/>
  <c r="T400" i="17" s="1"/>
  <c r="R238" i="17"/>
  <c r="S238" i="17" s="1" a="1"/>
  <c r="S238" i="17" s="1"/>
  <c r="T238" i="17" s="1"/>
  <c r="R246" i="17"/>
  <c r="S246" i="17" s="1" a="1"/>
  <c r="S246" i="17" s="1"/>
  <c r="T246" i="17" s="1"/>
  <c r="R263" i="17"/>
  <c r="S263" i="17" s="1" a="1"/>
  <c r="S263" i="17" s="1"/>
  <c r="T263" i="17" s="1"/>
  <c r="R125" i="17"/>
  <c r="S125" i="17" s="1" a="1"/>
  <c r="S125" i="17" s="1"/>
  <c r="T125" i="17" s="1"/>
  <c r="R251" i="17"/>
  <c r="S251" i="17" s="1" a="1"/>
  <c r="S251" i="17" s="1"/>
  <c r="T251" i="17" s="1"/>
  <c r="R259" i="17"/>
  <c r="S259" i="17" s="1" a="1"/>
  <c r="S259" i="17" s="1"/>
  <c r="T259" i="17" s="1"/>
  <c r="R277" i="17"/>
  <c r="S277" i="17" s="1" a="1"/>
  <c r="S277" i="17" s="1"/>
  <c r="T277" i="17" s="1"/>
  <c r="R250" i="17"/>
  <c r="S250" i="17" s="1" a="1"/>
  <c r="S250" i="17" s="1"/>
  <c r="T250" i="17" s="1"/>
  <c r="R113" i="17"/>
  <c r="S113" i="17" s="1" a="1"/>
  <c r="S113" i="17" s="1"/>
  <c r="T113" i="17" s="1"/>
  <c r="R278" i="17"/>
  <c r="S278" i="17" s="1" a="1"/>
  <c r="S278" i="17" s="1"/>
  <c r="T278" i="17" s="1"/>
  <c r="R284" i="17"/>
  <c r="S284" i="17" s="1" a="1"/>
  <c r="S284" i="17" s="1"/>
  <c r="T284" i="17" s="1"/>
  <c r="R287" i="17"/>
  <c r="S287" i="17" s="1" a="1"/>
  <c r="S287" i="17" s="1"/>
  <c r="T287" i="17" s="1"/>
  <c r="R291" i="17"/>
  <c r="S291" i="17" s="1" a="1"/>
  <c r="S291" i="17" s="1"/>
  <c r="T291" i="17" s="1"/>
  <c r="R145" i="17"/>
  <c r="S145" i="17" s="1" a="1"/>
  <c r="S145" i="17" s="1"/>
  <c r="T145" i="17" s="1"/>
  <c r="R273" i="17"/>
  <c r="S273" i="17" s="1" a="1"/>
  <c r="S273" i="17" s="1"/>
  <c r="T273" i="17" s="1"/>
  <c r="R282" i="17"/>
  <c r="S282" i="17" s="1" a="1"/>
  <c r="S282" i="17" s="1"/>
  <c r="T282" i="17" s="1"/>
  <c r="R115" i="17"/>
  <c r="S115" i="17" s="1" a="1"/>
  <c r="S115" i="17" s="1"/>
  <c r="T115" i="17" s="1"/>
  <c r="R130" i="17"/>
  <c r="S130" i="17" s="1" a="1"/>
  <c r="S130" i="17" s="1"/>
  <c r="T130" i="17" s="1"/>
  <c r="R296" i="17"/>
  <c r="S296" i="17" s="1" a="1"/>
  <c r="S296" i="17" s="1"/>
  <c r="T296" i="17" s="1"/>
  <c r="R302" i="17"/>
  <c r="S302" i="17" s="1" a="1"/>
  <c r="S302" i="17" s="1"/>
  <c r="T302" i="17" s="1"/>
  <c r="R294" i="17"/>
  <c r="S294" i="17" s="1" a="1"/>
  <c r="S294" i="17" s="1"/>
  <c r="T294" i="17" s="1"/>
  <c r="R299" i="17"/>
  <c r="S299" i="17" s="1" a="1"/>
  <c r="S299" i="17" s="1"/>
  <c r="T299" i="17" s="1"/>
  <c r="R137" i="17"/>
  <c r="S137" i="17" s="1" a="1"/>
  <c r="S137" i="17" s="1"/>
  <c r="T137" i="17" s="1"/>
  <c r="R298" i="17"/>
  <c r="S298" i="17" s="1" a="1"/>
  <c r="S298" i="17" s="1"/>
  <c r="T298" i="17" s="1"/>
  <c r="R313" i="17"/>
  <c r="S313" i="17" s="1" a="1"/>
  <c r="S313" i="17" s="1"/>
  <c r="T313" i="17" s="1"/>
  <c r="R315" i="17"/>
  <c r="S315" i="17" s="1" a="1"/>
  <c r="S315" i="17" s="1"/>
  <c r="T315" i="17" s="1"/>
  <c r="R311" i="17"/>
  <c r="S311" i="17" s="1" a="1"/>
  <c r="S311" i="17" s="1"/>
  <c r="T311" i="17" s="1"/>
  <c r="R317" i="17"/>
  <c r="S317" i="17" s="1" a="1"/>
  <c r="S317" i="17" s="1"/>
  <c r="T317" i="17" s="1"/>
  <c r="R442" i="17"/>
  <c r="S442" i="17" s="1" a="1"/>
  <c r="S442" i="17" s="1"/>
  <c r="T442" i="17" s="1"/>
  <c r="R325" i="17"/>
  <c r="S325" i="17" s="1" a="1"/>
  <c r="S325" i="17" s="1"/>
  <c r="T325" i="17" s="1"/>
  <c r="R156" i="17"/>
  <c r="S156" i="17" s="1" a="1"/>
  <c r="S156" i="17" s="1"/>
  <c r="T156" i="17" s="1"/>
  <c r="R141" i="17"/>
  <c r="S141" i="17" s="1" a="1"/>
  <c r="S141" i="17" s="1"/>
  <c r="T141" i="17" s="1"/>
  <c r="R337" i="17"/>
  <c r="S337" i="17" s="1" a="1"/>
  <c r="S337" i="17" s="1"/>
  <c r="T337" i="17" s="1"/>
  <c r="R332" i="17"/>
  <c r="S332" i="17" s="1" a="1"/>
  <c r="S332" i="17" s="1"/>
  <c r="T332" i="17" s="1"/>
  <c r="R142" i="17"/>
  <c r="S142" i="17" s="1" a="1"/>
  <c r="S142" i="17" s="1"/>
  <c r="T142" i="17" s="1"/>
  <c r="R366" i="17"/>
  <c r="S366" i="17" s="1" a="1"/>
  <c r="S366" i="17" s="1"/>
  <c r="T366" i="17" s="1"/>
  <c r="R234" i="17"/>
  <c r="S234" i="17" s="1" a="1"/>
  <c r="S234" i="17" s="1"/>
  <c r="T234" i="17" s="1"/>
  <c r="R382" i="17"/>
  <c r="S382" i="17" s="1" a="1"/>
  <c r="S382" i="17" s="1"/>
  <c r="T382" i="17" s="1"/>
  <c r="R201" i="17"/>
  <c r="S201" i="17" s="1" a="1"/>
  <c r="S201" i="17" s="1"/>
  <c r="T201" i="17" s="1"/>
  <c r="R405" i="17"/>
  <c r="S405" i="17" s="1" a="1"/>
  <c r="S405" i="17" s="1"/>
  <c r="T405" i="17" s="1"/>
  <c r="R243" i="17"/>
  <c r="S243" i="17" s="1" a="1"/>
  <c r="S243" i="17" s="1"/>
  <c r="T243" i="17" s="1"/>
  <c r="R401" i="17"/>
  <c r="S401" i="17" s="1" a="1"/>
  <c r="S401" i="17" s="1"/>
  <c r="T401" i="17" s="1"/>
  <c r="R104" i="17"/>
  <c r="S104" i="17" s="1" a="1"/>
  <c r="S104" i="17" s="1"/>
  <c r="T104" i="17" s="1"/>
  <c r="R44" i="17"/>
  <c r="S44" i="17" s="1" a="1"/>
  <c r="S44" i="17" s="1"/>
  <c r="T44" i="17" s="1"/>
  <c r="R152" i="17"/>
  <c r="S152" i="17" s="1" a="1"/>
  <c r="S152" i="17" s="1"/>
  <c r="T152" i="17" s="1"/>
  <c r="R196" i="17"/>
  <c r="S196" i="17" s="1" a="1"/>
  <c r="S196" i="17" s="1"/>
  <c r="T196" i="17" s="1"/>
  <c r="R194" i="17"/>
  <c r="S194" i="17" s="1" a="1"/>
  <c r="S194" i="17" s="1"/>
  <c r="T194" i="17" s="1"/>
  <c r="R213" i="17"/>
  <c r="S213" i="17" s="1" a="1"/>
  <c r="S213" i="17" s="1"/>
  <c r="T213" i="17" s="1"/>
  <c r="R391" i="17"/>
  <c r="S391" i="17" s="1" a="1"/>
  <c r="S391" i="17" s="1"/>
  <c r="T391" i="17" s="1"/>
  <c r="R240" i="17"/>
  <c r="S240" i="17" s="1" a="1"/>
  <c r="S240" i="17" s="1"/>
  <c r="T240" i="17" s="1"/>
  <c r="R399" i="17"/>
  <c r="S399" i="17" s="1" a="1"/>
  <c r="S399" i="17" s="1"/>
  <c r="T399" i="17" s="1"/>
  <c r="R254" i="17"/>
  <c r="S254" i="17" s="1" a="1"/>
  <c r="S254" i="17" s="1"/>
  <c r="T254" i="17" s="1"/>
  <c r="R267" i="17"/>
  <c r="S267" i="17" s="1" a="1"/>
  <c r="S267" i="17" s="1"/>
  <c r="T267" i="17" s="1"/>
  <c r="R136" i="17"/>
  <c r="S136" i="17" s="1" a="1"/>
  <c r="S136" i="17" s="1"/>
  <c r="T136" i="17" s="1"/>
  <c r="R305" i="17"/>
  <c r="S305" i="17" s="1" a="1"/>
  <c r="S305" i="17" s="1"/>
  <c r="T305" i="17" s="1"/>
  <c r="R310" i="17"/>
  <c r="S310" i="17" s="1" a="1"/>
  <c r="S310" i="17" s="1"/>
  <c r="T310" i="17" s="1"/>
  <c r="R312" i="17"/>
  <c r="S312" i="17" s="1" a="1"/>
  <c r="S312" i="17" s="1"/>
  <c r="T312" i="17" s="1"/>
  <c r="R331" i="17"/>
  <c r="S331" i="17" s="1" a="1"/>
  <c r="S331" i="17" s="1"/>
  <c r="T331" i="17" s="1"/>
  <c r="R185" i="17"/>
  <c r="S185" i="17" s="1" a="1"/>
  <c r="S185" i="17" s="1"/>
  <c r="T185" i="17" s="1"/>
  <c r="R198" i="17"/>
  <c r="S198" i="17" s="1" a="1"/>
  <c r="S198" i="17" s="1"/>
  <c r="T198" i="17" s="1"/>
  <c r="R153" i="17"/>
  <c r="S153" i="17" s="1" a="1"/>
  <c r="S153" i="17" s="1"/>
  <c r="T153" i="17" s="1"/>
  <c r="R368" i="17"/>
  <c r="S368" i="17" s="1" a="1"/>
  <c r="S368" i="17" s="1"/>
  <c r="T368" i="17" s="1"/>
  <c r="R348" i="17"/>
  <c r="S348" i="17" s="1" a="1"/>
  <c r="S348" i="17" s="1"/>
  <c r="T348" i="17" s="1"/>
  <c r="R372" i="17"/>
  <c r="S372" i="17" s="1" a="1"/>
  <c r="S372" i="17" s="1"/>
  <c r="T372" i="17" s="1"/>
  <c r="R193" i="17"/>
  <c r="S193" i="17" s="1" a="1"/>
  <c r="S193" i="17" s="1"/>
  <c r="T193" i="17" s="1"/>
  <c r="R387" i="17"/>
  <c r="S387" i="17" s="1" a="1"/>
  <c r="S387" i="17" s="1"/>
  <c r="T387" i="17" s="1"/>
  <c r="R221" i="17"/>
  <c r="S221" i="17" s="1" a="1"/>
  <c r="S221" i="17" s="1"/>
  <c r="T221" i="17" s="1"/>
  <c r="R195" i="17"/>
  <c r="S195" i="17" s="1" a="1"/>
  <c r="S195" i="17" s="1"/>
  <c r="T195" i="17" s="1"/>
  <c r="R206" i="17"/>
  <c r="S206" i="17" s="1" a="1"/>
  <c r="S206" i="17" s="1"/>
  <c r="T206" i="17" s="1"/>
  <c r="R255" i="17"/>
  <c r="S255" i="17" s="1" a="1"/>
  <c r="S255" i="17" s="1"/>
  <c r="T255" i="17" s="1"/>
  <c r="R270" i="17"/>
  <c r="S270" i="17" s="1" a="1"/>
  <c r="S270" i="17" s="1"/>
  <c r="T270" i="17" s="1"/>
  <c r="R127" i="17"/>
  <c r="S127" i="17" s="1" a="1"/>
  <c r="S127" i="17" s="1"/>
  <c r="T127" i="17" s="1"/>
  <c r="R253" i="17"/>
  <c r="S253" i="17" s="1" a="1"/>
  <c r="S253" i="17" s="1"/>
  <c r="T253" i="17" s="1"/>
  <c r="R274" i="17"/>
  <c r="S274" i="17" s="1" a="1"/>
  <c r="S274" i="17" s="1"/>
  <c r="T274" i="17" s="1"/>
  <c r="R279" i="17"/>
  <c r="S279" i="17" s="1" a="1"/>
  <c r="S279" i="17" s="1"/>
  <c r="T279" i="17" s="1"/>
  <c r="R276" i="17"/>
  <c r="S276" i="17" s="1" a="1"/>
  <c r="S276" i="17" s="1"/>
  <c r="T276" i="17" s="1"/>
  <c r="R283" i="17"/>
  <c r="S283" i="17" s="1" a="1"/>
  <c r="S283" i="17" s="1"/>
  <c r="T283" i="17" s="1"/>
  <c r="R128" i="17"/>
  <c r="S128" i="17" s="1" a="1"/>
  <c r="S128" i="17" s="1"/>
  <c r="T128" i="17" s="1"/>
  <c r="R285" i="17"/>
  <c r="S285" i="17" s="1" a="1"/>
  <c r="S285" i="17" s="1"/>
  <c r="T285" i="17" s="1"/>
  <c r="R111" i="17"/>
  <c r="S111" i="17" s="1" a="1"/>
  <c r="S111" i="17" s="1"/>
  <c r="T111" i="17" s="1"/>
  <c r="R289" i="17"/>
  <c r="S289" i="17" s="1" a="1"/>
  <c r="S289" i="17" s="1"/>
  <c r="T289" i="17" s="1"/>
  <c r="R295" i="17"/>
  <c r="S295" i="17" s="1" a="1"/>
  <c r="S295" i="17" s="1"/>
  <c r="T295" i="17" s="1"/>
  <c r="R303" i="17"/>
  <c r="S303" i="17" s="1" a="1"/>
  <c r="S303" i="17" s="1"/>
  <c r="T303" i="17" s="1"/>
  <c r="R300" i="17"/>
  <c r="S300" i="17" s="1" a="1"/>
  <c r="S300" i="17" s="1"/>
  <c r="T300" i="17" s="1"/>
  <c r="R138" i="17"/>
  <c r="S138" i="17" s="1" a="1"/>
  <c r="S138" i="17" s="1"/>
  <c r="T138" i="17" s="1"/>
  <c r="R134" i="17"/>
  <c r="S134" i="17" s="1" a="1"/>
  <c r="S134" i="17" s="1"/>
  <c r="T134" i="17" s="1"/>
  <c r="R139" i="17"/>
  <c r="S139" i="17" s="1" a="1"/>
  <c r="S139" i="17" s="1"/>
  <c r="T139" i="17" s="1"/>
  <c r="R306" i="17"/>
  <c r="S306" i="17" s="1" a="1"/>
  <c r="S306" i="17" s="1"/>
  <c r="T306" i="17" s="1"/>
  <c r="R155" i="17"/>
  <c r="S155" i="17" s="1" a="1"/>
  <c r="S155" i="17" s="1"/>
  <c r="T155" i="17" s="1"/>
  <c r="R329" i="17"/>
  <c r="S329" i="17" s="1" a="1"/>
  <c r="S329" i="17" s="1"/>
  <c r="T329" i="17" s="1"/>
  <c r="R323" i="17"/>
  <c r="S323" i="17" s="1" a="1"/>
  <c r="S323" i="17" s="1"/>
  <c r="T323" i="17" s="1"/>
  <c r="R428" i="17"/>
  <c r="S428" i="17" s="1" a="1"/>
  <c r="S428" i="17" s="1"/>
  <c r="T428" i="17" s="1"/>
  <c r="R330" i="17"/>
  <c r="S330" i="17" s="1" a="1"/>
  <c r="S330" i="17" s="1"/>
  <c r="T330" i="17" s="1"/>
  <c r="R336" i="17"/>
  <c r="S336" i="17" s="1" a="1"/>
  <c r="S336" i="17" s="1"/>
  <c r="T336" i="17" s="1"/>
  <c r="R439" i="17"/>
  <c r="S439" i="17" s="1" a="1"/>
  <c r="S439" i="17" s="1"/>
  <c r="T439" i="17" s="1"/>
  <c r="R333" i="17"/>
  <c r="S333" i="17" s="1" a="1"/>
  <c r="S333" i="17" s="1"/>
  <c r="T333" i="17" s="1"/>
  <c r="R440" i="17"/>
  <c r="S440" i="17" s="1" a="1"/>
  <c r="S440" i="17" s="1"/>
  <c r="T440" i="17" s="1"/>
  <c r="R186" i="17"/>
  <c r="S186" i="17" s="1" a="1"/>
  <c r="S186" i="17" s="1"/>
  <c r="T186" i="17" s="1"/>
  <c r="R375" i="17"/>
  <c r="S375" i="17" s="1" a="1"/>
  <c r="S375" i="17" s="1"/>
  <c r="T375" i="17" s="1"/>
  <c r="R237" i="17"/>
  <c r="S237" i="17" s="1" a="1"/>
  <c r="S237" i="17" s="1"/>
  <c r="T237" i="17" s="1"/>
  <c r="R407" i="17"/>
  <c r="S407" i="17" s="1" a="1"/>
  <c r="S407" i="17" s="1"/>
  <c r="T407" i="17" s="1"/>
  <c r="R266" i="17"/>
  <c r="S266" i="17" s="1" a="1"/>
  <c r="S266" i="17" s="1"/>
  <c r="T266" i="17" s="1"/>
  <c r="R438" i="17"/>
  <c r="S438" i="17" s="1" a="1"/>
  <c r="S438" i="17" s="1"/>
  <c r="T438" i="17" s="1"/>
  <c r="R292" i="17"/>
  <c r="S292" i="17" s="1" a="1"/>
  <c r="S292" i="17" s="1"/>
  <c r="T292" i="17" s="1"/>
  <c r="R133" i="17"/>
  <c r="S133" i="17" s="1" a="1"/>
  <c r="S133" i="17" s="1"/>
  <c r="T133" i="17" s="1"/>
  <c r="R427" i="17"/>
  <c r="S427" i="17" s="1" a="1"/>
  <c r="S427" i="17" s="1"/>
  <c r="T427" i="17" s="1"/>
  <c r="R154" i="17"/>
  <c r="S154" i="17" s="1" a="1"/>
  <c r="S154" i="17" s="1"/>
  <c r="T154" i="17" s="1"/>
  <c r="R436" i="17"/>
  <c r="S436" i="17" s="1" a="1"/>
  <c r="S436" i="17" s="1"/>
  <c r="T436" i="17" s="1"/>
  <c r="R320" i="17"/>
  <c r="S320" i="17" s="1" a="1"/>
  <c r="S320" i="17" s="1"/>
  <c r="T320" i="17" s="1"/>
  <c r="R429" i="17"/>
  <c r="S429" i="17" s="1" a="1"/>
  <c r="S429" i="17" s="1"/>
  <c r="T429" i="17" s="1"/>
  <c r="R140" i="17"/>
  <c r="S140" i="17" s="1" a="1"/>
  <c r="S140" i="17" s="1"/>
  <c r="T140" i="17" s="1"/>
  <c r="R75" i="17"/>
  <c r="S75" i="17" s="1" a="1"/>
  <c r="S75" i="17" s="1"/>
  <c r="T75" i="17" s="1"/>
  <c r="R52" i="17"/>
  <c r="S52" i="17" s="1" a="1"/>
  <c r="S52" i="17" s="1"/>
  <c r="T52" i="17" s="1"/>
  <c r="R8" i="17"/>
  <c r="S8" i="17" s="1" a="1"/>
  <c r="S8" i="17" s="1"/>
  <c r="T8" i="17" s="1"/>
  <c r="R98" i="17"/>
  <c r="S98" i="17" s="1" a="1"/>
  <c r="S98" i="17" s="1"/>
  <c r="T98" i="17" s="1"/>
  <c r="R64" i="17"/>
  <c r="S64" i="17" s="1" a="1"/>
  <c r="S64" i="17" s="1"/>
  <c r="T64" i="17" s="1"/>
  <c r="R36" i="17"/>
  <c r="S36" i="17" s="1" a="1"/>
  <c r="S36" i="17" s="1"/>
  <c r="T36" i="17" s="1"/>
  <c r="R102" i="17"/>
  <c r="S102" i="17" s="1" a="1"/>
  <c r="S102" i="17" s="1"/>
  <c r="T102" i="17" s="1"/>
  <c r="R110" i="17"/>
  <c r="S110" i="17" s="1" a="1"/>
  <c r="S110" i="17" s="1"/>
  <c r="T110" i="17" s="1"/>
  <c r="R177" i="17"/>
  <c r="S177" i="17" s="1" a="1"/>
  <c r="S177" i="17" s="1"/>
  <c r="T177" i="17" s="1"/>
  <c r="R351" i="17"/>
  <c r="S351" i="17" s="1" a="1"/>
  <c r="S351" i="17" s="1"/>
  <c r="T351" i="17" s="1"/>
  <c r="R150" i="17"/>
  <c r="S150" i="17" s="1" a="1"/>
  <c r="S150" i="17" s="1"/>
  <c r="T150" i="17" s="1"/>
  <c r="R197" i="17"/>
  <c r="S197" i="17" s="1" a="1"/>
  <c r="S197" i="17" s="1"/>
  <c r="T197" i="17" s="1"/>
  <c r="R180" i="17"/>
  <c r="S180" i="17" s="1" a="1"/>
  <c r="S180" i="17" s="1"/>
  <c r="T180" i="17" s="1"/>
  <c r="R376" i="17"/>
  <c r="S376" i="17" s="1" a="1"/>
  <c r="S376" i="17" s="1"/>
  <c r="T376" i="17" s="1"/>
  <c r="R202" i="17"/>
  <c r="S202" i="17" s="1" a="1"/>
  <c r="S202" i="17" s="1"/>
  <c r="T202" i="17" s="1"/>
  <c r="R229" i="17"/>
  <c r="S229" i="17" s="1" a="1"/>
  <c r="S229" i="17" s="1"/>
  <c r="T229" i="17" s="1"/>
  <c r="R208" i="17"/>
  <c r="S208" i="17" s="1" a="1"/>
  <c r="S208" i="17" s="1"/>
  <c r="T208" i="17" s="1"/>
  <c r="R389" i="17"/>
  <c r="S389" i="17" s="1" a="1"/>
  <c r="S389" i="17" s="1"/>
  <c r="T389" i="17" s="1"/>
  <c r="R224" i="17"/>
  <c r="S224" i="17" s="1" a="1"/>
  <c r="S224" i="17" s="1"/>
  <c r="T224" i="17" s="1"/>
  <c r="R233" i="17"/>
  <c r="S233" i="17" s="1" a="1"/>
  <c r="S233" i="17" s="1"/>
  <c r="T233" i="17" s="1"/>
  <c r="R381" i="17"/>
  <c r="S381" i="17" s="1" a="1"/>
  <c r="S381" i="17" s="1"/>
  <c r="T381" i="17" s="1"/>
  <c r="R203" i="17"/>
  <c r="S203" i="17" s="1" a="1"/>
  <c r="S203" i="17" s="1"/>
  <c r="T203" i="17" s="1"/>
  <c r="R219" i="17"/>
  <c r="S219" i="17" s="1" a="1"/>
  <c r="S219" i="17" s="1"/>
  <c r="T219" i="17" s="1"/>
  <c r="R222" i="17"/>
  <c r="S222" i="17" s="1" a="1"/>
  <c r="S222" i="17" s="1"/>
  <c r="T222" i="17" s="1"/>
  <c r="R200" i="17"/>
  <c r="S200" i="17" s="1" a="1"/>
  <c r="S200" i="17" s="1"/>
  <c r="T200" i="17" s="1"/>
  <c r="R226" i="17"/>
  <c r="S226" i="17" s="1" a="1"/>
  <c r="S226" i="17" s="1"/>
  <c r="T226" i="17" s="1"/>
  <c r="R245" i="17"/>
  <c r="S245" i="17" s="1" a="1"/>
  <c r="S245" i="17" s="1"/>
  <c r="T245" i="17" s="1"/>
  <c r="R403" i="17"/>
  <c r="S403" i="17" s="1" a="1"/>
  <c r="S403" i="17" s="1"/>
  <c r="T403" i="17" s="1"/>
  <c r="R414" i="17"/>
  <c r="S414" i="17" s="1" a="1"/>
  <c r="S414" i="17" s="1"/>
  <c r="T414" i="17" s="1"/>
  <c r="R397" i="17"/>
  <c r="S397" i="17" s="1" a="1"/>
  <c r="S397" i="17" s="1"/>
  <c r="T397" i="17" s="1"/>
  <c r="R410" i="17"/>
  <c r="S410" i="17" s="1" a="1"/>
  <c r="S410" i="17" s="1"/>
  <c r="T410" i="17" s="1"/>
  <c r="R241" i="17"/>
  <c r="S241" i="17" s="1" a="1"/>
  <c r="S241" i="17" s="1"/>
  <c r="T241" i="17" s="1"/>
  <c r="R257" i="17"/>
  <c r="S257" i="17" s="1" a="1"/>
  <c r="S257" i="17" s="1"/>
  <c r="T257" i="17" s="1"/>
  <c r="R264" i="17"/>
  <c r="S264" i="17" s="1" a="1"/>
  <c r="S264" i="17" s="1"/>
  <c r="T264" i="17" s="1"/>
  <c r="R272" i="17"/>
  <c r="S272" i="17" s="1" a="1"/>
  <c r="S272" i="17" s="1"/>
  <c r="T272" i="17" s="1"/>
  <c r="R247" i="17"/>
  <c r="S247" i="17" s="1" a="1"/>
  <c r="S247" i="17" s="1"/>
  <c r="T247" i="17" s="1"/>
  <c r="R260" i="17"/>
  <c r="S260" i="17" s="1" a="1"/>
  <c r="S260" i="17" s="1"/>
  <c r="T260" i="17" s="1"/>
  <c r="R268" i="17"/>
  <c r="S268" i="17" s="1" a="1"/>
  <c r="S268" i="17" s="1"/>
  <c r="T268" i="17" s="1"/>
  <c r="R275" i="17"/>
  <c r="S275" i="17" s="1" a="1"/>
  <c r="S275" i="17" s="1"/>
  <c r="T275" i="17" s="1"/>
  <c r="R286" i="17"/>
  <c r="S286" i="17" s="1" a="1"/>
  <c r="S286" i="17" s="1"/>
  <c r="T286" i="17" s="1"/>
  <c r="R288" i="17"/>
  <c r="S288" i="17" s="1" a="1"/>
  <c r="S288" i="17" s="1"/>
  <c r="T288" i="17" s="1"/>
  <c r="R131" i="17"/>
  <c r="S131" i="17" s="1" a="1"/>
  <c r="S131" i="17" s="1"/>
  <c r="T131" i="17" s="1"/>
  <c r="R116" i="17"/>
  <c r="S116" i="17" s="1" a="1"/>
  <c r="S116" i="17" s="1"/>
  <c r="T116" i="17" s="1"/>
  <c r="R117" i="17"/>
  <c r="S117" i="17" s="1" a="1"/>
  <c r="S117" i="17" s="1"/>
  <c r="T117" i="17" s="1"/>
  <c r="R135" i="17"/>
  <c r="S135" i="17" s="1" a="1"/>
  <c r="S135" i="17" s="1"/>
  <c r="T135" i="17" s="1"/>
  <c r="R304" i="17"/>
  <c r="S304" i="17" s="1" a="1"/>
  <c r="S304" i="17" s="1"/>
  <c r="T304" i="17" s="1"/>
  <c r="R301" i="17"/>
  <c r="S301" i="17" s="1" a="1"/>
  <c r="S301" i="17" s="1"/>
  <c r="T301" i="17" s="1"/>
  <c r="R309" i="17"/>
  <c r="S309" i="17" s="1" a="1"/>
  <c r="S309" i="17" s="1"/>
  <c r="T309" i="17" s="1"/>
  <c r="R308" i="17"/>
  <c r="S308" i="17" s="1" a="1"/>
  <c r="S308" i="17" s="1"/>
  <c r="T308" i="17" s="1"/>
  <c r="R314" i="17"/>
  <c r="S314" i="17" s="1" a="1"/>
  <c r="S314" i="17" s="1"/>
  <c r="T314" i="17" s="1"/>
  <c r="R157" i="17"/>
  <c r="S157" i="17" s="1" a="1"/>
  <c r="S157" i="17" s="1"/>
  <c r="T157" i="17" s="1"/>
  <c r="R327" i="17"/>
  <c r="S327" i="17" s="1" a="1"/>
  <c r="S327" i="17" s="1"/>
  <c r="T327" i="17" s="1"/>
  <c r="R353" i="17"/>
  <c r="S353" i="17" s="1" a="1"/>
  <c r="S353" i="17" s="1"/>
  <c r="T353" i="17" s="1"/>
  <c r="R431" i="17"/>
  <c r="S431" i="17" s="1" a="1"/>
  <c r="S431" i="17" s="1"/>
  <c r="T431" i="17" s="1"/>
  <c r="R430" i="17"/>
  <c r="S430" i="17" s="1" a="1"/>
  <c r="S430" i="17" s="1"/>
  <c r="T430" i="17" s="1"/>
  <c r="R334" i="17"/>
  <c r="S334" i="17" s="1" a="1"/>
  <c r="S334" i="17" s="1"/>
  <c r="T334" i="17" s="1"/>
  <c r="R143" i="17"/>
  <c r="S143" i="17" s="1" a="1"/>
  <c r="S143" i="17" s="1"/>
  <c r="T143" i="17" s="1"/>
  <c r="R179" i="17"/>
  <c r="S179" i="17" s="1" a="1"/>
  <c r="S179" i="17" s="1"/>
  <c r="T179" i="17" s="1"/>
  <c r="R393" i="17"/>
  <c r="S393" i="17" s="1" a="1"/>
  <c r="S393" i="17" s="1"/>
  <c r="T393" i="17" s="1"/>
  <c r="R223" i="17"/>
  <c r="S223" i="17" s="1" a="1"/>
  <c r="S223" i="17" s="1"/>
  <c r="T223" i="17" s="1"/>
  <c r="R192" i="17"/>
  <c r="S192" i="17" s="1" a="1"/>
  <c r="S192" i="17" s="1"/>
  <c r="T192" i="17" s="1"/>
  <c r="R262" i="17"/>
  <c r="S262" i="17" s="1" a="1"/>
  <c r="S262" i="17" s="1"/>
  <c r="T262" i="17" s="1"/>
  <c r="R249" i="17"/>
  <c r="S249" i="17" s="1" a="1"/>
  <c r="S249" i="17" s="1"/>
  <c r="T249" i="17" s="1"/>
  <c r="R258" i="17"/>
  <c r="S258" i="17" s="1" a="1"/>
  <c r="S258" i="17" s="1"/>
  <c r="T258" i="17" s="1"/>
  <c r="R132" i="17"/>
  <c r="S132" i="17" s="1" a="1"/>
  <c r="S132" i="17" s="1"/>
  <c r="T132" i="17" s="1"/>
  <c r="R290" i="17"/>
  <c r="S290" i="17" s="1" a="1"/>
  <c r="S290" i="17" s="1"/>
  <c r="T290" i="17" s="1"/>
  <c r="R280" i="17"/>
  <c r="S280" i="17" s="1" a="1"/>
  <c r="S280" i="17" s="1"/>
  <c r="T280" i="17" s="1"/>
  <c r="R335" i="17"/>
  <c r="S335" i="17" s="1" a="1"/>
  <c r="S335" i="17" s="1"/>
  <c r="T335" i="17" s="1"/>
  <c r="R62" i="17"/>
  <c r="S62" i="17" s="1" a="1"/>
  <c r="S62" i="17" s="1"/>
  <c r="T62" i="17" s="1"/>
  <c r="R370" i="17"/>
  <c r="S370" i="17" s="1" a="1"/>
  <c r="S370" i="17" s="1"/>
  <c r="T370" i="17" s="1"/>
  <c r="R357" i="17"/>
  <c r="S357" i="17" s="1" a="1"/>
  <c r="S357" i="17" s="1"/>
  <c r="T357" i="17" s="1"/>
  <c r="R96" i="17"/>
  <c r="S96" i="17" s="1" a="1"/>
  <c r="S96" i="17" s="1"/>
  <c r="T96" i="17" s="1"/>
  <c r="R184" i="17"/>
  <c r="S184" i="17" s="1" a="1"/>
  <c r="S184" i="17" s="1"/>
  <c r="T184" i="17" s="1"/>
  <c r="R99" i="17"/>
  <c r="S99" i="17" s="1" a="1"/>
  <c r="S99" i="17" s="1"/>
  <c r="T99" i="17" s="1"/>
  <c r="R95" i="17"/>
  <c r="S95" i="17" s="1" a="1"/>
  <c r="S95" i="17" s="1"/>
  <c r="T95" i="17" s="1"/>
  <c r="R14" i="17"/>
  <c r="S14" i="17" s="1" a="1"/>
  <c r="S14" i="17" s="1"/>
  <c r="T14" i="17" s="1"/>
  <c r="R16" i="17"/>
  <c r="S16" i="17" s="1" a="1"/>
  <c r="S16" i="17" s="1"/>
  <c r="T16" i="17" s="1"/>
  <c r="R121" i="17"/>
  <c r="S121" i="17" s="1" a="1"/>
  <c r="S121" i="17" s="1"/>
  <c r="T121" i="17" s="1"/>
  <c r="R342" i="17"/>
  <c r="S342" i="17" s="1" a="1"/>
  <c r="S342" i="17" s="1"/>
  <c r="T342" i="17" s="1"/>
  <c r="R326" i="17"/>
  <c r="S326" i="17" s="1" a="1"/>
  <c r="S326" i="17" s="1"/>
  <c r="T326" i="17" s="1"/>
  <c r="R324" i="17"/>
  <c r="S324" i="17" s="1" a="1"/>
  <c r="S324" i="17" s="1"/>
  <c r="T324" i="17" s="1"/>
  <c r="R168" i="17"/>
  <c r="S168" i="17" s="1" a="1"/>
  <c r="S168" i="17" s="1"/>
  <c r="T168" i="17" s="1"/>
  <c r="R307" i="17"/>
  <c r="S307" i="17" s="1" a="1"/>
  <c r="S307" i="17" s="1"/>
  <c r="T307" i="17" s="1"/>
  <c r="R129" i="17"/>
  <c r="S129" i="17" s="1" a="1"/>
  <c r="S129" i="17" s="1"/>
  <c r="T129" i="17" s="1"/>
  <c r="R261" i="17"/>
  <c r="S261" i="17" s="1" a="1"/>
  <c r="S261" i="17" s="1"/>
  <c r="T261" i="17" s="1"/>
  <c r="R126" i="17"/>
  <c r="S126" i="17" s="1" a="1"/>
  <c r="S126" i="17" s="1"/>
  <c r="T126" i="17" s="1"/>
  <c r="R419" i="17"/>
  <c r="S419" i="17" s="1" a="1"/>
  <c r="S419" i="17" s="1"/>
  <c r="T419" i="17" s="1"/>
  <c r="R422" i="17"/>
  <c r="S422" i="17" s="1" a="1"/>
  <c r="S422" i="17" s="1"/>
  <c r="T422" i="17" s="1"/>
  <c r="R413" i="17"/>
  <c r="S413" i="17" s="1" a="1"/>
  <c r="S413" i="17" s="1"/>
  <c r="T413" i="17" s="1"/>
  <c r="R408" i="17"/>
  <c r="S408" i="17" s="1" a="1"/>
  <c r="S408" i="17" s="1"/>
  <c r="T408" i="17" s="1"/>
  <c r="R236" i="17"/>
  <c r="S236" i="17" s="1" a="1"/>
  <c r="S236" i="17" s="1"/>
  <c r="T236" i="17" s="1"/>
  <c r="R228" i="17"/>
  <c r="S228" i="17" s="1" a="1"/>
  <c r="S228" i="17" s="1"/>
  <c r="T228" i="17" s="1"/>
  <c r="R231" i="17"/>
  <c r="S231" i="17" s="1" a="1"/>
  <c r="S231" i="17" s="1"/>
  <c r="T231" i="17" s="1"/>
  <c r="R388" i="17"/>
  <c r="S388" i="17" s="1" a="1"/>
  <c r="S388" i="17" s="1"/>
  <c r="T388" i="17" s="1"/>
  <c r="R386" i="17"/>
  <c r="S386" i="17" s="1" a="1"/>
  <c r="S386" i="17" s="1"/>
  <c r="T386" i="17" s="1"/>
  <c r="R209" i="17"/>
  <c r="S209" i="17" s="1" a="1"/>
  <c r="S209" i="17" s="1"/>
  <c r="T209" i="17" s="1"/>
  <c r="R199" i="17"/>
  <c r="S199" i="17" s="1" a="1"/>
  <c r="S199" i="17" s="1"/>
  <c r="T199" i="17" s="1"/>
  <c r="R373" i="17"/>
  <c r="S373" i="17" s="1" a="1"/>
  <c r="S373" i="17" s="1"/>
  <c r="T373" i="17" s="1"/>
  <c r="R181" i="17"/>
  <c r="S181" i="17" s="1" a="1"/>
  <c r="S181" i="17" s="1"/>
  <c r="T181" i="17" s="1"/>
  <c r="R443" i="17"/>
  <c r="S443" i="17" s="1" a="1"/>
  <c r="S443" i="17" s="1"/>
  <c r="T443" i="17" s="1"/>
  <c r="R107" i="17"/>
  <c r="S107" i="17" s="1" a="1"/>
  <c r="S107" i="17" s="1"/>
  <c r="T107" i="17" s="1"/>
  <c r="R363" i="17"/>
  <c r="S363" i="17" s="1" a="1"/>
  <c r="S363" i="17" s="1"/>
  <c r="T363" i="17" s="1"/>
  <c r="R148" i="17"/>
  <c r="S148" i="17" s="1" a="1"/>
  <c r="S148" i="17" s="1"/>
  <c r="T148" i="17" s="1"/>
  <c r="R61" i="17"/>
  <c r="S61" i="17" s="1" a="1"/>
  <c r="S61" i="17" s="1"/>
  <c r="T61" i="17" s="1"/>
  <c r="R80" i="17"/>
  <c r="S80" i="17" s="1" a="1"/>
  <c r="S80" i="17" s="1"/>
  <c r="T80" i="17" s="1"/>
  <c r="R81" i="17"/>
  <c r="S81" i="17" s="1" a="1"/>
  <c r="S81" i="17" s="1"/>
  <c r="T81" i="17" s="1"/>
  <c r="R29" i="17"/>
  <c r="S29" i="17" s="1" a="1"/>
  <c r="S29" i="17" s="1"/>
  <c r="T29" i="17" s="1"/>
  <c r="R25" i="17"/>
  <c r="S25" i="17" s="1" a="1"/>
  <c r="S25" i="17" s="1"/>
  <c r="T25" i="17" s="1"/>
  <c r="R69" i="17"/>
  <c r="S69" i="17" s="1" a="1"/>
  <c r="S69" i="17" s="1"/>
  <c r="T69" i="17" s="1"/>
  <c r="R6" i="17"/>
  <c r="S6" i="17" s="1" a="1"/>
  <c r="S6" i="17" s="1"/>
  <c r="T6" i="17" s="1"/>
  <c r="R7" i="17"/>
  <c r="S7" i="17" s="1" a="1"/>
  <c r="S7" i="17" s="1"/>
  <c r="T7" i="17" s="1"/>
  <c r="R437" i="17"/>
  <c r="S437" i="17" s="1" a="1"/>
  <c r="S437" i="17" s="1"/>
  <c r="T437" i="17" s="1"/>
  <c r="R89" i="17"/>
  <c r="S89" i="17" s="1" a="1"/>
  <c r="S89" i="17" s="1"/>
  <c r="T89" i="17" s="1"/>
  <c r="R47" i="17"/>
  <c r="S47" i="17" s="1" a="1"/>
  <c r="S47" i="17" s="1"/>
  <c r="T47" i="17" s="1"/>
  <c r="R43" i="17"/>
  <c r="S43" i="17" s="1" a="1"/>
  <c r="S43" i="17" s="1"/>
  <c r="T43" i="17" s="1"/>
  <c r="R86" i="17"/>
  <c r="S86" i="17" s="1" a="1"/>
  <c r="S86" i="17" s="1"/>
  <c r="T86" i="17" s="1"/>
  <c r="R426" i="17"/>
  <c r="S426" i="17" s="1" a="1"/>
  <c r="S426" i="17" s="1"/>
  <c r="T426" i="17" s="1"/>
  <c r="R79" i="17"/>
  <c r="S79" i="17" s="1" a="1"/>
  <c r="S79" i="17" s="1"/>
  <c r="T79" i="17" s="1"/>
  <c r="R349" i="17"/>
  <c r="S349" i="17" s="1" a="1"/>
  <c r="S349" i="17" s="1"/>
  <c r="T349" i="17" s="1"/>
  <c r="R60" i="17"/>
  <c r="S60" i="17" s="1" a="1"/>
  <c r="S60" i="17" s="1"/>
  <c r="T60" i="17" s="1"/>
  <c r="R120" i="17"/>
  <c r="S120" i="17" s="1" a="1"/>
  <c r="S120" i="17" s="1"/>
  <c r="T120" i="17" s="1"/>
  <c r="R78" i="17"/>
  <c r="S78" i="17" s="1" a="1"/>
  <c r="S78" i="17" s="1"/>
  <c r="T78" i="17" s="1"/>
  <c r="R103" i="17"/>
  <c r="S103" i="17" s="1" a="1"/>
  <c r="S103" i="17" s="1"/>
  <c r="T103" i="17" s="1"/>
  <c r="R178" i="17"/>
  <c r="S178" i="17" s="1" a="1"/>
  <c r="S178" i="17" s="1"/>
  <c r="T178" i="17" s="1"/>
  <c r="R48" i="17"/>
  <c r="S48" i="17" s="1" a="1"/>
  <c r="S48" i="17" s="1"/>
  <c r="T48" i="17" s="1"/>
  <c r="R37" i="17"/>
  <c r="S37" i="17" s="1" a="1"/>
  <c r="S37" i="17" s="1"/>
  <c r="T37" i="17" s="1"/>
  <c r="R19" i="17"/>
  <c r="S19" i="17" s="1" a="1"/>
  <c r="S19" i="17" s="1"/>
  <c r="T19" i="17" s="1"/>
  <c r="R346" i="17"/>
  <c r="S346" i="17" s="1" a="1"/>
  <c r="S346" i="17" s="1"/>
  <c r="T346" i="17" s="1"/>
  <c r="R383" i="17"/>
  <c r="S383" i="17" s="1" a="1"/>
  <c r="S383" i="17" s="1"/>
  <c r="T383" i="17" s="1"/>
  <c r="R108" i="17"/>
  <c r="S108" i="17" s="1" a="1"/>
  <c r="S108" i="17" s="1"/>
  <c r="T108" i="17" s="1"/>
  <c r="R165" i="17"/>
  <c r="S165" i="17" s="1" a="1"/>
  <c r="S165" i="17" s="1"/>
  <c r="T165" i="17" s="1"/>
  <c r="R151" i="17"/>
  <c r="S151" i="17" s="1" a="1"/>
  <c r="S151" i="17" s="1"/>
  <c r="T151" i="17" s="1"/>
  <c r="R101" i="17"/>
  <c r="S101" i="17" s="1" a="1"/>
  <c r="S101" i="17" s="1"/>
  <c r="T101" i="17" s="1"/>
  <c r="R97" i="17"/>
  <c r="S97" i="17" s="1" a="1"/>
  <c r="S97" i="17" s="1"/>
  <c r="T97" i="17" s="1"/>
  <c r="R30" i="17"/>
  <c r="S30" i="17" s="1" a="1"/>
  <c r="S30" i="17" s="1"/>
  <c r="T30" i="17" s="1"/>
  <c r="R354" i="17"/>
  <c r="S354" i="17" s="1" a="1"/>
  <c r="S354" i="17" s="1"/>
  <c r="T354" i="17" s="1"/>
  <c r="R23" i="17"/>
  <c r="S23" i="17" s="1" a="1"/>
  <c r="S23" i="17" s="1"/>
  <c r="T23" i="17" s="1"/>
  <c r="R88" i="17"/>
  <c r="S88" i="17" s="1" a="1"/>
  <c r="S88" i="17" s="1"/>
  <c r="T88" i="17" s="1"/>
  <c r="R68" i="17"/>
  <c r="S68" i="17" s="1" a="1"/>
  <c r="S68" i="17" s="1"/>
  <c r="T68" i="17" s="1"/>
  <c r="R318" i="17"/>
  <c r="S318" i="17" s="1" a="1"/>
  <c r="S318" i="17" s="1"/>
  <c r="T318" i="17" s="1"/>
  <c r="R319" i="17"/>
  <c r="S319" i="17" s="1" a="1"/>
  <c r="S319" i="17" s="1"/>
  <c r="T319" i="17" s="1"/>
  <c r="R166" i="17"/>
  <c r="S166" i="17" s="1" a="1"/>
  <c r="S166" i="17" s="1"/>
  <c r="T166" i="17" s="1"/>
  <c r="R269" i="17"/>
  <c r="S269" i="17" s="1" a="1"/>
  <c r="S269" i="17" s="1"/>
  <c r="T269" i="17" s="1"/>
  <c r="R252" i="17"/>
  <c r="S252" i="17" s="1" a="1"/>
  <c r="S252" i="17" s="1"/>
  <c r="T252" i="17" s="1"/>
  <c r="R417" i="17"/>
  <c r="S417" i="17" s="1" a="1"/>
  <c r="S417" i="17" s="1"/>
  <c r="T417" i="17" s="1"/>
  <c r="R418" i="17"/>
  <c r="S418" i="17" s="1" a="1"/>
  <c r="S418" i="17" s="1"/>
  <c r="T418" i="17" s="1"/>
  <c r="R409" i="17"/>
  <c r="S409" i="17" s="1" a="1"/>
  <c r="S409" i="17" s="1"/>
  <c r="T409" i="17" s="1"/>
  <c r="R402" i="17"/>
  <c r="S402" i="17" s="1" a="1"/>
  <c r="S402" i="17" s="1"/>
  <c r="T402" i="17" s="1"/>
  <c r="R395" i="17"/>
  <c r="S395" i="17" s="1" a="1"/>
  <c r="S395" i="17" s="1"/>
  <c r="T395" i="17" s="1"/>
  <c r="R390" i="17"/>
  <c r="S390" i="17" s="1" a="1"/>
  <c r="S390" i="17" s="1"/>
  <c r="T390" i="17" s="1"/>
  <c r="R212" i="17"/>
  <c r="S212" i="17" s="1" a="1"/>
  <c r="S212" i="17" s="1"/>
  <c r="T212" i="17" s="1"/>
  <c r="R190" i="17"/>
  <c r="S190" i="17" s="1" a="1"/>
  <c r="S190" i="17" s="1"/>
  <c r="T190" i="17" s="1"/>
  <c r="R378" i="17"/>
  <c r="S378" i="17" s="1" a="1"/>
  <c r="S378" i="17" s="1"/>
  <c r="T378" i="17" s="1"/>
  <c r="R364" i="17"/>
  <c r="S364" i="17" s="1" a="1"/>
  <c r="S364" i="17" s="1"/>
  <c r="T364" i="17" s="1"/>
  <c r="R358" i="17"/>
  <c r="S358" i="17" s="1" a="1"/>
  <c r="S358" i="17" s="1"/>
  <c r="T358" i="17" s="1"/>
  <c r="R164" i="17"/>
  <c r="S164" i="17" s="1" a="1"/>
  <c r="S164" i="17" s="1"/>
  <c r="T164" i="17" s="1"/>
  <c r="R147" i="17"/>
  <c r="S147" i="17" s="1" a="1"/>
  <c r="S147" i="17" s="1"/>
  <c r="T147" i="17" s="1"/>
  <c r="R17" i="17"/>
  <c r="S17" i="17" s="1" a="1"/>
  <c r="S17" i="17" s="1"/>
  <c r="T17" i="17" s="1"/>
  <c r="R56" i="17"/>
  <c r="S56" i="17" s="1" a="1"/>
  <c r="S56" i="17" s="1"/>
  <c r="T56" i="17" s="1"/>
  <c r="R58" i="17"/>
  <c r="S58" i="17" s="1" a="1"/>
  <c r="S58" i="17" s="1"/>
  <c r="T58" i="17" s="1"/>
  <c r="R173" i="17"/>
  <c r="S173" i="17" s="1" a="1"/>
  <c r="S173" i="17" s="1"/>
  <c r="T173" i="17" s="1"/>
  <c r="R21" i="17"/>
  <c r="S21" i="17" s="1" a="1"/>
  <c r="S21" i="17" s="1"/>
  <c r="T21" i="17" s="1"/>
  <c r="R123" i="17"/>
  <c r="S123" i="17" s="1" a="1"/>
  <c r="S123" i="17" s="1"/>
  <c r="T123" i="17" s="1"/>
  <c r="R441" i="17"/>
  <c r="S441" i="17" s="1" a="1"/>
  <c r="S441" i="17" s="1"/>
  <c r="T441" i="17" s="1"/>
  <c r="R93" i="17"/>
  <c r="S93" i="17" s="1" a="1"/>
  <c r="S93" i="17" s="1"/>
  <c r="T93" i="17" s="1"/>
  <c r="R41" i="17"/>
  <c r="S41" i="17" s="1" a="1"/>
  <c r="S41" i="17" s="1"/>
  <c r="T41" i="17" s="1"/>
  <c r="R9" i="17"/>
  <c r="S9" i="17" s="1" a="1"/>
  <c r="S9" i="17" s="1"/>
  <c r="T9" i="17" s="1"/>
  <c r="R340" i="17"/>
  <c r="S340" i="17" s="1" a="1"/>
  <c r="S340" i="17" s="1"/>
  <c r="T340" i="17" s="1"/>
  <c r="R11" i="17"/>
  <c r="S11" i="17" s="1" a="1"/>
  <c r="S11" i="17" s="1"/>
  <c r="T11" i="17" s="1"/>
  <c r="R34" i="17"/>
  <c r="S34" i="17" s="1" a="1"/>
  <c r="S34" i="17" s="1"/>
  <c r="T34" i="17" s="1"/>
  <c r="R31" i="17"/>
  <c r="S31" i="17" s="1" a="1"/>
  <c r="S31" i="17" s="1"/>
  <c r="T31" i="17" s="1"/>
  <c r="R5" i="17"/>
  <c r="S5" i="17" s="1" a="1"/>
  <c r="S5" i="17" s="1"/>
  <c r="T5" i="17" s="1"/>
  <c r="R91" i="17"/>
  <c r="S91" i="17" s="1" a="1"/>
  <c r="S91" i="17" s="1"/>
  <c r="T91" i="17" s="1"/>
  <c r="R42" i="17"/>
  <c r="S42" i="17" s="1" a="1"/>
  <c r="S42" i="17" s="1"/>
  <c r="T42" i="17" s="1"/>
  <c r="D410" i="17"/>
  <c r="E410" i="17" s="1" a="1"/>
  <c r="E410" i="17" s="1"/>
  <c r="F410" i="17" s="1"/>
  <c r="D421" i="17"/>
  <c r="E421" i="17" s="1" a="1"/>
  <c r="E421" i="17" s="1"/>
  <c r="F421" i="17" s="1"/>
  <c r="D401" i="17"/>
  <c r="E401" i="17" s="1" a="1"/>
  <c r="E401" i="17" s="1"/>
  <c r="F401" i="17" s="1"/>
  <c r="D239" i="17"/>
  <c r="E239" i="17" s="1" a="1"/>
  <c r="E239" i="17" s="1"/>
  <c r="F239" i="17" s="1"/>
  <c r="D413" i="17"/>
  <c r="E413" i="17" s="1" a="1"/>
  <c r="E413" i="17" s="1"/>
  <c r="F413" i="17" s="1"/>
  <c r="D243" i="17"/>
  <c r="E243" i="17" s="1" a="1"/>
  <c r="E243" i="17" s="1"/>
  <c r="F243" i="17" s="1"/>
  <c r="D262" i="17"/>
  <c r="E262" i="17" s="1" a="1"/>
  <c r="E262" i="17" s="1"/>
  <c r="F262" i="17" s="1"/>
  <c r="D258" i="17"/>
  <c r="E258" i="17" s="1" a="1"/>
  <c r="E258" i="17" s="1"/>
  <c r="F258" i="17" s="1"/>
  <c r="D251" i="17"/>
  <c r="E251" i="17" s="1" a="1"/>
  <c r="E251" i="17" s="1"/>
  <c r="F251" i="17" s="1"/>
  <c r="D268" i="17"/>
  <c r="E268" i="17" s="1" a="1"/>
  <c r="E268" i="17" s="1"/>
  <c r="F268" i="17" s="1"/>
  <c r="D352" i="17"/>
  <c r="E352" i="17" s="1" a="1"/>
  <c r="E352" i="17" s="1"/>
  <c r="F352" i="17" s="1"/>
  <c r="D273" i="17"/>
  <c r="E273" i="17" s="1" a="1"/>
  <c r="E273" i="17" s="1"/>
  <c r="F273" i="17" s="1"/>
  <c r="D275" i="17"/>
  <c r="E275" i="17" s="1" a="1"/>
  <c r="E275" i="17" s="1"/>
  <c r="F275" i="17" s="1"/>
  <c r="D287" i="17"/>
  <c r="E287" i="17" s="1" a="1"/>
  <c r="E287" i="17" s="1"/>
  <c r="F287" i="17" s="1"/>
  <c r="D111" i="17"/>
  <c r="E111" i="17" s="1" a="1"/>
  <c r="E111" i="17" s="1"/>
  <c r="F111" i="17" s="1"/>
  <c r="D288" i="17"/>
  <c r="E288" i="17" s="1" a="1"/>
  <c r="E288" i="17" s="1"/>
  <c r="F288" i="17" s="1"/>
  <c r="D289" i="17"/>
  <c r="E289" i="17" s="1" a="1"/>
  <c r="E289" i="17" s="1"/>
  <c r="F289" i="17" s="1"/>
  <c r="D294" i="17"/>
  <c r="E294" i="17" s="1" a="1"/>
  <c r="E294" i="17" s="1"/>
  <c r="F294" i="17" s="1"/>
  <c r="D135" i="17"/>
  <c r="E135" i="17" s="1" a="1"/>
  <c r="E135" i="17" s="1"/>
  <c r="F135" i="17" s="1"/>
  <c r="D154" i="17"/>
  <c r="E154" i="17" s="1" a="1"/>
  <c r="E154" i="17" s="1"/>
  <c r="F154" i="17" s="1"/>
  <c r="D314" i="17"/>
  <c r="E314" i="17" s="1" a="1"/>
  <c r="E314" i="17" s="1"/>
  <c r="F314" i="17" s="1"/>
  <c r="D313" i="17"/>
  <c r="E313" i="17" s="1" a="1"/>
  <c r="E313" i="17" s="1"/>
  <c r="F313" i="17" s="1"/>
  <c r="D168" i="17"/>
  <c r="E168" i="17" s="1" a="1"/>
  <c r="E168" i="17" s="1"/>
  <c r="F168" i="17" s="1"/>
  <c r="D140" i="17"/>
  <c r="E140" i="17" s="1" a="1"/>
  <c r="E140" i="17" s="1"/>
  <c r="F140" i="17" s="1"/>
  <c r="D328" i="17"/>
  <c r="E328" i="17" s="1" a="1"/>
  <c r="E328" i="17" s="1"/>
  <c r="F328" i="17" s="1"/>
  <c r="D430" i="17"/>
  <c r="E430" i="17" s="1" a="1"/>
  <c r="E430" i="17" s="1"/>
  <c r="F430" i="17" s="1"/>
  <c r="D331" i="17"/>
  <c r="E331" i="17" s="1" a="1"/>
  <c r="E331" i="17" s="1"/>
  <c r="F331" i="17" s="1"/>
  <c r="R171" i="17"/>
  <c r="S171" i="17" s="1" a="1"/>
  <c r="S171" i="17" s="1"/>
  <c r="T171" i="17" s="1"/>
  <c r="R350" i="17"/>
  <c r="S350" i="17" s="1" a="1"/>
  <c r="S350" i="17" s="1"/>
  <c r="T350" i="17" s="1"/>
  <c r="D7" i="17"/>
  <c r="E7" i="17" s="1" a="1"/>
  <c r="E7" i="17" s="1"/>
  <c r="F7" i="17" s="1"/>
  <c r="D21" i="17"/>
  <c r="E21" i="17" s="1" a="1"/>
  <c r="E21" i="17" s="1"/>
  <c r="F21" i="17" s="1"/>
  <c r="R18" i="17"/>
  <c r="S18" i="17" s="1" a="1"/>
  <c r="S18" i="17" s="1"/>
  <c r="T18" i="17" s="1"/>
  <c r="R70" i="17"/>
  <c r="S70" i="17" s="1" a="1"/>
  <c r="S70" i="17" s="1"/>
  <c r="T70" i="17" s="1"/>
  <c r="R3" i="17"/>
  <c r="S3" i="17" s="1" a="1"/>
  <c r="S3" i="17" s="1"/>
  <c r="T3" i="17" s="1"/>
  <c r="D85" i="17"/>
  <c r="E85" i="17" s="1" a="1"/>
  <c r="E85" i="17" s="1"/>
  <c r="F85" i="17" s="1"/>
  <c r="R65" i="17"/>
  <c r="S65" i="17" s="1" a="1"/>
  <c r="S65" i="17" s="1"/>
  <c r="T65" i="17" s="1"/>
  <c r="R22" i="17"/>
  <c r="S22" i="17" s="1" a="1"/>
  <c r="S22" i="17" s="1"/>
  <c r="T22" i="17" s="1"/>
  <c r="R83" i="17"/>
  <c r="S83" i="17" s="1" a="1"/>
  <c r="S83" i="17" s="1"/>
  <c r="T83" i="17" s="1"/>
  <c r="R112" i="17"/>
  <c r="S112" i="17" s="1" a="1"/>
  <c r="S112" i="17" s="1"/>
  <c r="T112" i="17" s="1"/>
  <c r="R359" i="17"/>
  <c r="S359" i="17" s="1" a="1"/>
  <c r="S359" i="17" s="1"/>
  <c r="T359" i="17" s="1"/>
  <c r="R77" i="17"/>
  <c r="S77" i="17" s="1" a="1"/>
  <c r="S77" i="17" s="1"/>
  <c r="T77" i="17" s="1"/>
  <c r="R360" i="17"/>
  <c r="S360" i="17" s="1" a="1"/>
  <c r="S360" i="17" s="1"/>
  <c r="T360" i="17" s="1"/>
  <c r="R371" i="17"/>
  <c r="S371" i="17" s="1" a="1"/>
  <c r="S371" i="17" s="1"/>
  <c r="T371" i="17" s="1"/>
  <c r="R385" i="17"/>
  <c r="S385" i="17" s="1" a="1"/>
  <c r="S385" i="17" s="1"/>
  <c r="T385" i="17" s="1"/>
  <c r="R216" i="17"/>
  <c r="S216" i="17" s="1" a="1"/>
  <c r="S216" i="17" s="1"/>
  <c r="T216" i="17" s="1"/>
  <c r="R232" i="17"/>
  <c r="S232" i="17" s="1" a="1"/>
  <c r="S232" i="17" s="1"/>
  <c r="T232" i="17" s="1"/>
  <c r="R404" i="17"/>
  <c r="S404" i="17" s="1" a="1"/>
  <c r="S404" i="17" s="1"/>
  <c r="T404" i="17" s="1"/>
  <c r="R411" i="17"/>
  <c r="S411" i="17" s="1" a="1"/>
  <c r="S411" i="17" s="1"/>
  <c r="T411" i="17" s="1"/>
  <c r="R415" i="17"/>
  <c r="S415" i="17" s="1" a="1"/>
  <c r="S415" i="17" s="1"/>
  <c r="T415" i="17" s="1"/>
  <c r="R256" i="17"/>
  <c r="S256" i="17" s="1" a="1"/>
  <c r="S256" i="17" s="1"/>
  <c r="T256" i="17" s="1"/>
  <c r="R293" i="17"/>
  <c r="S293" i="17" s="1" a="1"/>
  <c r="S293" i="17" s="1"/>
  <c r="T293" i="17" s="1"/>
  <c r="R167" i="17"/>
  <c r="S167" i="17" s="1" a="1"/>
  <c r="S167" i="17" s="1"/>
  <c r="T167" i="17" s="1"/>
  <c r="R169" i="17"/>
  <c r="S169" i="17" s="1" a="1"/>
  <c r="S169" i="17" s="1"/>
  <c r="T169" i="17" s="1"/>
  <c r="R122" i="17"/>
  <c r="S122" i="17" s="1" a="1"/>
  <c r="S122" i="17" s="1"/>
  <c r="T122" i="17" s="1"/>
  <c r="D54" i="17"/>
  <c r="E54" i="17" s="1" a="1"/>
  <c r="E54" i="17" s="1"/>
  <c r="F54" i="17" s="1"/>
  <c r="R85" i="17"/>
  <c r="S85" i="17" s="1" a="1"/>
  <c r="S85" i="17" s="1"/>
  <c r="T85" i="17" s="1"/>
  <c r="R57" i="17"/>
  <c r="S57" i="17" s="1" a="1"/>
  <c r="S57" i="17" s="1"/>
  <c r="T57" i="17" s="1"/>
  <c r="R94" i="17"/>
  <c r="S94" i="17" s="1" a="1"/>
  <c r="S94" i="17" s="1"/>
  <c r="T94" i="17" s="1"/>
  <c r="R76" i="17"/>
  <c r="S76" i="17" s="1" a="1"/>
  <c r="S76" i="17" s="1"/>
  <c r="T76" i="17" s="1"/>
  <c r="R367" i="17"/>
  <c r="S367" i="17" s="1" a="1"/>
  <c r="S367" i="17" s="1"/>
  <c r="T367" i="17" s="1"/>
  <c r="R71" i="17"/>
  <c r="S71" i="17" s="1" a="1"/>
  <c r="S71" i="17" s="1"/>
  <c r="T71" i="17" s="1"/>
  <c r="R355" i="17"/>
  <c r="S355" i="17" s="1" a="1"/>
  <c r="S355" i="17" s="1"/>
  <c r="T355" i="17" s="1"/>
  <c r="R160" i="17"/>
  <c r="S160" i="17" s="1" a="1"/>
  <c r="S160" i="17" s="1"/>
  <c r="T160" i="17" s="1"/>
  <c r="R46" i="17"/>
  <c r="S46" i="17" s="1" a="1"/>
  <c r="S46" i="17" s="1"/>
  <c r="T46" i="17" s="1"/>
  <c r="R20" i="17"/>
  <c r="S20" i="17" s="1" a="1"/>
  <c r="S20" i="17" s="1"/>
  <c r="T20" i="17" s="1"/>
  <c r="R55" i="17"/>
  <c r="S55" i="17" s="1" a="1"/>
  <c r="S55" i="17" s="1"/>
  <c r="T55" i="17" s="1"/>
  <c r="R425" i="17"/>
  <c r="S425" i="17" s="1" a="1"/>
  <c r="S425" i="17" s="1"/>
  <c r="T425" i="17" s="1"/>
  <c r="R15" i="17"/>
  <c r="S15" i="17" s="1" a="1"/>
  <c r="S15" i="17" s="1"/>
  <c r="T15" i="17" s="1"/>
  <c r="R344" i="17"/>
  <c r="S344" i="17" s="1" a="1"/>
  <c r="S344" i="17" s="1"/>
  <c r="T344" i="17" s="1"/>
  <c r="R106" i="17"/>
  <c r="S106" i="17" s="1" a="1"/>
  <c r="S106" i="17" s="1"/>
  <c r="T106" i="17" s="1"/>
  <c r="R362" i="17"/>
  <c r="S362" i="17" s="1" a="1"/>
  <c r="S362" i="17" s="1"/>
  <c r="T362" i="17" s="1"/>
  <c r="R379" i="17"/>
  <c r="S379" i="17" s="1" a="1"/>
  <c r="S379" i="17" s="1"/>
  <c r="T379" i="17" s="1"/>
  <c r="R210" i="17"/>
  <c r="S210" i="17" s="1" a="1"/>
  <c r="S210" i="17" s="1"/>
  <c r="T210" i="17" s="1"/>
  <c r="R217" i="17"/>
  <c r="S217" i="17" s="1" a="1"/>
  <c r="S217" i="17" s="1"/>
  <c r="T217" i="17" s="1"/>
  <c r="R227" i="17"/>
  <c r="S227" i="17" s="1" a="1"/>
  <c r="S227" i="17" s="1"/>
  <c r="T227" i="17" s="1"/>
  <c r="R239" i="17"/>
  <c r="S239" i="17" s="1" a="1"/>
  <c r="S239" i="17" s="1"/>
  <c r="T239" i="17" s="1"/>
  <c r="R416" i="17"/>
  <c r="S416" i="17" s="1" a="1"/>
  <c r="S416" i="17" s="1"/>
  <c r="T416" i="17" s="1"/>
  <c r="R421" i="17"/>
  <c r="S421" i="17" s="1" a="1"/>
  <c r="S421" i="17" s="1"/>
  <c r="T421" i="17" s="1"/>
  <c r="R352" i="17"/>
  <c r="S352" i="17" s="1" a="1"/>
  <c r="S352" i="17" s="1"/>
  <c r="T352" i="17" s="1"/>
  <c r="R281" i="17"/>
  <c r="S281" i="17" s="1" a="1"/>
  <c r="S281" i="17" s="1"/>
  <c r="T281" i="17" s="1"/>
  <c r="R321" i="17"/>
  <c r="S321" i="17" s="1" a="1"/>
  <c r="S321" i="17" s="1"/>
  <c r="T321" i="17" s="1"/>
  <c r="R432" i="17"/>
  <c r="S432" i="17" s="1" a="1"/>
  <c r="S432" i="17" s="1"/>
  <c r="T432" i="17" s="1"/>
  <c r="R4" i="17"/>
  <c r="S4" i="17" s="1" a="1"/>
  <c r="S4" i="17" s="1"/>
  <c r="T4" i="17" s="1"/>
  <c r="R174" i="17"/>
  <c r="S174" i="17" s="1" a="1"/>
  <c r="S174" i="17" s="1"/>
  <c r="T174" i="17" s="1"/>
  <c r="R32" i="17"/>
  <c r="S32" i="17" s="1" a="1"/>
  <c r="S32" i="17" s="1"/>
  <c r="T32" i="17" s="1"/>
  <c r="R74" i="17"/>
  <c r="S74" i="17" s="1" a="1"/>
  <c r="S74" i="17" s="1"/>
  <c r="T74" i="17" s="1"/>
  <c r="R39" i="17"/>
  <c r="S39" i="17" s="1" a="1"/>
  <c r="S39" i="17" s="1"/>
  <c r="T39" i="17" s="1"/>
  <c r="R172" i="17"/>
  <c r="S172" i="17" s="1" a="1"/>
  <c r="S172" i="17" s="1"/>
  <c r="T172" i="17" s="1"/>
  <c r="R339" i="17"/>
  <c r="S339" i="17" s="1" a="1"/>
  <c r="S339" i="17" s="1"/>
  <c r="T339" i="17" s="1"/>
  <c r="R40" i="17"/>
  <c r="S40" i="17" s="1" a="1"/>
  <c r="S40" i="17" s="1"/>
  <c r="T40" i="17" s="1"/>
  <c r="R87" i="17"/>
  <c r="S87" i="17" s="1" a="1"/>
  <c r="S87" i="17" s="1"/>
  <c r="T87" i="17" s="1"/>
  <c r="R13" i="17"/>
  <c r="S13" i="17" s="1" a="1"/>
  <c r="S13" i="17" s="1"/>
  <c r="T13" i="17" s="1"/>
  <c r="R26" i="17"/>
  <c r="S26" i="17" s="1" a="1"/>
  <c r="S26" i="17" s="1"/>
  <c r="T26" i="17" s="1"/>
  <c r="R72" i="17"/>
  <c r="S72" i="17" s="1" a="1"/>
  <c r="S72" i="17" s="1"/>
  <c r="T72" i="17" s="1"/>
  <c r="R59" i="17"/>
  <c r="S59" i="17" s="1" a="1"/>
  <c r="S59" i="17" s="1"/>
  <c r="T59" i="17" s="1"/>
  <c r="R338" i="17"/>
  <c r="S338" i="17" s="1" a="1"/>
  <c r="S338" i="17" s="1"/>
  <c r="T338" i="17" s="1"/>
  <c r="R356" i="17"/>
  <c r="S356" i="17" s="1" a="1"/>
  <c r="S356" i="17" s="1"/>
  <c r="T356" i="17" s="1"/>
  <c r="R45" i="17"/>
  <c r="S45" i="17" s="1" a="1"/>
  <c r="S45" i="17" s="1"/>
  <c r="T45" i="17" s="1"/>
  <c r="R146" i="17"/>
  <c r="S146" i="17" s="1" a="1"/>
  <c r="S146" i="17" s="1"/>
  <c r="T146" i="17" s="1"/>
  <c r="R162" i="17"/>
  <c r="S162" i="17" s="1" a="1"/>
  <c r="S162" i="17" s="1"/>
  <c r="T162" i="17" s="1"/>
  <c r="R92" i="17"/>
  <c r="S92" i="17" s="1" a="1"/>
  <c r="S92" i="17" s="1"/>
  <c r="T92" i="17" s="1"/>
  <c r="R33" i="17"/>
  <c r="S33" i="17" s="1" a="1"/>
  <c r="S33" i="17" s="1"/>
  <c r="T33" i="17" s="1"/>
  <c r="R433" i="17"/>
  <c r="S433" i="17" s="1" a="1"/>
  <c r="S433" i="17" s="1"/>
  <c r="T433" i="17" s="1"/>
  <c r="R109" i="17"/>
  <c r="S109" i="17" s="1" a="1"/>
  <c r="S109" i="17" s="1"/>
  <c r="T109" i="17" s="1"/>
  <c r="R182" i="17"/>
  <c r="S182" i="17" s="1" a="1"/>
  <c r="S182" i="17" s="1"/>
  <c r="T182" i="17" s="1"/>
  <c r="R380" i="17"/>
  <c r="S380" i="17" s="1" a="1"/>
  <c r="S380" i="17" s="1"/>
  <c r="T380" i="17" s="1"/>
  <c r="R211" i="17"/>
  <c r="S211" i="17" s="1" a="1"/>
  <c r="S211" i="17" s="1"/>
  <c r="T211" i="17" s="1"/>
  <c r="R394" i="17"/>
  <c r="S394" i="17" s="1" a="1"/>
  <c r="S394" i="17" s="1"/>
  <c r="T394" i="17" s="1"/>
  <c r="R392" i="17"/>
  <c r="S392" i="17" s="1" a="1"/>
  <c r="S392" i="17" s="1"/>
  <c r="T392" i="17" s="1"/>
  <c r="R406" i="17"/>
  <c r="S406" i="17" s="1" a="1"/>
  <c r="S406" i="17" s="1"/>
  <c r="T406" i="17" s="1"/>
  <c r="R420" i="17"/>
  <c r="S420" i="17" s="1" a="1"/>
  <c r="S420" i="17" s="1"/>
  <c r="T420" i="17" s="1"/>
  <c r="R423" i="17"/>
  <c r="S423" i="17" s="1" a="1"/>
  <c r="S423" i="17" s="1"/>
  <c r="T423" i="17" s="1"/>
  <c r="R265" i="17"/>
  <c r="S265" i="17" s="1" a="1"/>
  <c r="S265" i="17" s="1"/>
  <c r="T265" i="17" s="1"/>
  <c r="R297" i="17"/>
  <c r="S297" i="17" s="1" a="1"/>
  <c r="S297" i="17" s="1"/>
  <c r="T297" i="17" s="1"/>
  <c r="R322" i="17"/>
  <c r="S322" i="17" s="1" a="1"/>
  <c r="S322" i="17" s="1"/>
  <c r="T322" i="17" s="1"/>
  <c r="R444" i="17"/>
  <c r="R118" i="17"/>
  <c r="S118" i="17" s="1" a="1"/>
  <c r="S118" i="17" s="1"/>
  <c r="T118" i="17" s="1"/>
  <c r="R119" i="17"/>
  <c r="S119" i="17" s="1" a="1"/>
  <c r="S119" i="17" s="1"/>
  <c r="T119" i="17" s="1"/>
  <c r="R435" i="17"/>
  <c r="S435" i="17" s="1" a="1"/>
  <c r="S435" i="17" s="1"/>
  <c r="T435" i="17" s="1"/>
  <c r="R84" i="17"/>
  <c r="S84" i="17" s="1" a="1"/>
  <c r="S84" i="17" s="1"/>
  <c r="T84" i="17" s="1"/>
  <c r="R188" i="17"/>
  <c r="S188" i="17" s="1" a="1"/>
  <c r="S188" i="17" s="1"/>
  <c r="T188" i="17" s="1"/>
  <c r="D163" i="17"/>
  <c r="E163" i="17" s="1" a="1"/>
  <c r="E163" i="17" s="1"/>
  <c r="F163" i="17" s="1"/>
  <c r="D11" i="17"/>
  <c r="E11" i="17" s="1" a="1"/>
  <c r="E11" i="17" s="1"/>
  <c r="F11" i="17" s="1"/>
  <c r="D5" i="17"/>
  <c r="E5" i="17" s="1" a="1"/>
  <c r="E5" i="17" s="1"/>
  <c r="F5" i="17" s="1"/>
  <c r="D65" i="17"/>
  <c r="E65" i="17" s="1" a="1"/>
  <c r="E65" i="17" s="1"/>
  <c r="F65" i="17" s="1"/>
  <c r="D355" i="17"/>
  <c r="E355" i="17" s="1" a="1"/>
  <c r="E355" i="17" s="1"/>
  <c r="F355" i="17" s="1"/>
  <c r="D341" i="17"/>
  <c r="E341" i="17" s="1" a="1"/>
  <c r="E341" i="17" s="1"/>
  <c r="F341" i="17" s="1"/>
  <c r="D434" i="17"/>
  <c r="E434" i="17" s="1" a="1"/>
  <c r="E434" i="17" s="1"/>
  <c r="F434" i="17" s="1"/>
  <c r="D90" i="17"/>
  <c r="E90" i="17" s="1" a="1"/>
  <c r="E90" i="17" s="1"/>
  <c r="F90" i="17" s="1"/>
  <c r="D88" i="17"/>
  <c r="E88" i="17" s="1" a="1"/>
  <c r="E88" i="17" s="1"/>
  <c r="F88" i="17" s="1"/>
  <c r="D172" i="17"/>
  <c r="E172" i="17" s="1" a="1"/>
  <c r="E172" i="17" s="1"/>
  <c r="F172" i="17" s="1"/>
  <c r="D335" i="17"/>
  <c r="E335" i="17" s="1" a="1"/>
  <c r="E335" i="17" s="1"/>
  <c r="F335" i="17" s="1"/>
  <c r="D143" i="17"/>
  <c r="E143" i="17" s="1" a="1"/>
  <c r="E143" i="17" s="1"/>
  <c r="F143" i="17" s="1"/>
  <c r="D141" i="17"/>
  <c r="E141" i="17" s="1" a="1"/>
  <c r="E141" i="17" s="1"/>
  <c r="F141" i="17" s="1"/>
  <c r="D439" i="17"/>
  <c r="E439" i="17" s="1" a="1"/>
  <c r="E439" i="17" s="1"/>
  <c r="F439" i="17" s="1"/>
  <c r="D329" i="17"/>
  <c r="E329" i="17" s="1" a="1"/>
  <c r="E329" i="17" s="1"/>
  <c r="F329" i="17" s="1"/>
  <c r="D442" i="17"/>
  <c r="E442" i="17" s="1" a="1"/>
  <c r="E442" i="17" s="1"/>
  <c r="F442" i="17" s="1"/>
  <c r="D325" i="17"/>
  <c r="E325" i="17" s="1" a="1"/>
  <c r="E325" i="17" s="1"/>
  <c r="F325" i="17" s="1"/>
  <c r="D431" i="17"/>
  <c r="E431" i="17" s="1" a="1"/>
  <c r="E431" i="17" s="1"/>
  <c r="F431" i="17" s="1"/>
  <c r="D315" i="17"/>
  <c r="E315" i="17" s="1" a="1"/>
  <c r="E315" i="17" s="1"/>
  <c r="F315" i="17" s="1"/>
  <c r="D156" i="17"/>
  <c r="E156" i="17" s="1" a="1"/>
  <c r="E156" i="17" s="1"/>
  <c r="F156" i="17" s="1"/>
  <c r="D308" i="17"/>
  <c r="E308" i="17" s="1" a="1"/>
  <c r="E308" i="17" s="1"/>
  <c r="F308" i="17" s="1"/>
  <c r="D307" i="17"/>
  <c r="E307" i="17" s="1" a="1"/>
  <c r="E307" i="17" s="1"/>
  <c r="F307" i="17" s="1"/>
  <c r="D312" i="17"/>
  <c r="E312" i="17" s="1" a="1"/>
  <c r="E312" i="17" s="1"/>
  <c r="F312" i="17" s="1"/>
  <c r="D300" i="17"/>
  <c r="E300" i="17" s="1" a="1"/>
  <c r="E300" i="17" s="1"/>
  <c r="F300" i="17" s="1"/>
  <c r="D305" i="17"/>
  <c r="E305" i="17" s="1" a="1"/>
  <c r="E305" i="17" s="1"/>
  <c r="F305" i="17" s="1"/>
  <c r="D298" i="17"/>
  <c r="E298" i="17" s="1" a="1"/>
  <c r="E298" i="17" s="1"/>
  <c r="F298" i="17" s="1"/>
  <c r="D299" i="17"/>
  <c r="E299" i="17" s="1" a="1"/>
  <c r="E299" i="17" s="1"/>
  <c r="F299" i="17" s="1"/>
  <c r="D303" i="17"/>
  <c r="E303" i="17" s="1" a="1"/>
  <c r="E303" i="17" s="1"/>
  <c r="F303" i="17" s="1"/>
  <c r="D293" i="17"/>
  <c r="E293" i="17" s="1" a="1"/>
  <c r="E293" i="17" s="1"/>
  <c r="F293" i="17" s="1"/>
  <c r="D115" i="17"/>
  <c r="E115" i="17" s="1" a="1"/>
  <c r="E115" i="17" s="1"/>
  <c r="F115" i="17" s="1"/>
  <c r="D129" i="17"/>
  <c r="E129" i="17" s="1" a="1"/>
  <c r="E129" i="17" s="1"/>
  <c r="F129" i="17" s="1"/>
  <c r="D283" i="17"/>
  <c r="E283" i="17" s="1" a="1"/>
  <c r="E283" i="17" s="1"/>
  <c r="F283" i="17" s="1"/>
  <c r="D59" i="17"/>
  <c r="E59" i="17" s="1" a="1"/>
  <c r="E59" i="17" s="1"/>
  <c r="F59" i="17" s="1"/>
  <c r="D437" i="17"/>
  <c r="E437" i="17" s="1" a="1"/>
  <c r="E437" i="17" s="1"/>
  <c r="F437" i="17" s="1"/>
  <c r="D173" i="17"/>
  <c r="E173" i="17" s="1" a="1"/>
  <c r="E173" i="17" s="1"/>
  <c r="F173" i="17" s="1"/>
  <c r="D87" i="17"/>
  <c r="E87" i="17" s="1" a="1"/>
  <c r="E87" i="17" s="1"/>
  <c r="F87" i="17" s="1"/>
  <c r="D6" i="17"/>
  <c r="E6" i="17" s="1" a="1"/>
  <c r="E6" i="17" s="1"/>
  <c r="F6" i="17" s="1"/>
  <c r="D142" i="17"/>
  <c r="E142" i="17" s="1" a="1"/>
  <c r="E142" i="17" s="1"/>
  <c r="F142" i="17" s="1"/>
  <c r="D336" i="17"/>
  <c r="E336" i="17" s="1" a="1"/>
  <c r="E336" i="17" s="1"/>
  <c r="F336" i="17" s="1"/>
  <c r="D429" i="17"/>
  <c r="E429" i="17" s="1" a="1"/>
  <c r="E429" i="17" s="1"/>
  <c r="F429" i="17" s="1"/>
  <c r="D432" i="17"/>
  <c r="E432" i="17" s="1" a="1"/>
  <c r="E432" i="17" s="1"/>
  <c r="F432" i="17" s="1"/>
  <c r="D321" i="17"/>
  <c r="E321" i="17" s="1" a="1"/>
  <c r="E321" i="17" s="1"/>
  <c r="F321" i="17" s="1"/>
  <c r="D320" i="17"/>
  <c r="E320" i="17" s="1" a="1"/>
  <c r="E320" i="17" s="1"/>
  <c r="F320" i="17" s="1"/>
  <c r="D436" i="17"/>
  <c r="E436" i="17" s="1" a="1"/>
  <c r="E436" i="17" s="1"/>
  <c r="F436" i="17" s="1"/>
  <c r="D155" i="17"/>
  <c r="E155" i="17" s="1" a="1"/>
  <c r="E155" i="17" s="1"/>
  <c r="F155" i="17" s="1"/>
  <c r="D316" i="17"/>
  <c r="E316" i="17" s="1" a="1"/>
  <c r="E316" i="17" s="1"/>
  <c r="F316" i="17" s="1"/>
  <c r="D167" i="17"/>
  <c r="E167" i="17" s="1" a="1"/>
  <c r="E167" i="17" s="1"/>
  <c r="F167" i="17" s="1"/>
  <c r="D133" i="17"/>
  <c r="E133" i="17" s="1" a="1"/>
  <c r="E133" i="17" s="1"/>
  <c r="F133" i="17" s="1"/>
  <c r="D302" i="17"/>
  <c r="E302" i="17" s="1" a="1"/>
  <c r="E302" i="17" s="1"/>
  <c r="F302" i="17" s="1"/>
  <c r="D301" i="17"/>
  <c r="E301" i="17" s="1" a="1"/>
  <c r="E301" i="17" s="1"/>
  <c r="F301" i="17" s="1"/>
  <c r="D136" i="17"/>
  <c r="E136" i="17" s="1" a="1"/>
  <c r="E136" i="17" s="1"/>
  <c r="F136" i="17" s="1"/>
  <c r="D292" i="17"/>
  <c r="E292" i="17" s="1" a="1"/>
  <c r="E292" i="17" s="1"/>
  <c r="F292" i="17" s="1"/>
  <c r="D281" i="17"/>
  <c r="E281" i="17" s="1" a="1"/>
  <c r="E281" i="17" s="1"/>
  <c r="F281" i="17" s="1"/>
  <c r="D280" i="17"/>
  <c r="E280" i="17" s="1" a="1"/>
  <c r="E280" i="17" s="1"/>
  <c r="F280" i="17" s="1"/>
  <c r="D284" i="17"/>
  <c r="E284" i="17" s="1" a="1"/>
  <c r="E284" i="17" s="1"/>
  <c r="F284" i="17" s="1"/>
  <c r="D145" i="17"/>
  <c r="E145" i="17" s="1" a="1"/>
  <c r="E145" i="17" s="1"/>
  <c r="F145" i="17" s="1"/>
  <c r="D127" i="17"/>
  <c r="E127" i="17" s="1" a="1"/>
  <c r="E127" i="17" s="1"/>
  <c r="F127" i="17" s="1"/>
  <c r="D128" i="17"/>
  <c r="E128" i="17" s="1" a="1"/>
  <c r="E128" i="17" s="1"/>
  <c r="F128" i="17" s="1"/>
  <c r="D269" i="17"/>
  <c r="E269" i="17" s="1" a="1"/>
  <c r="E269" i="17" s="1"/>
  <c r="F269" i="17" s="1"/>
  <c r="D256" i="17"/>
  <c r="E256" i="17" s="1" a="1"/>
  <c r="E256" i="17" s="1"/>
  <c r="F256" i="17" s="1"/>
  <c r="D270" i="17"/>
  <c r="E270" i="17" s="1" a="1"/>
  <c r="E270" i="17" s="1"/>
  <c r="F270" i="17" s="1"/>
  <c r="D259" i="17"/>
  <c r="E259" i="17" s="1" a="1"/>
  <c r="E259" i="17" s="1"/>
  <c r="F259" i="17" s="1"/>
  <c r="D267" i="17"/>
  <c r="E267" i="17" s="1" a="1"/>
  <c r="E267" i="17" s="1"/>
  <c r="F267" i="17" s="1"/>
  <c r="D254" i="17"/>
  <c r="E254" i="17" s="1" a="1"/>
  <c r="E254" i="17" s="1"/>
  <c r="F254" i="17" s="1"/>
  <c r="D266" i="17"/>
  <c r="E266" i="17" s="1" a="1"/>
  <c r="E266" i="17" s="1"/>
  <c r="F266" i="17" s="1"/>
  <c r="D249" i="17"/>
  <c r="E249" i="17" s="1" a="1"/>
  <c r="E249" i="17" s="1"/>
  <c r="F249" i="17" s="1"/>
  <c r="D420" i="17"/>
  <c r="E420" i="17" s="1" a="1"/>
  <c r="E420" i="17" s="1"/>
  <c r="F420" i="17" s="1"/>
  <c r="D411" i="17"/>
  <c r="E411" i="17" s="1" a="1"/>
  <c r="E411" i="17" s="1"/>
  <c r="F411" i="17" s="1"/>
  <c r="D406" i="17"/>
  <c r="E406" i="17" s="1" a="1"/>
  <c r="E406" i="17" s="1"/>
  <c r="F406" i="17" s="1"/>
  <c r="D402" i="17"/>
  <c r="E402" i="17" s="1" a="1"/>
  <c r="E402" i="17" s="1"/>
  <c r="F402" i="17" s="1"/>
  <c r="D247" i="17"/>
  <c r="E247" i="17" s="1" a="1"/>
  <c r="E247" i="17" s="1"/>
  <c r="F247" i="17" s="1"/>
  <c r="D419" i="17"/>
  <c r="E419" i="17" s="1" a="1"/>
  <c r="E419" i="17" s="1"/>
  <c r="F419" i="17" s="1"/>
  <c r="D412" i="17"/>
  <c r="E412" i="17" s="1" a="1"/>
  <c r="E412" i="17" s="1"/>
  <c r="F412" i="17" s="1"/>
  <c r="D240" i="17"/>
  <c r="E240" i="17" s="1" a="1"/>
  <c r="E240" i="17" s="1"/>
  <c r="F240" i="17" s="1"/>
  <c r="D403" i="17"/>
  <c r="E403" i="17" s="1" a="1"/>
  <c r="E403" i="17" s="1"/>
  <c r="F403" i="17" s="1"/>
  <c r="D396" i="17"/>
  <c r="E396" i="17" s="1" a="1"/>
  <c r="E396" i="17" s="1"/>
  <c r="F396" i="17" s="1"/>
  <c r="D230" i="17"/>
  <c r="E230" i="17" s="1" a="1"/>
  <c r="E230" i="17" s="1"/>
  <c r="F230" i="17" s="1"/>
  <c r="R10" i="17"/>
  <c r="S10" i="17" s="1" a="1"/>
  <c r="S10" i="17" s="1"/>
  <c r="T10" i="17" s="1"/>
  <c r="D160" i="17"/>
  <c r="E160" i="17" s="1" a="1"/>
  <c r="E160" i="17" s="1"/>
  <c r="F160" i="17" s="1"/>
  <c r="D14" i="17"/>
  <c r="E14" i="17" s="1" a="1"/>
  <c r="E14" i="17" s="1"/>
  <c r="F14" i="17" s="1"/>
  <c r="D354" i="17"/>
  <c r="E354" i="17" s="1" a="1"/>
  <c r="E354" i="17" s="1"/>
  <c r="F354" i="17" s="1"/>
  <c r="D26" i="17"/>
  <c r="E26" i="17" s="1" a="1"/>
  <c r="E26" i="17" s="1"/>
  <c r="F26" i="17" s="1"/>
  <c r="D28" i="17"/>
  <c r="E28" i="17" s="1" a="1"/>
  <c r="E28" i="17" s="1"/>
  <c r="F28" i="17" s="1"/>
  <c r="D50" i="17"/>
  <c r="E50" i="17" s="1" a="1"/>
  <c r="E50" i="17" s="1"/>
  <c r="F50" i="17" s="1"/>
  <c r="D112" i="17"/>
  <c r="E112" i="17" s="1" a="1"/>
  <c r="E112" i="17" s="1"/>
  <c r="F112" i="17" s="1"/>
  <c r="D30" i="17"/>
  <c r="E30" i="17" s="1" a="1"/>
  <c r="E30" i="17" s="1"/>
  <c r="F30" i="17" s="1"/>
  <c r="D19" i="17"/>
  <c r="E19" i="17" s="1" a="1"/>
  <c r="E19" i="17" s="1"/>
  <c r="F19" i="17" s="1"/>
  <c r="D82" i="17"/>
  <c r="E82" i="17" s="1" a="1"/>
  <c r="E82" i="17" s="1"/>
  <c r="F82" i="17" s="1"/>
  <c r="D43" i="17"/>
  <c r="E43" i="17" s="1" a="1"/>
  <c r="E43" i="17" s="1"/>
  <c r="F43" i="17" s="1"/>
  <c r="D92" i="17"/>
  <c r="E92" i="17" s="1" a="1"/>
  <c r="E92" i="17" s="1"/>
  <c r="F92" i="17" s="1"/>
  <c r="D57" i="17"/>
  <c r="E57" i="17" s="1" a="1"/>
  <c r="E57" i="17" s="1"/>
  <c r="F57" i="17" s="1"/>
  <c r="D42" i="17"/>
  <c r="E42" i="17" s="1" a="1"/>
  <c r="E42" i="17" s="1"/>
  <c r="F42" i="17" s="1"/>
  <c r="D73" i="17"/>
  <c r="E73" i="17" s="1" a="1"/>
  <c r="E73" i="17" s="1"/>
  <c r="F73" i="17" s="1"/>
  <c r="D39" i="17"/>
  <c r="E39" i="17" s="1" a="1"/>
  <c r="E39" i="17" s="1"/>
  <c r="F39" i="17" s="1"/>
  <c r="D8" i="17"/>
  <c r="E8" i="17" s="1" a="1"/>
  <c r="E8" i="17" s="1"/>
  <c r="F8" i="17" s="1"/>
  <c r="D109" i="17"/>
  <c r="E109" i="17" s="1" a="1"/>
  <c r="E109" i="17" s="1"/>
  <c r="F109" i="17" s="1"/>
  <c r="D96" i="17"/>
  <c r="E96" i="17" s="1" a="1"/>
  <c r="E96" i="17" s="1"/>
  <c r="F96" i="17" s="1"/>
  <c r="D38" i="17"/>
  <c r="E38" i="17" s="1" a="1"/>
  <c r="E38" i="17" s="1"/>
  <c r="F38" i="17" s="1"/>
  <c r="D70" i="17"/>
  <c r="E70" i="17" s="1" a="1"/>
  <c r="E70" i="17" s="1"/>
  <c r="F70" i="17" s="1"/>
  <c r="D51" i="17"/>
  <c r="E51" i="17" s="1" a="1"/>
  <c r="E51" i="17" s="1"/>
  <c r="F51" i="17" s="1"/>
  <c r="D47" i="17"/>
  <c r="E47" i="17" s="1" a="1"/>
  <c r="E47" i="17" s="1"/>
  <c r="F47" i="17" s="1"/>
  <c r="D55" i="17"/>
  <c r="E55" i="17" s="1" a="1"/>
  <c r="E55" i="17" s="1"/>
  <c r="F55" i="17" s="1"/>
  <c r="D176" i="17"/>
  <c r="E176" i="17" s="1" a="1"/>
  <c r="E176" i="17" s="1"/>
  <c r="F176" i="17" s="1"/>
  <c r="D58" i="17"/>
  <c r="E58" i="17" s="1" a="1"/>
  <c r="E58" i="17" s="1"/>
  <c r="F58" i="17" s="1"/>
  <c r="D3" i="17"/>
  <c r="E3" i="17" s="1" a="1"/>
  <c r="E3" i="17" s="1"/>
  <c r="F3" i="17" s="1"/>
  <c r="D94" i="17"/>
  <c r="E94" i="17" s="1" a="1"/>
  <c r="E94" i="17" s="1"/>
  <c r="F94" i="17" s="1"/>
  <c r="D56" i="17"/>
  <c r="E56" i="17" s="1" a="1"/>
  <c r="E56" i="17" s="1"/>
  <c r="F56" i="17" s="1"/>
  <c r="D425" i="17"/>
  <c r="E425" i="17" s="1" a="1"/>
  <c r="E425" i="17" s="1"/>
  <c r="F425" i="17" s="1"/>
  <c r="D171" i="17"/>
  <c r="E171" i="17" s="1" a="1"/>
  <c r="E171" i="17" s="1"/>
  <c r="F171" i="17" s="1"/>
  <c r="D75" i="17"/>
  <c r="E75" i="17" s="1" a="1"/>
  <c r="E75" i="17" s="1"/>
  <c r="F75" i="17" s="1"/>
  <c r="D106" i="17"/>
  <c r="E106" i="17" s="1" a="1"/>
  <c r="E106" i="17" s="1"/>
  <c r="F106" i="17" s="1"/>
  <c r="D44" i="17"/>
  <c r="E44" i="17" s="1" a="1"/>
  <c r="E44" i="17" s="1"/>
  <c r="F44" i="17" s="1"/>
  <c r="D37" i="17"/>
  <c r="E37" i="17" s="1" a="1"/>
  <c r="E37" i="17" s="1"/>
  <c r="F37" i="17" s="1"/>
  <c r="D83" i="17"/>
  <c r="E83" i="17" s="1" a="1"/>
  <c r="E83" i="17" s="1"/>
  <c r="F83" i="17" s="1"/>
  <c r="D36" i="17"/>
  <c r="E36" i="17" s="1" a="1"/>
  <c r="E36" i="17" s="1"/>
  <c r="F36" i="17" s="1"/>
  <c r="D24" i="17"/>
  <c r="E24" i="17" s="1" a="1"/>
  <c r="E24" i="17" s="1"/>
  <c r="F24" i="17" s="1"/>
  <c r="D121" i="17"/>
  <c r="E121" i="17" s="1" a="1"/>
  <c r="E121" i="17" s="1"/>
  <c r="F121" i="17" s="1"/>
  <c r="D32" i="17"/>
  <c r="E32" i="17" s="1" a="1"/>
  <c r="E32" i="17" s="1"/>
  <c r="F32" i="17" s="1"/>
  <c r="D74" i="17"/>
  <c r="E74" i="17" s="1" a="1"/>
  <c r="E74" i="17" s="1"/>
  <c r="F74" i="17" s="1"/>
  <c r="D102" i="17"/>
  <c r="E102" i="17" s="1" a="1"/>
  <c r="E102" i="17" s="1"/>
  <c r="F102" i="17" s="1"/>
  <c r="D84" i="17"/>
  <c r="E84" i="17" s="1" a="1"/>
  <c r="E84" i="17" s="1"/>
  <c r="F84" i="17" s="1"/>
  <c r="D63" i="17"/>
  <c r="E63" i="17" s="1" a="1"/>
  <c r="E63" i="17" s="1"/>
  <c r="F63" i="17" s="1"/>
  <c r="K444" i="6"/>
  <c r="Z4" i="6"/>
  <c r="AA4" i="6" s="1"/>
  <c r="Z5" i="6"/>
  <c r="AA5" i="6" s="1"/>
  <c r="Z8" i="6"/>
  <c r="AA8" i="6" s="1"/>
  <c r="Z9" i="6"/>
  <c r="AA9" i="6" s="1"/>
  <c r="Z12" i="6"/>
  <c r="AA12" i="6" s="1"/>
  <c r="Z69" i="6"/>
  <c r="AA69" i="6" s="1"/>
  <c r="Z90" i="6"/>
  <c r="AA90" i="6" s="1"/>
  <c r="Z148" i="6"/>
  <c r="AA148" i="6" s="1"/>
  <c r="Z154" i="6"/>
  <c r="AA154" i="6" s="1"/>
  <c r="Z164" i="6"/>
  <c r="AA164" i="6" s="1"/>
  <c r="Z167" i="6"/>
  <c r="AA167" i="6" s="1"/>
  <c r="Z168" i="6"/>
  <c r="AA168" i="6" s="1"/>
  <c r="Z169" i="6"/>
  <c r="AA169" i="6" s="1"/>
  <c r="Z170" i="6"/>
  <c r="AA170" i="6" s="1"/>
  <c r="Z171" i="6"/>
  <c r="AA171" i="6" s="1"/>
  <c r="Z178" i="6"/>
  <c r="AA178" i="6" s="1"/>
  <c r="Z180" i="6"/>
  <c r="AA180" i="6" s="1"/>
  <c r="Z182" i="6"/>
  <c r="AA182" i="6" s="1"/>
  <c r="Z188" i="6"/>
  <c r="AA188" i="6" s="1"/>
  <c r="Z190" i="6"/>
  <c r="AA190" i="6" s="1"/>
  <c r="Z191" i="6"/>
  <c r="AA191" i="6" s="1"/>
  <c r="Z203" i="6"/>
  <c r="AA203" i="6" s="1"/>
  <c r="Z206" i="6"/>
  <c r="AA206" i="6" s="1"/>
  <c r="Z216" i="6"/>
  <c r="AA216" i="6" s="1"/>
  <c r="Z220" i="6"/>
  <c r="AA220" i="6" s="1"/>
  <c r="Z236" i="6"/>
  <c r="AA236" i="6" s="1"/>
  <c r="Z239" i="6"/>
  <c r="AA239" i="6" s="1"/>
  <c r="Z243" i="6"/>
  <c r="AA243" i="6" s="1"/>
  <c r="Z244" i="6"/>
  <c r="AA244" i="6" s="1"/>
  <c r="Z245" i="6"/>
  <c r="AA245" i="6" s="1"/>
  <c r="Z258" i="6"/>
  <c r="AA258" i="6" s="1"/>
  <c r="Z265" i="6"/>
  <c r="AA265" i="6" s="1"/>
  <c r="Z267" i="6"/>
  <c r="AA267" i="6" s="1"/>
  <c r="Z268" i="6"/>
  <c r="AA268" i="6" s="1"/>
  <c r="Z269" i="6"/>
  <c r="AA269" i="6" s="1"/>
  <c r="Z270" i="6"/>
  <c r="AA270" i="6" s="1"/>
  <c r="Z271" i="6"/>
  <c r="AA271" i="6" s="1"/>
  <c r="Z272" i="6"/>
  <c r="AA272" i="6" s="1"/>
  <c r="Z275" i="6"/>
  <c r="AA275" i="6" s="1"/>
  <c r="Z276" i="6"/>
  <c r="AA276" i="6" s="1"/>
  <c r="Z278" i="6"/>
  <c r="AA278" i="6" s="1"/>
  <c r="Z281" i="6"/>
  <c r="AA281" i="6" s="1"/>
  <c r="Z283" i="6"/>
  <c r="AA283" i="6" s="1"/>
  <c r="Z285" i="6"/>
  <c r="AA285" i="6" s="1"/>
  <c r="Z287" i="6"/>
  <c r="AA287" i="6" s="1"/>
  <c r="Z289" i="6"/>
  <c r="AA289" i="6" s="1"/>
  <c r="Z291" i="6"/>
  <c r="AA291" i="6" s="1"/>
  <c r="Z292" i="6"/>
  <c r="AA292" i="6" s="1"/>
  <c r="Z293" i="6"/>
  <c r="AA293" i="6" s="1"/>
  <c r="Z295" i="6"/>
  <c r="AA295" i="6" s="1"/>
  <c r="Z296" i="6"/>
  <c r="AA296" i="6" s="1"/>
  <c r="Z297" i="6"/>
  <c r="AA297" i="6" s="1"/>
  <c r="Z298" i="6"/>
  <c r="AA298" i="6" s="1"/>
  <c r="Z299" i="6"/>
  <c r="AA299" i="6" s="1"/>
  <c r="Z300" i="6"/>
  <c r="AA300" i="6" s="1"/>
  <c r="Z301" i="6"/>
  <c r="AA301" i="6" s="1"/>
  <c r="Z302" i="6"/>
  <c r="AA302" i="6" s="1"/>
  <c r="Z303" i="6"/>
  <c r="AA303" i="6" s="1"/>
  <c r="Z335" i="6"/>
  <c r="AA335" i="6" s="1"/>
  <c r="Z404" i="6"/>
  <c r="AA404" i="6" s="1"/>
  <c r="Z418" i="6"/>
  <c r="AA418" i="6" s="1"/>
  <c r="Z428" i="6"/>
  <c r="AA428" i="6" s="1"/>
  <c r="Z429" i="6"/>
  <c r="AA429" i="6" s="1"/>
  <c r="Z431" i="6"/>
  <c r="AA431" i="6" s="1"/>
  <c r="Z432" i="6"/>
  <c r="AA432" i="6" s="1"/>
  <c r="Y51" i="6"/>
  <c r="Z51" i="6" s="1"/>
  <c r="AA51" i="6" s="1"/>
  <c r="Y63" i="6"/>
  <c r="Z63" i="6" s="1"/>
  <c r="AA63" i="6" s="1"/>
  <c r="Y112" i="6"/>
  <c r="Z112" i="6" s="1"/>
  <c r="AA112" i="6" s="1"/>
  <c r="Y149" i="6"/>
  <c r="Z149" i="6" s="1"/>
  <c r="AA149" i="6" s="1"/>
  <c r="Y277" i="6"/>
  <c r="Z277" i="6" s="1"/>
  <c r="AA277" i="6" s="1"/>
  <c r="Y331" i="6"/>
  <c r="Z331" i="6" s="1"/>
  <c r="AA331" i="6" s="1"/>
  <c r="Y356" i="6"/>
  <c r="Z356" i="6" s="1"/>
  <c r="AA356" i="6" s="1"/>
  <c r="D3" i="11"/>
  <c r="D4" i="11"/>
  <c r="D14" i="11"/>
  <c r="D15" i="11"/>
  <c r="Y131" i="6" s="1"/>
  <c r="Z131" i="6" s="1"/>
  <c r="AA131" i="6" s="1"/>
  <c r="D16" i="11"/>
  <c r="Y65" i="6" s="1"/>
  <c r="Z65" i="6" s="1"/>
  <c r="AA65" i="6" s="1"/>
  <c r="D26" i="11"/>
  <c r="Y98" i="6" s="1"/>
  <c r="Z98" i="6" s="1"/>
  <c r="AA98" i="6" s="1"/>
  <c r="D27" i="11"/>
  <c r="Y322" i="6" s="1"/>
  <c r="Z322" i="6" s="1"/>
  <c r="AA322" i="6" s="1"/>
  <c r="D28" i="11"/>
  <c r="Y33" i="6" s="1"/>
  <c r="Z33" i="6" s="1"/>
  <c r="AA33" i="6" s="1"/>
  <c r="D38" i="11"/>
  <c r="Y177" i="6" s="1"/>
  <c r="Z177" i="6" s="1"/>
  <c r="AA177" i="6" s="1"/>
  <c r="D39" i="11"/>
  <c r="Y67" i="6" s="1"/>
  <c r="Z67" i="6" s="1"/>
  <c r="AA67" i="6" s="1"/>
  <c r="D40" i="11"/>
  <c r="Y416" i="6" s="1"/>
  <c r="Z416" i="6" s="1"/>
  <c r="AA416" i="6" s="1"/>
  <c r="D50" i="11"/>
  <c r="Y338" i="6" s="1"/>
  <c r="Z338" i="6" s="1"/>
  <c r="AA338" i="6" s="1"/>
  <c r="D51" i="11"/>
  <c r="Y11" i="6" s="1"/>
  <c r="Z11" i="6" s="1"/>
  <c r="AA11" i="6" s="1"/>
  <c r="D52" i="11"/>
  <c r="Y433" i="6" s="1"/>
  <c r="Z433" i="6" s="1"/>
  <c r="AA433" i="6" s="1"/>
  <c r="D62" i="11"/>
  <c r="Y402" i="6" s="1"/>
  <c r="Z402" i="6" s="1"/>
  <c r="AA402" i="6" s="1"/>
  <c r="D63" i="11"/>
  <c r="Y330" i="6" s="1"/>
  <c r="Z330" i="6" s="1"/>
  <c r="AA330" i="6" s="1"/>
  <c r="D64" i="11"/>
  <c r="Y194" i="6" s="1"/>
  <c r="Z194" i="6" s="1"/>
  <c r="AA194" i="6" s="1"/>
  <c r="D74" i="11"/>
  <c r="Y179" i="6" s="1"/>
  <c r="Z179" i="6" s="1"/>
  <c r="AA179" i="6" s="1"/>
  <c r="D75" i="11"/>
  <c r="Y45" i="6" s="1"/>
  <c r="Z45" i="6" s="1"/>
  <c r="AA45" i="6" s="1"/>
  <c r="D76" i="11"/>
  <c r="Y354" i="6" s="1"/>
  <c r="Z354" i="6" s="1"/>
  <c r="AA354" i="6" s="1"/>
  <c r="D86" i="11"/>
  <c r="Y82" i="6" s="1"/>
  <c r="Z82" i="6" s="1"/>
  <c r="AA82" i="6" s="1"/>
  <c r="D87" i="11"/>
  <c r="Y46" i="6" s="1"/>
  <c r="Z46" i="6" s="1"/>
  <c r="AA46" i="6" s="1"/>
  <c r="D88" i="11"/>
  <c r="Y294" i="6" s="1"/>
  <c r="Z294" i="6" s="1"/>
  <c r="AA294" i="6" s="1"/>
  <c r="D98" i="11"/>
  <c r="Y71" i="6" s="1"/>
  <c r="Z71" i="6" s="1"/>
  <c r="AA71" i="6" s="1"/>
  <c r="D99" i="11"/>
  <c r="D100" i="11"/>
  <c r="Y115" i="6" s="1"/>
  <c r="Z115" i="6" s="1"/>
  <c r="AA115" i="6" s="1"/>
  <c r="D110" i="11"/>
  <c r="Y20" i="6" s="1"/>
  <c r="Z20" i="6" s="1"/>
  <c r="AA20" i="6" s="1"/>
  <c r="D111" i="11"/>
  <c r="D112" i="11"/>
  <c r="Y44" i="6" s="1"/>
  <c r="Z44" i="6" s="1"/>
  <c r="AA44" i="6" s="1"/>
  <c r="D122" i="11"/>
  <c r="Y76" i="6" s="1"/>
  <c r="Z76" i="6" s="1"/>
  <c r="AA76" i="6" s="1"/>
  <c r="D123" i="11"/>
  <c r="Y369" i="6" s="1"/>
  <c r="Z369" i="6" s="1"/>
  <c r="AA369" i="6" s="1"/>
  <c r="D124" i="11"/>
  <c r="Y368" i="6" s="1"/>
  <c r="Z368" i="6" s="1"/>
  <c r="AA368" i="6" s="1"/>
  <c r="D134" i="11"/>
  <c r="Y2" i="6" s="1"/>
  <c r="Z2" i="6" s="1"/>
  <c r="AA2" i="6" s="1"/>
  <c r="D135" i="11"/>
  <c r="Y414" i="6" s="1"/>
  <c r="Z414" i="6" s="1"/>
  <c r="AA414" i="6" s="1"/>
  <c r="D136" i="11"/>
  <c r="Y17" i="6" s="1"/>
  <c r="Z17" i="6" s="1"/>
  <c r="AA17" i="6" s="1"/>
  <c r="D146" i="11"/>
  <c r="Y187" i="6" s="1"/>
  <c r="Z187" i="6" s="1"/>
  <c r="AA187" i="6" s="1"/>
  <c r="D147" i="11"/>
  <c r="Y185" i="6" s="1"/>
  <c r="Z185" i="6" s="1"/>
  <c r="AA185" i="6" s="1"/>
  <c r="D148" i="11"/>
  <c r="Y111" i="6" s="1"/>
  <c r="Z111" i="6" s="1"/>
  <c r="AA111" i="6" s="1"/>
  <c r="D158" i="11"/>
  <c r="Y144" i="6" s="1"/>
  <c r="Z144" i="6" s="1"/>
  <c r="AA144" i="6" s="1"/>
  <c r="D159" i="11"/>
  <c r="Y102" i="6" s="1"/>
  <c r="Z102" i="6" s="1"/>
  <c r="AA102" i="6" s="1"/>
  <c r="D160" i="11"/>
  <c r="Y36" i="6" s="1"/>
  <c r="Z36" i="6" s="1"/>
  <c r="AA36" i="6" s="1"/>
  <c r="D170" i="11"/>
  <c r="Y346" i="6" s="1"/>
  <c r="Z346" i="6" s="1"/>
  <c r="AA346" i="6" s="1"/>
  <c r="D171" i="11"/>
  <c r="Y371" i="6" s="1"/>
  <c r="Z371" i="6" s="1"/>
  <c r="AA371" i="6" s="1"/>
  <c r="D172" i="11"/>
  <c r="Y137" i="6" s="1"/>
  <c r="Z137" i="6" s="1"/>
  <c r="AA137" i="6" s="1"/>
  <c r="D182" i="11"/>
  <c r="D183" i="11"/>
  <c r="D184" i="11"/>
  <c r="Y375" i="6" s="1"/>
  <c r="Z375" i="6" s="1"/>
  <c r="AA375" i="6" s="1"/>
  <c r="D194" i="11"/>
  <c r="Y59" i="6" s="1"/>
  <c r="Z59" i="6" s="1"/>
  <c r="AA59" i="6" s="1"/>
  <c r="D195" i="11"/>
  <c r="Y355" i="6" s="1"/>
  <c r="Z355" i="6" s="1"/>
  <c r="AA355" i="6" s="1"/>
  <c r="D196" i="11"/>
  <c r="Y231" i="6" s="1"/>
  <c r="Z231" i="6" s="1"/>
  <c r="AA231" i="6" s="1"/>
  <c r="D206" i="11"/>
  <c r="Y22" i="6" s="1"/>
  <c r="Z22" i="6" s="1"/>
  <c r="AA22" i="6" s="1"/>
  <c r="D207" i="11"/>
  <c r="Y64" i="6" s="1"/>
  <c r="Z64" i="6" s="1"/>
  <c r="AA64" i="6" s="1"/>
  <c r="D208" i="11"/>
  <c r="Y62" i="6" s="1"/>
  <c r="Z62" i="6" s="1"/>
  <c r="AA62" i="6" s="1"/>
  <c r="D218" i="11"/>
  <c r="Y227" i="6" s="1"/>
  <c r="Z227" i="6" s="1"/>
  <c r="AA227" i="6" s="1"/>
  <c r="D219" i="11"/>
  <c r="Y222" i="6" s="1"/>
  <c r="Z222" i="6" s="1"/>
  <c r="AA222" i="6" s="1"/>
  <c r="D220" i="11"/>
  <c r="Y321" i="6" s="1"/>
  <c r="Z321" i="6" s="1"/>
  <c r="AA321" i="6" s="1"/>
  <c r="D230" i="11"/>
  <c r="Y47" i="6" s="1"/>
  <c r="Z47" i="6" s="1"/>
  <c r="AA47" i="6" s="1"/>
  <c r="D231" i="11"/>
  <c r="Y58" i="6" s="1"/>
  <c r="Z58" i="6" s="1"/>
  <c r="AA58" i="6" s="1"/>
  <c r="D232" i="11"/>
  <c r="Y27" i="6" s="1"/>
  <c r="Z27" i="6" s="1"/>
  <c r="AA27" i="6" s="1"/>
  <c r="D242" i="11"/>
  <c r="Y376" i="6" s="1"/>
  <c r="Z376" i="6" s="1"/>
  <c r="AA376" i="6" s="1"/>
  <c r="D243" i="11"/>
  <c r="Y415" i="6" s="1"/>
  <c r="Z415" i="6" s="1"/>
  <c r="AA415" i="6" s="1"/>
  <c r="D244" i="11"/>
  <c r="Y273" i="6" s="1"/>
  <c r="Z273" i="6" s="1"/>
  <c r="AA273" i="6" s="1"/>
  <c r="D254" i="11"/>
  <c r="Y81" i="6" s="1"/>
  <c r="Z81" i="6" s="1"/>
  <c r="AA81" i="6" s="1"/>
  <c r="D255" i="11"/>
  <c r="Y31" i="6" s="1"/>
  <c r="Z31" i="6" s="1"/>
  <c r="AA31" i="6" s="1"/>
  <c r="D256" i="11"/>
  <c r="Y363" i="6" s="1"/>
  <c r="Z363" i="6" s="1"/>
  <c r="AA363" i="6" s="1"/>
  <c r="D266" i="11"/>
  <c r="Y280" i="6" s="1"/>
  <c r="Z280" i="6" s="1"/>
  <c r="AA280" i="6" s="1"/>
  <c r="D267" i="11"/>
  <c r="D268" i="11"/>
  <c r="Y242" i="6" s="1"/>
  <c r="Z242" i="6" s="1"/>
  <c r="AA242" i="6" s="1"/>
  <c r="D278" i="11"/>
  <c r="Y42" i="6" s="1"/>
  <c r="Z42" i="6" s="1"/>
  <c r="AA42" i="6" s="1"/>
  <c r="D279" i="11"/>
  <c r="Y61" i="6" s="1"/>
  <c r="Z61" i="6" s="1"/>
  <c r="AA61" i="6" s="1"/>
  <c r="D280" i="11"/>
  <c r="Y343" i="6" s="1"/>
  <c r="Z343" i="6" s="1"/>
  <c r="AA343" i="6" s="1"/>
  <c r="D290" i="11"/>
  <c r="Y217" i="6" s="1"/>
  <c r="Z217" i="6" s="1"/>
  <c r="AA217" i="6" s="1"/>
  <c r="D291" i="11"/>
  <c r="Y218" i="6" s="1"/>
  <c r="Z218" i="6" s="1"/>
  <c r="AA218" i="6" s="1"/>
  <c r="D292" i="11"/>
  <c r="Y209" i="6" s="1"/>
  <c r="Z209" i="6" s="1"/>
  <c r="AA209" i="6" s="1"/>
  <c r="D302" i="11"/>
  <c r="Y261" i="6" s="1"/>
  <c r="Z261" i="6" s="1"/>
  <c r="AA261" i="6" s="1"/>
  <c r="D303" i="11"/>
  <c r="Y438" i="6" s="1"/>
  <c r="Z438" i="6" s="1"/>
  <c r="AA438" i="6" s="1"/>
  <c r="D304" i="11"/>
  <c r="Y130" i="6" s="1"/>
  <c r="Z130" i="6" s="1"/>
  <c r="AA130" i="6" s="1"/>
  <c r="D314" i="11"/>
  <c r="Y246" i="6" s="1"/>
  <c r="Z246" i="6" s="1"/>
  <c r="AA246" i="6" s="1"/>
  <c r="D315" i="11"/>
  <c r="Y427" i="6" s="1"/>
  <c r="Z427" i="6" s="1"/>
  <c r="AA427" i="6" s="1"/>
  <c r="D316" i="11"/>
  <c r="Y139" i="6" s="1"/>
  <c r="Z139" i="6" s="1"/>
  <c r="AA139" i="6" s="1"/>
  <c r="D326" i="11"/>
  <c r="D327" i="11"/>
  <c r="Y25" i="6" s="1"/>
  <c r="Z25" i="6" s="1"/>
  <c r="AA25" i="6" s="1"/>
  <c r="D328" i="11"/>
  <c r="Y384" i="6" s="1"/>
  <c r="Z384" i="6" s="1"/>
  <c r="AA384" i="6" s="1"/>
  <c r="D338" i="11"/>
  <c r="Y23" i="6" s="1"/>
  <c r="Z23" i="6" s="1"/>
  <c r="AA23" i="6" s="1"/>
  <c r="D339" i="11"/>
  <c r="Y385" i="6" s="1"/>
  <c r="Z385" i="6" s="1"/>
  <c r="AA385" i="6" s="1"/>
  <c r="D340" i="11"/>
  <c r="Y366" i="6" s="1"/>
  <c r="Z366" i="6" s="1"/>
  <c r="AA366" i="6" s="1"/>
  <c r="D350" i="11"/>
  <c r="Y146" i="6" s="1"/>
  <c r="Z146" i="6" s="1"/>
  <c r="AA146" i="6" s="1"/>
  <c r="D351" i="11"/>
  <c r="Y305" i="6" s="1"/>
  <c r="Z305" i="6" s="1"/>
  <c r="AA305" i="6" s="1"/>
  <c r="D352" i="11"/>
  <c r="Y157" i="6" s="1"/>
  <c r="Z157" i="6" s="1"/>
  <c r="AA157" i="6" s="1"/>
  <c r="D362" i="11"/>
  <c r="Y308" i="6" s="1"/>
  <c r="Z308" i="6" s="1"/>
  <c r="AA308" i="6" s="1"/>
  <c r="D363" i="11"/>
  <c r="Y165" i="6" s="1"/>
  <c r="Z165" i="6" s="1"/>
  <c r="AA165" i="6" s="1"/>
  <c r="D364" i="11"/>
  <c r="Y173" i="6" s="1"/>
  <c r="Z173" i="6" s="1"/>
  <c r="AA173" i="6" s="1"/>
  <c r="D374" i="11"/>
  <c r="Y436" i="6" s="1"/>
  <c r="Z436" i="6" s="1"/>
  <c r="AA436" i="6" s="1"/>
  <c r="D375" i="11"/>
  <c r="Y108" i="6" s="1"/>
  <c r="Z108" i="6" s="1"/>
  <c r="AA108" i="6" s="1"/>
  <c r="D376" i="11"/>
  <c r="Y156" i="6" s="1"/>
  <c r="Z156" i="6" s="1"/>
  <c r="AA156" i="6" s="1"/>
  <c r="D386" i="11"/>
  <c r="Y357" i="6" s="1"/>
  <c r="Z357" i="6" s="1"/>
  <c r="AA357" i="6" s="1"/>
  <c r="D387" i="11"/>
  <c r="D388" i="11"/>
  <c r="Y323" i="6" s="1"/>
  <c r="Z323" i="6" s="1"/>
  <c r="AA323" i="6" s="1"/>
  <c r="C396" i="11"/>
  <c r="D396" i="11" s="1"/>
  <c r="X3" i="6"/>
  <c r="X6" i="6"/>
  <c r="X7" i="6"/>
  <c r="X10" i="6"/>
  <c r="X11" i="6"/>
  <c r="X13" i="6"/>
  <c r="X14" i="6"/>
  <c r="X15" i="6"/>
  <c r="X16" i="6"/>
  <c r="X17" i="6"/>
  <c r="X18" i="6"/>
  <c r="X19" i="6"/>
  <c r="X20" i="6"/>
  <c r="X21" i="6"/>
  <c r="X22" i="6"/>
  <c r="X23" i="6"/>
  <c r="X24" i="6"/>
  <c r="X25" i="6"/>
  <c r="X26" i="6"/>
  <c r="X27" i="6"/>
  <c r="X28" i="6"/>
  <c r="X29" i="6"/>
  <c r="X30" i="6"/>
  <c r="X31" i="6"/>
  <c r="X32" i="6"/>
  <c r="X33" i="6"/>
  <c r="X34" i="6"/>
  <c r="X35" i="6"/>
  <c r="X36" i="6"/>
  <c r="X37" i="6"/>
  <c r="X38" i="6"/>
  <c r="X39" i="6"/>
  <c r="X40" i="6"/>
  <c r="X41" i="6"/>
  <c r="X42" i="6"/>
  <c r="X43" i="6"/>
  <c r="X44" i="6"/>
  <c r="X45" i="6"/>
  <c r="X46" i="6"/>
  <c r="X47" i="6"/>
  <c r="X48" i="6"/>
  <c r="X49" i="6"/>
  <c r="X50" i="6"/>
  <c r="X51" i="6"/>
  <c r="X52" i="6"/>
  <c r="X53" i="6"/>
  <c r="X54" i="6"/>
  <c r="X55" i="6"/>
  <c r="X56" i="6"/>
  <c r="X57" i="6"/>
  <c r="X58" i="6"/>
  <c r="X59" i="6"/>
  <c r="X60" i="6"/>
  <c r="X61" i="6"/>
  <c r="X62" i="6"/>
  <c r="X63" i="6"/>
  <c r="X64" i="6"/>
  <c r="X65" i="6"/>
  <c r="X66" i="6"/>
  <c r="X67" i="6"/>
  <c r="X68" i="6"/>
  <c r="X70" i="6"/>
  <c r="X71" i="6"/>
  <c r="X72" i="6"/>
  <c r="X73" i="6"/>
  <c r="X74" i="6"/>
  <c r="X75" i="6"/>
  <c r="X76" i="6"/>
  <c r="X77" i="6"/>
  <c r="X78" i="6"/>
  <c r="X79" i="6"/>
  <c r="X80" i="6"/>
  <c r="X81" i="6"/>
  <c r="X82" i="6"/>
  <c r="X83" i="6"/>
  <c r="X84" i="6"/>
  <c r="X85" i="6"/>
  <c r="X86" i="6"/>
  <c r="X87" i="6"/>
  <c r="X88" i="6"/>
  <c r="X89" i="6"/>
  <c r="X91" i="6"/>
  <c r="X92" i="6"/>
  <c r="X93" i="6"/>
  <c r="X94" i="6"/>
  <c r="X95" i="6"/>
  <c r="X96" i="6"/>
  <c r="X97" i="6"/>
  <c r="X98" i="6"/>
  <c r="X99" i="6"/>
  <c r="X100" i="6"/>
  <c r="X101" i="6"/>
  <c r="X102" i="6"/>
  <c r="X103" i="6"/>
  <c r="X104" i="6"/>
  <c r="X105" i="6"/>
  <c r="X106" i="6"/>
  <c r="X107" i="6"/>
  <c r="X108" i="6"/>
  <c r="X109" i="6"/>
  <c r="X110" i="6"/>
  <c r="X111" i="6"/>
  <c r="X112" i="6"/>
  <c r="X113" i="6"/>
  <c r="X114" i="6"/>
  <c r="X115" i="6"/>
  <c r="X116" i="6"/>
  <c r="X117" i="6"/>
  <c r="X118" i="6"/>
  <c r="X119" i="6"/>
  <c r="X120" i="6"/>
  <c r="X121" i="6"/>
  <c r="X122" i="6"/>
  <c r="X123" i="6"/>
  <c r="X124" i="6"/>
  <c r="X125" i="6"/>
  <c r="X126" i="6"/>
  <c r="X127" i="6"/>
  <c r="X128" i="6"/>
  <c r="X129" i="6"/>
  <c r="X130" i="6"/>
  <c r="X131" i="6"/>
  <c r="X132" i="6"/>
  <c r="X133" i="6"/>
  <c r="X134" i="6"/>
  <c r="X135" i="6"/>
  <c r="X136" i="6"/>
  <c r="X137" i="6"/>
  <c r="X138" i="6"/>
  <c r="X139" i="6"/>
  <c r="X140" i="6"/>
  <c r="X141" i="6"/>
  <c r="X142" i="6"/>
  <c r="X143" i="6"/>
  <c r="X144" i="6"/>
  <c r="X145" i="6"/>
  <c r="X146" i="6"/>
  <c r="X147" i="6"/>
  <c r="X149" i="6"/>
  <c r="X150" i="6"/>
  <c r="X151" i="6"/>
  <c r="X152" i="6"/>
  <c r="X153" i="6"/>
  <c r="X155" i="6"/>
  <c r="X156" i="6"/>
  <c r="X157" i="6"/>
  <c r="X158" i="6"/>
  <c r="X159" i="6"/>
  <c r="X160" i="6"/>
  <c r="X161" i="6"/>
  <c r="X162" i="6"/>
  <c r="X163" i="6"/>
  <c r="X165" i="6"/>
  <c r="X166" i="6"/>
  <c r="X172" i="6"/>
  <c r="X173" i="6"/>
  <c r="X174" i="6"/>
  <c r="X175" i="6"/>
  <c r="X176" i="6"/>
  <c r="X177" i="6"/>
  <c r="X179" i="6"/>
  <c r="X181" i="6"/>
  <c r="X183" i="6"/>
  <c r="X184" i="6"/>
  <c r="X185" i="6"/>
  <c r="X186" i="6"/>
  <c r="X187" i="6"/>
  <c r="X189" i="6"/>
  <c r="X192" i="6"/>
  <c r="X193" i="6"/>
  <c r="X194" i="6"/>
  <c r="X195" i="6"/>
  <c r="X196" i="6"/>
  <c r="X197" i="6"/>
  <c r="X198" i="6"/>
  <c r="X199" i="6"/>
  <c r="X200" i="6"/>
  <c r="X201" i="6"/>
  <c r="X202" i="6"/>
  <c r="X204" i="6"/>
  <c r="X205" i="6"/>
  <c r="X207" i="6"/>
  <c r="X208" i="6"/>
  <c r="X209" i="6"/>
  <c r="X210" i="6"/>
  <c r="X211" i="6"/>
  <c r="X212" i="6"/>
  <c r="X213" i="6"/>
  <c r="X214" i="6"/>
  <c r="X215" i="6"/>
  <c r="X217" i="6"/>
  <c r="X218" i="6"/>
  <c r="X219" i="6"/>
  <c r="X221" i="6"/>
  <c r="X222" i="6"/>
  <c r="X223" i="6"/>
  <c r="X224" i="6"/>
  <c r="X225" i="6"/>
  <c r="X226" i="6"/>
  <c r="X227" i="6"/>
  <c r="X228" i="6"/>
  <c r="X229" i="6"/>
  <c r="X230" i="6"/>
  <c r="X231" i="6"/>
  <c r="X232" i="6"/>
  <c r="X233" i="6"/>
  <c r="X234" i="6"/>
  <c r="X235" i="6"/>
  <c r="X237" i="6"/>
  <c r="X238" i="6"/>
  <c r="X240" i="6"/>
  <c r="X241" i="6"/>
  <c r="X242" i="6"/>
  <c r="X246" i="6"/>
  <c r="X247" i="6"/>
  <c r="X248" i="6"/>
  <c r="X249" i="6"/>
  <c r="X250" i="6"/>
  <c r="X251" i="6"/>
  <c r="X252" i="6"/>
  <c r="X253" i="6"/>
  <c r="X254" i="6"/>
  <c r="X255" i="6"/>
  <c r="X256" i="6"/>
  <c r="X257" i="6"/>
  <c r="X259" i="6"/>
  <c r="X260" i="6"/>
  <c r="X261" i="6"/>
  <c r="X262" i="6"/>
  <c r="X263" i="6"/>
  <c r="X264" i="6"/>
  <c r="X266" i="6"/>
  <c r="X273" i="6"/>
  <c r="X274" i="6"/>
  <c r="X277" i="6"/>
  <c r="X279" i="6"/>
  <c r="X280" i="6"/>
  <c r="X282" i="6"/>
  <c r="X284" i="6"/>
  <c r="X286" i="6"/>
  <c r="X288" i="6"/>
  <c r="X290" i="6"/>
  <c r="X294" i="6"/>
  <c r="X304" i="6"/>
  <c r="X305" i="6"/>
  <c r="X306" i="6"/>
  <c r="X307" i="6"/>
  <c r="X308" i="6"/>
  <c r="X309" i="6"/>
  <c r="X310" i="6"/>
  <c r="X311" i="6"/>
  <c r="X312" i="6"/>
  <c r="X313" i="6"/>
  <c r="X314" i="6"/>
  <c r="X315" i="6"/>
  <c r="X316" i="6"/>
  <c r="X317" i="6"/>
  <c r="X318" i="6"/>
  <c r="X319" i="6"/>
  <c r="X320" i="6"/>
  <c r="X321" i="6"/>
  <c r="X322" i="6"/>
  <c r="X323" i="6"/>
  <c r="X324" i="6"/>
  <c r="X325" i="6"/>
  <c r="X326" i="6"/>
  <c r="X327" i="6"/>
  <c r="X328" i="6"/>
  <c r="X329" i="6"/>
  <c r="X330" i="6"/>
  <c r="X331" i="6"/>
  <c r="X332" i="6"/>
  <c r="X333" i="6"/>
  <c r="X334" i="6"/>
  <c r="X336" i="6"/>
  <c r="X337" i="6"/>
  <c r="X338" i="6"/>
  <c r="X339" i="6"/>
  <c r="X340" i="6"/>
  <c r="X341" i="6"/>
  <c r="X342" i="6"/>
  <c r="X343" i="6"/>
  <c r="X344" i="6"/>
  <c r="X345" i="6"/>
  <c r="X346" i="6"/>
  <c r="X347" i="6"/>
  <c r="X348" i="6"/>
  <c r="X349" i="6"/>
  <c r="X350" i="6"/>
  <c r="X351" i="6"/>
  <c r="X352" i="6"/>
  <c r="X353" i="6"/>
  <c r="X354" i="6"/>
  <c r="X355" i="6"/>
  <c r="X356" i="6"/>
  <c r="X357" i="6"/>
  <c r="X358" i="6"/>
  <c r="X359" i="6"/>
  <c r="X360" i="6"/>
  <c r="X361" i="6"/>
  <c r="X362" i="6"/>
  <c r="X363" i="6"/>
  <c r="X364" i="6"/>
  <c r="X365" i="6"/>
  <c r="X366" i="6"/>
  <c r="X367" i="6"/>
  <c r="X368" i="6"/>
  <c r="X369" i="6"/>
  <c r="X370" i="6"/>
  <c r="X371" i="6"/>
  <c r="X372" i="6"/>
  <c r="X373" i="6"/>
  <c r="X374" i="6"/>
  <c r="X375" i="6"/>
  <c r="X376" i="6"/>
  <c r="X377" i="6"/>
  <c r="X378" i="6"/>
  <c r="X379" i="6"/>
  <c r="X380" i="6"/>
  <c r="X381" i="6"/>
  <c r="X382" i="6"/>
  <c r="X383" i="6"/>
  <c r="X384" i="6"/>
  <c r="X385" i="6"/>
  <c r="X386" i="6"/>
  <c r="X387" i="6"/>
  <c r="X388" i="6"/>
  <c r="X389" i="6"/>
  <c r="X390" i="6"/>
  <c r="X391" i="6"/>
  <c r="X392" i="6"/>
  <c r="X393" i="6"/>
  <c r="X394" i="6"/>
  <c r="X395" i="6"/>
  <c r="X396" i="6"/>
  <c r="X397" i="6"/>
  <c r="X398" i="6"/>
  <c r="X399" i="6"/>
  <c r="X400" i="6"/>
  <c r="X401" i="6"/>
  <c r="X402" i="6"/>
  <c r="X403" i="6"/>
  <c r="X405" i="6"/>
  <c r="X406" i="6"/>
  <c r="X407" i="6"/>
  <c r="X408" i="6"/>
  <c r="X409" i="6"/>
  <c r="X410" i="6"/>
  <c r="X411" i="6"/>
  <c r="X412" i="6"/>
  <c r="X413" i="6"/>
  <c r="X414" i="6"/>
  <c r="X415" i="6"/>
  <c r="X416" i="6"/>
  <c r="X417" i="6"/>
  <c r="X419" i="6"/>
  <c r="X420" i="6"/>
  <c r="X421" i="6"/>
  <c r="X422" i="6"/>
  <c r="X423" i="6"/>
  <c r="X424" i="6"/>
  <c r="X425" i="6"/>
  <c r="X426" i="6"/>
  <c r="X427" i="6"/>
  <c r="X430" i="6"/>
  <c r="X433" i="6"/>
  <c r="X434" i="6"/>
  <c r="X435" i="6"/>
  <c r="X436" i="6"/>
  <c r="X437" i="6"/>
  <c r="X438" i="6"/>
  <c r="X439" i="6"/>
  <c r="X440" i="6"/>
  <c r="X441" i="6"/>
  <c r="X442" i="6"/>
  <c r="X443" i="6"/>
  <c r="X2" i="6"/>
  <c r="V443" i="6"/>
  <c r="W443" i="6" s="1"/>
  <c r="V442" i="6"/>
  <c r="W442" i="6" s="1"/>
  <c r="V441" i="6"/>
  <c r="W441" i="6" s="1"/>
  <c r="V440" i="6"/>
  <c r="W440" i="6" s="1"/>
  <c r="V439" i="6"/>
  <c r="W439" i="6" s="1"/>
  <c r="V438" i="6"/>
  <c r="W438" i="6" s="1"/>
  <c r="V437" i="6"/>
  <c r="W437" i="6" s="1"/>
  <c r="V436" i="6"/>
  <c r="W436" i="6" s="1"/>
  <c r="V435" i="6"/>
  <c r="W435" i="6" s="1"/>
  <c r="V434" i="6"/>
  <c r="W434" i="6" s="1"/>
  <c r="V432" i="6"/>
  <c r="W432" i="6" s="1"/>
  <c r="V431" i="6"/>
  <c r="W431" i="6" s="1"/>
  <c r="V430" i="6"/>
  <c r="W430" i="6" s="1"/>
  <c r="V429" i="6"/>
  <c r="W429" i="6" s="1"/>
  <c r="V428" i="6"/>
  <c r="W428" i="6" s="1"/>
  <c r="V427" i="6"/>
  <c r="W427" i="6" s="1"/>
  <c r="V426" i="6"/>
  <c r="W426" i="6" s="1"/>
  <c r="V424" i="6"/>
  <c r="W424" i="6" s="1"/>
  <c r="V423" i="6"/>
  <c r="W423" i="6" s="1"/>
  <c r="V422" i="6"/>
  <c r="W422" i="6" s="1"/>
  <c r="V421" i="6"/>
  <c r="W421" i="6" s="1"/>
  <c r="V420" i="6"/>
  <c r="W420" i="6" s="1"/>
  <c r="V419" i="6"/>
  <c r="W419" i="6" s="1"/>
  <c r="V418" i="6"/>
  <c r="W418" i="6" s="1"/>
  <c r="V417" i="6"/>
  <c r="W417" i="6" s="1"/>
  <c r="V416" i="6"/>
  <c r="W416" i="6" s="1"/>
  <c r="V415" i="6"/>
  <c r="W415" i="6" s="1"/>
  <c r="V413" i="6"/>
  <c r="W413" i="6" s="1"/>
  <c r="V412" i="6"/>
  <c r="W412" i="6" s="1"/>
  <c r="V411" i="6"/>
  <c r="W411" i="6" s="1"/>
  <c r="V410" i="6"/>
  <c r="W410" i="6" s="1"/>
  <c r="V409" i="6"/>
  <c r="W409" i="6" s="1"/>
  <c r="V408" i="6"/>
  <c r="W408" i="6" s="1"/>
  <c r="V407" i="6"/>
  <c r="W407" i="6" s="1"/>
  <c r="V406" i="6"/>
  <c r="W406" i="6" s="1"/>
  <c r="V404" i="6"/>
  <c r="W404" i="6" s="1"/>
  <c r="V403" i="6"/>
  <c r="W403" i="6" s="1"/>
  <c r="V402" i="6"/>
  <c r="W402" i="6" s="1"/>
  <c r="V401" i="6"/>
  <c r="W401" i="6" s="1"/>
  <c r="V400" i="6"/>
  <c r="W400" i="6" s="1"/>
  <c r="V399" i="6"/>
  <c r="W399" i="6" s="1"/>
  <c r="V398" i="6"/>
  <c r="W398" i="6" s="1"/>
  <c r="V397" i="6"/>
  <c r="W397" i="6" s="1"/>
  <c r="V396" i="6"/>
  <c r="W396" i="6" s="1"/>
  <c r="V395" i="6"/>
  <c r="W395" i="6" s="1"/>
  <c r="V394" i="6"/>
  <c r="W394" i="6" s="1"/>
  <c r="V393" i="6"/>
  <c r="W393" i="6" s="1"/>
  <c r="V392" i="6"/>
  <c r="W392" i="6" s="1"/>
  <c r="V391" i="6"/>
  <c r="W391" i="6" s="1"/>
  <c r="V389" i="6"/>
  <c r="W389" i="6" s="1"/>
  <c r="V388" i="6"/>
  <c r="W388" i="6" s="1"/>
  <c r="V387" i="6"/>
  <c r="W387" i="6" s="1"/>
  <c r="V386" i="6"/>
  <c r="W386" i="6" s="1"/>
  <c r="V385" i="6"/>
  <c r="W385" i="6" s="1"/>
  <c r="V384" i="6"/>
  <c r="W384" i="6" s="1"/>
  <c r="V383" i="6"/>
  <c r="W383" i="6" s="1"/>
  <c r="V382" i="6"/>
  <c r="W382" i="6" s="1"/>
  <c r="V381" i="6"/>
  <c r="W381" i="6" s="1"/>
  <c r="V380" i="6"/>
  <c r="W380" i="6" s="1"/>
  <c r="V379" i="6"/>
  <c r="W379" i="6" s="1"/>
  <c r="V378" i="6"/>
  <c r="W378" i="6" s="1"/>
  <c r="V377" i="6"/>
  <c r="W377" i="6" s="1"/>
  <c r="V376" i="6"/>
  <c r="W376" i="6" s="1"/>
  <c r="V375" i="6"/>
  <c r="W375" i="6" s="1"/>
  <c r="V374" i="6"/>
  <c r="W374" i="6" s="1"/>
  <c r="V373" i="6"/>
  <c r="W373" i="6" s="1"/>
  <c r="V372" i="6"/>
  <c r="W372" i="6" s="1"/>
  <c r="V371" i="6"/>
  <c r="W371" i="6" s="1"/>
  <c r="V370" i="6"/>
  <c r="W370" i="6" s="1"/>
  <c r="V369" i="6"/>
  <c r="W369" i="6" s="1"/>
  <c r="V368" i="6"/>
  <c r="W368" i="6" s="1"/>
  <c r="V367" i="6"/>
  <c r="W367" i="6" s="1"/>
  <c r="V366" i="6"/>
  <c r="W366" i="6" s="1"/>
  <c r="V365" i="6"/>
  <c r="W365" i="6" s="1"/>
  <c r="V364" i="6"/>
  <c r="W364" i="6" s="1"/>
  <c r="V363" i="6"/>
  <c r="W363" i="6" s="1"/>
  <c r="V362" i="6"/>
  <c r="W362" i="6" s="1"/>
  <c r="V361" i="6"/>
  <c r="W361" i="6" s="1"/>
  <c r="V360" i="6"/>
  <c r="W360" i="6" s="1"/>
  <c r="V359" i="6"/>
  <c r="W359" i="6" s="1"/>
  <c r="V358" i="6"/>
  <c r="W358" i="6" s="1"/>
  <c r="V357" i="6"/>
  <c r="W357" i="6" s="1"/>
  <c r="V356" i="6"/>
  <c r="W356" i="6" s="1"/>
  <c r="V355" i="6"/>
  <c r="W355" i="6" s="1"/>
  <c r="V354" i="6"/>
  <c r="W354" i="6" s="1"/>
  <c r="V353" i="6"/>
  <c r="W353" i="6" s="1"/>
  <c r="V352" i="6"/>
  <c r="W352" i="6" s="1"/>
  <c r="V351" i="6"/>
  <c r="W351" i="6" s="1"/>
  <c r="V350" i="6"/>
  <c r="W350" i="6" s="1"/>
  <c r="V349" i="6"/>
  <c r="W349" i="6" s="1"/>
  <c r="V348" i="6"/>
  <c r="W348" i="6" s="1"/>
  <c r="V347" i="6"/>
  <c r="W347" i="6" s="1"/>
  <c r="V346" i="6"/>
  <c r="W346" i="6" s="1"/>
  <c r="V345" i="6"/>
  <c r="W345" i="6" s="1"/>
  <c r="V344" i="6"/>
  <c r="W344" i="6" s="1"/>
  <c r="V343" i="6"/>
  <c r="W343" i="6" s="1"/>
  <c r="V341" i="6"/>
  <c r="W341" i="6" s="1"/>
  <c r="V340" i="6"/>
  <c r="W340" i="6" s="1"/>
  <c r="V339" i="6"/>
  <c r="W339" i="6" s="1"/>
  <c r="V338" i="6"/>
  <c r="W338" i="6" s="1"/>
  <c r="V337" i="6"/>
  <c r="W337" i="6" s="1"/>
  <c r="V336" i="6"/>
  <c r="W336" i="6" s="1"/>
  <c r="V335" i="6"/>
  <c r="W335" i="6" s="1"/>
  <c r="V334" i="6"/>
  <c r="W334" i="6" s="1"/>
  <c r="V332" i="6"/>
  <c r="W332" i="6" s="1"/>
  <c r="V331" i="6"/>
  <c r="W331" i="6" s="1"/>
  <c r="V330" i="6"/>
  <c r="W330" i="6" s="1"/>
  <c r="V329" i="6"/>
  <c r="W329" i="6" s="1"/>
  <c r="V328" i="6"/>
  <c r="W328" i="6" s="1"/>
  <c r="V327" i="6"/>
  <c r="W327" i="6" s="1"/>
  <c r="V326" i="6"/>
  <c r="W326" i="6" s="1"/>
  <c r="V325" i="6"/>
  <c r="W325" i="6" s="1"/>
  <c r="V324" i="6"/>
  <c r="W324" i="6" s="1"/>
  <c r="V323" i="6"/>
  <c r="W323" i="6" s="1"/>
  <c r="V322" i="6"/>
  <c r="W322" i="6" s="1"/>
  <c r="V320" i="6"/>
  <c r="W320" i="6" s="1"/>
  <c r="V319" i="6"/>
  <c r="W319" i="6" s="1"/>
  <c r="V318" i="6"/>
  <c r="W318" i="6" s="1"/>
  <c r="V317" i="6"/>
  <c r="W317" i="6" s="1"/>
  <c r="V316" i="6"/>
  <c r="W316" i="6" s="1"/>
  <c r="V315" i="6"/>
  <c r="W315" i="6" s="1"/>
  <c r="V314" i="6"/>
  <c r="W314" i="6" s="1"/>
  <c r="V313" i="6"/>
  <c r="W313" i="6" s="1"/>
  <c r="V312" i="6"/>
  <c r="W312" i="6" s="1"/>
  <c r="V311" i="6"/>
  <c r="W311" i="6" s="1"/>
  <c r="V310" i="6"/>
  <c r="W310" i="6" s="1"/>
  <c r="V309" i="6"/>
  <c r="W309" i="6" s="1"/>
  <c r="V308" i="6"/>
  <c r="W308" i="6" s="1"/>
  <c r="V307" i="6"/>
  <c r="W307" i="6" s="1"/>
  <c r="V306" i="6"/>
  <c r="W306" i="6" s="1"/>
  <c r="V305" i="6"/>
  <c r="W305" i="6" s="1"/>
  <c r="V304" i="6"/>
  <c r="W304" i="6" s="1"/>
  <c r="V303" i="6"/>
  <c r="W303" i="6" s="1"/>
  <c r="V302" i="6"/>
  <c r="W302" i="6" s="1"/>
  <c r="V301" i="6"/>
  <c r="W301" i="6" s="1"/>
  <c r="V300" i="6"/>
  <c r="W300" i="6" s="1"/>
  <c r="V299" i="6"/>
  <c r="W299" i="6" s="1"/>
  <c r="V298" i="6"/>
  <c r="W298" i="6" s="1"/>
  <c r="V297" i="6"/>
  <c r="W297" i="6" s="1"/>
  <c r="V296" i="6"/>
  <c r="W296" i="6" s="1"/>
  <c r="V295" i="6"/>
  <c r="W295" i="6" s="1"/>
  <c r="V294" i="6"/>
  <c r="W294" i="6" s="1"/>
  <c r="V293" i="6"/>
  <c r="W293" i="6" s="1"/>
  <c r="V292" i="6"/>
  <c r="W292" i="6" s="1"/>
  <c r="V291" i="6"/>
  <c r="W291" i="6" s="1"/>
  <c r="V290" i="6"/>
  <c r="W290" i="6" s="1"/>
  <c r="V289" i="6"/>
  <c r="W289" i="6" s="1"/>
  <c r="V288" i="6"/>
  <c r="W288" i="6" s="1"/>
  <c r="V287" i="6"/>
  <c r="W287" i="6" s="1"/>
  <c r="V286" i="6"/>
  <c r="W286" i="6" s="1"/>
  <c r="V285" i="6"/>
  <c r="W285" i="6" s="1"/>
  <c r="V284" i="6"/>
  <c r="W284" i="6" s="1"/>
  <c r="V283" i="6"/>
  <c r="W283" i="6" s="1"/>
  <c r="V282" i="6"/>
  <c r="W282" i="6" s="1"/>
  <c r="V281" i="6"/>
  <c r="W281" i="6" s="1"/>
  <c r="V280" i="6"/>
  <c r="W280" i="6" s="1"/>
  <c r="V279" i="6"/>
  <c r="W279" i="6" s="1"/>
  <c r="V278" i="6"/>
  <c r="W278" i="6" s="1"/>
  <c r="V277" i="6"/>
  <c r="W277" i="6" s="1"/>
  <c r="V276" i="6"/>
  <c r="W276" i="6" s="1"/>
  <c r="V275" i="6"/>
  <c r="W275" i="6" s="1"/>
  <c r="V274" i="6"/>
  <c r="W274" i="6" s="1"/>
  <c r="V273" i="6"/>
  <c r="W273" i="6" s="1"/>
  <c r="V272" i="6"/>
  <c r="W272" i="6" s="1"/>
  <c r="V271" i="6"/>
  <c r="W271" i="6" s="1"/>
  <c r="V270" i="6"/>
  <c r="W270" i="6" s="1"/>
  <c r="V269" i="6"/>
  <c r="W269" i="6" s="1"/>
  <c r="V268" i="6"/>
  <c r="W268" i="6" s="1"/>
  <c r="V267" i="6"/>
  <c r="W267" i="6" s="1"/>
  <c r="V266" i="6"/>
  <c r="W266" i="6" s="1"/>
  <c r="V265" i="6"/>
  <c r="W265" i="6" s="1"/>
  <c r="V264" i="6"/>
  <c r="W264" i="6" s="1"/>
  <c r="V263" i="6"/>
  <c r="W263" i="6" s="1"/>
  <c r="V262" i="6"/>
  <c r="W262" i="6" s="1"/>
  <c r="V261" i="6"/>
  <c r="W261" i="6" s="1"/>
  <c r="V260" i="6"/>
  <c r="W260" i="6" s="1"/>
  <c r="V259" i="6"/>
  <c r="W259" i="6" s="1"/>
  <c r="V258" i="6"/>
  <c r="W258" i="6" s="1"/>
  <c r="V257" i="6"/>
  <c r="W257" i="6" s="1"/>
  <c r="V256" i="6"/>
  <c r="W256" i="6" s="1"/>
  <c r="V255" i="6"/>
  <c r="W255" i="6" s="1"/>
  <c r="V254" i="6"/>
  <c r="W254" i="6" s="1"/>
  <c r="V253" i="6"/>
  <c r="W253" i="6" s="1"/>
  <c r="V252" i="6"/>
  <c r="W252" i="6" s="1"/>
  <c r="V251" i="6"/>
  <c r="W251" i="6" s="1"/>
  <c r="V250" i="6"/>
  <c r="W250" i="6" s="1"/>
  <c r="V249" i="6"/>
  <c r="W249" i="6" s="1"/>
  <c r="V248" i="6"/>
  <c r="W248" i="6" s="1"/>
  <c r="V247" i="6"/>
  <c r="W247" i="6" s="1"/>
  <c r="V246" i="6"/>
  <c r="W246" i="6" s="1"/>
  <c r="V245" i="6"/>
  <c r="W245" i="6" s="1"/>
  <c r="V244" i="6"/>
  <c r="W244" i="6" s="1"/>
  <c r="V243" i="6"/>
  <c r="W243" i="6" s="1"/>
  <c r="V242" i="6"/>
  <c r="W242" i="6" s="1"/>
  <c r="V241" i="6"/>
  <c r="W241" i="6" s="1"/>
  <c r="V240" i="6"/>
  <c r="W240" i="6" s="1"/>
  <c r="V239" i="6"/>
  <c r="W239" i="6" s="1"/>
  <c r="V238" i="6"/>
  <c r="W238" i="6" s="1"/>
  <c r="V237" i="6"/>
  <c r="W237" i="6" s="1"/>
  <c r="V236" i="6"/>
  <c r="W236" i="6" s="1"/>
  <c r="V235" i="6"/>
  <c r="W235" i="6" s="1"/>
  <c r="V234" i="6"/>
  <c r="W234" i="6" s="1"/>
  <c r="V233" i="6"/>
  <c r="W233" i="6" s="1"/>
  <c r="V232" i="6"/>
  <c r="W232" i="6" s="1"/>
  <c r="V231" i="6"/>
  <c r="W231" i="6" s="1"/>
  <c r="V230" i="6"/>
  <c r="W230" i="6" s="1"/>
  <c r="V229" i="6"/>
  <c r="W229" i="6" s="1"/>
  <c r="V228" i="6"/>
  <c r="W228" i="6" s="1"/>
  <c r="V227" i="6"/>
  <c r="W227" i="6" s="1"/>
  <c r="V226" i="6"/>
  <c r="W226" i="6" s="1"/>
  <c r="V225" i="6"/>
  <c r="W225" i="6" s="1"/>
  <c r="V224" i="6"/>
  <c r="W224" i="6" s="1"/>
  <c r="V223" i="6"/>
  <c r="W223" i="6" s="1"/>
  <c r="V222" i="6"/>
  <c r="W222" i="6" s="1"/>
  <c r="V221" i="6"/>
  <c r="W221" i="6" s="1"/>
  <c r="V220" i="6"/>
  <c r="W220" i="6" s="1"/>
  <c r="V219" i="6"/>
  <c r="W219" i="6" s="1"/>
  <c r="V218" i="6"/>
  <c r="W218" i="6" s="1"/>
  <c r="V217" i="6"/>
  <c r="W217" i="6" s="1"/>
  <c r="V216" i="6"/>
  <c r="W216" i="6" s="1"/>
  <c r="V215" i="6"/>
  <c r="W215" i="6" s="1"/>
  <c r="V214" i="6"/>
  <c r="W214" i="6" s="1"/>
  <c r="V213" i="6"/>
  <c r="W213" i="6" s="1"/>
  <c r="V212" i="6"/>
  <c r="W212" i="6" s="1"/>
  <c r="V211" i="6"/>
  <c r="W211" i="6" s="1"/>
  <c r="V210" i="6"/>
  <c r="W210" i="6" s="1"/>
  <c r="V209" i="6"/>
  <c r="W209" i="6" s="1"/>
  <c r="V208" i="6"/>
  <c r="W208" i="6" s="1"/>
  <c r="V207" i="6"/>
  <c r="W207" i="6" s="1"/>
  <c r="V206" i="6"/>
  <c r="W206" i="6" s="1"/>
  <c r="V205" i="6"/>
  <c r="W205" i="6" s="1"/>
  <c r="V204" i="6"/>
  <c r="W204" i="6" s="1"/>
  <c r="V203" i="6"/>
  <c r="W203" i="6" s="1"/>
  <c r="V202" i="6"/>
  <c r="W202" i="6" s="1"/>
  <c r="V201" i="6"/>
  <c r="W201" i="6" s="1"/>
  <c r="V200" i="6"/>
  <c r="W200" i="6" s="1"/>
  <c r="V199" i="6"/>
  <c r="W199" i="6" s="1"/>
  <c r="V198" i="6"/>
  <c r="W198" i="6" s="1"/>
  <c r="V197" i="6"/>
  <c r="W197" i="6" s="1"/>
  <c r="V196" i="6"/>
  <c r="W196" i="6" s="1"/>
  <c r="V195" i="6"/>
  <c r="W195" i="6" s="1"/>
  <c r="V194" i="6"/>
  <c r="W194" i="6" s="1"/>
  <c r="V192" i="6"/>
  <c r="W192" i="6" s="1"/>
  <c r="V191" i="6"/>
  <c r="W191" i="6" s="1"/>
  <c r="V190" i="6"/>
  <c r="W190" i="6" s="1"/>
  <c r="V189" i="6"/>
  <c r="W189" i="6" s="1"/>
  <c r="V188" i="6"/>
  <c r="W188" i="6" s="1"/>
  <c r="V187" i="6"/>
  <c r="W187" i="6" s="1"/>
  <c r="V186" i="6"/>
  <c r="W186" i="6" s="1"/>
  <c r="V185" i="6"/>
  <c r="W185" i="6" s="1"/>
  <c r="V184" i="6"/>
  <c r="W184" i="6" s="1"/>
  <c r="V183" i="6"/>
  <c r="W183" i="6" s="1"/>
  <c r="V182" i="6"/>
  <c r="W182" i="6" s="1"/>
  <c r="V181" i="6"/>
  <c r="W181" i="6" s="1"/>
  <c r="V180" i="6"/>
  <c r="W180" i="6" s="1"/>
  <c r="V179" i="6"/>
  <c r="W179" i="6" s="1"/>
  <c r="V178" i="6"/>
  <c r="W178" i="6" s="1"/>
  <c r="V177" i="6"/>
  <c r="W177" i="6" s="1"/>
  <c r="V176" i="6"/>
  <c r="W176" i="6" s="1"/>
  <c r="V175" i="6"/>
  <c r="W175" i="6" s="1"/>
  <c r="V174" i="6"/>
  <c r="W174" i="6" s="1"/>
  <c r="V173" i="6"/>
  <c r="W173" i="6" s="1"/>
  <c r="V172" i="6"/>
  <c r="W172" i="6" s="1"/>
  <c r="V171" i="6"/>
  <c r="W171" i="6" s="1"/>
  <c r="V170" i="6"/>
  <c r="W170" i="6" s="1"/>
  <c r="V169" i="6"/>
  <c r="W169" i="6" s="1"/>
  <c r="V168" i="6"/>
  <c r="W168" i="6" s="1"/>
  <c r="V167" i="6"/>
  <c r="W167" i="6" s="1"/>
  <c r="V165" i="6"/>
  <c r="W165" i="6" s="1"/>
  <c r="V164" i="6"/>
  <c r="W164" i="6" s="1"/>
  <c r="V162" i="6"/>
  <c r="W162" i="6" s="1"/>
  <c r="V161" i="6"/>
  <c r="W161" i="6" s="1"/>
  <c r="V160" i="6"/>
  <c r="W160" i="6" s="1"/>
  <c r="V157" i="6"/>
  <c r="W157" i="6" s="1"/>
  <c r="V156" i="6"/>
  <c r="W156" i="6" s="1"/>
  <c r="V154" i="6"/>
  <c r="W154" i="6" s="1"/>
  <c r="V153" i="6"/>
  <c r="W153" i="6" s="1"/>
  <c r="V151" i="6"/>
  <c r="W151" i="6" s="1"/>
  <c r="V150" i="6"/>
  <c r="W150" i="6" s="1"/>
  <c r="V149" i="6"/>
  <c r="W149" i="6" s="1"/>
  <c r="V148" i="6"/>
  <c r="W148" i="6" s="1"/>
  <c r="V147" i="6"/>
  <c r="W147" i="6" s="1"/>
  <c r="V146" i="6"/>
  <c r="W146" i="6" s="1"/>
  <c r="V145" i="6"/>
  <c r="W145" i="6" s="1"/>
  <c r="V144" i="6"/>
  <c r="W144" i="6" s="1"/>
  <c r="V143" i="6"/>
  <c r="W143" i="6" s="1"/>
  <c r="V142" i="6"/>
  <c r="W142" i="6" s="1"/>
  <c r="V141" i="6"/>
  <c r="W141" i="6" s="1"/>
  <c r="V140" i="6"/>
  <c r="W140" i="6" s="1"/>
  <c r="V139" i="6"/>
  <c r="W139" i="6" s="1"/>
  <c r="V138" i="6"/>
  <c r="W138" i="6" s="1"/>
  <c r="V137" i="6"/>
  <c r="W137" i="6" s="1"/>
  <c r="V136" i="6"/>
  <c r="W136" i="6" s="1"/>
  <c r="V134" i="6"/>
  <c r="W134" i="6" s="1"/>
  <c r="V133" i="6"/>
  <c r="W133" i="6" s="1"/>
  <c r="V132" i="6"/>
  <c r="W132" i="6" s="1"/>
  <c r="V131" i="6"/>
  <c r="W131" i="6" s="1"/>
  <c r="V130" i="6"/>
  <c r="W130" i="6" s="1"/>
  <c r="V129" i="6"/>
  <c r="W129" i="6" s="1"/>
  <c r="V128" i="6"/>
  <c r="W128" i="6" s="1"/>
  <c r="V127" i="6"/>
  <c r="W127" i="6" s="1"/>
  <c r="V126" i="6"/>
  <c r="W126" i="6" s="1"/>
  <c r="V125" i="6"/>
  <c r="W125" i="6" s="1"/>
  <c r="V124" i="6"/>
  <c r="W124" i="6" s="1"/>
  <c r="V122" i="6"/>
  <c r="W122" i="6" s="1"/>
  <c r="V121" i="6"/>
  <c r="W121" i="6" s="1"/>
  <c r="V120" i="6"/>
  <c r="W120" i="6" s="1"/>
  <c r="V118" i="6"/>
  <c r="W118" i="6" s="1"/>
  <c r="V117" i="6"/>
  <c r="W117" i="6" s="1"/>
  <c r="V116" i="6"/>
  <c r="W116" i="6" s="1"/>
  <c r="V115" i="6"/>
  <c r="W115" i="6" s="1"/>
  <c r="V114" i="6"/>
  <c r="W114" i="6" s="1"/>
  <c r="V113" i="6"/>
  <c r="W113" i="6" s="1"/>
  <c r="V112" i="6"/>
  <c r="W112" i="6" s="1"/>
  <c r="V110" i="6"/>
  <c r="W110" i="6" s="1"/>
  <c r="V109" i="6"/>
  <c r="W109" i="6" s="1"/>
  <c r="V108" i="6"/>
  <c r="W108" i="6" s="1"/>
  <c r="V107" i="6"/>
  <c r="W107" i="6" s="1"/>
  <c r="V104" i="6"/>
  <c r="W104" i="6" s="1"/>
  <c r="V103" i="6"/>
  <c r="W103" i="6" s="1"/>
  <c r="V102" i="6"/>
  <c r="W102" i="6" s="1"/>
  <c r="V101" i="6"/>
  <c r="W101" i="6" s="1"/>
  <c r="V100" i="6"/>
  <c r="W100" i="6" s="1"/>
  <c r="V99" i="6"/>
  <c r="W99" i="6" s="1"/>
  <c r="V98" i="6"/>
  <c r="W98" i="6" s="1"/>
  <c r="V97" i="6"/>
  <c r="W97" i="6" s="1"/>
  <c r="V96" i="6"/>
  <c r="W96" i="6" s="1"/>
  <c r="V95" i="6"/>
  <c r="W95" i="6" s="1"/>
  <c r="V93" i="6"/>
  <c r="W93" i="6" s="1"/>
  <c r="V92" i="6"/>
  <c r="W92" i="6" s="1"/>
  <c r="V90" i="6"/>
  <c r="W90" i="6" s="1"/>
  <c r="V89" i="6"/>
  <c r="W89" i="6" s="1"/>
  <c r="V88" i="6"/>
  <c r="W88" i="6" s="1"/>
  <c r="V87" i="6"/>
  <c r="W87" i="6" s="1"/>
  <c r="V86" i="6"/>
  <c r="W86" i="6" s="1"/>
  <c r="V84" i="6"/>
  <c r="W84" i="6" s="1"/>
  <c r="V81" i="6"/>
  <c r="W81" i="6" s="1"/>
  <c r="V80" i="6"/>
  <c r="W80" i="6" s="1"/>
  <c r="V79" i="6"/>
  <c r="W79" i="6" s="1"/>
  <c r="V77" i="6"/>
  <c r="W77" i="6" s="1"/>
  <c r="V74" i="6"/>
  <c r="W74" i="6" s="1"/>
  <c r="V72" i="6"/>
  <c r="W72" i="6" s="1"/>
  <c r="V71" i="6"/>
  <c r="W71" i="6" s="1"/>
  <c r="V70" i="6"/>
  <c r="W70" i="6" s="1"/>
  <c r="V69" i="6"/>
  <c r="W69" i="6" s="1"/>
  <c r="V67" i="6"/>
  <c r="W67" i="6" s="1"/>
  <c r="V65" i="6"/>
  <c r="W65" i="6" s="1"/>
  <c r="V62" i="6"/>
  <c r="W62" i="6" s="1"/>
  <c r="V61" i="6"/>
  <c r="W61" i="6" s="1"/>
  <c r="V60" i="6"/>
  <c r="W60" i="6" s="1"/>
  <c r="V59" i="6"/>
  <c r="W59" i="6" s="1"/>
  <c r="V56" i="6"/>
  <c r="W56" i="6" s="1"/>
  <c r="V54" i="6"/>
  <c r="W54" i="6" s="1"/>
  <c r="V52" i="6"/>
  <c r="W52" i="6" s="1"/>
  <c r="V48" i="6"/>
  <c r="W48" i="6" s="1"/>
  <c r="V44" i="6"/>
  <c r="W44" i="6" s="1"/>
  <c r="V43" i="6"/>
  <c r="W43" i="6" s="1"/>
  <c r="V40" i="6"/>
  <c r="W40" i="6" s="1"/>
  <c r="V29" i="6"/>
  <c r="W29" i="6" s="1"/>
  <c r="V23" i="6"/>
  <c r="W23" i="6" s="1"/>
  <c r="V18" i="6"/>
  <c r="W18" i="6" s="1"/>
  <c r="V17" i="6"/>
  <c r="W17" i="6" s="1"/>
  <c r="V13" i="6"/>
  <c r="W13" i="6" s="1"/>
  <c r="V12" i="6"/>
  <c r="W12" i="6" s="1"/>
  <c r="V9" i="6"/>
  <c r="W9" i="6" s="1"/>
  <c r="V8" i="6"/>
  <c r="W8" i="6" s="1"/>
  <c r="V5" i="6"/>
  <c r="W5" i="6" s="1"/>
  <c r="V4" i="6"/>
  <c r="W4" i="6" s="1"/>
  <c r="G3" i="6"/>
  <c r="A79" i="8"/>
  <c r="A3" i="8"/>
  <c r="A4" i="8"/>
  <c r="A5" i="8"/>
  <c r="A6" i="8"/>
  <c r="A7" i="8"/>
  <c r="A8" i="8"/>
  <c r="A9" i="8"/>
  <c r="A10" i="8"/>
  <c r="A11" i="8"/>
  <c r="A13" i="8"/>
  <c r="A14" i="8"/>
  <c r="A15" i="8"/>
  <c r="A16" i="8"/>
  <c r="A17" i="8"/>
  <c r="A18" i="8"/>
  <c r="A19" i="8"/>
  <c r="A20" i="8"/>
  <c r="A22" i="8"/>
  <c r="A23" i="8"/>
  <c r="A24" i="8"/>
  <c r="A25" i="8"/>
  <c r="A26" i="8"/>
  <c r="A27" i="8"/>
  <c r="A28" i="8"/>
  <c r="A29" i="8"/>
  <c r="A30" i="8"/>
  <c r="A31" i="8"/>
  <c r="A32" i="8"/>
  <c r="A33" i="8"/>
  <c r="A34" i="8"/>
  <c r="A35" i="8"/>
  <c r="A36" i="8"/>
  <c r="A37" i="8"/>
  <c r="A38" i="8"/>
  <c r="A39" i="8"/>
  <c r="A40" i="8"/>
  <c r="A41" i="8"/>
  <c r="A42" i="8"/>
  <c r="A43" i="8"/>
  <c r="A44" i="8"/>
  <c r="A48" i="8"/>
  <c r="A49" i="8"/>
  <c r="A50" i="8"/>
  <c r="A51" i="8"/>
  <c r="A53" i="8"/>
  <c r="A54" i="8"/>
  <c r="A55" i="8"/>
  <c r="A56" i="8"/>
  <c r="A58" i="8"/>
  <c r="A59" i="8"/>
  <c r="A60" i="8"/>
  <c r="A61" i="8"/>
  <c r="A62" i="8"/>
  <c r="A63" i="8"/>
  <c r="A64" i="8"/>
  <c r="A65" i="8"/>
  <c r="A66" i="8"/>
  <c r="A67" i="8"/>
  <c r="A68" i="8"/>
  <c r="A69" i="8"/>
  <c r="A70" i="8"/>
  <c r="A71" i="8"/>
  <c r="A73" i="8"/>
  <c r="A74" i="8"/>
  <c r="A75" i="8"/>
  <c r="A76" i="8"/>
  <c r="A2" i="8"/>
  <c r="M2" i="8"/>
  <c r="L152" i="17" l="1"/>
  <c r="M152" i="17" s="1"/>
  <c r="N152" i="17" s="1"/>
  <c r="AI152" i="17" s="1"/>
  <c r="L333" i="17"/>
  <c r="M333" i="17" s="1"/>
  <c r="N333" i="17" s="1"/>
  <c r="AI333" i="17" s="1"/>
  <c r="L277" i="17"/>
  <c r="M277" i="17" s="1"/>
  <c r="N277" i="17" s="1"/>
  <c r="AI277" i="17" s="1"/>
  <c r="L70" i="17"/>
  <c r="M70" i="17" s="1"/>
  <c r="N70" i="17" s="1"/>
  <c r="L26" i="17"/>
  <c r="M26" i="17" s="1"/>
  <c r="N26" i="17" s="1"/>
  <c r="L195" i="17"/>
  <c r="M195" i="17" s="1"/>
  <c r="N195" i="17" s="1"/>
  <c r="AI195" i="17" s="1"/>
  <c r="L212" i="17"/>
  <c r="M212" i="17" s="1"/>
  <c r="N212" i="17" s="1"/>
  <c r="L193" i="17"/>
  <c r="M193" i="17" s="1"/>
  <c r="N193" i="17" s="1"/>
  <c r="L13" i="17"/>
  <c r="M13" i="17" s="1"/>
  <c r="N13" i="17" s="1"/>
  <c r="L73" i="17"/>
  <c r="M73" i="17" s="1"/>
  <c r="N73" i="17" s="1"/>
  <c r="L31" i="17"/>
  <c r="M31" i="17" s="1"/>
  <c r="N31" i="17" s="1"/>
  <c r="AI31" i="17" s="1"/>
  <c r="L114" i="17"/>
  <c r="M114" i="17" s="1"/>
  <c r="N114" i="17" s="1"/>
  <c r="L144" i="17"/>
  <c r="M144" i="17" s="1"/>
  <c r="N144" i="17" s="1"/>
  <c r="L86" i="17"/>
  <c r="M86" i="17" s="1"/>
  <c r="N86" i="17" s="1"/>
  <c r="L17" i="17"/>
  <c r="M17" i="17" s="1"/>
  <c r="N17" i="17" s="1"/>
  <c r="L22" i="17"/>
  <c r="M22" i="17" s="1"/>
  <c r="N22" i="17" s="1"/>
  <c r="L67" i="17"/>
  <c r="M67" i="17" s="1"/>
  <c r="N67" i="17" s="1"/>
  <c r="L123" i="17"/>
  <c r="M123" i="17" s="1"/>
  <c r="N123" i="17" s="1"/>
  <c r="L311" i="17"/>
  <c r="M311" i="17" s="1"/>
  <c r="N311" i="17" s="1"/>
  <c r="L326" i="17"/>
  <c r="M326" i="17" s="1"/>
  <c r="N326" i="17" s="1"/>
  <c r="AI326" i="17" s="1"/>
  <c r="L238" i="17"/>
  <c r="M238" i="17" s="1"/>
  <c r="N238" i="17" s="1"/>
  <c r="L275" i="17"/>
  <c r="M275" i="17" s="1"/>
  <c r="N275" i="17" s="1"/>
  <c r="AI275" i="17" s="1"/>
  <c r="L157" i="17"/>
  <c r="M157" i="17" s="1"/>
  <c r="N157" i="17" s="1"/>
  <c r="AI157" i="17" s="1"/>
  <c r="L263" i="17"/>
  <c r="M263" i="17" s="1"/>
  <c r="N263" i="17" s="1"/>
  <c r="L439" i="17"/>
  <c r="M439" i="17" s="1"/>
  <c r="N439" i="17" s="1"/>
  <c r="L279" i="17"/>
  <c r="M279" i="17" s="1"/>
  <c r="N279" i="17" s="1"/>
  <c r="AI279" i="17" s="1"/>
  <c r="L240" i="17"/>
  <c r="M240" i="17" s="1"/>
  <c r="N240" i="17" s="1"/>
  <c r="AI240" i="17" s="1"/>
  <c r="L235" i="17"/>
  <c r="M235" i="17" s="1"/>
  <c r="N235" i="17" s="1"/>
  <c r="AI235" i="17" s="1"/>
  <c r="L24" i="17"/>
  <c r="M24" i="17" s="1"/>
  <c r="N24" i="17" s="1"/>
  <c r="AI24" i="17" s="1"/>
  <c r="L429" i="17"/>
  <c r="M429" i="17" s="1"/>
  <c r="N429" i="17" s="1"/>
  <c r="AI429" i="17" s="1"/>
  <c r="L436" i="17"/>
  <c r="M436" i="17" s="1"/>
  <c r="N436" i="17" s="1"/>
  <c r="L133" i="17"/>
  <c r="M133" i="17" s="1"/>
  <c r="N133" i="17" s="1"/>
  <c r="L262" i="17"/>
  <c r="M262" i="17" s="1"/>
  <c r="N262" i="17" s="1"/>
  <c r="L421" i="17"/>
  <c r="M421" i="17" s="1"/>
  <c r="N421" i="17" s="1"/>
  <c r="L404" i="17"/>
  <c r="M404" i="17" s="1"/>
  <c r="N404" i="17" s="1"/>
  <c r="L215" i="17"/>
  <c r="M215" i="17" s="1"/>
  <c r="N215" i="17" s="1"/>
  <c r="AI215" i="17" s="1"/>
  <c r="L182" i="17"/>
  <c r="M182" i="17" s="1"/>
  <c r="N182" i="17" s="1"/>
  <c r="AI182" i="17" s="1"/>
  <c r="L109" i="17"/>
  <c r="M109" i="17" s="1"/>
  <c r="N109" i="17" s="1"/>
  <c r="L425" i="17"/>
  <c r="M425" i="17" s="1"/>
  <c r="N425" i="17" s="1"/>
  <c r="L88" i="17"/>
  <c r="M88" i="17" s="1"/>
  <c r="N88" i="17" s="1"/>
  <c r="L150" i="17"/>
  <c r="M150" i="17" s="1"/>
  <c r="N150" i="17" s="1"/>
  <c r="L369" i="17"/>
  <c r="M369" i="17" s="1"/>
  <c r="N369" i="17" s="1"/>
  <c r="L203" i="17"/>
  <c r="M203" i="17" s="1"/>
  <c r="N203" i="17" s="1"/>
  <c r="L226" i="17"/>
  <c r="M226" i="17" s="1"/>
  <c r="N226" i="17" s="1"/>
  <c r="AI226" i="17" s="1"/>
  <c r="L3" i="17"/>
  <c r="M3" i="17" s="1"/>
  <c r="N3" i="17" s="1"/>
  <c r="L140" i="17"/>
  <c r="M140" i="17" s="1"/>
  <c r="N140" i="17" s="1"/>
  <c r="AI140" i="17" s="1"/>
  <c r="L313" i="17"/>
  <c r="M313" i="17" s="1"/>
  <c r="N313" i="17" s="1"/>
  <c r="L138" i="17"/>
  <c r="M138" i="17" s="1"/>
  <c r="N138" i="17" s="1"/>
  <c r="AI138" i="17" s="1"/>
  <c r="L127" i="17"/>
  <c r="M127" i="17" s="1"/>
  <c r="N127" i="17" s="1"/>
  <c r="AI127" i="17" s="1"/>
  <c r="L126" i="17"/>
  <c r="M126" i="17" s="1"/>
  <c r="N126" i="17" s="1"/>
  <c r="L408" i="17"/>
  <c r="M408" i="17" s="1"/>
  <c r="N408" i="17" s="1"/>
  <c r="L388" i="17"/>
  <c r="M388" i="17" s="1"/>
  <c r="N388" i="17" s="1"/>
  <c r="L373" i="17"/>
  <c r="M373" i="17" s="1"/>
  <c r="N373" i="17" s="1"/>
  <c r="AI373" i="17" s="1"/>
  <c r="L98" i="17"/>
  <c r="M98" i="17" s="1"/>
  <c r="N98" i="17" s="1"/>
  <c r="AI98" i="17" s="1"/>
  <c r="L95" i="17"/>
  <c r="M95" i="17" s="1"/>
  <c r="N95" i="17" s="1"/>
  <c r="AI95" i="17" s="1"/>
  <c r="L49" i="17"/>
  <c r="M49" i="17" s="1"/>
  <c r="N49" i="17" s="1"/>
  <c r="AI49" i="17" s="1"/>
  <c r="L15" i="17"/>
  <c r="M15" i="17" s="1"/>
  <c r="N15" i="17" s="1"/>
  <c r="AI15" i="17" s="1"/>
  <c r="L325" i="17"/>
  <c r="M325" i="17" s="1"/>
  <c r="N325" i="17" s="1"/>
  <c r="AI325" i="17" s="1"/>
  <c r="L312" i="17"/>
  <c r="M312" i="17" s="1"/>
  <c r="N312" i="17" s="1"/>
  <c r="L131" i="17"/>
  <c r="M131" i="17" s="1"/>
  <c r="N131" i="17" s="1"/>
  <c r="L253" i="17"/>
  <c r="M253" i="17" s="1"/>
  <c r="N253" i="17" s="1"/>
  <c r="L244" i="17"/>
  <c r="M244" i="17" s="1"/>
  <c r="N244" i="17" s="1"/>
  <c r="AI244" i="17" s="1"/>
  <c r="L402" i="17"/>
  <c r="M402" i="17" s="1"/>
  <c r="N402" i="17" s="1"/>
  <c r="AI402" i="17" s="1"/>
  <c r="L364" i="17"/>
  <c r="M364" i="17" s="1"/>
  <c r="N364" i="17" s="1"/>
  <c r="AI364" i="17" s="1"/>
  <c r="L63" i="17"/>
  <c r="M63" i="17" s="1"/>
  <c r="N63" i="17" s="1"/>
  <c r="AI63" i="17" s="1"/>
  <c r="L171" i="17"/>
  <c r="M171" i="17" s="1"/>
  <c r="N171" i="17" s="1"/>
  <c r="L9" i="17"/>
  <c r="M9" i="17" s="1"/>
  <c r="N9" i="17" s="1"/>
  <c r="L29" i="17"/>
  <c r="M29" i="17" s="1"/>
  <c r="N29" i="17" s="1"/>
  <c r="AI29" i="17" s="1"/>
  <c r="L105" i="17"/>
  <c r="M105" i="17" s="1"/>
  <c r="N105" i="17" s="1"/>
  <c r="L39" i="17"/>
  <c r="M39" i="17" s="1"/>
  <c r="N39" i="17" s="1"/>
  <c r="L366" i="17"/>
  <c r="M366" i="17" s="1"/>
  <c r="N366" i="17" s="1"/>
  <c r="AI366" i="17" s="1"/>
  <c r="L204" i="17"/>
  <c r="M204" i="17" s="1"/>
  <c r="N204" i="17" s="1"/>
  <c r="AI204" i="17" s="1"/>
  <c r="L221" i="17"/>
  <c r="M221" i="17" s="1"/>
  <c r="N221" i="17" s="1"/>
  <c r="AI221" i="17" s="1"/>
  <c r="L403" i="17"/>
  <c r="M403" i="17" s="1"/>
  <c r="N403" i="17" s="1"/>
  <c r="AI403" i="17" s="1"/>
  <c r="L337" i="17"/>
  <c r="M337" i="17" s="1"/>
  <c r="N337" i="17" s="1"/>
  <c r="AI337" i="17" s="1"/>
  <c r="L141" i="17"/>
  <c r="M141" i="17" s="1"/>
  <c r="N141" i="17" s="1"/>
  <c r="AI141" i="17" s="1"/>
  <c r="L304" i="17"/>
  <c r="M304" i="17" s="1"/>
  <c r="N304" i="17" s="1"/>
  <c r="L280" i="17"/>
  <c r="M280" i="17" s="1"/>
  <c r="N280" i="17" s="1"/>
  <c r="AI280" i="17" s="1"/>
  <c r="L113" i="17"/>
  <c r="M113" i="17" s="1"/>
  <c r="N113" i="17" s="1"/>
  <c r="L241" i="17"/>
  <c r="M241" i="17" s="1"/>
  <c r="N241" i="17" s="1"/>
  <c r="L218" i="17"/>
  <c r="M218" i="17" s="1"/>
  <c r="N218" i="17" s="1"/>
  <c r="L347" i="17"/>
  <c r="M347" i="17" s="1"/>
  <c r="N347" i="17" s="1"/>
  <c r="L75" i="17"/>
  <c r="M75" i="17" s="1"/>
  <c r="N75" i="17" s="1"/>
  <c r="L35" i="17"/>
  <c r="M35" i="17" s="1"/>
  <c r="N35" i="17" s="1"/>
  <c r="AI35" i="17" s="1"/>
  <c r="L239" i="17"/>
  <c r="M239" i="17" s="1"/>
  <c r="N239" i="17" s="1"/>
  <c r="L168" i="17"/>
  <c r="M168" i="17" s="1"/>
  <c r="N168" i="17" s="1"/>
  <c r="AI168" i="17" s="1"/>
  <c r="L426" i="17"/>
  <c r="M426" i="17" s="1"/>
  <c r="N426" i="17" s="1"/>
  <c r="L284" i="17"/>
  <c r="M284" i="17" s="1"/>
  <c r="N284" i="17" s="1"/>
  <c r="AI284" i="17" s="1"/>
  <c r="L270" i="17"/>
  <c r="M270" i="17" s="1"/>
  <c r="N270" i="17" s="1"/>
  <c r="AI270" i="17" s="1"/>
  <c r="L415" i="17"/>
  <c r="M415" i="17" s="1"/>
  <c r="N415" i="17" s="1"/>
  <c r="AI415" i="17" s="1"/>
  <c r="L145" i="17"/>
  <c r="M145" i="17" s="1"/>
  <c r="N145" i="17" s="1"/>
  <c r="AI145" i="17" s="1"/>
  <c r="L323" i="17"/>
  <c r="M323" i="17" s="1"/>
  <c r="N323" i="17" s="1"/>
  <c r="AI323" i="17" s="1"/>
  <c r="L317" i="17"/>
  <c r="M317" i="17" s="1"/>
  <c r="N317" i="17" s="1"/>
  <c r="AI317" i="17" s="1"/>
  <c r="L225" i="17"/>
  <c r="M225" i="17" s="1"/>
  <c r="N225" i="17" s="1"/>
  <c r="AI225" i="17" s="1"/>
  <c r="L335" i="17"/>
  <c r="M335" i="17" s="1"/>
  <c r="N335" i="17" s="1"/>
  <c r="L314" i="17"/>
  <c r="M314" i="17" s="1"/>
  <c r="N314" i="17" s="1"/>
  <c r="AI314" i="17" s="1"/>
  <c r="L219" i="17"/>
  <c r="M219" i="17" s="1"/>
  <c r="N219" i="17" s="1"/>
  <c r="AI219" i="17" s="1"/>
  <c r="L120" i="17"/>
  <c r="M120" i="17" s="1"/>
  <c r="N120" i="17" s="1"/>
  <c r="L249" i="17"/>
  <c r="M249" i="17" s="1"/>
  <c r="N249" i="17" s="1"/>
  <c r="AI249" i="17" s="1"/>
  <c r="L142" i="17"/>
  <c r="M142" i="17" s="1"/>
  <c r="N142" i="17" s="1"/>
  <c r="AI142" i="17" s="1"/>
  <c r="L362" i="17"/>
  <c r="M362" i="17" s="1"/>
  <c r="N362" i="17" s="1"/>
  <c r="L288" i="17"/>
  <c r="M288" i="17" s="1"/>
  <c r="N288" i="17" s="1"/>
  <c r="AI288" i="17" s="1"/>
  <c r="L332" i="17"/>
  <c r="M332" i="17" s="1"/>
  <c r="N332" i="17" s="1"/>
  <c r="L132" i="17"/>
  <c r="M132" i="17" s="1"/>
  <c r="N132" i="17" s="1"/>
  <c r="AI132" i="17" s="1"/>
  <c r="L346" i="17"/>
  <c r="M346" i="17" s="1"/>
  <c r="N346" i="17" s="1"/>
  <c r="L342" i="17"/>
  <c r="M342" i="17" s="1"/>
  <c r="N342" i="17" s="1"/>
  <c r="L42" i="17"/>
  <c r="M42" i="17" s="1"/>
  <c r="N42" i="17" s="1"/>
  <c r="AI42" i="17" s="1"/>
  <c r="L428" i="17"/>
  <c r="M428" i="17" s="1"/>
  <c r="N428" i="17" s="1"/>
  <c r="AI428" i="17" s="1"/>
  <c r="L167" i="17"/>
  <c r="M167" i="17" s="1"/>
  <c r="N167" i="17" s="1"/>
  <c r="L166" i="17"/>
  <c r="M166" i="17" s="1"/>
  <c r="N166" i="17" s="1"/>
  <c r="AI166" i="17" s="1"/>
  <c r="L248" i="17"/>
  <c r="M248" i="17" s="1"/>
  <c r="N248" i="17" s="1"/>
  <c r="AI248" i="17" s="1"/>
  <c r="L392" i="17"/>
  <c r="M392" i="17" s="1"/>
  <c r="N392" i="17" s="1"/>
  <c r="AI392" i="17" s="1"/>
  <c r="L377" i="17"/>
  <c r="M377" i="17" s="1"/>
  <c r="N377" i="17" s="1"/>
  <c r="AI377" i="17" s="1"/>
  <c r="L62" i="17"/>
  <c r="M62" i="17" s="1"/>
  <c r="N62" i="17" s="1"/>
  <c r="L76" i="17"/>
  <c r="M76" i="17" s="1"/>
  <c r="N76" i="17" s="1"/>
  <c r="AI76" i="17" s="1"/>
  <c r="L372" i="17"/>
  <c r="M372" i="17" s="1"/>
  <c r="N372" i="17" s="1"/>
  <c r="AI372" i="17" s="1"/>
  <c r="L213" i="17"/>
  <c r="M213" i="17" s="1"/>
  <c r="N213" i="17" s="1"/>
  <c r="AI213" i="17" s="1"/>
  <c r="L194" i="17"/>
  <c r="M194" i="17" s="1"/>
  <c r="N194" i="17" s="1"/>
  <c r="AI194" i="17" s="1"/>
  <c r="L146" i="17"/>
  <c r="M146" i="17" s="1"/>
  <c r="N146" i="17" s="1"/>
  <c r="L71" i="17"/>
  <c r="M71" i="17" s="1"/>
  <c r="N71" i="17" s="1"/>
  <c r="L330" i="17"/>
  <c r="M330" i="17" s="1"/>
  <c r="N330" i="17" s="1"/>
  <c r="L296" i="17"/>
  <c r="M296" i="17" s="1"/>
  <c r="N296" i="17" s="1"/>
  <c r="AI296" i="17" s="1"/>
  <c r="L271" i="17"/>
  <c r="M271" i="17" s="1"/>
  <c r="N271" i="17" s="1"/>
  <c r="AI271" i="17" s="1"/>
  <c r="L413" i="17"/>
  <c r="M413" i="17" s="1"/>
  <c r="N413" i="17" s="1"/>
  <c r="L386" i="17"/>
  <c r="M386" i="17" s="1"/>
  <c r="N386" i="17" s="1"/>
  <c r="AI386" i="17" s="1"/>
  <c r="L443" i="17"/>
  <c r="M443" i="17" s="1"/>
  <c r="N443" i="17" s="1"/>
  <c r="L77" i="17"/>
  <c r="M77" i="17" s="1"/>
  <c r="N77" i="17" s="1"/>
  <c r="L43" i="17"/>
  <c r="M43" i="17" s="1"/>
  <c r="N43" i="17" s="1"/>
  <c r="AI43" i="17" s="1"/>
  <c r="L10" i="17"/>
  <c r="M10" i="17" s="1"/>
  <c r="N10" i="17" s="1"/>
  <c r="AI10" i="17" s="1"/>
  <c r="L324" i="17"/>
  <c r="M324" i="17" s="1"/>
  <c r="N324" i="17" s="1"/>
  <c r="AI324" i="17" s="1"/>
  <c r="L154" i="17"/>
  <c r="M154" i="17" s="1"/>
  <c r="N154" i="17" s="1"/>
  <c r="L269" i="17"/>
  <c r="M269" i="17" s="1"/>
  <c r="N269" i="17" s="1"/>
  <c r="AI269" i="17" s="1"/>
  <c r="L411" i="17"/>
  <c r="M411" i="17" s="1"/>
  <c r="N411" i="17" s="1"/>
  <c r="L217" i="17"/>
  <c r="M217" i="17" s="1"/>
  <c r="N217" i="17" s="1"/>
  <c r="AI217" i="17" s="1"/>
  <c r="L343" i="17"/>
  <c r="M343" i="17" s="1"/>
  <c r="N343" i="17" s="1"/>
  <c r="AI343" i="17" s="1"/>
  <c r="L52" i="17"/>
  <c r="M52" i="17" s="1"/>
  <c r="N52" i="17" s="1"/>
  <c r="AI52" i="17" s="1"/>
  <c r="L78" i="17"/>
  <c r="M78" i="17" s="1"/>
  <c r="N78" i="17" s="1"/>
  <c r="AI78" i="17" s="1"/>
  <c r="L83" i="17"/>
  <c r="M83" i="17" s="1"/>
  <c r="N83" i="17" s="1"/>
  <c r="AI83" i="17" s="1"/>
  <c r="L108" i="17"/>
  <c r="M108" i="17" s="1"/>
  <c r="N108" i="17" s="1"/>
  <c r="AI108" i="17" s="1"/>
  <c r="L187" i="17"/>
  <c r="M187" i="17" s="1"/>
  <c r="N187" i="17" s="1"/>
  <c r="AI187" i="17" s="1"/>
  <c r="L387" i="17"/>
  <c r="M387" i="17" s="1"/>
  <c r="N387" i="17" s="1"/>
  <c r="L394" i="17"/>
  <c r="M394" i="17" s="1"/>
  <c r="N394" i="17" s="1"/>
  <c r="AI394" i="17" s="1"/>
  <c r="L405" i="17"/>
  <c r="M405" i="17" s="1"/>
  <c r="N405" i="17" s="1"/>
  <c r="AI405" i="17" s="1"/>
  <c r="L139" i="17"/>
  <c r="M139" i="17" s="1"/>
  <c r="N139" i="17" s="1"/>
  <c r="AI139" i="17" s="1"/>
  <c r="L287" i="17"/>
  <c r="M287" i="17" s="1"/>
  <c r="N287" i="17" s="1"/>
  <c r="AI287" i="17" s="1"/>
  <c r="L276" i="17"/>
  <c r="M276" i="17" s="1"/>
  <c r="N276" i="17" s="1"/>
  <c r="L414" i="17"/>
  <c r="M414" i="17" s="1"/>
  <c r="N414" i="17" s="1"/>
  <c r="L367" i="17"/>
  <c r="M367" i="17" s="1"/>
  <c r="N367" i="17" s="1"/>
  <c r="AI367" i="17" s="1"/>
  <c r="L370" i="17"/>
  <c r="M370" i="17" s="1"/>
  <c r="N370" i="17" s="1"/>
  <c r="AI370" i="17" s="1"/>
  <c r="L433" i="17"/>
  <c r="M433" i="17" s="1"/>
  <c r="N433" i="17" s="1"/>
  <c r="L266" i="17"/>
  <c r="M266" i="17" s="1"/>
  <c r="N266" i="17" s="1"/>
  <c r="L176" i="17"/>
  <c r="M176" i="17" s="1"/>
  <c r="N176" i="17" s="1"/>
  <c r="L290" i="17"/>
  <c r="M290" i="17" s="1"/>
  <c r="N290" i="17" s="1"/>
  <c r="AI290" i="17" s="1"/>
  <c r="L258" i="17"/>
  <c r="M258" i="17" s="1"/>
  <c r="N258" i="17" s="1"/>
  <c r="L399" i="17"/>
  <c r="M399" i="17" s="1"/>
  <c r="N399" i="17" s="1"/>
  <c r="L222" i="17"/>
  <c r="M222" i="17" s="1"/>
  <c r="N222" i="17" s="1"/>
  <c r="AI222" i="17" s="1"/>
  <c r="L374" i="17"/>
  <c r="M374" i="17" s="1"/>
  <c r="N374" i="17" s="1"/>
  <c r="L357" i="17"/>
  <c r="M357" i="17" s="1"/>
  <c r="N357" i="17" s="1"/>
  <c r="AI357" i="17" s="1"/>
  <c r="L99" i="17"/>
  <c r="M99" i="17" s="1"/>
  <c r="N99" i="17" s="1"/>
  <c r="L242" i="17"/>
  <c r="M242" i="17" s="1"/>
  <c r="N242" i="17" s="1"/>
  <c r="AI242" i="17" s="1"/>
  <c r="L322" i="17"/>
  <c r="M322" i="17" s="1"/>
  <c r="N322" i="17" s="1"/>
  <c r="L302" i="17"/>
  <c r="M302" i="17" s="1"/>
  <c r="N302" i="17" s="1"/>
  <c r="L274" i="17"/>
  <c r="M274" i="17" s="1"/>
  <c r="N274" i="17" s="1"/>
  <c r="AI274" i="17" s="1"/>
  <c r="L259" i="17"/>
  <c r="M259" i="17" s="1"/>
  <c r="N259" i="17" s="1"/>
  <c r="AI259" i="17" s="1"/>
  <c r="L205" i="17"/>
  <c r="M205" i="17" s="1"/>
  <c r="N205" i="17" s="1"/>
  <c r="L384" i="17"/>
  <c r="M384" i="17" s="1"/>
  <c r="N384" i="17" s="1"/>
  <c r="L351" i="17"/>
  <c r="M351" i="17" s="1"/>
  <c r="N351" i="17" s="1"/>
  <c r="AI351" i="17" s="1"/>
  <c r="L100" i="17"/>
  <c r="M100" i="17" s="1"/>
  <c r="N100" i="17" s="1"/>
  <c r="L147" i="17"/>
  <c r="M147" i="17" s="1"/>
  <c r="N147" i="17" s="1"/>
  <c r="AI147" i="17" s="1"/>
  <c r="L418" i="17"/>
  <c r="M418" i="17" s="1"/>
  <c r="N418" i="17" s="1"/>
  <c r="AI418" i="17" s="1"/>
  <c r="L432" i="17"/>
  <c r="M432" i="17" s="1"/>
  <c r="N432" i="17" s="1"/>
  <c r="L339" i="17"/>
  <c r="M339" i="17" s="1"/>
  <c r="N339" i="17" s="1"/>
  <c r="L57" i="17"/>
  <c r="M57" i="17" s="1"/>
  <c r="N57" i="17" s="1"/>
  <c r="L21" i="17"/>
  <c r="M21" i="17" s="1"/>
  <c r="N21" i="17" s="1"/>
  <c r="L173" i="17"/>
  <c r="M173" i="17" s="1"/>
  <c r="N173" i="17" s="1"/>
  <c r="L340" i="17"/>
  <c r="M340" i="17" s="1"/>
  <c r="N340" i="17" s="1"/>
  <c r="L338" i="17"/>
  <c r="M338" i="17" s="1"/>
  <c r="N338" i="17" s="1"/>
  <c r="L309" i="17"/>
  <c r="M309" i="17" s="1"/>
  <c r="N309" i="17" s="1"/>
  <c r="AI309" i="17" s="1"/>
  <c r="L136" i="17"/>
  <c r="M136" i="17" s="1"/>
  <c r="N136" i="17" s="1"/>
  <c r="L336" i="17"/>
  <c r="M336" i="17" s="1"/>
  <c r="N336" i="17" s="1"/>
  <c r="AI336" i="17" s="1"/>
  <c r="L211" i="17"/>
  <c r="M211" i="17" s="1"/>
  <c r="N211" i="17" s="1"/>
  <c r="AI211" i="17" s="1"/>
  <c r="L334" i="17"/>
  <c r="M334" i="17" s="1"/>
  <c r="N334" i="17" s="1"/>
  <c r="AI334" i="17" s="1"/>
  <c r="L246" i="17"/>
  <c r="M246" i="17" s="1"/>
  <c r="N246" i="17" s="1"/>
  <c r="AI246" i="17" s="1"/>
  <c r="L61" i="17"/>
  <c r="M61" i="17" s="1"/>
  <c r="N61" i="17" s="1"/>
  <c r="AI61" i="17" s="1"/>
  <c r="L85" i="17"/>
  <c r="M85" i="17" s="1"/>
  <c r="N85" i="17" s="1"/>
  <c r="L79" i="17"/>
  <c r="M79" i="17" s="1"/>
  <c r="N79" i="17" s="1"/>
  <c r="AI79" i="17" s="1"/>
  <c r="L14" i="17"/>
  <c r="M14" i="17" s="1"/>
  <c r="N14" i="17" s="1"/>
  <c r="AI14" i="17" s="1"/>
  <c r="L442" i="17"/>
  <c r="M442" i="17" s="1"/>
  <c r="N442" i="17" s="1"/>
  <c r="L299" i="17"/>
  <c r="M299" i="17" s="1"/>
  <c r="N299" i="17" s="1"/>
  <c r="L278" i="17"/>
  <c r="M278" i="17" s="1"/>
  <c r="N278" i="17" s="1"/>
  <c r="AI278" i="17" s="1"/>
  <c r="L243" i="17"/>
  <c r="M243" i="17" s="1"/>
  <c r="N243" i="17" s="1"/>
  <c r="L395" i="17"/>
  <c r="M395" i="17" s="1"/>
  <c r="N395" i="17" s="1"/>
  <c r="AI395" i="17" s="1"/>
  <c r="L378" i="17"/>
  <c r="M378" i="17" s="1"/>
  <c r="N378" i="17" s="1"/>
  <c r="AI378" i="17" s="1"/>
  <c r="L359" i="17"/>
  <c r="M359" i="17" s="1"/>
  <c r="N359" i="17" s="1"/>
  <c r="L74" i="17"/>
  <c r="M74" i="17" s="1"/>
  <c r="N74" i="17" s="1"/>
  <c r="L368" i="17"/>
  <c r="M368" i="17" s="1"/>
  <c r="N368" i="17" s="1"/>
  <c r="L189" i="17"/>
  <c r="M189" i="17" s="1"/>
  <c r="N189" i="17" s="1"/>
  <c r="L233" i="17"/>
  <c r="M233" i="17" s="1"/>
  <c r="N233" i="17" s="1"/>
  <c r="AI233" i="17" s="1"/>
  <c r="L6" i="17"/>
  <c r="M6" i="17" s="1"/>
  <c r="N6" i="17" s="1"/>
  <c r="L34" i="17"/>
  <c r="M34" i="17" s="1"/>
  <c r="N34" i="17" s="1"/>
  <c r="AI34" i="17" s="1"/>
  <c r="L315" i="17"/>
  <c r="M315" i="17" s="1"/>
  <c r="N315" i="17" s="1"/>
  <c r="L289" i="17"/>
  <c r="M289" i="17" s="1"/>
  <c r="N289" i="17" s="1"/>
  <c r="AI289" i="17" s="1"/>
  <c r="L352" i="17"/>
  <c r="M352" i="17" s="1"/>
  <c r="N352" i="17" s="1"/>
  <c r="L236" i="17"/>
  <c r="M236" i="17" s="1"/>
  <c r="N236" i="17" s="1"/>
  <c r="AI236" i="17" s="1"/>
  <c r="L209" i="17"/>
  <c r="M209" i="17" s="1"/>
  <c r="N209" i="17" s="1"/>
  <c r="AI209" i="17" s="1"/>
  <c r="L165" i="17"/>
  <c r="M165" i="17" s="1"/>
  <c r="N165" i="17" s="1"/>
  <c r="AI165" i="17" s="1"/>
  <c r="L47" i="17"/>
  <c r="M47" i="17" s="1"/>
  <c r="N47" i="17" s="1"/>
  <c r="L424" i="17"/>
  <c r="M424" i="17" s="1"/>
  <c r="N424" i="17" s="1"/>
  <c r="L54" i="17"/>
  <c r="M54" i="17" s="1"/>
  <c r="N54" i="17" s="1"/>
  <c r="L353" i="17"/>
  <c r="M353" i="17" s="1"/>
  <c r="N353" i="17" s="1"/>
  <c r="L310" i="17"/>
  <c r="M310" i="17" s="1"/>
  <c r="N310" i="17" s="1"/>
  <c r="AI310" i="17" s="1"/>
  <c r="L115" i="17"/>
  <c r="M115" i="17" s="1"/>
  <c r="N115" i="17" s="1"/>
  <c r="AI115" i="17" s="1"/>
  <c r="L256" i="17"/>
  <c r="M256" i="17" s="1"/>
  <c r="N256" i="17" s="1"/>
  <c r="L406" i="17"/>
  <c r="M406" i="17" s="1"/>
  <c r="N406" i="17" s="1"/>
  <c r="AI406" i="17" s="1"/>
  <c r="L385" i="17"/>
  <c r="M385" i="17" s="1"/>
  <c r="N385" i="17" s="1"/>
  <c r="L103" i="17"/>
  <c r="M103" i="17" s="1"/>
  <c r="N103" i="17" s="1"/>
  <c r="L149" i="17"/>
  <c r="M149" i="17" s="1"/>
  <c r="N149" i="17" s="1"/>
  <c r="L55" i="17"/>
  <c r="M55" i="17" s="1"/>
  <c r="N55" i="17" s="1"/>
  <c r="AI55" i="17" s="1"/>
  <c r="L44" i="17"/>
  <c r="M44" i="17" s="1"/>
  <c r="N44" i="17" s="1"/>
  <c r="L94" i="17"/>
  <c r="M94" i="17" s="1"/>
  <c r="N94" i="17" s="1"/>
  <c r="AI94" i="17" s="1"/>
  <c r="L180" i="17"/>
  <c r="M180" i="17" s="1"/>
  <c r="N180" i="17" s="1"/>
  <c r="AI180" i="17" s="1"/>
  <c r="L393" i="17"/>
  <c r="M393" i="17" s="1"/>
  <c r="N393" i="17" s="1"/>
  <c r="AI393" i="17" s="1"/>
  <c r="L381" i="17"/>
  <c r="M381" i="17" s="1"/>
  <c r="N381" i="17" s="1"/>
  <c r="AI381" i="17" s="1"/>
  <c r="L331" i="17"/>
  <c r="M331" i="17" s="1"/>
  <c r="N331" i="17" s="1"/>
  <c r="AI331" i="17" s="1"/>
  <c r="L155" i="17"/>
  <c r="M155" i="17" s="1"/>
  <c r="N155" i="17" s="1"/>
  <c r="L125" i="17"/>
  <c r="M125" i="17" s="1"/>
  <c r="N125" i="17" s="1"/>
  <c r="L260" i="17"/>
  <c r="M260" i="17" s="1"/>
  <c r="N260" i="17" s="1"/>
  <c r="AI260" i="17" s="1"/>
  <c r="L237" i="17"/>
  <c r="M237" i="17" s="1"/>
  <c r="N237" i="17" s="1"/>
  <c r="AI237" i="17" s="1"/>
  <c r="L376" i="17"/>
  <c r="M376" i="17" s="1"/>
  <c r="N376" i="17" s="1"/>
  <c r="L64" i="17"/>
  <c r="M64" i="17" s="1"/>
  <c r="N64" i="17" s="1"/>
  <c r="L183" i="17"/>
  <c r="M183" i="17" s="1"/>
  <c r="N183" i="17" s="1"/>
  <c r="AI183" i="17" s="1"/>
  <c r="L300" i="17"/>
  <c r="M300" i="17" s="1"/>
  <c r="N300" i="17" s="1"/>
  <c r="AI300" i="17" s="1"/>
  <c r="L25" i="17"/>
  <c r="M25" i="17" s="1"/>
  <c r="N25" i="17" s="1"/>
  <c r="L282" i="17"/>
  <c r="M282" i="17" s="1"/>
  <c r="N282" i="17" s="1"/>
  <c r="AI282" i="17" s="1"/>
  <c r="L273" i="17"/>
  <c r="M273" i="17" s="1"/>
  <c r="N273" i="17" s="1"/>
  <c r="L400" i="17"/>
  <c r="M400" i="17" s="1"/>
  <c r="N400" i="17" s="1"/>
  <c r="AI400" i="17" s="1"/>
  <c r="L207" i="17"/>
  <c r="M207" i="17" s="1"/>
  <c r="N207" i="17" s="1"/>
  <c r="AI207" i="17" s="1"/>
  <c r="L184" i="17"/>
  <c r="M184" i="17" s="1"/>
  <c r="N184" i="17" s="1"/>
  <c r="AI184" i="17" s="1"/>
  <c r="L101" i="17"/>
  <c r="M101" i="17" s="1"/>
  <c r="N101" i="17" s="1"/>
  <c r="AI101" i="17" s="1"/>
  <c r="L252" i="17"/>
  <c r="M252" i="17" s="1"/>
  <c r="N252" i="17" s="1"/>
  <c r="AI252" i="17" s="1"/>
  <c r="L444" i="17"/>
  <c r="L291" i="17"/>
  <c r="M291" i="17" s="1"/>
  <c r="N291" i="17" s="1"/>
  <c r="AI291" i="17" s="1"/>
  <c r="L247" i="17"/>
  <c r="M247" i="17" s="1"/>
  <c r="N247" i="17" s="1"/>
  <c r="L254" i="17"/>
  <c r="M254" i="17" s="1"/>
  <c r="N254" i="17" s="1"/>
  <c r="AI254" i="17" s="1"/>
  <c r="L396" i="17"/>
  <c r="M396" i="17" s="1"/>
  <c r="N396" i="17" s="1"/>
  <c r="L375" i="17"/>
  <c r="M375" i="17" s="1"/>
  <c r="N375" i="17" s="1"/>
  <c r="L345" i="17"/>
  <c r="M345" i="17" s="1"/>
  <c r="N345" i="17" s="1"/>
  <c r="L163" i="17"/>
  <c r="M163" i="17" s="1"/>
  <c r="N163" i="17" s="1"/>
  <c r="AI163" i="17" s="1"/>
  <c r="L358" i="17"/>
  <c r="M358" i="17" s="1"/>
  <c r="N358" i="17" s="1"/>
  <c r="L265" i="17"/>
  <c r="M265" i="17" s="1"/>
  <c r="N265" i="17" s="1"/>
  <c r="AI265" i="17" s="1"/>
  <c r="L60" i="17"/>
  <c r="M60" i="17" s="1"/>
  <c r="N60" i="17" s="1"/>
  <c r="L92" i="17"/>
  <c r="M92" i="17" s="1"/>
  <c r="N92" i="17" s="1"/>
  <c r="AI92" i="17" s="1"/>
  <c r="L170" i="17"/>
  <c r="M170" i="17" s="1"/>
  <c r="N170" i="17" s="1"/>
  <c r="L435" i="17"/>
  <c r="M435" i="17" s="1"/>
  <c r="N435" i="17" s="1"/>
  <c r="L349" i="17"/>
  <c r="M349" i="17" s="1"/>
  <c r="N349" i="17" s="1"/>
  <c r="AI349" i="17" s="1"/>
  <c r="L434" i="17"/>
  <c r="M434" i="17" s="1"/>
  <c r="N434" i="17" s="1"/>
  <c r="L186" i="17"/>
  <c r="M186" i="17" s="1"/>
  <c r="N186" i="17" s="1"/>
  <c r="AI186" i="17" s="1"/>
  <c r="L38" i="17"/>
  <c r="M38" i="17" s="1"/>
  <c r="N38" i="17" s="1"/>
  <c r="AI38" i="17" s="1"/>
  <c r="L295" i="17"/>
  <c r="M295" i="17" s="1"/>
  <c r="N295" i="17" s="1"/>
  <c r="AI295" i="17" s="1"/>
  <c r="L143" i="17"/>
  <c r="M143" i="17" s="1"/>
  <c r="N143" i="17" s="1"/>
  <c r="AI143" i="17" s="1"/>
  <c r="L134" i="17"/>
  <c r="M134" i="17" s="1"/>
  <c r="N134" i="17" s="1"/>
  <c r="AI134" i="17" s="1"/>
  <c r="L389" i="17"/>
  <c r="M389" i="17" s="1"/>
  <c r="N389" i="17" s="1"/>
  <c r="AI389" i="17" s="1"/>
  <c r="L93" i="17"/>
  <c r="M93" i="17" s="1"/>
  <c r="N93" i="17" s="1"/>
  <c r="L7" i="17"/>
  <c r="M7" i="17" s="1"/>
  <c r="N7" i="17" s="1"/>
  <c r="L33" i="17"/>
  <c r="M33" i="17" s="1"/>
  <c r="N33" i="17" s="1"/>
  <c r="AI33" i="17" s="1"/>
  <c r="L320" i="17"/>
  <c r="M320" i="17" s="1"/>
  <c r="N320" i="17" s="1"/>
  <c r="L292" i="17"/>
  <c r="M292" i="17" s="1"/>
  <c r="N292" i="17" s="1"/>
  <c r="L261" i="17"/>
  <c r="M261" i="17" s="1"/>
  <c r="N261" i="17" s="1"/>
  <c r="AI261" i="17" s="1"/>
  <c r="L409" i="17"/>
  <c r="M409" i="17" s="1"/>
  <c r="N409" i="17" s="1"/>
  <c r="AI409" i="17" s="1"/>
  <c r="L210" i="17"/>
  <c r="M210" i="17" s="1"/>
  <c r="N210" i="17" s="1"/>
  <c r="AI210" i="17" s="1"/>
  <c r="L110" i="17"/>
  <c r="M110" i="17" s="1"/>
  <c r="N110" i="17" s="1"/>
  <c r="AI110" i="17" s="1"/>
  <c r="L97" i="17"/>
  <c r="M97" i="17" s="1"/>
  <c r="N97" i="17" s="1"/>
  <c r="AI97" i="17" s="1"/>
  <c r="L91" i="17"/>
  <c r="M91" i="17" s="1"/>
  <c r="N91" i="17" s="1"/>
  <c r="AI91" i="17" s="1"/>
  <c r="L96" i="17"/>
  <c r="M96" i="17" s="1"/>
  <c r="N96" i="17" s="1"/>
  <c r="AI96" i="17" s="1"/>
  <c r="L348" i="17"/>
  <c r="M348" i="17" s="1"/>
  <c r="N348" i="17" s="1"/>
  <c r="L200" i="17"/>
  <c r="M200" i="17" s="1"/>
  <c r="N200" i="17" s="1"/>
  <c r="AI200" i="17" s="1"/>
  <c r="L223" i="17"/>
  <c r="M223" i="17" s="1"/>
  <c r="N223" i="17" s="1"/>
  <c r="L318" i="17"/>
  <c r="M318" i="17" s="1"/>
  <c r="N318" i="17" s="1"/>
  <c r="AI318" i="17" s="1"/>
  <c r="L117" i="17"/>
  <c r="M117" i="17" s="1"/>
  <c r="N117" i="17" s="1"/>
  <c r="AI117" i="17" s="1"/>
  <c r="L257" i="17"/>
  <c r="M257" i="17" s="1"/>
  <c r="N257" i="17" s="1"/>
  <c r="AI257" i="17" s="1"/>
  <c r="L422" i="17"/>
  <c r="M422" i="17" s="1"/>
  <c r="N422" i="17" s="1"/>
  <c r="L232" i="17"/>
  <c r="M232" i="17" s="1"/>
  <c r="N232" i="17" s="1"/>
  <c r="AI232" i="17" s="1"/>
  <c r="L181" i="17"/>
  <c r="M181" i="17" s="1"/>
  <c r="N181" i="17" s="1"/>
  <c r="L344" i="17"/>
  <c r="M344" i="17" s="1"/>
  <c r="N344" i="17" s="1"/>
  <c r="L58" i="17"/>
  <c r="M58" i="17" s="1"/>
  <c r="N58" i="17" s="1"/>
  <c r="AI58" i="17" s="1"/>
  <c r="L28" i="17"/>
  <c r="M28" i="17" s="1"/>
  <c r="N28" i="17" s="1"/>
  <c r="AI28" i="17" s="1"/>
  <c r="L30" i="17"/>
  <c r="M30" i="17" s="1"/>
  <c r="N30" i="17" s="1"/>
  <c r="AI30" i="17" s="1"/>
  <c r="L121" i="17"/>
  <c r="M121" i="17" s="1"/>
  <c r="N121" i="17" s="1"/>
  <c r="L316" i="17"/>
  <c r="M316" i="17" s="1"/>
  <c r="N316" i="17" s="1"/>
  <c r="AI316" i="17" s="1"/>
  <c r="L306" i="17"/>
  <c r="M306" i="17" s="1"/>
  <c r="N306" i="17" s="1"/>
  <c r="AI306" i="17" s="1"/>
  <c r="L438" i="17"/>
  <c r="M438" i="17" s="1"/>
  <c r="N438" i="17" s="1"/>
  <c r="L420" i="17"/>
  <c r="M420" i="17" s="1"/>
  <c r="N420" i="17" s="1"/>
  <c r="AI420" i="17" s="1"/>
  <c r="L231" i="17"/>
  <c r="M231" i="17" s="1"/>
  <c r="N231" i="17" s="1"/>
  <c r="L371" i="17"/>
  <c r="M371" i="17" s="1"/>
  <c r="N371" i="17" s="1"/>
  <c r="AI371" i="17" s="1"/>
  <c r="L148" i="17"/>
  <c r="M148" i="17" s="1"/>
  <c r="N148" i="17" s="1"/>
  <c r="L112" i="17"/>
  <c r="M112" i="17" s="1"/>
  <c r="N112" i="17" s="1"/>
  <c r="L27" i="17"/>
  <c r="M27" i="17" s="1"/>
  <c r="N27" i="17" s="1"/>
  <c r="L361" i="17"/>
  <c r="M361" i="17" s="1"/>
  <c r="N361" i="17" s="1"/>
  <c r="AI361" i="17" s="1"/>
  <c r="L199" i="17"/>
  <c r="M199" i="17" s="1"/>
  <c r="N199" i="17" s="1"/>
  <c r="AI199" i="17" s="1"/>
  <c r="L192" i="17"/>
  <c r="M192" i="17" s="1"/>
  <c r="N192" i="17" s="1"/>
  <c r="AI192" i="17" s="1"/>
  <c r="L206" i="17"/>
  <c r="M206" i="17" s="1"/>
  <c r="N206" i="17" s="1"/>
  <c r="AI206" i="17" s="1"/>
  <c r="L417" i="17"/>
  <c r="M417" i="17" s="1"/>
  <c r="N417" i="17" s="1"/>
  <c r="AI417" i="17" s="1"/>
  <c r="L329" i="17"/>
  <c r="M329" i="17" s="1"/>
  <c r="N329" i="17" s="1"/>
  <c r="L135" i="17"/>
  <c r="M135" i="17" s="1"/>
  <c r="N135" i="17" s="1"/>
  <c r="AI135" i="17" s="1"/>
  <c r="L128" i="17"/>
  <c r="M128" i="17" s="1"/>
  <c r="N128" i="17" s="1"/>
  <c r="AI128" i="17" s="1"/>
  <c r="L401" i="17"/>
  <c r="M401" i="17" s="1"/>
  <c r="N401" i="17" s="1"/>
  <c r="AI401" i="17" s="1"/>
  <c r="L214" i="17"/>
  <c r="M214" i="17" s="1"/>
  <c r="N214" i="17" s="1"/>
  <c r="L185" i="17"/>
  <c r="M185" i="17" s="1"/>
  <c r="N185" i="17" s="1"/>
  <c r="AI185" i="17" s="1"/>
  <c r="L12" i="17"/>
  <c r="M12" i="17" s="1"/>
  <c r="N12" i="17" s="1"/>
  <c r="AI12" i="17" s="1"/>
  <c r="L423" i="17"/>
  <c r="M423" i="17" s="1"/>
  <c r="N423" i="17" s="1"/>
  <c r="AI423" i="17" s="1"/>
  <c r="L56" i="17"/>
  <c r="M56" i="17" s="1"/>
  <c r="N56" i="17" s="1"/>
  <c r="L293" i="17"/>
  <c r="M293" i="17" s="1"/>
  <c r="N293" i="17" s="1"/>
  <c r="AI293" i="17" s="1"/>
  <c r="L255" i="17"/>
  <c r="M255" i="17" s="1"/>
  <c r="N255" i="17" s="1"/>
  <c r="AI255" i="17" s="1"/>
  <c r="L410" i="17"/>
  <c r="M410" i="17" s="1"/>
  <c r="N410" i="17" s="1"/>
  <c r="AI410" i="17" s="1"/>
  <c r="L382" i="17"/>
  <c r="M382" i="17" s="1"/>
  <c r="N382" i="17" s="1"/>
  <c r="L208" i="17"/>
  <c r="M208" i="17" s="1"/>
  <c r="N208" i="17" s="1"/>
  <c r="AI208" i="17" s="1"/>
  <c r="L178" i="17"/>
  <c r="M178" i="17" s="1"/>
  <c r="N178" i="17" s="1"/>
  <c r="AI178" i="17" s="1"/>
  <c r="L162" i="17"/>
  <c r="M162" i="17" s="1"/>
  <c r="N162" i="17" s="1"/>
  <c r="L230" i="17"/>
  <c r="M230" i="17" s="1"/>
  <c r="N230" i="17" s="1"/>
  <c r="AI230" i="17" s="1"/>
  <c r="L297" i="17"/>
  <c r="M297" i="17" s="1"/>
  <c r="N297" i="17" s="1"/>
  <c r="AI297" i="17" s="1"/>
  <c r="L298" i="17"/>
  <c r="M298" i="17" s="1"/>
  <c r="N298" i="17" s="1"/>
  <c r="L111" i="17"/>
  <c r="M111" i="17" s="1"/>
  <c r="N111" i="17" s="1"/>
  <c r="AI111" i="17" s="1"/>
  <c r="L268" i="17"/>
  <c r="M268" i="17" s="1"/>
  <c r="N268" i="17" s="1"/>
  <c r="L234" i="17"/>
  <c r="M234" i="17" s="1"/>
  <c r="N234" i="17" s="1"/>
  <c r="AI234" i="17" s="1"/>
  <c r="L201" i="17"/>
  <c r="M201" i="17" s="1"/>
  <c r="N201" i="17" s="1"/>
  <c r="AI201" i="17" s="1"/>
  <c r="L197" i="17"/>
  <c r="M197" i="17" s="1"/>
  <c r="N197" i="17" s="1"/>
  <c r="AI197" i="17" s="1"/>
  <c r="L363" i="17"/>
  <c r="M363" i="17" s="1"/>
  <c r="N363" i="17" s="1"/>
  <c r="AI363" i="17" s="1"/>
  <c r="L59" i="17"/>
  <c r="M59" i="17" s="1"/>
  <c r="N59" i="17" s="1"/>
  <c r="AI59" i="17" s="1"/>
  <c r="L398" i="17"/>
  <c r="M398" i="17" s="1"/>
  <c r="N398" i="17" s="1"/>
  <c r="AI398" i="17" s="1"/>
  <c r="L301" i="17"/>
  <c r="M301" i="17" s="1"/>
  <c r="N301" i="17" s="1"/>
  <c r="AI301" i="17" s="1"/>
  <c r="L119" i="17"/>
  <c r="M119" i="17" s="1"/>
  <c r="N119" i="17" s="1"/>
  <c r="L23" i="17"/>
  <c r="M23" i="17" s="1"/>
  <c r="N23" i="17" s="1"/>
  <c r="AI23" i="17" s="1"/>
  <c r="L53" i="17"/>
  <c r="M53" i="17" s="1"/>
  <c r="N53" i="17" s="1"/>
  <c r="L156" i="17"/>
  <c r="M156" i="17" s="1"/>
  <c r="N156" i="17" s="1"/>
  <c r="AI156" i="17" s="1"/>
  <c r="L90" i="17"/>
  <c r="M90" i="17" s="1"/>
  <c r="N90" i="17" s="1"/>
  <c r="AI90" i="17" s="1"/>
  <c r="L308" i="17"/>
  <c r="M308" i="17" s="1"/>
  <c r="N308" i="17" s="1"/>
  <c r="L360" i="17"/>
  <c r="M360" i="17" s="1"/>
  <c r="N360" i="17" s="1"/>
  <c r="L153" i="17"/>
  <c r="M153" i="17" s="1"/>
  <c r="N153" i="17" s="1"/>
  <c r="AI153" i="17" s="1"/>
  <c r="L89" i="17"/>
  <c r="M89" i="17" s="1"/>
  <c r="N89" i="17" s="1"/>
  <c r="AI89" i="17" s="1"/>
  <c r="L419" i="17"/>
  <c r="M419" i="17" s="1"/>
  <c r="N419" i="17" s="1"/>
  <c r="AI419" i="17" s="1"/>
  <c r="L32" i="17"/>
  <c r="M32" i="17" s="1"/>
  <c r="N32" i="17" s="1"/>
  <c r="L321" i="17"/>
  <c r="M321" i="17" s="1"/>
  <c r="N321" i="17" s="1"/>
  <c r="AI321" i="17" s="1"/>
  <c r="L227" i="17"/>
  <c r="M227" i="17" s="1"/>
  <c r="N227" i="17" s="1"/>
  <c r="L41" i="17"/>
  <c r="M41" i="17" s="1"/>
  <c r="N41" i="17" s="1"/>
  <c r="L196" i="17"/>
  <c r="M196" i="17" s="1"/>
  <c r="N196" i="17" s="1"/>
  <c r="AI196" i="17" s="1"/>
  <c r="L285" i="17"/>
  <c r="M285" i="17" s="1"/>
  <c r="N285" i="17" s="1"/>
  <c r="AI285" i="17" s="1"/>
  <c r="L8" i="17"/>
  <c r="M8" i="17" s="1"/>
  <c r="N8" i="17" s="1"/>
  <c r="AI8" i="17" s="1"/>
  <c r="L283" i="17"/>
  <c r="M283" i="17" s="1"/>
  <c r="N283" i="17" s="1"/>
  <c r="AI283" i="17" s="1"/>
  <c r="L365" i="17"/>
  <c r="M365" i="17" s="1"/>
  <c r="N365" i="17" s="1"/>
  <c r="AI365" i="17" s="1"/>
  <c r="L356" i="17"/>
  <c r="M356" i="17" s="1"/>
  <c r="N356" i="17" s="1"/>
  <c r="L220" i="17"/>
  <c r="M220" i="17" s="1"/>
  <c r="N220" i="17" s="1"/>
  <c r="L190" i="17"/>
  <c r="M190" i="17" s="1"/>
  <c r="N190" i="17" s="1"/>
  <c r="AI190" i="17" s="1"/>
  <c r="L161" i="17"/>
  <c r="M161" i="17" s="1"/>
  <c r="N161" i="17" s="1"/>
  <c r="AI161" i="17" s="1"/>
  <c r="L69" i="17"/>
  <c r="M69" i="17" s="1"/>
  <c r="N69" i="17" s="1"/>
  <c r="AI69" i="17" s="1"/>
  <c r="L118" i="17"/>
  <c r="M118" i="17" s="1"/>
  <c r="N118" i="17" s="1"/>
  <c r="L328" i="17"/>
  <c r="M328" i="17" s="1"/>
  <c r="N328" i="17" s="1"/>
  <c r="AI328" i="17" s="1"/>
  <c r="L264" i="17"/>
  <c r="M264" i="17" s="1"/>
  <c r="N264" i="17" s="1"/>
  <c r="AI264" i="17" s="1"/>
  <c r="L250" i="17"/>
  <c r="M250" i="17" s="1"/>
  <c r="N250" i="17" s="1"/>
  <c r="AI250" i="17" s="1"/>
  <c r="L20" i="17"/>
  <c r="M20" i="17" s="1"/>
  <c r="N20" i="17" s="1"/>
  <c r="AI20" i="17" s="1"/>
  <c r="L272" i="17"/>
  <c r="M272" i="17" s="1"/>
  <c r="N272" i="17" s="1"/>
  <c r="AI272" i="17" s="1"/>
  <c r="L107" i="17"/>
  <c r="M107" i="17" s="1"/>
  <c r="N107" i="17" s="1"/>
  <c r="L151" i="17"/>
  <c r="M151" i="17" s="1"/>
  <c r="N151" i="17" s="1"/>
  <c r="L327" i="17"/>
  <c r="M327" i="17" s="1"/>
  <c r="N327" i="17" s="1"/>
  <c r="AI327" i="17" s="1"/>
  <c r="L228" i="17"/>
  <c r="M228" i="17" s="1"/>
  <c r="N228" i="17" s="1"/>
  <c r="AI228" i="17" s="1"/>
  <c r="L80" i="17"/>
  <c r="M80" i="17" s="1"/>
  <c r="N80" i="17" s="1"/>
  <c r="AI80" i="17" s="1"/>
  <c r="L137" i="17"/>
  <c r="M137" i="17" s="1"/>
  <c r="N137" i="17" s="1"/>
  <c r="AI137" i="17" s="1"/>
  <c r="L380" i="17"/>
  <c r="M380" i="17" s="1"/>
  <c r="N380" i="17" s="1"/>
  <c r="AI380" i="17" s="1"/>
  <c r="L37" i="17"/>
  <c r="M37" i="17" s="1"/>
  <c r="N37" i="17" s="1"/>
  <c r="AI37" i="17" s="1"/>
  <c r="L407" i="17"/>
  <c r="M407" i="17" s="1"/>
  <c r="N407" i="17" s="1"/>
  <c r="AI407" i="17" s="1"/>
  <c r="L251" i="17"/>
  <c r="M251" i="17" s="1"/>
  <c r="N251" i="17" s="1"/>
  <c r="AI251" i="17" s="1"/>
  <c r="L216" i="17"/>
  <c r="M216" i="17" s="1"/>
  <c r="N216" i="17" s="1"/>
  <c r="L397" i="17"/>
  <c r="M397" i="17" s="1"/>
  <c r="N397" i="17" s="1"/>
  <c r="AI397" i="17" s="1"/>
  <c r="L104" i="17"/>
  <c r="M104" i="17" s="1"/>
  <c r="N104" i="17" s="1"/>
  <c r="AI104" i="17" s="1"/>
  <c r="L286" i="17"/>
  <c r="M286" i="17" s="1"/>
  <c r="N286" i="17" s="1"/>
  <c r="AI286" i="17" s="1"/>
  <c r="L179" i="17"/>
  <c r="M179" i="17" s="1"/>
  <c r="N179" i="17" s="1"/>
  <c r="AI179" i="17" s="1"/>
  <c r="L116" i="17"/>
  <c r="M116" i="17" s="1"/>
  <c r="N116" i="17" s="1"/>
  <c r="AI116" i="17" s="1"/>
  <c r="L68" i="17"/>
  <c r="M68" i="17" s="1"/>
  <c r="N68" i="17" s="1"/>
  <c r="AI68" i="17" s="1"/>
  <c r="L160" i="17"/>
  <c r="M160" i="17" s="1"/>
  <c r="N160" i="17" s="1"/>
  <c r="L172" i="17"/>
  <c r="M172" i="17" s="1"/>
  <c r="N172" i="17" s="1"/>
  <c r="L202" i="17"/>
  <c r="M202" i="17" s="1"/>
  <c r="N202" i="17" s="1"/>
  <c r="L169" i="17"/>
  <c r="M169" i="17" s="1"/>
  <c r="N169" i="17" s="1"/>
  <c r="AI169" i="17" s="1"/>
  <c r="L16" i="17"/>
  <c r="M16" i="17" s="1"/>
  <c r="N16" i="17" s="1"/>
  <c r="AI16" i="17" s="1"/>
  <c r="L416" i="17"/>
  <c r="M416" i="17" s="1"/>
  <c r="N416" i="17" s="1"/>
  <c r="AI416" i="17" s="1"/>
  <c r="L2" i="17"/>
  <c r="M2" i="17" s="1"/>
  <c r="N2" i="17" s="1"/>
  <c r="AI2" i="17" s="1"/>
  <c r="L391" i="17"/>
  <c r="M391" i="17" s="1"/>
  <c r="N391" i="17" s="1"/>
  <c r="AI391" i="17" s="1"/>
  <c r="L307" i="17"/>
  <c r="M307" i="17" s="1"/>
  <c r="N307" i="17" s="1"/>
  <c r="AI307" i="17" s="1"/>
  <c r="L383" i="17"/>
  <c r="M383" i="17" s="1"/>
  <c r="N383" i="17" s="1"/>
  <c r="AI383" i="17" s="1"/>
  <c r="L46" i="17"/>
  <c r="M46" i="17" s="1"/>
  <c r="N46" i="17" s="1"/>
  <c r="AI46" i="17" s="1"/>
  <c r="L129" i="17"/>
  <c r="M129" i="17" s="1"/>
  <c r="N129" i="17" s="1"/>
  <c r="L48" i="17"/>
  <c r="M48" i="17" s="1"/>
  <c r="N48" i="17" s="1"/>
  <c r="AI48" i="17" s="1"/>
  <c r="L177" i="17"/>
  <c r="M177" i="17" s="1"/>
  <c r="N177" i="17" s="1"/>
  <c r="AI177" i="17" s="1"/>
  <c r="L431" i="17"/>
  <c r="M431" i="17" s="1"/>
  <c r="N431" i="17" s="1"/>
  <c r="AI431" i="17" s="1"/>
  <c r="L191" i="17"/>
  <c r="M191" i="17" s="1"/>
  <c r="N191" i="17" s="1"/>
  <c r="AI191" i="17" s="1"/>
  <c r="L319" i="17"/>
  <c r="M319" i="17" s="1"/>
  <c r="N319" i="17" s="1"/>
  <c r="AI319" i="17" s="1"/>
  <c r="L229" i="17"/>
  <c r="M229" i="17" s="1"/>
  <c r="N229" i="17" s="1"/>
  <c r="L379" i="17"/>
  <c r="M379" i="17" s="1"/>
  <c r="N379" i="17" s="1"/>
  <c r="AI379" i="17" s="1"/>
  <c r="L267" i="17"/>
  <c r="M267" i="17" s="1"/>
  <c r="N267" i="17" s="1"/>
  <c r="L84" i="17"/>
  <c r="M84" i="17" s="1"/>
  <c r="N84" i="17" s="1"/>
  <c r="AI84" i="17" s="1"/>
  <c r="L45" i="17"/>
  <c r="M45" i="17" s="1"/>
  <c r="N45" i="17" s="1"/>
  <c r="L355" i="17"/>
  <c r="M355" i="17" s="1"/>
  <c r="N355" i="17" s="1"/>
  <c r="L11" i="17"/>
  <c r="M11" i="17" s="1"/>
  <c r="N11" i="17" s="1"/>
  <c r="L350" i="17"/>
  <c r="M350" i="17" s="1"/>
  <c r="N350" i="17" s="1"/>
  <c r="AI350" i="17" s="1"/>
  <c r="L130" i="17"/>
  <c r="M130" i="17" s="1"/>
  <c r="N130" i="17" s="1"/>
  <c r="AI130" i="17" s="1"/>
  <c r="L430" i="17"/>
  <c r="M430" i="17" s="1"/>
  <c r="N430" i="17" s="1"/>
  <c r="AI430" i="17" s="1"/>
  <c r="L390" i="17"/>
  <c r="M390" i="17" s="1"/>
  <c r="N390" i="17" s="1"/>
  <c r="AI390" i="17" s="1"/>
  <c r="L440" i="17"/>
  <c r="M440" i="17" s="1"/>
  <c r="N440" i="17" s="1"/>
  <c r="AI440" i="17" s="1"/>
  <c r="L51" i="17"/>
  <c r="M51" i="17" s="1"/>
  <c r="N51" i="17" s="1"/>
  <c r="AI51" i="17" s="1"/>
  <c r="L281" i="17"/>
  <c r="M281" i="17" s="1"/>
  <c r="N281" i="17" s="1"/>
  <c r="AI281" i="17" s="1"/>
  <c r="L106" i="17"/>
  <c r="M106" i="17" s="1"/>
  <c r="N106" i="17" s="1"/>
  <c r="AI106" i="17" s="1"/>
  <c r="L50" i="17"/>
  <c r="M50" i="17" s="1"/>
  <c r="N50" i="17" s="1"/>
  <c r="AI50" i="17" s="1"/>
  <c r="L245" i="17"/>
  <c r="M245" i="17" s="1"/>
  <c r="N245" i="17" s="1"/>
  <c r="AI245" i="17" s="1"/>
  <c r="L19" i="17"/>
  <c r="M19" i="17" s="1"/>
  <c r="N19" i="17" s="1"/>
  <c r="AI19" i="17" s="1"/>
  <c r="L188" i="17"/>
  <c r="M188" i="17" s="1"/>
  <c r="N188" i="17" s="1"/>
  <c r="AI188" i="17" s="1"/>
  <c r="L305" i="17"/>
  <c r="M305" i="17" s="1"/>
  <c r="N305" i="17" s="1"/>
  <c r="AI305" i="17" s="1"/>
  <c r="L198" i="17"/>
  <c r="M198" i="17" s="1"/>
  <c r="N198" i="17" s="1"/>
  <c r="AI198" i="17" s="1"/>
  <c r="L303" i="17"/>
  <c r="M303" i="17" s="1"/>
  <c r="N303" i="17" s="1"/>
  <c r="AI303" i="17" s="1"/>
  <c r="L224" i="17"/>
  <c r="M224" i="17" s="1"/>
  <c r="N224" i="17" s="1"/>
  <c r="AI224" i="17" s="1"/>
  <c r="L294" i="17"/>
  <c r="M294" i="17" s="1"/>
  <c r="N294" i="17" s="1"/>
  <c r="AI294" i="17" s="1"/>
  <c r="L412" i="17"/>
  <c r="M412" i="17" s="1"/>
  <c r="N412" i="17" s="1"/>
  <c r="AI412" i="17" s="1"/>
  <c r="L18" i="17"/>
  <c r="M18" i="17" s="1"/>
  <c r="N18" i="17" s="1"/>
  <c r="L441" i="17"/>
  <c r="M441" i="17" s="1"/>
  <c r="N441" i="17" s="1"/>
  <c r="L175" i="17"/>
  <c r="M175" i="17" s="1"/>
  <c r="N175" i="17" s="1"/>
  <c r="L65" i="17"/>
  <c r="M65" i="17" s="1"/>
  <c r="N65" i="17" s="1"/>
  <c r="L87" i="17"/>
  <c r="M87" i="17" s="1"/>
  <c r="N87" i="17" s="1"/>
  <c r="AI87" i="17" s="1"/>
  <c r="L5" i="17"/>
  <c r="M5" i="17" s="1"/>
  <c r="N5" i="17" s="1"/>
  <c r="L427" i="17"/>
  <c r="M427" i="17" s="1"/>
  <c r="N427" i="17" s="1"/>
  <c r="L102" i="17"/>
  <c r="M102" i="17" s="1"/>
  <c r="N102" i="17" s="1"/>
  <c r="AI102" i="17" s="1"/>
  <c r="L40" i="17"/>
  <c r="M40" i="17" s="1"/>
  <c r="N40" i="17" s="1"/>
  <c r="L341" i="17"/>
  <c r="M341" i="17" s="1"/>
  <c r="N341" i="17" s="1"/>
  <c r="L159" i="17"/>
  <c r="M159" i="17" s="1"/>
  <c r="N159" i="17" s="1"/>
  <c r="AI159" i="17" s="1"/>
  <c r="L174" i="17"/>
  <c r="M174" i="17" s="1"/>
  <c r="N174" i="17" s="1"/>
  <c r="L122" i="17"/>
  <c r="M122" i="17" s="1"/>
  <c r="N122" i="17" s="1"/>
  <c r="L82" i="17"/>
  <c r="M82" i="17" s="1"/>
  <c r="N82" i="17" s="1"/>
  <c r="AI82" i="17" s="1"/>
  <c r="AI74" i="17"/>
  <c r="AI56" i="17"/>
  <c r="AI266" i="17"/>
  <c r="AI302" i="17"/>
  <c r="AI344" i="17"/>
  <c r="AI408" i="17"/>
  <c r="U427" i="17"/>
  <c r="V427" i="17" s="1"/>
  <c r="W427" i="17" s="1"/>
  <c r="U442" i="17"/>
  <c r="V442" i="17" s="1"/>
  <c r="W442" i="17" s="1"/>
  <c r="U436" i="17"/>
  <c r="V436" i="17" s="1"/>
  <c r="W436" i="17" s="1"/>
  <c r="AI436" i="17" s="1"/>
  <c r="U353" i="17"/>
  <c r="V353" i="17" s="1"/>
  <c r="W353" i="17" s="1"/>
  <c r="U439" i="17"/>
  <c r="V439" i="17" s="1"/>
  <c r="W439" i="17" s="1"/>
  <c r="U438" i="17"/>
  <c r="V438" i="17" s="1"/>
  <c r="W438" i="17" s="1"/>
  <c r="U352" i="17"/>
  <c r="V352" i="17" s="1"/>
  <c r="W352" i="17" s="1"/>
  <c r="U125" i="17"/>
  <c r="V125" i="17" s="1"/>
  <c r="W125" i="17" s="1"/>
  <c r="U100" i="17"/>
  <c r="V100" i="17" s="1"/>
  <c r="W100" i="17" s="1"/>
  <c r="U124" i="17"/>
  <c r="V124" i="17" s="1"/>
  <c r="W124" i="17" s="1"/>
  <c r="U121" i="17"/>
  <c r="V121" i="17" s="1"/>
  <c r="W121" i="17" s="1"/>
  <c r="U17" i="17"/>
  <c r="V17" i="17" s="1"/>
  <c r="W17" i="17" s="1"/>
  <c r="AI17" i="17" s="1"/>
  <c r="U120" i="17"/>
  <c r="V120" i="17" s="1"/>
  <c r="W120" i="17" s="1"/>
  <c r="U151" i="17"/>
  <c r="V151" i="17" s="1"/>
  <c r="W151" i="17" s="1"/>
  <c r="U149" i="17"/>
  <c r="V149" i="17" s="1"/>
  <c r="W149" i="17" s="1"/>
  <c r="U440" i="17"/>
  <c r="V440" i="17" s="1"/>
  <c r="W440" i="17" s="1"/>
  <c r="U433" i="17"/>
  <c r="V433" i="17" s="1"/>
  <c r="W433" i="17" s="1"/>
  <c r="U44" i="17"/>
  <c r="V44" i="17" s="1"/>
  <c r="W44" i="17" s="1"/>
  <c r="AI44" i="17" s="1"/>
  <c r="U71" i="17"/>
  <c r="V71" i="17" s="1"/>
  <c r="W71" i="17" s="1"/>
  <c r="U171" i="17"/>
  <c r="V171" i="17" s="1"/>
  <c r="W171" i="17" s="1"/>
  <c r="AI171" i="17" s="1"/>
  <c r="U112" i="17"/>
  <c r="V112" i="17" s="1"/>
  <c r="W112" i="17" s="1"/>
  <c r="U425" i="17"/>
  <c r="V425" i="17" s="1"/>
  <c r="W425" i="17" s="1"/>
  <c r="AI425" i="17" s="1"/>
  <c r="U176" i="17"/>
  <c r="V176" i="17" s="1"/>
  <c r="W176" i="17" s="1"/>
  <c r="U93" i="17"/>
  <c r="V93" i="17" s="1"/>
  <c r="W93" i="17" s="1"/>
  <c r="U41" i="17"/>
  <c r="V41" i="17" s="1"/>
  <c r="W41" i="17" s="1"/>
  <c r="U70" i="17"/>
  <c r="V70" i="17" s="1"/>
  <c r="W70" i="17" s="1"/>
  <c r="U342" i="17"/>
  <c r="V342" i="17" s="1"/>
  <c r="W342" i="17" s="1"/>
  <c r="U7" i="17"/>
  <c r="V7" i="17" s="1"/>
  <c r="W7" i="17" s="1"/>
  <c r="U144" i="17"/>
  <c r="V144" i="17" s="1"/>
  <c r="W144" i="17" s="1"/>
  <c r="U114" i="17"/>
  <c r="V114" i="17" s="1"/>
  <c r="W114" i="17" s="1"/>
  <c r="U22" i="17"/>
  <c r="V22" i="17" s="1"/>
  <c r="W22" i="17" s="1"/>
  <c r="U54" i="17"/>
  <c r="V54" i="17" s="1"/>
  <c r="W54" i="17" s="1"/>
  <c r="U53" i="17"/>
  <c r="V53" i="17" s="1"/>
  <c r="W53" i="17" s="1"/>
  <c r="U11" i="17"/>
  <c r="V11" i="17" s="1"/>
  <c r="W11" i="17" s="1"/>
  <c r="U4" i="17"/>
  <c r="V4" i="17" s="1"/>
  <c r="W4" i="17" s="1"/>
  <c r="AI4" i="17" s="1"/>
  <c r="U426" i="17"/>
  <c r="V426" i="17" s="1"/>
  <c r="W426" i="17" s="1"/>
  <c r="AI426" i="17" s="1"/>
  <c r="U118" i="17"/>
  <c r="V118" i="17" s="1"/>
  <c r="W118" i="17" s="1"/>
  <c r="U122" i="17"/>
  <c r="V122" i="17" s="1"/>
  <c r="W122" i="17" s="1"/>
  <c r="U338" i="17"/>
  <c r="V338" i="17" s="1"/>
  <c r="W338" i="17" s="1"/>
  <c r="U66" i="17"/>
  <c r="V66" i="17" s="1"/>
  <c r="W66" i="17" s="1"/>
  <c r="U414" i="6"/>
  <c r="U333" i="6"/>
  <c r="V333" i="6" s="1"/>
  <c r="W333" i="6" s="1"/>
  <c r="U163" i="6"/>
  <c r="U152" i="6"/>
  <c r="V152" i="6" s="1"/>
  <c r="W152" i="6" s="1"/>
  <c r="U111" i="6"/>
  <c r="U91" i="6"/>
  <c r="V91" i="6" s="1"/>
  <c r="W91" i="6" s="1"/>
  <c r="U78" i="6"/>
  <c r="U68" i="6"/>
  <c r="V68" i="6" s="1"/>
  <c r="W68" i="6" s="1"/>
  <c r="U58" i="6"/>
  <c r="U51" i="6"/>
  <c r="U46" i="6"/>
  <c r="U39" i="6"/>
  <c r="U35" i="6"/>
  <c r="U31" i="6"/>
  <c r="U26" i="6"/>
  <c r="U21" i="6"/>
  <c r="U15" i="6"/>
  <c r="U7" i="6"/>
  <c r="V7" i="6" s="1"/>
  <c r="W7" i="6" s="1"/>
  <c r="U347" i="17"/>
  <c r="V347" i="17" s="1"/>
  <c r="W347" i="17" s="1"/>
  <c r="U443" i="17"/>
  <c r="V443" i="17" s="1"/>
  <c r="W443" i="17" s="1"/>
  <c r="U64" i="17"/>
  <c r="V64" i="17" s="1"/>
  <c r="W64" i="17" s="1"/>
  <c r="U424" i="17"/>
  <c r="V424" i="17" s="1"/>
  <c r="W424" i="17" s="1"/>
  <c r="U162" i="17"/>
  <c r="V162" i="17" s="1"/>
  <c r="W162" i="17" s="1"/>
  <c r="U119" i="17"/>
  <c r="V119" i="17" s="1"/>
  <c r="W119" i="17" s="1"/>
  <c r="U175" i="17"/>
  <c r="V175" i="17" s="1"/>
  <c r="W175" i="17" s="1"/>
  <c r="U123" i="17"/>
  <c r="V123" i="17" s="1"/>
  <c r="W123" i="17" s="1"/>
  <c r="U173" i="17"/>
  <c r="V173" i="17" s="1"/>
  <c r="W173" i="17" s="1"/>
  <c r="AI173" i="17" s="1"/>
  <c r="U441" i="17"/>
  <c r="V441" i="17" s="1"/>
  <c r="W441" i="17" s="1"/>
  <c r="U55" i="6"/>
  <c r="U2" i="6"/>
  <c r="V2" i="6" s="1"/>
  <c r="W2" i="6" s="1"/>
  <c r="U19" i="6"/>
  <c r="U25" i="17"/>
  <c r="V25" i="17" s="1"/>
  <c r="W25" i="17" s="1"/>
  <c r="U435" i="17"/>
  <c r="V435" i="17" s="1"/>
  <c r="W435" i="17" s="1"/>
  <c r="AI435" i="17" s="1"/>
  <c r="U85" i="17"/>
  <c r="V85" i="17" s="1"/>
  <c r="W85" i="17" s="1"/>
  <c r="AI85" i="17" s="1"/>
  <c r="U340" i="17"/>
  <c r="V340" i="17" s="1"/>
  <c r="W340" i="17" s="1"/>
  <c r="U356" i="17"/>
  <c r="V356" i="17" s="1"/>
  <c r="W356" i="17" s="1"/>
  <c r="U65" i="17"/>
  <c r="V65" i="17" s="1"/>
  <c r="W65" i="17" s="1"/>
  <c r="AI65" i="17" s="1"/>
  <c r="U355" i="17"/>
  <c r="V355" i="17" s="1"/>
  <c r="W355" i="17" s="1"/>
  <c r="U40" i="17"/>
  <c r="V40" i="17" s="1"/>
  <c r="W40" i="17" s="1"/>
  <c r="U437" i="17"/>
  <c r="V437" i="17" s="1"/>
  <c r="W437" i="17" s="1"/>
  <c r="U433" i="6"/>
  <c r="U342" i="6"/>
  <c r="U159" i="6"/>
  <c r="U123" i="6"/>
  <c r="U94" i="6"/>
  <c r="V94" i="6" s="1"/>
  <c r="W94" i="6" s="1"/>
  <c r="U76" i="6"/>
  <c r="V76" i="6" s="1"/>
  <c r="W76" i="6" s="1"/>
  <c r="U64" i="6"/>
  <c r="U53" i="6"/>
  <c r="U37" i="6"/>
  <c r="U45" i="17"/>
  <c r="V45" i="17" s="1"/>
  <c r="W45" i="17" s="1"/>
  <c r="U354" i="17"/>
  <c r="V354" i="17" s="1"/>
  <c r="W354" i="17" s="1"/>
  <c r="U18" i="17"/>
  <c r="V18" i="17" s="1"/>
  <c r="W18" i="17" s="1"/>
  <c r="U6" i="17"/>
  <c r="V6" i="17" s="1"/>
  <c r="W6" i="17" s="1"/>
  <c r="AI6" i="17" s="1"/>
  <c r="U13" i="17"/>
  <c r="V13" i="17" s="1"/>
  <c r="W13" i="17" s="1"/>
  <c r="U339" i="17"/>
  <c r="V339" i="17" s="1"/>
  <c r="W339" i="17" s="1"/>
  <c r="U172" i="17"/>
  <c r="V172" i="17" s="1"/>
  <c r="W172" i="17" s="1"/>
  <c r="AI172" i="17" s="1"/>
  <c r="U425" i="6"/>
  <c r="U321" i="6"/>
  <c r="U158" i="6"/>
  <c r="U119" i="6"/>
  <c r="U85" i="6"/>
  <c r="U75" i="6"/>
  <c r="V75" i="6" s="1"/>
  <c r="W75" i="6" s="1"/>
  <c r="U63" i="6"/>
  <c r="U50" i="6"/>
  <c r="U42" i="6"/>
  <c r="U36" i="6"/>
  <c r="V36" i="6" s="1"/>
  <c r="W36" i="6" s="1"/>
  <c r="U30" i="6"/>
  <c r="U24" i="6"/>
  <c r="U16" i="6"/>
  <c r="U6" i="6"/>
  <c r="V6" i="6" s="1"/>
  <c r="W6" i="6" s="1"/>
  <c r="U166" i="6"/>
  <c r="U105" i="6"/>
  <c r="U82" i="6"/>
  <c r="V82" i="6" s="1"/>
  <c r="W82" i="6" s="1"/>
  <c r="U47" i="6"/>
  <c r="V47" i="6" s="1"/>
  <c r="W47" i="6" s="1"/>
  <c r="U33" i="6"/>
  <c r="U20" i="6"/>
  <c r="U45" i="6"/>
  <c r="U25" i="6"/>
  <c r="U170" i="17"/>
  <c r="V170" i="17" s="1"/>
  <c r="W170" i="17" s="1"/>
  <c r="AI170" i="17" s="1"/>
  <c r="U5" i="17"/>
  <c r="V5" i="17" s="1"/>
  <c r="W5" i="17" s="1"/>
  <c r="U146" i="17"/>
  <c r="V146" i="17" s="1"/>
  <c r="W146" i="17" s="1"/>
  <c r="AI146" i="17" s="1"/>
  <c r="U67" i="17"/>
  <c r="V67" i="17" s="1"/>
  <c r="W67" i="17" s="1"/>
  <c r="U174" i="17"/>
  <c r="V174" i="17" s="1"/>
  <c r="W174" i="17" s="1"/>
  <c r="U341" i="17"/>
  <c r="V341" i="17" s="1"/>
  <c r="W341" i="17" s="1"/>
  <c r="U160" i="17"/>
  <c r="V160" i="17" s="1"/>
  <c r="W160" i="17" s="1"/>
  <c r="U434" i="17"/>
  <c r="V434" i="17" s="1"/>
  <c r="W434" i="17" s="1"/>
  <c r="U405" i="6"/>
  <c r="U193" i="6"/>
  <c r="V193" i="6" s="1"/>
  <c r="W193" i="6" s="1"/>
  <c r="U155" i="6"/>
  <c r="V155" i="6" s="1"/>
  <c r="W155" i="6" s="1"/>
  <c r="U106" i="6"/>
  <c r="V106" i="6" s="1"/>
  <c r="W106" i="6" s="1"/>
  <c r="U83" i="6"/>
  <c r="V83" i="6" s="1"/>
  <c r="W83" i="6" s="1"/>
  <c r="U73" i="6"/>
  <c r="U57" i="6"/>
  <c r="U49" i="6"/>
  <c r="V49" i="6" s="1"/>
  <c r="W49" i="6" s="1"/>
  <c r="U41" i="6"/>
  <c r="U34" i="6"/>
  <c r="U28" i="6"/>
  <c r="V28" i="6" s="1"/>
  <c r="W28" i="6" s="1"/>
  <c r="U22" i="6"/>
  <c r="V22" i="6" s="1"/>
  <c r="W22" i="6" s="1"/>
  <c r="U14" i="6"/>
  <c r="U3" i="6"/>
  <c r="U390" i="6"/>
  <c r="V390" i="6" s="1"/>
  <c r="W390" i="6" s="1"/>
  <c r="U135" i="6"/>
  <c r="V135" i="6" s="1"/>
  <c r="W135" i="6" s="1"/>
  <c r="U66" i="6"/>
  <c r="V66" i="6" s="1"/>
  <c r="W66" i="6" s="1"/>
  <c r="U38" i="6"/>
  <c r="U27" i="6"/>
  <c r="U11" i="6"/>
  <c r="V11" i="6" s="1"/>
  <c r="W11" i="6" s="1"/>
  <c r="U32" i="6"/>
  <c r="U10" i="6"/>
  <c r="AI3" i="17"/>
  <c r="AI73" i="17"/>
  <c r="AI247" i="17"/>
  <c r="AI136" i="17"/>
  <c r="AI167" i="17"/>
  <c r="AI129" i="17"/>
  <c r="AI299" i="17"/>
  <c r="AI315" i="17"/>
  <c r="AI329" i="17"/>
  <c r="AI335" i="17"/>
  <c r="AI338" i="17"/>
  <c r="AI227" i="17"/>
  <c r="AI362" i="17"/>
  <c r="AI385" i="17"/>
  <c r="AI359" i="17"/>
  <c r="AI154" i="17"/>
  <c r="AI273" i="17"/>
  <c r="AI258" i="17"/>
  <c r="AI241" i="17"/>
  <c r="AI375" i="17"/>
  <c r="AI399" i="17"/>
  <c r="AI189" i="17"/>
  <c r="AI345" i="17"/>
  <c r="AI27" i="17"/>
  <c r="L164" i="17"/>
  <c r="M164" i="17" s="1"/>
  <c r="N164" i="17" s="1"/>
  <c r="AI164" i="17" s="1"/>
  <c r="L72" i="17"/>
  <c r="M72" i="17" s="1"/>
  <c r="N72" i="17" s="1"/>
  <c r="AI72" i="17" s="1"/>
  <c r="L354" i="17"/>
  <c r="M354" i="17" s="1"/>
  <c r="N354" i="17" s="1"/>
  <c r="AI354" i="17" s="1"/>
  <c r="L124" i="17"/>
  <c r="M124" i="17" s="1"/>
  <c r="N124" i="17" s="1"/>
  <c r="L437" i="17"/>
  <c r="M437" i="17" s="1"/>
  <c r="N437" i="17" s="1"/>
  <c r="L36" i="17"/>
  <c r="M36" i="17" s="1"/>
  <c r="N36" i="17" s="1"/>
  <c r="AI36" i="17" s="1"/>
  <c r="L66" i="17"/>
  <c r="M66" i="17" s="1"/>
  <c r="N66" i="17" s="1"/>
  <c r="AI66" i="17" s="1"/>
  <c r="L81" i="17"/>
  <c r="M81" i="17" s="1"/>
  <c r="N81" i="17" s="1"/>
  <c r="AI81" i="17" s="1"/>
  <c r="L158" i="17"/>
  <c r="M158" i="17" s="1"/>
  <c r="N158" i="17" s="1"/>
  <c r="AI158" i="17" s="1"/>
  <c r="AI332" i="17"/>
  <c r="AI39" i="17"/>
  <c r="AI26" i="17"/>
  <c r="AI308" i="17"/>
  <c r="AI86" i="17"/>
  <c r="AI414" i="17"/>
  <c r="AI202" i="17"/>
  <c r="AI218" i="17"/>
  <c r="AI148" i="17"/>
  <c r="AI125" i="17"/>
  <c r="AI263" i="17"/>
  <c r="AI223" i="17"/>
  <c r="AI382" i="17"/>
  <c r="AI368" i="17"/>
  <c r="AI374" i="17"/>
  <c r="AI62" i="17"/>
  <c r="AI276" i="17"/>
  <c r="AI346" i="17"/>
  <c r="AI214" i="17"/>
  <c r="AI181" i="17"/>
  <c r="AI231" i="17"/>
  <c r="AI396" i="17"/>
  <c r="AI256" i="17"/>
  <c r="AI292" i="17"/>
  <c r="AI77" i="17"/>
  <c r="AI413" i="17"/>
  <c r="AI358" i="17"/>
  <c r="AI212" i="17"/>
  <c r="AI32" i="17"/>
  <c r="AI75" i="17"/>
  <c r="AI298" i="17"/>
  <c r="AI322" i="17"/>
  <c r="AI388" i="17"/>
  <c r="AI99" i="17"/>
  <c r="AI304" i="17"/>
  <c r="AI131" i="17"/>
  <c r="AI203" i="17"/>
  <c r="AI376" i="17"/>
  <c r="AI253" i="17"/>
  <c r="AI113" i="17"/>
  <c r="AI384" i="17"/>
  <c r="AI432" i="17"/>
  <c r="AI239" i="17"/>
  <c r="AI238" i="17"/>
  <c r="AI348" i="17"/>
  <c r="AI220" i="17"/>
  <c r="AI47" i="17"/>
  <c r="AI330" i="17"/>
  <c r="AI103" i="17"/>
  <c r="AI9" i="17"/>
  <c r="AI60" i="17"/>
  <c r="AI126" i="17"/>
  <c r="AI311" i="17"/>
  <c r="AI216" i="17"/>
  <c r="AI387" i="17"/>
  <c r="AI193" i="17"/>
  <c r="AI369" i="17"/>
  <c r="AI107" i="17"/>
  <c r="AI360" i="17"/>
  <c r="AI411" i="17"/>
  <c r="AI155" i="17"/>
  <c r="AI88" i="17"/>
  <c r="AI205" i="17"/>
  <c r="AI133" i="17"/>
  <c r="AI404" i="17"/>
  <c r="AI21" i="17"/>
  <c r="AI262" i="17"/>
  <c r="AI422" i="17"/>
  <c r="AI229" i="17"/>
  <c r="AI105" i="17"/>
  <c r="AI267" i="17"/>
  <c r="AI320" i="17"/>
  <c r="AI312" i="17"/>
  <c r="AI313" i="17"/>
  <c r="AI268" i="17"/>
  <c r="AI243" i="17"/>
  <c r="AI150" i="17"/>
  <c r="AI109" i="17"/>
  <c r="AI352" i="17"/>
  <c r="AI57" i="17"/>
  <c r="AI421" i="17"/>
  <c r="L444" i="6"/>
  <c r="E448" i="3"/>
  <c r="D385" i="11"/>
  <c r="Y419" i="6" s="1"/>
  <c r="Z419" i="6" s="1"/>
  <c r="AA419" i="6" s="1"/>
  <c r="D373" i="11"/>
  <c r="Y152" i="6" s="1"/>
  <c r="Z152" i="6" s="1"/>
  <c r="AA152" i="6" s="1"/>
  <c r="D361" i="11"/>
  <c r="Y172" i="6" s="1"/>
  <c r="Z172" i="6" s="1"/>
  <c r="AA172" i="6" s="1"/>
  <c r="D349" i="11"/>
  <c r="Y124" i="6" s="1"/>
  <c r="Z124" i="6" s="1"/>
  <c r="AA124" i="6" s="1"/>
  <c r="D337" i="11"/>
  <c r="Y37" i="6" s="1"/>
  <c r="Z37" i="6" s="1"/>
  <c r="AA37" i="6" s="1"/>
  <c r="D325" i="11"/>
  <c r="Y395" i="6" s="1"/>
  <c r="Z395" i="6" s="1"/>
  <c r="AA395" i="6" s="1"/>
  <c r="D313" i="11"/>
  <c r="Y255" i="6" s="1"/>
  <c r="Z255" i="6" s="1"/>
  <c r="AA255" i="6" s="1"/>
  <c r="D301" i="11"/>
  <c r="Y89" i="6" s="1"/>
  <c r="Z89" i="6" s="1"/>
  <c r="AA89" i="6" s="1"/>
  <c r="D289" i="11"/>
  <c r="Y329" i="6" s="1"/>
  <c r="Z329" i="6" s="1"/>
  <c r="AA329" i="6" s="1"/>
  <c r="D277" i="11"/>
  <c r="Y43" i="6" s="1"/>
  <c r="Z43" i="6" s="1"/>
  <c r="AA43" i="6" s="1"/>
  <c r="D265" i="11"/>
  <c r="Y290" i="6" s="1"/>
  <c r="Z290" i="6" s="1"/>
  <c r="AA290" i="6" s="1"/>
  <c r="D253" i="11"/>
  <c r="Y53" i="6" s="1"/>
  <c r="Z53" i="6" s="1"/>
  <c r="AA53" i="6" s="1"/>
  <c r="D241" i="11"/>
  <c r="Y344" i="6" s="1"/>
  <c r="Z344" i="6" s="1"/>
  <c r="AA344" i="6" s="1"/>
  <c r="D229" i="11"/>
  <c r="Y252" i="6" s="1"/>
  <c r="Z252" i="6" s="1"/>
  <c r="AA252" i="6" s="1"/>
  <c r="D217" i="11"/>
  <c r="Y199" i="6" s="1"/>
  <c r="Z199" i="6" s="1"/>
  <c r="AA199" i="6" s="1"/>
  <c r="D205" i="11"/>
  <c r="Y19" i="6" s="1"/>
  <c r="Z19" i="6" s="1"/>
  <c r="AA19" i="6" s="1"/>
  <c r="D193" i="11"/>
  <c r="Y339" i="6" s="1"/>
  <c r="Z339" i="6" s="1"/>
  <c r="AA339" i="6" s="1"/>
  <c r="D181" i="11"/>
  <c r="Y32" i="6" s="1"/>
  <c r="Z32" i="6" s="1"/>
  <c r="AA32" i="6" s="1"/>
  <c r="D169" i="11"/>
  <c r="Y253" i="6" s="1"/>
  <c r="Z253" i="6" s="1"/>
  <c r="AA253" i="6" s="1"/>
  <c r="D157" i="11"/>
  <c r="Y393" i="6" s="1"/>
  <c r="Z393" i="6" s="1"/>
  <c r="AA393" i="6" s="1"/>
  <c r="D145" i="11"/>
  <c r="Y240" i="6" s="1"/>
  <c r="Z240" i="6" s="1"/>
  <c r="AA240" i="6" s="1"/>
  <c r="D133" i="11"/>
  <c r="Y405" i="6" s="1"/>
  <c r="Z405" i="6" s="1"/>
  <c r="AA405" i="6" s="1"/>
  <c r="D121" i="11"/>
  <c r="Y417" i="6" s="1"/>
  <c r="Z417" i="6" s="1"/>
  <c r="AA417" i="6" s="1"/>
  <c r="D109" i="11"/>
  <c r="Y407" i="6" s="1"/>
  <c r="Z407" i="6" s="1"/>
  <c r="AA407" i="6" s="1"/>
  <c r="D97" i="11"/>
  <c r="Y132" i="6" s="1"/>
  <c r="Z132" i="6" s="1"/>
  <c r="AA132" i="6" s="1"/>
  <c r="D85" i="11"/>
  <c r="Y105" i="6" s="1"/>
  <c r="Z105" i="6" s="1"/>
  <c r="AA105" i="6" s="1"/>
  <c r="D73" i="11"/>
  <c r="Y215" i="6" s="1"/>
  <c r="Z215" i="6" s="1"/>
  <c r="AA215" i="6" s="1"/>
  <c r="D61" i="11"/>
  <c r="Y324" i="6" s="1"/>
  <c r="Z324" i="6" s="1"/>
  <c r="AA324" i="6" s="1"/>
  <c r="D49" i="11"/>
  <c r="Y13" i="6" s="1"/>
  <c r="Z13" i="6" s="1"/>
  <c r="AA13" i="6" s="1"/>
  <c r="D37" i="11"/>
  <c r="Y39" i="6" s="1"/>
  <c r="Z39" i="6" s="1"/>
  <c r="AA39" i="6" s="1"/>
  <c r="D25" i="11"/>
  <c r="D13" i="11"/>
  <c r="D2" i="11"/>
  <c r="D384" i="11"/>
  <c r="Y35" i="6" s="1"/>
  <c r="Z35" i="6" s="1"/>
  <c r="AA35" i="6" s="1"/>
  <c r="D372" i="11"/>
  <c r="Y196" i="6" s="1"/>
  <c r="Z196" i="6" s="1"/>
  <c r="AA196" i="6" s="1"/>
  <c r="D360" i="11"/>
  <c r="Y162" i="6" s="1"/>
  <c r="Z162" i="6" s="1"/>
  <c r="AA162" i="6" s="1"/>
  <c r="D348" i="11"/>
  <c r="Y353" i="6" s="1"/>
  <c r="Z353" i="6" s="1"/>
  <c r="AA353" i="6" s="1"/>
  <c r="D336" i="11"/>
  <c r="Y391" i="6" s="1"/>
  <c r="Z391" i="6" s="1"/>
  <c r="AA391" i="6" s="1"/>
  <c r="D324" i="11"/>
  <c r="Y288" i="6" s="1"/>
  <c r="Z288" i="6" s="1"/>
  <c r="AA288" i="6" s="1"/>
  <c r="D312" i="11"/>
  <c r="Y110" i="6" s="1"/>
  <c r="Z110" i="6" s="1"/>
  <c r="AA110" i="6" s="1"/>
  <c r="D300" i="11"/>
  <c r="Y333" i="6" s="1"/>
  <c r="Z333" i="6" s="1"/>
  <c r="AA333" i="6" s="1"/>
  <c r="D288" i="11"/>
  <c r="Y439" i="6" s="1"/>
  <c r="Z439" i="6" s="1"/>
  <c r="AA439" i="6" s="1"/>
  <c r="D276" i="11"/>
  <c r="Y55" i="6" s="1"/>
  <c r="Z55" i="6" s="1"/>
  <c r="AA55" i="6" s="1"/>
  <c r="D264" i="11"/>
  <c r="Y398" i="6" s="1"/>
  <c r="Z398" i="6" s="1"/>
  <c r="AA398" i="6" s="1"/>
  <c r="D252" i="11"/>
  <c r="Y262" i="6" s="1"/>
  <c r="Z262" i="6" s="1"/>
  <c r="AA262" i="6" s="1"/>
  <c r="D240" i="11"/>
  <c r="Y379" i="6" s="1"/>
  <c r="Z379" i="6" s="1"/>
  <c r="AA379" i="6" s="1"/>
  <c r="D228" i="11"/>
  <c r="Y238" i="6" s="1"/>
  <c r="Z238" i="6" s="1"/>
  <c r="AA238" i="6" s="1"/>
  <c r="D216" i="11"/>
  <c r="Y247" i="6" s="1"/>
  <c r="Z247" i="6" s="1"/>
  <c r="AA247" i="6" s="1"/>
  <c r="D204" i="11"/>
  <c r="Y96" i="6" s="1"/>
  <c r="Z96" i="6" s="1"/>
  <c r="AA96" i="6" s="1"/>
  <c r="D192" i="11"/>
  <c r="Y234" i="6" s="1"/>
  <c r="Z234" i="6" s="1"/>
  <c r="AA234" i="6" s="1"/>
  <c r="D180" i="11"/>
  <c r="Y325" i="6" s="1"/>
  <c r="Z325" i="6" s="1"/>
  <c r="AA325" i="6" s="1"/>
  <c r="D168" i="11"/>
  <c r="Y249" i="6" s="1"/>
  <c r="Z249" i="6" s="1"/>
  <c r="AA249" i="6" s="1"/>
  <c r="D156" i="11"/>
  <c r="Y136" i="6" s="1"/>
  <c r="Z136" i="6" s="1"/>
  <c r="AA136" i="6" s="1"/>
  <c r="D144" i="11"/>
  <c r="Y260" i="6" s="1"/>
  <c r="Z260" i="6" s="1"/>
  <c r="AA260" i="6" s="1"/>
  <c r="D132" i="11"/>
  <c r="Y129" i="6" s="1"/>
  <c r="Z129" i="6" s="1"/>
  <c r="AA129" i="6" s="1"/>
  <c r="D120" i="11"/>
  <c r="Y423" i="6" s="1"/>
  <c r="Z423" i="6" s="1"/>
  <c r="AA423" i="6" s="1"/>
  <c r="D108" i="11"/>
  <c r="Y406" i="6" s="1"/>
  <c r="Z406" i="6" s="1"/>
  <c r="AA406" i="6" s="1"/>
  <c r="D96" i="11"/>
  <c r="Y34" i="6" s="1"/>
  <c r="Z34" i="6" s="1"/>
  <c r="AA34" i="6" s="1"/>
  <c r="D84" i="11"/>
  <c r="Y133" i="6" s="1"/>
  <c r="Z133" i="6" s="1"/>
  <c r="AA133" i="6" s="1"/>
  <c r="D72" i="11"/>
  <c r="D60" i="11"/>
  <c r="Y95" i="6" s="1"/>
  <c r="Z95" i="6" s="1"/>
  <c r="AA95" i="6" s="1"/>
  <c r="D48" i="11"/>
  <c r="Y18" i="6" s="1"/>
  <c r="Z18" i="6" s="1"/>
  <c r="AA18" i="6" s="1"/>
  <c r="D36" i="11"/>
  <c r="Y92" i="6" s="1"/>
  <c r="Z92" i="6" s="1"/>
  <c r="AA92" i="6" s="1"/>
  <c r="D24" i="11"/>
  <c r="Y73" i="6" s="1"/>
  <c r="Z73" i="6" s="1"/>
  <c r="AA73" i="6" s="1"/>
  <c r="D12" i="11"/>
  <c r="D395" i="11"/>
  <c r="Y336" i="6" s="1"/>
  <c r="Z336" i="6" s="1"/>
  <c r="AA336" i="6" s="1"/>
  <c r="D383" i="11"/>
  <c r="Y319" i="6" s="1"/>
  <c r="Z319" i="6" s="1"/>
  <c r="AA319" i="6" s="1"/>
  <c r="D371" i="11"/>
  <c r="Y16" i="6" s="1"/>
  <c r="Z16" i="6" s="1"/>
  <c r="AA16" i="6" s="1"/>
  <c r="D359" i="11"/>
  <c r="Y160" i="6" s="1"/>
  <c r="Z160" i="6" s="1"/>
  <c r="AA160" i="6" s="1"/>
  <c r="D347" i="11"/>
  <c r="Y103" i="6" s="1"/>
  <c r="Z103" i="6" s="1"/>
  <c r="AA103" i="6" s="1"/>
  <c r="D335" i="11"/>
  <c r="Y310" i="6" s="1"/>
  <c r="Z310" i="6" s="1"/>
  <c r="AA310" i="6" s="1"/>
  <c r="D323" i="11"/>
  <c r="Y74" i="6" s="1"/>
  <c r="Z74" i="6" s="1"/>
  <c r="AA74" i="6" s="1"/>
  <c r="D311" i="11"/>
  <c r="Y230" i="6" s="1"/>
  <c r="Z230" i="6" s="1"/>
  <c r="AA230" i="6" s="1"/>
  <c r="D299" i="11"/>
  <c r="Y340" i="6" s="1"/>
  <c r="Z340" i="6" s="1"/>
  <c r="AA340" i="6" s="1"/>
  <c r="D287" i="11"/>
  <c r="Y442" i="6" s="1"/>
  <c r="Z442" i="6" s="1"/>
  <c r="AA442" i="6" s="1"/>
  <c r="D275" i="11"/>
  <c r="Y48" i="6" s="1"/>
  <c r="Z48" i="6" s="1"/>
  <c r="AA48" i="6" s="1"/>
  <c r="D263" i="11"/>
  <c r="Y282" i="6" s="1"/>
  <c r="Z282" i="6" s="1"/>
  <c r="AA282" i="6" s="1"/>
  <c r="D251" i="11"/>
  <c r="Y352" i="6" s="1"/>
  <c r="Z352" i="6" s="1"/>
  <c r="AA352" i="6" s="1"/>
  <c r="D239" i="11"/>
  <c r="Y224" i="6" s="1"/>
  <c r="Z224" i="6" s="1"/>
  <c r="AA224" i="6" s="1"/>
  <c r="D227" i="11"/>
  <c r="Y332" i="6" s="1"/>
  <c r="Z332" i="6" s="1"/>
  <c r="AA332" i="6" s="1"/>
  <c r="D215" i="11"/>
  <c r="Y241" i="6" s="1"/>
  <c r="Z241" i="6" s="1"/>
  <c r="AA241" i="6" s="1"/>
  <c r="D203" i="11"/>
  <c r="Y24" i="6" s="1"/>
  <c r="Z24" i="6" s="1"/>
  <c r="AA24" i="6" s="1"/>
  <c r="D191" i="11"/>
  <c r="Y274" i="6" s="1"/>
  <c r="Z274" i="6" s="1"/>
  <c r="AA274" i="6" s="1"/>
  <c r="D179" i="11"/>
  <c r="Y284" i="6" s="1"/>
  <c r="Z284" i="6" s="1"/>
  <c r="AA284" i="6" s="1"/>
  <c r="D167" i="11"/>
  <c r="Y250" i="6" s="1"/>
  <c r="Z250" i="6" s="1"/>
  <c r="AA250" i="6" s="1"/>
  <c r="D155" i="11"/>
  <c r="Y140" i="6" s="1"/>
  <c r="Z140" i="6" s="1"/>
  <c r="AA140" i="6" s="1"/>
  <c r="D143" i="11"/>
  <c r="Y264" i="6" s="1"/>
  <c r="Z264" i="6" s="1"/>
  <c r="AA264" i="6" s="1"/>
  <c r="D131" i="11"/>
  <c r="Y425" i="6" s="1"/>
  <c r="Z425" i="6" s="1"/>
  <c r="AA425" i="6" s="1"/>
  <c r="D119" i="11"/>
  <c r="Y408" i="6" s="1"/>
  <c r="Z408" i="6" s="1"/>
  <c r="AA408" i="6" s="1"/>
  <c r="D107" i="11"/>
  <c r="Y10" i="6" s="1"/>
  <c r="Z10" i="6" s="1"/>
  <c r="AA10" i="6" s="1"/>
  <c r="D95" i="11"/>
  <c r="Y128" i="6" s="1"/>
  <c r="Z128" i="6" s="1"/>
  <c r="AA128" i="6" s="1"/>
  <c r="D83" i="11"/>
  <c r="Y141" i="6" s="1"/>
  <c r="Z141" i="6" s="1"/>
  <c r="AA141" i="6" s="1"/>
  <c r="D71" i="11"/>
  <c r="Y189" i="6" s="1"/>
  <c r="Z189" i="6" s="1"/>
  <c r="AA189" i="6" s="1"/>
  <c r="D59" i="11"/>
  <c r="Y79" i="6" s="1"/>
  <c r="Z79" i="6" s="1"/>
  <c r="AA79" i="6" s="1"/>
  <c r="D47" i="11"/>
  <c r="Y345" i="6" s="1"/>
  <c r="Z345" i="6" s="1"/>
  <c r="AA345" i="6" s="1"/>
  <c r="D35" i="11"/>
  <c r="Y80" i="6" s="1"/>
  <c r="Z80" i="6" s="1"/>
  <c r="AA80" i="6" s="1"/>
  <c r="D23" i="11"/>
  <c r="Y150" i="6" s="1"/>
  <c r="Z150" i="6" s="1"/>
  <c r="AA150" i="6" s="1"/>
  <c r="D11" i="11"/>
  <c r="D394" i="11"/>
  <c r="Y85" i="6" s="1"/>
  <c r="Z85" i="6" s="1"/>
  <c r="AA85" i="6" s="1"/>
  <c r="D382" i="11"/>
  <c r="Y350" i="6" s="1"/>
  <c r="Z350" i="6" s="1"/>
  <c r="AA350" i="6" s="1"/>
  <c r="D370" i="11"/>
  <c r="Y204" i="6" s="1"/>
  <c r="Z204" i="6" s="1"/>
  <c r="AA204" i="6" s="1"/>
  <c r="D358" i="11"/>
  <c r="Y159" i="6" s="1"/>
  <c r="Z159" i="6" s="1"/>
  <c r="AA159" i="6" s="1"/>
  <c r="D346" i="11"/>
  <c r="D334" i="11"/>
  <c r="Y307" i="6" s="1"/>
  <c r="Z307" i="6" s="1"/>
  <c r="AA307" i="6" s="1"/>
  <c r="D322" i="11"/>
  <c r="Y147" i="6" s="1"/>
  <c r="Z147" i="6" s="1"/>
  <c r="AA147" i="6" s="1"/>
  <c r="D310" i="11"/>
  <c r="Y40" i="6" s="1"/>
  <c r="Z40" i="6" s="1"/>
  <c r="AA40" i="6" s="1"/>
  <c r="D298" i="11"/>
  <c r="Y208" i="6" s="1"/>
  <c r="Z208" i="6" s="1"/>
  <c r="AA208" i="6" s="1"/>
  <c r="D286" i="11"/>
  <c r="Y362" i="6" s="1"/>
  <c r="Z362" i="6" s="1"/>
  <c r="AA362" i="6" s="1"/>
  <c r="D274" i="11"/>
  <c r="Y248" i="6" s="1"/>
  <c r="Z248" i="6" s="1"/>
  <c r="AA248" i="6" s="1"/>
  <c r="D262" i="11"/>
  <c r="Y213" i="6" s="1"/>
  <c r="Z213" i="6" s="1"/>
  <c r="AA213" i="6" s="1"/>
  <c r="D250" i="11"/>
  <c r="Y397" i="6" s="1"/>
  <c r="Z397" i="6" s="1"/>
  <c r="AA397" i="6" s="1"/>
  <c r="D238" i="11"/>
  <c r="Y229" i="6" s="1"/>
  <c r="Z229" i="6" s="1"/>
  <c r="AA229" i="6" s="1"/>
  <c r="D226" i="11"/>
  <c r="Y387" i="6" s="1"/>
  <c r="Z387" i="6" s="1"/>
  <c r="AA387" i="6" s="1"/>
  <c r="D214" i="11"/>
  <c r="Y219" i="6" s="1"/>
  <c r="Z219" i="6" s="1"/>
  <c r="AA219" i="6" s="1"/>
  <c r="D202" i="11"/>
  <c r="Y256" i="6" s="1"/>
  <c r="Z256" i="6" s="1"/>
  <c r="AA256" i="6" s="1"/>
  <c r="D190" i="11"/>
  <c r="Y263" i="6" s="1"/>
  <c r="Z263" i="6" s="1"/>
  <c r="AA263" i="6" s="1"/>
  <c r="D178" i="11"/>
  <c r="Y370" i="6" s="1"/>
  <c r="Z370" i="6" s="1"/>
  <c r="AA370" i="6" s="1"/>
  <c r="D166" i="11"/>
  <c r="Y372" i="6" s="1"/>
  <c r="Z372" i="6" s="1"/>
  <c r="AA372" i="6" s="1"/>
  <c r="D154" i="11"/>
  <c r="Y138" i="6" s="1"/>
  <c r="Z138" i="6" s="1"/>
  <c r="AA138" i="6" s="1"/>
  <c r="D142" i="11"/>
  <c r="Y225" i="6" s="1"/>
  <c r="Z225" i="6" s="1"/>
  <c r="AA225" i="6" s="1"/>
  <c r="D130" i="11"/>
  <c r="Y421" i="6" s="1"/>
  <c r="Z421" i="6" s="1"/>
  <c r="AA421" i="6" s="1"/>
  <c r="D118" i="11"/>
  <c r="Y29" i="6" s="1"/>
  <c r="Z29" i="6" s="1"/>
  <c r="AA29" i="6" s="1"/>
  <c r="D106" i="11"/>
  <c r="Y153" i="6" s="1"/>
  <c r="Z153" i="6" s="1"/>
  <c r="AA153" i="6" s="1"/>
  <c r="D94" i="11"/>
  <c r="Y143" i="6" s="1"/>
  <c r="Z143" i="6" s="1"/>
  <c r="AA143" i="6" s="1"/>
  <c r="D82" i="11"/>
  <c r="Y104" i="6" s="1"/>
  <c r="Z104" i="6" s="1"/>
  <c r="AA104" i="6" s="1"/>
  <c r="D70" i="11"/>
  <c r="Y198" i="6" s="1"/>
  <c r="Z198" i="6" s="1"/>
  <c r="AA198" i="6" s="1"/>
  <c r="D58" i="11"/>
  <c r="Y28" i="6" s="1"/>
  <c r="Z28" i="6" s="1"/>
  <c r="AA28" i="6" s="1"/>
  <c r="D46" i="11"/>
  <c r="Y7" i="6" s="1"/>
  <c r="Z7" i="6" s="1"/>
  <c r="AA7" i="6" s="1"/>
  <c r="D34" i="11"/>
  <c r="Y411" i="6" s="1"/>
  <c r="Z411" i="6" s="1"/>
  <c r="AA411" i="6" s="1"/>
  <c r="D22" i="11"/>
  <c r="Y424" i="6" s="1"/>
  <c r="Z424" i="6" s="1"/>
  <c r="AA424" i="6" s="1"/>
  <c r="D10" i="11"/>
  <c r="D393" i="11"/>
  <c r="Y119" i="6" s="1"/>
  <c r="Z119" i="6" s="1"/>
  <c r="AA119" i="6" s="1"/>
  <c r="D381" i="11"/>
  <c r="Y349" i="6" s="1"/>
  <c r="Z349" i="6" s="1"/>
  <c r="AA349" i="6" s="1"/>
  <c r="D369" i="11"/>
  <c r="Y158" i="6" s="1"/>
  <c r="Z158" i="6" s="1"/>
  <c r="AA158" i="6" s="1"/>
  <c r="D357" i="11"/>
  <c r="Y163" i="6" s="1"/>
  <c r="Z163" i="6" s="1"/>
  <c r="AA163" i="6" s="1"/>
  <c r="D345" i="11"/>
  <c r="D333" i="11"/>
  <c r="Y304" i="6" s="1"/>
  <c r="Z304" i="6" s="1"/>
  <c r="AA304" i="6" s="1"/>
  <c r="D321" i="11"/>
  <c r="Y142" i="6" s="1"/>
  <c r="Z142" i="6" s="1"/>
  <c r="AA142" i="6" s="1"/>
  <c r="D309" i="11"/>
  <c r="Y30" i="6" s="1"/>
  <c r="Z30" i="6" s="1"/>
  <c r="AA30" i="6" s="1"/>
  <c r="D297" i="11"/>
  <c r="Y210" i="6" s="1"/>
  <c r="Z210" i="6" s="1"/>
  <c r="AA210" i="6" s="1"/>
  <c r="D285" i="11"/>
  <c r="Y21" i="6" s="1"/>
  <c r="Z21" i="6" s="1"/>
  <c r="AA21" i="6" s="1"/>
  <c r="D273" i="11"/>
  <c r="Y348" i="6" s="1"/>
  <c r="Z348" i="6" s="1"/>
  <c r="AA348" i="6" s="1"/>
  <c r="D261" i="11"/>
  <c r="Y223" i="6" s="1"/>
  <c r="Z223" i="6" s="1"/>
  <c r="AA223" i="6" s="1"/>
  <c r="D249" i="11"/>
  <c r="Y87" i="6" s="1"/>
  <c r="Z87" i="6" s="1"/>
  <c r="AA87" i="6" s="1"/>
  <c r="D237" i="11"/>
  <c r="Y233" i="6" s="1"/>
  <c r="Z233" i="6" s="1"/>
  <c r="AA233" i="6" s="1"/>
  <c r="D225" i="11"/>
  <c r="Y83" i="6" s="1"/>
  <c r="Z83" i="6" s="1"/>
  <c r="AA83" i="6" s="1"/>
  <c r="D213" i="11"/>
  <c r="Y214" i="6" s="1"/>
  <c r="Z214" i="6" s="1"/>
  <c r="AA214" i="6" s="1"/>
  <c r="D201" i="11"/>
  <c r="Y392" i="6" s="1"/>
  <c r="Z392" i="6" s="1"/>
  <c r="AA392" i="6" s="1"/>
  <c r="D189" i="11"/>
  <c r="Y257" i="6" s="1"/>
  <c r="Z257" i="6" s="1"/>
  <c r="AA257" i="6" s="1"/>
  <c r="D177" i="11"/>
  <c r="Y399" i="6" s="1"/>
  <c r="Z399" i="6" s="1"/>
  <c r="AA399" i="6" s="1"/>
  <c r="D165" i="11"/>
  <c r="Y266" i="6" s="1"/>
  <c r="Z266" i="6" s="1"/>
  <c r="AA266" i="6" s="1"/>
  <c r="D153" i="11"/>
  <c r="Y106" i="6" s="1"/>
  <c r="Z106" i="6" s="1"/>
  <c r="AA106" i="6" s="1"/>
  <c r="D141" i="11"/>
  <c r="Y122" i="6" s="1"/>
  <c r="Z122" i="6" s="1"/>
  <c r="AA122" i="6" s="1"/>
  <c r="D129" i="11"/>
  <c r="Y3" i="6" s="1"/>
  <c r="Z3" i="6" s="1"/>
  <c r="AA3" i="6" s="1"/>
  <c r="D117" i="11"/>
  <c r="Y60" i="6" s="1"/>
  <c r="Z60" i="6" s="1"/>
  <c r="AA60" i="6" s="1"/>
  <c r="D105" i="11"/>
  <c r="Y383" i="6" s="1"/>
  <c r="Z383" i="6" s="1"/>
  <c r="AA383" i="6" s="1"/>
  <c r="D93" i="11"/>
  <c r="Y117" i="6" s="1"/>
  <c r="Z117" i="6" s="1"/>
  <c r="AA117" i="6" s="1"/>
  <c r="D81" i="11"/>
  <c r="Y41" i="6" s="1"/>
  <c r="Z41" i="6" s="1"/>
  <c r="AA41" i="6" s="1"/>
  <c r="D69" i="11"/>
  <c r="Y202" i="6" s="1"/>
  <c r="Z202" i="6" s="1"/>
  <c r="AA202" i="6" s="1"/>
  <c r="D57" i="11"/>
  <c r="Y318" i="6" s="1"/>
  <c r="Z318" i="6" s="1"/>
  <c r="AA318" i="6" s="1"/>
  <c r="D45" i="11"/>
  <c r="Y396" i="6" s="1"/>
  <c r="Z396" i="6" s="1"/>
  <c r="AA396" i="6" s="1"/>
  <c r="D33" i="11"/>
  <c r="Y359" i="6" s="1"/>
  <c r="Z359" i="6" s="1"/>
  <c r="AA359" i="6" s="1"/>
  <c r="D21" i="11"/>
  <c r="Y101" i="6" s="1"/>
  <c r="Z101" i="6" s="1"/>
  <c r="AA101" i="6" s="1"/>
  <c r="D9" i="11"/>
  <c r="D392" i="11"/>
  <c r="Y400" i="6" s="1"/>
  <c r="Z400" i="6" s="1"/>
  <c r="AA400" i="6" s="1"/>
  <c r="D380" i="11"/>
  <c r="Y347" i="6" s="1"/>
  <c r="Z347" i="6" s="1"/>
  <c r="AA347" i="6" s="1"/>
  <c r="D368" i="11"/>
  <c r="Y237" i="6" s="1"/>
  <c r="Z237" i="6" s="1"/>
  <c r="AA237" i="6" s="1"/>
  <c r="D356" i="11"/>
  <c r="Y161" i="6" s="1"/>
  <c r="Z161" i="6" s="1"/>
  <c r="AA161" i="6" s="1"/>
  <c r="D344" i="11"/>
  <c r="Y181" i="6" s="1"/>
  <c r="Z181" i="6" s="1"/>
  <c r="AA181" i="6" s="1"/>
  <c r="D332" i="11"/>
  <c r="Y317" i="6" s="1"/>
  <c r="Z317" i="6" s="1"/>
  <c r="AA317" i="6" s="1"/>
  <c r="D320" i="11"/>
  <c r="Y121" i="6" s="1"/>
  <c r="Z121" i="6" s="1"/>
  <c r="AA121" i="6" s="1"/>
  <c r="D308" i="11"/>
  <c r="Y52" i="6" s="1"/>
  <c r="Z52" i="6" s="1"/>
  <c r="AA52" i="6" s="1"/>
  <c r="D296" i="11"/>
  <c r="Y207" i="6" s="1"/>
  <c r="Z207" i="6" s="1"/>
  <c r="AA207" i="6" s="1"/>
  <c r="D284" i="11"/>
  <c r="Y380" i="6" s="1"/>
  <c r="Z380" i="6" s="1"/>
  <c r="AA380" i="6" s="1"/>
  <c r="D272" i="11"/>
  <c r="Y200" i="6" s="1"/>
  <c r="Z200" i="6" s="1"/>
  <c r="AA200" i="6" s="1"/>
  <c r="D260" i="11"/>
  <c r="Y195" i="6" s="1"/>
  <c r="Z195" i="6" s="1"/>
  <c r="AA195" i="6" s="1"/>
  <c r="D248" i="11"/>
  <c r="Y97" i="6" s="1"/>
  <c r="Z97" i="6" s="1"/>
  <c r="AA97" i="6" s="1"/>
  <c r="D236" i="11"/>
  <c r="Y228" i="6" s="1"/>
  <c r="Z228" i="6" s="1"/>
  <c r="AA228" i="6" s="1"/>
  <c r="D224" i="11"/>
  <c r="Y50" i="6" s="1"/>
  <c r="Z50" i="6" s="1"/>
  <c r="AA50" i="6" s="1"/>
  <c r="D212" i="11"/>
  <c r="Y279" i="6" s="1"/>
  <c r="Z279" i="6" s="1"/>
  <c r="AA279" i="6" s="1"/>
  <c r="D200" i="11"/>
  <c r="Y441" i="6" s="1"/>
  <c r="Z441" i="6" s="1"/>
  <c r="AA441" i="6" s="1"/>
  <c r="D188" i="11"/>
  <c r="Y251" i="6" s="1"/>
  <c r="Z251" i="6" s="1"/>
  <c r="AA251" i="6" s="1"/>
  <c r="D176" i="11"/>
  <c r="Y422" i="6" s="1"/>
  <c r="Z422" i="6" s="1"/>
  <c r="AA422" i="6" s="1"/>
  <c r="D164" i="11"/>
  <c r="Y254" i="6" s="1"/>
  <c r="Z254" i="6" s="1"/>
  <c r="AA254" i="6" s="1"/>
  <c r="D152" i="11"/>
  <c r="Y403" i="6" s="1"/>
  <c r="Z403" i="6" s="1"/>
  <c r="AA403" i="6" s="1"/>
  <c r="D140" i="11"/>
  <c r="Y26" i="6" s="1"/>
  <c r="Z26" i="6" s="1"/>
  <c r="AA26" i="6" s="1"/>
  <c r="D128" i="11"/>
  <c r="Y401" i="6" s="1"/>
  <c r="Z401" i="6" s="1"/>
  <c r="AA401" i="6" s="1"/>
  <c r="D116" i="11"/>
  <c r="Y14" i="6" s="1"/>
  <c r="Z14" i="6" s="1"/>
  <c r="AA14" i="6" s="1"/>
  <c r="D104" i="11"/>
  <c r="Y373" i="6" s="1"/>
  <c r="Z373" i="6" s="1"/>
  <c r="AA373" i="6" s="1"/>
  <c r="D92" i="11"/>
  <c r="Y38" i="6" s="1"/>
  <c r="Z38" i="6" s="1"/>
  <c r="AA38" i="6" s="1"/>
  <c r="D80" i="11"/>
  <c r="Y56" i="6" s="1"/>
  <c r="Z56" i="6" s="1"/>
  <c r="AA56" i="6" s="1"/>
  <c r="D68" i="11"/>
  <c r="Y193" i="6" s="1"/>
  <c r="Z193" i="6" s="1"/>
  <c r="AA193" i="6" s="1"/>
  <c r="D56" i="11"/>
  <c r="Y15" i="6" s="1"/>
  <c r="Z15" i="6" s="1"/>
  <c r="AA15" i="6" s="1"/>
  <c r="D44" i="11"/>
  <c r="Y99" i="6" s="1"/>
  <c r="Z99" i="6" s="1"/>
  <c r="AA99" i="6" s="1"/>
  <c r="D32" i="11"/>
  <c r="Y75" i="6" s="1"/>
  <c r="Z75" i="6" s="1"/>
  <c r="AA75" i="6" s="1"/>
  <c r="D20" i="11"/>
  <c r="Y151" i="6" s="1"/>
  <c r="Z151" i="6" s="1"/>
  <c r="AA151" i="6" s="1"/>
  <c r="D8" i="11"/>
  <c r="D391" i="11"/>
  <c r="Y68" i="6" s="1"/>
  <c r="Z68" i="6" s="1"/>
  <c r="AA68" i="6" s="1"/>
  <c r="D379" i="11"/>
  <c r="Y327" i="6" s="1"/>
  <c r="Z327" i="6" s="1"/>
  <c r="AA327" i="6" s="1"/>
  <c r="D367" i="11"/>
  <c r="Y176" i="6" s="1"/>
  <c r="Z176" i="6" s="1"/>
  <c r="AA176" i="6" s="1"/>
  <c r="D355" i="11"/>
  <c r="Y316" i="6" s="1"/>
  <c r="Z316" i="6" s="1"/>
  <c r="AA316" i="6" s="1"/>
  <c r="D343" i="11"/>
  <c r="Y184" i="6" s="1"/>
  <c r="Z184" i="6" s="1"/>
  <c r="AA184" i="6" s="1"/>
  <c r="D331" i="11"/>
  <c r="Y309" i="6" s="1"/>
  <c r="Z309" i="6" s="1"/>
  <c r="AA309" i="6" s="1"/>
  <c r="D319" i="11"/>
  <c r="Y127" i="6" s="1"/>
  <c r="Z127" i="6" s="1"/>
  <c r="AA127" i="6" s="1"/>
  <c r="D307" i="11"/>
  <c r="Y365" i="6" s="1"/>
  <c r="Z365" i="6" s="1"/>
  <c r="AA365" i="6" s="1"/>
  <c r="D295" i="11"/>
  <c r="Y221" i="6" s="1"/>
  <c r="Z221" i="6" s="1"/>
  <c r="AA221" i="6" s="1"/>
  <c r="D283" i="11"/>
  <c r="Y413" i="6" s="1"/>
  <c r="Z413" i="6" s="1"/>
  <c r="AA413" i="6" s="1"/>
  <c r="D271" i="11"/>
  <c r="Y381" i="6" s="1"/>
  <c r="Z381" i="6" s="1"/>
  <c r="AA381" i="6" s="1"/>
  <c r="D259" i="11"/>
  <c r="Y334" i="6" s="1"/>
  <c r="Z334" i="6" s="1"/>
  <c r="AA334" i="6" s="1"/>
  <c r="D247" i="11"/>
  <c r="Y120" i="6" s="1"/>
  <c r="Z120" i="6" s="1"/>
  <c r="AA120" i="6" s="1"/>
  <c r="D235" i="11"/>
  <c r="Y326" i="6" s="1"/>
  <c r="Z326" i="6" s="1"/>
  <c r="AA326" i="6" s="1"/>
  <c r="D223" i="11"/>
  <c r="Y84" i="6" s="1"/>
  <c r="Z84" i="6" s="1"/>
  <c r="AA84" i="6" s="1"/>
  <c r="D211" i="11"/>
  <c r="Y320" i="6" s="1"/>
  <c r="Z320" i="6" s="1"/>
  <c r="AA320" i="6" s="1"/>
  <c r="D199" i="11"/>
  <c r="Y389" i="6" s="1"/>
  <c r="Z389" i="6" s="1"/>
  <c r="AA389" i="6" s="1"/>
  <c r="D187" i="11"/>
  <c r="Y235" i="6" s="1"/>
  <c r="Z235" i="6" s="1"/>
  <c r="AA235" i="6" s="1"/>
  <c r="D175" i="11"/>
  <c r="Y420" i="6" s="1"/>
  <c r="Z420" i="6" s="1"/>
  <c r="AA420" i="6" s="1"/>
  <c r="D163" i="11"/>
  <c r="Y211" i="6" s="1"/>
  <c r="Z211" i="6" s="1"/>
  <c r="AA211" i="6" s="1"/>
  <c r="D151" i="11"/>
  <c r="Y135" i="6" s="1"/>
  <c r="Z135" i="6" s="1"/>
  <c r="AA135" i="6" s="1"/>
  <c r="D139" i="11"/>
  <c r="Y174" i="6" s="1"/>
  <c r="Z174" i="6" s="1"/>
  <c r="AA174" i="6" s="1"/>
  <c r="D127" i="11"/>
  <c r="Y93" i="6" s="1"/>
  <c r="Z93" i="6" s="1"/>
  <c r="AA93" i="6" s="1"/>
  <c r="D115" i="11"/>
  <c r="Y6" i="6" s="1"/>
  <c r="Z6" i="6" s="1"/>
  <c r="AA6" i="6" s="1"/>
  <c r="D103" i="11"/>
  <c r="Y49" i="6" s="1"/>
  <c r="Z49" i="6" s="1"/>
  <c r="AA49" i="6" s="1"/>
  <c r="D91" i="11"/>
  <c r="Y134" i="6" s="1"/>
  <c r="Z134" i="6" s="1"/>
  <c r="AA134" i="6" s="1"/>
  <c r="D79" i="11"/>
  <c r="Y437" i="6" s="1"/>
  <c r="Z437" i="6" s="1"/>
  <c r="AA437" i="6" s="1"/>
  <c r="D67" i="11"/>
  <c r="Y72" i="6" s="1"/>
  <c r="Z72" i="6" s="1"/>
  <c r="AA72" i="6" s="1"/>
  <c r="D55" i="11"/>
  <c r="Y434" i="6" s="1"/>
  <c r="Z434" i="6" s="1"/>
  <c r="AA434" i="6" s="1"/>
  <c r="D43" i="11"/>
  <c r="Y57" i="6" s="1"/>
  <c r="Z57" i="6" s="1"/>
  <c r="AA57" i="6" s="1"/>
  <c r="D31" i="11"/>
  <c r="Y430" i="6" s="1"/>
  <c r="Z430" i="6" s="1"/>
  <c r="AA430" i="6" s="1"/>
  <c r="D19" i="11"/>
  <c r="Y116" i="6" s="1"/>
  <c r="Z116" i="6" s="1"/>
  <c r="AA116" i="6" s="1"/>
  <c r="D7" i="11"/>
  <c r="D390" i="11"/>
  <c r="Y374" i="6" s="1"/>
  <c r="Z374" i="6" s="1"/>
  <c r="AA374" i="6" s="1"/>
  <c r="D378" i="11"/>
  <c r="Y314" i="6" s="1"/>
  <c r="Z314" i="6" s="1"/>
  <c r="AA314" i="6" s="1"/>
  <c r="D366" i="11"/>
  <c r="Y166" i="6" s="1"/>
  <c r="Z166" i="6" s="1"/>
  <c r="AA166" i="6" s="1"/>
  <c r="D354" i="11"/>
  <c r="Y155" i="6" s="1"/>
  <c r="Z155" i="6" s="1"/>
  <c r="AA155" i="6" s="1"/>
  <c r="D342" i="11"/>
  <c r="Y175" i="6" s="1"/>
  <c r="Z175" i="6" s="1"/>
  <c r="AA175" i="6" s="1"/>
  <c r="D330" i="11"/>
  <c r="Y328" i="6" s="1"/>
  <c r="Z328" i="6" s="1"/>
  <c r="AA328" i="6" s="1"/>
  <c r="D318" i="11"/>
  <c r="Y66" i="6" s="1"/>
  <c r="Z66" i="6" s="1"/>
  <c r="AA66" i="6" s="1"/>
  <c r="D306" i="11"/>
  <c r="Y232" i="6" s="1"/>
  <c r="Z232" i="6" s="1"/>
  <c r="AA232" i="6" s="1"/>
  <c r="D294" i="11"/>
  <c r="Y212" i="6" s="1"/>
  <c r="Z212" i="6" s="1"/>
  <c r="AA212" i="6" s="1"/>
  <c r="D282" i="11"/>
  <c r="Y388" i="6" s="1"/>
  <c r="Z388" i="6" s="1"/>
  <c r="AA388" i="6" s="1"/>
  <c r="D270" i="11"/>
  <c r="Y341" i="6" s="1"/>
  <c r="Z341" i="6" s="1"/>
  <c r="AA341" i="6" s="1"/>
  <c r="D258" i="11"/>
  <c r="Y360" i="6" s="1"/>
  <c r="Z360" i="6" s="1"/>
  <c r="AA360" i="6" s="1"/>
  <c r="D246" i="11"/>
  <c r="Y145" i="6" s="1"/>
  <c r="Z145" i="6" s="1"/>
  <c r="AA145" i="6" s="1"/>
  <c r="D234" i="11"/>
  <c r="Y378" i="6" s="1"/>
  <c r="Z378" i="6" s="1"/>
  <c r="AA378" i="6" s="1"/>
  <c r="D222" i="11"/>
  <c r="Y125" i="6" s="1"/>
  <c r="Z125" i="6" s="1"/>
  <c r="AA125" i="6" s="1"/>
  <c r="D210" i="11"/>
  <c r="Y313" i="6" s="1"/>
  <c r="Z313" i="6" s="1"/>
  <c r="AA313" i="6" s="1"/>
  <c r="D198" i="11"/>
  <c r="Y361" i="6" s="1"/>
  <c r="Z361" i="6" s="1"/>
  <c r="AA361" i="6" s="1"/>
  <c r="D186" i="11"/>
  <c r="Y186" i="6" s="1"/>
  <c r="Z186" i="6" s="1"/>
  <c r="AA186" i="6" s="1"/>
  <c r="D174" i="11"/>
  <c r="Y70" i="6" s="1"/>
  <c r="Z70" i="6" s="1"/>
  <c r="AA70" i="6" s="1"/>
  <c r="D162" i="11"/>
  <c r="Y358" i="6" s="1"/>
  <c r="Z358" i="6" s="1"/>
  <c r="AA358" i="6" s="1"/>
  <c r="D150" i="11"/>
  <c r="Y88" i="6" s="1"/>
  <c r="Z88" i="6" s="1"/>
  <c r="AA88" i="6" s="1"/>
  <c r="D138" i="11"/>
  <c r="Y86" i="6" s="1"/>
  <c r="Z86" i="6" s="1"/>
  <c r="AA86" i="6" s="1"/>
  <c r="D126" i="11"/>
  <c r="Y367" i="6" s="1"/>
  <c r="Z367" i="6" s="1"/>
  <c r="AA367" i="6" s="1"/>
  <c r="D114" i="11"/>
  <c r="Y107" i="6" s="1"/>
  <c r="Z107" i="6" s="1"/>
  <c r="AA107" i="6" s="1"/>
  <c r="D102" i="11"/>
  <c r="Y113" i="6" s="1"/>
  <c r="Z113" i="6" s="1"/>
  <c r="AA113" i="6" s="1"/>
  <c r="D90" i="11"/>
  <c r="Y259" i="6" s="1"/>
  <c r="Z259" i="6" s="1"/>
  <c r="AA259" i="6" s="1"/>
  <c r="D78" i="11"/>
  <c r="Y192" i="6" s="1"/>
  <c r="Z192" i="6" s="1"/>
  <c r="AA192" i="6" s="1"/>
  <c r="D66" i="11"/>
  <c r="Y410" i="6" s="1"/>
  <c r="Z410" i="6" s="1"/>
  <c r="AA410" i="6" s="1"/>
  <c r="D54" i="11"/>
  <c r="Y435" i="6" s="1"/>
  <c r="Z435" i="6" s="1"/>
  <c r="AA435" i="6" s="1"/>
  <c r="D42" i="11"/>
  <c r="Y91" i="6" s="1"/>
  <c r="Z91" i="6" s="1"/>
  <c r="AA91" i="6" s="1"/>
  <c r="D30" i="11"/>
  <c r="Y440" i="6" s="1"/>
  <c r="Z440" i="6" s="1"/>
  <c r="AA440" i="6" s="1"/>
  <c r="D18" i="11"/>
  <c r="Y118" i="6" s="1"/>
  <c r="Z118" i="6" s="1"/>
  <c r="AA118" i="6" s="1"/>
  <c r="D6" i="11"/>
  <c r="D389" i="11"/>
  <c r="Y311" i="6" s="1"/>
  <c r="Z311" i="6" s="1"/>
  <c r="AA311" i="6" s="1"/>
  <c r="D377" i="11"/>
  <c r="Y409" i="6" s="1"/>
  <c r="Z409" i="6" s="1"/>
  <c r="AA409" i="6" s="1"/>
  <c r="D365" i="11"/>
  <c r="Y306" i="6" s="1"/>
  <c r="Z306" i="6" s="1"/>
  <c r="AA306" i="6" s="1"/>
  <c r="D353" i="11"/>
  <c r="Y197" i="6" s="1"/>
  <c r="Z197" i="6" s="1"/>
  <c r="AA197" i="6" s="1"/>
  <c r="D341" i="11"/>
  <c r="Y126" i="6" s="1"/>
  <c r="Z126" i="6" s="1"/>
  <c r="AA126" i="6" s="1"/>
  <c r="D329" i="11"/>
  <c r="Y390" i="6" s="1"/>
  <c r="Z390" i="6" s="1"/>
  <c r="AA390" i="6" s="1"/>
  <c r="D317" i="11"/>
  <c r="Y100" i="6" s="1"/>
  <c r="Z100" i="6" s="1"/>
  <c r="AA100" i="6" s="1"/>
  <c r="D305" i="11"/>
  <c r="Y443" i="6" s="1"/>
  <c r="Z443" i="6" s="1"/>
  <c r="AA443" i="6" s="1"/>
  <c r="D293" i="11"/>
  <c r="Y201" i="6" s="1"/>
  <c r="Z201" i="6" s="1"/>
  <c r="AA201" i="6" s="1"/>
  <c r="D281" i="11"/>
  <c r="Y382" i="6" s="1"/>
  <c r="Z382" i="6" s="1"/>
  <c r="AA382" i="6" s="1"/>
  <c r="D269" i="11"/>
  <c r="Y205" i="6" s="1"/>
  <c r="Z205" i="6" s="1"/>
  <c r="AA205" i="6" s="1"/>
  <c r="D257" i="11"/>
  <c r="Y386" i="6" s="1"/>
  <c r="Z386" i="6" s="1"/>
  <c r="AA386" i="6" s="1"/>
  <c r="D245" i="11"/>
  <c r="Y123" i="6" s="1"/>
  <c r="Z123" i="6" s="1"/>
  <c r="AA123" i="6" s="1"/>
  <c r="D233" i="11"/>
  <c r="Y342" i="6" s="1"/>
  <c r="Z342" i="6" s="1"/>
  <c r="AA342" i="6" s="1"/>
  <c r="D221" i="11"/>
  <c r="Y351" i="6" s="1"/>
  <c r="Z351" i="6" s="1"/>
  <c r="AA351" i="6" s="1"/>
  <c r="D209" i="11"/>
  <c r="Y364" i="6" s="1"/>
  <c r="Z364" i="6" s="1"/>
  <c r="AA364" i="6" s="1"/>
  <c r="D197" i="11"/>
  <c r="Y54" i="6" s="1"/>
  <c r="Z54" i="6" s="1"/>
  <c r="AA54" i="6" s="1"/>
  <c r="D185" i="11"/>
  <c r="Y312" i="6" s="1"/>
  <c r="Z312" i="6" s="1"/>
  <c r="AA312" i="6" s="1"/>
  <c r="D173" i="11"/>
  <c r="Y394" i="6" s="1"/>
  <c r="Z394" i="6" s="1"/>
  <c r="AA394" i="6" s="1"/>
  <c r="D161" i="11"/>
  <c r="Y426" i="6" s="1"/>
  <c r="Z426" i="6" s="1"/>
  <c r="AA426" i="6" s="1"/>
  <c r="D149" i="11"/>
  <c r="Y109" i="6" s="1"/>
  <c r="Z109" i="6" s="1"/>
  <c r="AA109" i="6" s="1"/>
  <c r="D137" i="11"/>
  <c r="Y77" i="6" s="1"/>
  <c r="Z77" i="6" s="1"/>
  <c r="AA77" i="6" s="1"/>
  <c r="D125" i="11"/>
  <c r="Y315" i="6" s="1"/>
  <c r="Z315" i="6" s="1"/>
  <c r="AA315" i="6" s="1"/>
  <c r="D113" i="11"/>
  <c r="Y114" i="6" s="1"/>
  <c r="Z114" i="6" s="1"/>
  <c r="AA114" i="6" s="1"/>
  <c r="D101" i="11"/>
  <c r="Y94" i="6" s="1"/>
  <c r="Z94" i="6" s="1"/>
  <c r="AA94" i="6" s="1"/>
  <c r="D89" i="11"/>
  <c r="Y286" i="6" s="1"/>
  <c r="Z286" i="6" s="1"/>
  <c r="AA286" i="6" s="1"/>
  <c r="D77" i="11"/>
  <c r="Y226" i="6" s="1"/>
  <c r="Z226" i="6" s="1"/>
  <c r="AA226" i="6" s="1"/>
  <c r="D65" i="11"/>
  <c r="Y412" i="6" s="1"/>
  <c r="Z412" i="6" s="1"/>
  <c r="AA412" i="6" s="1"/>
  <c r="D53" i="11"/>
  <c r="Y337" i="6" s="1"/>
  <c r="Z337" i="6" s="1"/>
  <c r="AA337" i="6" s="1"/>
  <c r="D41" i="11"/>
  <c r="Y78" i="6" s="1"/>
  <c r="Z78" i="6" s="1"/>
  <c r="AA78" i="6" s="1"/>
  <c r="D29" i="11"/>
  <c r="Y183" i="6" s="1"/>
  <c r="Z183" i="6" s="1"/>
  <c r="AA183" i="6" s="1"/>
  <c r="D17" i="11"/>
  <c r="Y377" i="6" s="1"/>
  <c r="Z377" i="6" s="1"/>
  <c r="AA377" i="6" s="1"/>
  <c r="D5" i="11"/>
  <c r="V15" i="6"/>
  <c r="W15" i="6" s="1"/>
  <c r="X444" i="6"/>
  <c r="C397" i="11" s="1"/>
  <c r="D397" i="11" s="1"/>
  <c r="V10" i="6"/>
  <c r="W10" i="6" s="1"/>
  <c r="V163" i="6"/>
  <c r="W163" i="6" s="1"/>
  <c r="V78" i="6"/>
  <c r="W78" i="6" s="1"/>
  <c r="V46" i="6"/>
  <c r="W46" i="6" s="1"/>
  <c r="V30" i="6"/>
  <c r="W30" i="6" s="1"/>
  <c r="V14" i="6"/>
  <c r="W14" i="6" s="1"/>
  <c r="V159" i="6"/>
  <c r="W159" i="6" s="1"/>
  <c r="V45" i="6"/>
  <c r="W45" i="6" s="1"/>
  <c r="V158" i="6"/>
  <c r="W158" i="6" s="1"/>
  <c r="V433" i="6"/>
  <c r="W433" i="6" s="1"/>
  <c r="V425" i="6"/>
  <c r="W425" i="6" s="1"/>
  <c r="V63" i="6"/>
  <c r="W63" i="6" s="1"/>
  <c r="V39" i="6"/>
  <c r="W39" i="6" s="1"/>
  <c r="V25" i="6"/>
  <c r="W25" i="6" s="1"/>
  <c r="V42" i="6"/>
  <c r="W42" i="6" s="1"/>
  <c r="V414" i="6"/>
  <c r="W414" i="6" s="1"/>
  <c r="V123" i="6"/>
  <c r="W123" i="6" s="1"/>
  <c r="V58" i="6"/>
  <c r="W58" i="6" s="1"/>
  <c r="V38" i="6"/>
  <c r="W38" i="6" s="1"/>
  <c r="V24" i="6"/>
  <c r="W24" i="6" s="1"/>
  <c r="V3" i="6"/>
  <c r="W3" i="6" s="1"/>
  <c r="V405" i="6"/>
  <c r="W405" i="6" s="1"/>
  <c r="V119" i="6"/>
  <c r="W119" i="6" s="1"/>
  <c r="V57" i="6"/>
  <c r="W57" i="6" s="1"/>
  <c r="V37" i="6"/>
  <c r="W37" i="6" s="1"/>
  <c r="V27" i="6"/>
  <c r="W27" i="6" s="1"/>
  <c r="V111" i="6"/>
  <c r="W111" i="6" s="1"/>
  <c r="V55" i="6"/>
  <c r="W55" i="6" s="1"/>
  <c r="V35" i="6"/>
  <c r="W35" i="6" s="1"/>
  <c r="V21" i="6"/>
  <c r="W21" i="6" s="1"/>
  <c r="V41" i="6"/>
  <c r="W41" i="6" s="1"/>
  <c r="V342" i="6"/>
  <c r="W342" i="6" s="1"/>
  <c r="V105" i="6"/>
  <c r="W105" i="6" s="1"/>
  <c r="V53" i="6"/>
  <c r="W53" i="6" s="1"/>
  <c r="V34" i="6"/>
  <c r="W34" i="6" s="1"/>
  <c r="V20" i="6"/>
  <c r="W20" i="6" s="1"/>
  <c r="V73" i="6"/>
  <c r="W73" i="6" s="1"/>
  <c r="V26" i="6"/>
  <c r="W26" i="6" s="1"/>
  <c r="V51" i="6"/>
  <c r="W51" i="6" s="1"/>
  <c r="V33" i="6"/>
  <c r="W33" i="6" s="1"/>
  <c r="V19" i="6"/>
  <c r="W19" i="6" s="1"/>
  <c r="V64" i="6"/>
  <c r="W64" i="6" s="1"/>
  <c r="V321" i="6"/>
  <c r="W321" i="6" s="1"/>
  <c r="V85" i="6"/>
  <c r="W85" i="6" s="1"/>
  <c r="V50" i="6"/>
  <c r="W50" i="6" s="1"/>
  <c r="V32" i="6"/>
  <c r="W32" i="6" s="1"/>
  <c r="V16" i="6"/>
  <c r="W16" i="6" s="1"/>
  <c r="V166" i="6"/>
  <c r="W166" i="6" s="1"/>
  <c r="V31" i="6"/>
  <c r="W31" i="6" s="1"/>
  <c r="AI112" i="17" l="1"/>
  <c r="AI121" i="17"/>
  <c r="AI441" i="17"/>
  <c r="AI124" i="17"/>
  <c r="AI22" i="17"/>
  <c r="AI160" i="17"/>
  <c r="AI356" i="17"/>
  <c r="AI162" i="17"/>
  <c r="AI64" i="17"/>
  <c r="AI434" i="17"/>
  <c r="AI70" i="17"/>
  <c r="AI442" i="17"/>
  <c r="AI437" i="17"/>
  <c r="AI45" i="17"/>
  <c r="AI18" i="17"/>
  <c r="AI41" i="17"/>
  <c r="AI122" i="17"/>
  <c r="AI40" i="17"/>
  <c r="AI341" i="17"/>
  <c r="AI5" i="17"/>
  <c r="AI11" i="17"/>
  <c r="AI53" i="17"/>
  <c r="AI25" i="17"/>
  <c r="AI54" i="17"/>
  <c r="AI123" i="17"/>
  <c r="AI7" i="17"/>
  <c r="AI176" i="17"/>
  <c r="AI67" i="17"/>
  <c r="AI144" i="17"/>
  <c r="AI118" i="17"/>
  <c r="AI119" i="17"/>
  <c r="AI427" i="17"/>
  <c r="AI353" i="17"/>
  <c r="AI433" i="17"/>
  <c r="AI120" i="17"/>
  <c r="AI174" i="17"/>
  <c r="AI438" i="17"/>
  <c r="AI93" i="17"/>
  <c r="AI175" i="17"/>
  <c r="AI151" i="17"/>
  <c r="AI443" i="17"/>
  <c r="AI342" i="17"/>
  <c r="AI347" i="17"/>
  <c r="AI149" i="17"/>
  <c r="AI439" i="17"/>
  <c r="AI13" i="17"/>
  <c r="AI355" i="17"/>
  <c r="AI424" i="17"/>
  <c r="AI340" i="17"/>
  <c r="AI339" i="17"/>
  <c r="AI100" i="17"/>
  <c r="AI71" i="17"/>
  <c r="AI114" i="17"/>
  <c r="Q303" i="6"/>
  <c r="Q302" i="6"/>
  <c r="Q301" i="6"/>
  <c r="Q300" i="6"/>
  <c r="Q299" i="6"/>
  <c r="Q298" i="6"/>
  <c r="Q297" i="6"/>
  <c r="Q296" i="6"/>
  <c r="Q295" i="6"/>
  <c r="Q294" i="6"/>
  <c r="Q293" i="6"/>
  <c r="Q292" i="6"/>
  <c r="Q291" i="6"/>
  <c r="Q290" i="6"/>
  <c r="Q289" i="6"/>
  <c r="Q288" i="6"/>
  <c r="Q287" i="6"/>
  <c r="Q286" i="6"/>
  <c r="Q285" i="6"/>
  <c r="Q284" i="6"/>
  <c r="Q283" i="6"/>
  <c r="Q282" i="6"/>
  <c r="Q281" i="6"/>
  <c r="Q280" i="6"/>
  <c r="Q279" i="6"/>
  <c r="Q278" i="6"/>
  <c r="Q277" i="6"/>
  <c r="Q276" i="6"/>
  <c r="Q275" i="6"/>
  <c r="Q274" i="6"/>
  <c r="Q273" i="6"/>
  <c r="Q272" i="6"/>
  <c r="Q271" i="6"/>
  <c r="Q270" i="6"/>
  <c r="Q269" i="6"/>
  <c r="Q268" i="6"/>
  <c r="Q267" i="6"/>
  <c r="Q266" i="6"/>
  <c r="Q265" i="6"/>
  <c r="Q264" i="6"/>
  <c r="Q263" i="6"/>
  <c r="Q262" i="6"/>
  <c r="Q261" i="6"/>
  <c r="Q260" i="6"/>
  <c r="Q259" i="6"/>
  <c r="Q258" i="6"/>
  <c r="Q257" i="6"/>
  <c r="Q256" i="6"/>
  <c r="Q255" i="6"/>
  <c r="Q254" i="6"/>
  <c r="Q253" i="6"/>
  <c r="Q252" i="6"/>
  <c r="Q251" i="6"/>
  <c r="Q250" i="6"/>
  <c r="Q249" i="6"/>
  <c r="Q248" i="6"/>
  <c r="Q247" i="6"/>
  <c r="Q246" i="6"/>
  <c r="Q245" i="6"/>
  <c r="Q244" i="6"/>
  <c r="Q243" i="6"/>
  <c r="Q242" i="6"/>
  <c r="Q241" i="6"/>
  <c r="Q240" i="6"/>
  <c r="Q239" i="6"/>
  <c r="Q238" i="6"/>
  <c r="Q237" i="6"/>
  <c r="Q236" i="6"/>
  <c r="Q235" i="6"/>
  <c r="Q234" i="6"/>
  <c r="Q233" i="6"/>
  <c r="Q232" i="6"/>
  <c r="Q231" i="6"/>
  <c r="Q230" i="6"/>
  <c r="Q229" i="6"/>
  <c r="Q228" i="6"/>
  <c r="Q227" i="6"/>
  <c r="Q226" i="6"/>
  <c r="Q225" i="6"/>
  <c r="Q224" i="6"/>
  <c r="Q223" i="6"/>
  <c r="Q222" i="6"/>
  <c r="Q221" i="6"/>
  <c r="Q220" i="6"/>
  <c r="Q219" i="6"/>
  <c r="Q218" i="6"/>
  <c r="Q217" i="6"/>
  <c r="Q216" i="6"/>
  <c r="Q215" i="6"/>
  <c r="Q214" i="6"/>
  <c r="Q213" i="6"/>
  <c r="Q212" i="6"/>
  <c r="Q211" i="6"/>
  <c r="Q210" i="6"/>
  <c r="Q209" i="6"/>
  <c r="Q208" i="6"/>
  <c r="Q207" i="6"/>
  <c r="Q206" i="6"/>
  <c r="Q205" i="6"/>
  <c r="Q204" i="6"/>
  <c r="Q203" i="6"/>
  <c r="Q202" i="6"/>
  <c r="Q201" i="6"/>
  <c r="Q200" i="6"/>
  <c r="Q199" i="6"/>
  <c r="Q198" i="6"/>
  <c r="Q197" i="6"/>
  <c r="Q196" i="6"/>
  <c r="Q195" i="6"/>
  <c r="Q194" i="6"/>
  <c r="Q193" i="6"/>
  <c r="Q192" i="6"/>
  <c r="Q191" i="6"/>
  <c r="Q190" i="6"/>
  <c r="Q189" i="6"/>
  <c r="Q188" i="6"/>
  <c r="Q187" i="6"/>
  <c r="Q186" i="6"/>
  <c r="Q185" i="6"/>
  <c r="Q184" i="6"/>
  <c r="Q183" i="6"/>
  <c r="Q182" i="6"/>
  <c r="Q181" i="6"/>
  <c r="Q180" i="6"/>
  <c r="Q179" i="6"/>
  <c r="Q178" i="6"/>
  <c r="Q177" i="6"/>
  <c r="Q176" i="6"/>
  <c r="Q175" i="6"/>
  <c r="Q174" i="6"/>
  <c r="Q173" i="6"/>
  <c r="Q172" i="6"/>
  <c r="Q171" i="6"/>
  <c r="Q170" i="6"/>
  <c r="Q169" i="6"/>
  <c r="Q168" i="6"/>
  <c r="Q167" i="6"/>
  <c r="Q166" i="6"/>
  <c r="Q165" i="6"/>
  <c r="Q164" i="6"/>
  <c r="Q163" i="6"/>
  <c r="Q162" i="6"/>
  <c r="Q161" i="6"/>
  <c r="Q160" i="6"/>
  <c r="Q159" i="6"/>
  <c r="Q158" i="6"/>
  <c r="Q157" i="6"/>
  <c r="Q156" i="6"/>
  <c r="Q155" i="6"/>
  <c r="Q154" i="6"/>
  <c r="Q12" i="6"/>
  <c r="Q4" i="6"/>
  <c r="Q2" i="6"/>
  <c r="P126" i="6"/>
  <c r="P7" i="6"/>
  <c r="P433" i="6"/>
  <c r="P10" i="6"/>
  <c r="P95" i="6"/>
  <c r="P435" i="6"/>
  <c r="P92" i="6"/>
  <c r="P443" i="6"/>
  <c r="P434" i="6"/>
  <c r="P45" i="6"/>
  <c r="P116" i="6"/>
  <c r="P110" i="6"/>
  <c r="P52" i="6"/>
  <c r="P46" i="6"/>
  <c r="P38" i="6"/>
  <c r="P35" i="6"/>
  <c r="P37" i="6"/>
  <c r="P440" i="6"/>
  <c r="P57" i="6"/>
  <c r="P26" i="6"/>
  <c r="P21" i="6"/>
  <c r="P89" i="6"/>
  <c r="P16" i="6"/>
  <c r="P15" i="6"/>
  <c r="P103" i="6"/>
  <c r="P104" i="6"/>
  <c r="P99" i="6"/>
  <c r="P439" i="6"/>
  <c r="P105" i="6"/>
  <c r="P63" i="6"/>
  <c r="P13" i="6"/>
  <c r="P109" i="6"/>
  <c r="P82" i="6"/>
  <c r="P29" i="6"/>
  <c r="P91" i="6"/>
  <c r="P77" i="6"/>
  <c r="P66" i="6"/>
  <c r="P39" i="6"/>
  <c r="P85" i="6"/>
  <c r="P42" i="6"/>
  <c r="P64" i="6"/>
  <c r="P55" i="6"/>
  <c r="P93" i="6"/>
  <c r="P106" i="6"/>
  <c r="P19" i="6"/>
  <c r="P50" i="6"/>
  <c r="P68" i="6"/>
  <c r="P94" i="6"/>
  <c r="P102" i="6"/>
  <c r="P40" i="6"/>
  <c r="P36" i="6"/>
  <c r="P56" i="6"/>
  <c r="P75" i="6"/>
  <c r="P123" i="6"/>
  <c r="P60" i="6"/>
  <c r="P84" i="6"/>
  <c r="P22" i="6"/>
  <c r="P442" i="6"/>
  <c r="P437" i="6"/>
  <c r="P48" i="6"/>
  <c r="P112" i="6"/>
  <c r="P100" i="6"/>
  <c r="P74" i="6"/>
  <c r="P96" i="6"/>
  <c r="P24" i="6"/>
  <c r="P53" i="6"/>
  <c r="P438" i="6"/>
  <c r="P51" i="6"/>
  <c r="P6" i="6"/>
  <c r="P23" i="6"/>
  <c r="P18" i="6"/>
  <c r="P70" i="6"/>
  <c r="P97" i="6"/>
  <c r="P81" i="6"/>
  <c r="P49" i="6"/>
  <c r="P436" i="6"/>
  <c r="P125" i="6"/>
  <c r="P83" i="6"/>
  <c r="P59" i="6"/>
  <c r="P88" i="6"/>
  <c r="P120" i="6"/>
  <c r="P136" i="6"/>
  <c r="P121" i="6"/>
  <c r="P441" i="6"/>
  <c r="P113" i="6"/>
  <c r="P27" i="6"/>
  <c r="P140" i="6"/>
  <c r="P138" i="6"/>
  <c r="P62" i="6"/>
  <c r="P25" i="6"/>
  <c r="P30" i="6"/>
  <c r="P87" i="6"/>
  <c r="P142" i="6"/>
  <c r="P71" i="6"/>
  <c r="P127" i="6"/>
  <c r="P144" i="6"/>
  <c r="P31" i="6"/>
  <c r="P43" i="6"/>
  <c r="P54" i="6"/>
  <c r="P14" i="6"/>
  <c r="P135" i="6"/>
  <c r="P137" i="6"/>
  <c r="P131" i="6"/>
  <c r="P149" i="6"/>
  <c r="P145" i="6"/>
  <c r="P61" i="6"/>
  <c r="O432" i="6"/>
  <c r="Q432" i="6" s="1"/>
  <c r="O431" i="6"/>
  <c r="Q431" i="6" s="1"/>
  <c r="O430" i="6"/>
  <c r="Q430" i="6" s="1"/>
  <c r="O429" i="6"/>
  <c r="Q429" i="6" s="1"/>
  <c r="O428" i="6"/>
  <c r="Q428" i="6" s="1"/>
  <c r="O391" i="6"/>
  <c r="Q391" i="6" s="1"/>
  <c r="O406" i="6"/>
  <c r="Q406" i="6" s="1"/>
  <c r="O321" i="6"/>
  <c r="Q321" i="6" s="1"/>
  <c r="O442" i="6"/>
  <c r="O347" i="6"/>
  <c r="Q347" i="6" s="1"/>
  <c r="O349" i="6"/>
  <c r="Q349" i="6" s="1"/>
  <c r="O350" i="6"/>
  <c r="Q350" i="6" s="1"/>
  <c r="O385" i="6"/>
  <c r="Q385" i="6" s="1"/>
  <c r="O364" i="6"/>
  <c r="Q364" i="6" s="1"/>
  <c r="O356" i="6"/>
  <c r="Q356" i="6" s="1"/>
  <c r="O358" i="6"/>
  <c r="Q358" i="6" s="1"/>
  <c r="O341" i="6"/>
  <c r="Q341" i="6" s="1"/>
  <c r="O440" i="6"/>
  <c r="O416" i="6"/>
  <c r="Q416" i="6" s="1"/>
  <c r="O343" i="6"/>
  <c r="Q343" i="6" s="1"/>
  <c r="O344" i="6"/>
  <c r="Q344" i="6" s="1"/>
  <c r="O354" i="6"/>
  <c r="Q354" i="6" s="1"/>
  <c r="O386" i="6"/>
  <c r="Q386" i="6" s="1"/>
  <c r="O378" i="6"/>
  <c r="Q378" i="6" s="1"/>
  <c r="O323" i="6"/>
  <c r="Q323" i="6" s="1"/>
  <c r="O436" i="6"/>
  <c r="O339" i="6"/>
  <c r="Q339" i="6" s="1"/>
  <c r="O375" i="6"/>
  <c r="Q375" i="6" s="1"/>
  <c r="O305" i="6"/>
  <c r="Q305" i="6" s="1"/>
  <c r="O338" i="6"/>
  <c r="Q338" i="6" s="1"/>
  <c r="O324" i="6"/>
  <c r="Q324" i="6" s="1"/>
  <c r="O435" i="6"/>
  <c r="O319" i="6"/>
  <c r="Q319" i="6" s="1"/>
  <c r="O434" i="6"/>
  <c r="O304" i="6"/>
  <c r="Q304" i="6" s="1"/>
  <c r="O390" i="6"/>
  <c r="Q390" i="6" s="1"/>
  <c r="O433" i="6"/>
  <c r="O342" i="6"/>
  <c r="Q342" i="6" s="1"/>
  <c r="O336" i="6"/>
  <c r="Q336" i="6" s="1"/>
  <c r="O346" i="6"/>
  <c r="Q346" i="6" s="1"/>
  <c r="O331" i="6"/>
  <c r="Q331" i="6" s="1"/>
  <c r="O327" i="6"/>
  <c r="Q327" i="6" s="1"/>
  <c r="O365" i="6"/>
  <c r="Q365" i="6" s="1"/>
  <c r="O362" i="6"/>
  <c r="Q362" i="6" s="1"/>
  <c r="O314" i="6"/>
  <c r="Q314" i="6" s="1"/>
  <c r="O307" i="6"/>
  <c r="Q307" i="6" s="1"/>
  <c r="O373" i="6"/>
  <c r="Q373" i="6" s="1"/>
  <c r="O411" i="6"/>
  <c r="Q411" i="6" s="1"/>
  <c r="O310" i="6"/>
  <c r="Q310" i="6" s="1"/>
  <c r="O311" i="6"/>
  <c r="Q311" i="6" s="1"/>
  <c r="O306" i="6"/>
  <c r="Q306" i="6" s="1"/>
  <c r="O330" i="6"/>
  <c r="Q330" i="6" s="1"/>
  <c r="O366" i="6"/>
  <c r="Q366" i="6" s="1"/>
  <c r="O335" i="6"/>
  <c r="Q335" i="6" s="1"/>
  <c r="O313" i="6"/>
  <c r="Q313" i="6" s="1"/>
  <c r="O309" i="6"/>
  <c r="Q309" i="6" s="1"/>
  <c r="O317" i="6"/>
  <c r="Q317" i="6" s="1"/>
  <c r="O345" i="6"/>
  <c r="Q345" i="6" s="1"/>
  <c r="O409" i="6"/>
  <c r="Q409" i="6" s="1"/>
  <c r="O383" i="6"/>
  <c r="Q383" i="6" s="1"/>
  <c r="O384" i="6"/>
  <c r="Q384" i="6" s="1"/>
  <c r="O407" i="6"/>
  <c r="Q407" i="6" s="1"/>
  <c r="O308" i="6"/>
  <c r="Q308" i="6" s="1"/>
  <c r="O402" i="6"/>
  <c r="Q402" i="6" s="1"/>
  <c r="O437" i="6"/>
  <c r="O419" i="6"/>
  <c r="Q419" i="6" s="1"/>
  <c r="O322" i="6"/>
  <c r="Q322" i="6" s="1"/>
  <c r="O337" i="6"/>
  <c r="Q337" i="6" s="1"/>
  <c r="O318" i="6"/>
  <c r="Q318" i="6" s="1"/>
  <c r="O379" i="6"/>
  <c r="Q379" i="6" s="1"/>
  <c r="O405" i="6"/>
  <c r="Q405" i="6" s="1"/>
  <c r="O396" i="6"/>
  <c r="Q396" i="6" s="1"/>
  <c r="O412" i="6"/>
  <c r="Q412" i="6" s="1"/>
  <c r="O439" i="6"/>
  <c r="O400" i="6"/>
  <c r="Q400" i="6" s="1"/>
  <c r="O374" i="6"/>
  <c r="Q374" i="6" s="1"/>
  <c r="O320" i="6"/>
  <c r="Q320" i="6" s="1"/>
  <c r="O363" i="6"/>
  <c r="Q363" i="6" s="1"/>
  <c r="O332" i="6"/>
  <c r="Q332" i="6" s="1"/>
  <c r="O360" i="6"/>
  <c r="Q360" i="6" s="1"/>
  <c r="O353" i="6"/>
  <c r="Q353" i="6" s="1"/>
  <c r="O357" i="6"/>
  <c r="Q357" i="6" s="1"/>
  <c r="O359" i="6"/>
  <c r="Q359" i="6" s="1"/>
  <c r="O418" i="6"/>
  <c r="Q418" i="6" s="1"/>
  <c r="O329" i="6"/>
  <c r="Q329" i="6" s="1"/>
  <c r="O410" i="6"/>
  <c r="Q410" i="6" s="1"/>
  <c r="O427" i="6"/>
  <c r="Q427" i="6" s="1"/>
  <c r="O361" i="6"/>
  <c r="Q361" i="6" s="1"/>
  <c r="O351" i="6"/>
  <c r="Q351" i="6" s="1"/>
  <c r="O414" i="6"/>
  <c r="Q414" i="6" s="1"/>
  <c r="O441" i="6"/>
  <c r="O355" i="6"/>
  <c r="Q355" i="6" s="1"/>
  <c r="O380" i="6"/>
  <c r="Q380" i="6" s="1"/>
  <c r="O334" i="6"/>
  <c r="Q334" i="6" s="1"/>
  <c r="O316" i="6"/>
  <c r="Q316" i="6" s="1"/>
  <c r="O312" i="6"/>
  <c r="Q312" i="6" s="1"/>
  <c r="O387" i="6"/>
  <c r="Q387" i="6" s="1"/>
  <c r="O377" i="6"/>
  <c r="Q377" i="6" s="1"/>
  <c r="O426" i="6"/>
  <c r="Q426" i="6" s="1"/>
  <c r="O408" i="6"/>
  <c r="Q408" i="6" s="1"/>
  <c r="O371" i="6"/>
  <c r="Q371" i="6" s="1"/>
  <c r="O376" i="6"/>
  <c r="Q376" i="6" s="1"/>
  <c r="O425" i="6"/>
  <c r="Q425" i="6" s="1"/>
  <c r="O348" i="6"/>
  <c r="Q348" i="6" s="1"/>
  <c r="O443" i="6"/>
  <c r="O328" i="6"/>
  <c r="Q328" i="6" s="1"/>
  <c r="O352" i="6"/>
  <c r="Q352" i="6" s="1"/>
  <c r="O438" i="6"/>
  <c r="O370" i="6"/>
  <c r="Q370" i="6" s="1"/>
  <c r="O382" i="6"/>
  <c r="Q382" i="6" s="1"/>
  <c r="O392" i="6"/>
  <c r="Q392" i="6" s="1"/>
  <c r="O381" i="6"/>
  <c r="Q381" i="6" s="1"/>
  <c r="O389" i="6"/>
  <c r="Q389" i="6" s="1"/>
  <c r="O325" i="6"/>
  <c r="Q325" i="6" s="1"/>
  <c r="O397" i="6"/>
  <c r="Q397" i="6" s="1"/>
  <c r="O326" i="6"/>
  <c r="Q326" i="6" s="1"/>
  <c r="O369" i="6"/>
  <c r="Q369" i="6" s="1"/>
  <c r="O372" i="6"/>
  <c r="Q372" i="6" s="1"/>
  <c r="O315" i="6"/>
  <c r="Q315" i="6" s="1"/>
  <c r="O404" i="6"/>
  <c r="Q404" i="6" s="1"/>
  <c r="O388" i="6"/>
  <c r="Q388" i="6" s="1"/>
  <c r="O421" i="6"/>
  <c r="Q421" i="6" s="1"/>
  <c r="O399" i="6"/>
  <c r="Q399" i="6" s="1"/>
  <c r="O401" i="6"/>
  <c r="Q401" i="6" s="1"/>
  <c r="O393" i="6"/>
  <c r="Q393" i="6" s="1"/>
  <c r="O424" i="6"/>
  <c r="Q424" i="6" s="1"/>
  <c r="O368" i="6"/>
  <c r="Q368" i="6" s="1"/>
  <c r="O415" i="6"/>
  <c r="Q415" i="6" s="1"/>
  <c r="O395" i="6"/>
  <c r="Q395" i="6" s="1"/>
  <c r="O413" i="6"/>
  <c r="Q413" i="6" s="1"/>
  <c r="O394" i="6"/>
  <c r="Q394" i="6" s="1"/>
  <c r="O398" i="6"/>
  <c r="Q398" i="6" s="1"/>
  <c r="O403" i="6"/>
  <c r="Q403" i="6" s="1"/>
  <c r="O340" i="6"/>
  <c r="Q340" i="6" s="1"/>
  <c r="O367" i="6"/>
  <c r="Q367" i="6" s="1"/>
  <c r="O420" i="6"/>
  <c r="Q420" i="6" s="1"/>
  <c r="O422" i="6"/>
  <c r="Q422" i="6" s="1"/>
  <c r="O417" i="6"/>
  <c r="Q417" i="6" s="1"/>
  <c r="O423" i="6"/>
  <c r="Q423" i="6" s="1"/>
  <c r="O3" i="6"/>
  <c r="O5" i="6"/>
  <c r="Q5" i="6" s="1"/>
  <c r="O7" i="6"/>
  <c r="O10" i="6"/>
  <c r="O11" i="6"/>
  <c r="Q11" i="6" s="1"/>
  <c r="O13" i="6"/>
  <c r="O15" i="6"/>
  <c r="Q15" i="6" s="1"/>
  <c r="O16" i="6"/>
  <c r="O17" i="6"/>
  <c r="Q17" i="6" s="1"/>
  <c r="O18" i="6"/>
  <c r="O19" i="6"/>
  <c r="O20" i="6"/>
  <c r="Q20" i="6" s="1"/>
  <c r="O21" i="6"/>
  <c r="O22" i="6"/>
  <c r="O23" i="6"/>
  <c r="O24" i="6"/>
  <c r="O25" i="6"/>
  <c r="O26" i="6"/>
  <c r="O27" i="6"/>
  <c r="O28" i="6"/>
  <c r="Q28" i="6" s="1"/>
  <c r="O29" i="6"/>
  <c r="O30" i="6"/>
  <c r="O31" i="6"/>
  <c r="O32" i="6"/>
  <c r="Q32" i="6" s="1"/>
  <c r="O33" i="6"/>
  <c r="Q33" i="6" s="1"/>
  <c r="O34" i="6"/>
  <c r="Q34" i="6" s="1"/>
  <c r="O35" i="6"/>
  <c r="O36" i="6"/>
  <c r="O37" i="6"/>
  <c r="O38" i="6"/>
  <c r="O39" i="6"/>
  <c r="O40" i="6"/>
  <c r="O41" i="6"/>
  <c r="Q41" i="6" s="1"/>
  <c r="O42" i="6"/>
  <c r="O43" i="6"/>
  <c r="O44" i="6"/>
  <c r="Q44" i="6" s="1"/>
  <c r="O45" i="6"/>
  <c r="O46" i="6"/>
  <c r="O47" i="6"/>
  <c r="Q47" i="6" s="1"/>
  <c r="O48" i="6"/>
  <c r="O49" i="6"/>
  <c r="O50" i="6"/>
  <c r="O51" i="6"/>
  <c r="O52" i="6"/>
  <c r="Q52" i="6" s="1"/>
  <c r="O53" i="6"/>
  <c r="O54" i="6"/>
  <c r="Q54" i="6" s="1"/>
  <c r="O55" i="6"/>
  <c r="O56" i="6"/>
  <c r="O57" i="6"/>
  <c r="O58" i="6"/>
  <c r="Q58" i="6" s="1"/>
  <c r="O59" i="6"/>
  <c r="O60" i="6"/>
  <c r="O61" i="6"/>
  <c r="O62" i="6"/>
  <c r="O63" i="6"/>
  <c r="O64" i="6"/>
  <c r="O65" i="6"/>
  <c r="Q65" i="6" s="1"/>
  <c r="O66" i="6"/>
  <c r="O67" i="6"/>
  <c r="Q67" i="6" s="1"/>
  <c r="O68" i="6"/>
  <c r="O70" i="6"/>
  <c r="O71" i="6"/>
  <c r="O72" i="6"/>
  <c r="Q72" i="6" s="1"/>
  <c r="O73" i="6"/>
  <c r="Q73" i="6" s="1"/>
  <c r="O74" i="6"/>
  <c r="O75" i="6"/>
  <c r="O76" i="6"/>
  <c r="Q76" i="6" s="1"/>
  <c r="O77" i="6"/>
  <c r="O78" i="6"/>
  <c r="Q78" i="6" s="1"/>
  <c r="O79" i="6"/>
  <c r="Q79" i="6" s="1"/>
  <c r="O80" i="6"/>
  <c r="Q80" i="6" s="1"/>
  <c r="O81" i="6"/>
  <c r="O82" i="6"/>
  <c r="O83" i="6"/>
  <c r="O84" i="6"/>
  <c r="Q84" i="6" s="1"/>
  <c r="O85" i="6"/>
  <c r="O86" i="6"/>
  <c r="Q86" i="6" s="1"/>
  <c r="O87" i="6"/>
  <c r="O88" i="6"/>
  <c r="O89" i="6"/>
  <c r="O91" i="6"/>
  <c r="O92" i="6"/>
  <c r="O93" i="6"/>
  <c r="O94" i="6"/>
  <c r="O95" i="6"/>
  <c r="O96" i="6"/>
  <c r="O97" i="6"/>
  <c r="O98" i="6"/>
  <c r="Q98" i="6" s="1"/>
  <c r="O99" i="6"/>
  <c r="O100" i="6"/>
  <c r="O101" i="6"/>
  <c r="Q101" i="6" s="1"/>
  <c r="O102" i="6"/>
  <c r="Q102" i="6" s="1"/>
  <c r="O103" i="6"/>
  <c r="O104" i="6"/>
  <c r="O105" i="6"/>
  <c r="O106" i="6"/>
  <c r="O107" i="6"/>
  <c r="Q107" i="6" s="1"/>
  <c r="O108" i="6"/>
  <c r="Q108" i="6" s="1"/>
  <c r="O109" i="6"/>
  <c r="Q109" i="6" s="1"/>
  <c r="O110" i="6"/>
  <c r="O111" i="6"/>
  <c r="Q111" i="6" s="1"/>
  <c r="O112" i="6"/>
  <c r="O113" i="6"/>
  <c r="O114" i="6"/>
  <c r="Q114" i="6" s="1"/>
  <c r="O115" i="6"/>
  <c r="Q115" i="6" s="1"/>
  <c r="O116" i="6"/>
  <c r="O117" i="6"/>
  <c r="Q117" i="6" s="1"/>
  <c r="O118" i="6"/>
  <c r="Q118" i="6" s="1"/>
  <c r="O119" i="6"/>
  <c r="Q119" i="6" s="1"/>
  <c r="O120" i="6"/>
  <c r="O121" i="6"/>
  <c r="O122" i="6"/>
  <c r="Q122" i="6" s="1"/>
  <c r="O123" i="6"/>
  <c r="O124" i="6"/>
  <c r="Q124" i="6" s="1"/>
  <c r="O125" i="6"/>
  <c r="O126" i="6"/>
  <c r="Q126" i="6" s="1"/>
  <c r="O127" i="6"/>
  <c r="O128" i="6"/>
  <c r="Q128" i="6" s="1"/>
  <c r="O129" i="6"/>
  <c r="Q129" i="6" s="1"/>
  <c r="O130" i="6"/>
  <c r="Q130" i="6" s="1"/>
  <c r="O131" i="6"/>
  <c r="O132" i="6"/>
  <c r="Q132" i="6" s="1"/>
  <c r="O133" i="6"/>
  <c r="Q133" i="6" s="1"/>
  <c r="O134" i="6"/>
  <c r="Q134" i="6" s="1"/>
  <c r="O135" i="6"/>
  <c r="O136" i="6"/>
  <c r="O137" i="6"/>
  <c r="O138" i="6"/>
  <c r="O139" i="6"/>
  <c r="Q139" i="6" s="1"/>
  <c r="O140" i="6"/>
  <c r="O141" i="6"/>
  <c r="Q141" i="6" s="1"/>
  <c r="O142" i="6"/>
  <c r="O144" i="6"/>
  <c r="O145" i="6"/>
  <c r="O146" i="6"/>
  <c r="Q146" i="6" s="1"/>
  <c r="O147" i="6"/>
  <c r="Q147" i="6" s="1"/>
  <c r="O149" i="6"/>
  <c r="O150" i="6"/>
  <c r="Q150" i="6" s="1"/>
  <c r="O151" i="6"/>
  <c r="Q151" i="6" s="1"/>
  <c r="O152" i="6"/>
  <c r="Q152" i="6" s="1"/>
  <c r="O153" i="6"/>
  <c r="Q153" i="6" s="1"/>
  <c r="O8" i="6"/>
  <c r="Q8" i="6" s="1"/>
  <c r="O143" i="6"/>
  <c r="Q143" i="6" s="1"/>
  <c r="O6" i="6"/>
  <c r="O14" i="6"/>
  <c r="O148" i="6"/>
  <c r="Q148" i="6" s="1"/>
  <c r="O69" i="6"/>
  <c r="Q69" i="6" s="1"/>
  <c r="O9" i="6"/>
  <c r="Q9" i="6" s="1"/>
  <c r="O90" i="6"/>
  <c r="Q90" i="6" s="1"/>
  <c r="O333" i="6"/>
  <c r="Q333" i="6" s="1"/>
  <c r="G154" i="6"/>
  <c r="G391" i="6"/>
  <c r="G406" i="6"/>
  <c r="G155" i="6"/>
  <c r="G321" i="6"/>
  <c r="G442" i="6"/>
  <c r="G347" i="6"/>
  <c r="G349" i="6"/>
  <c r="G350" i="6"/>
  <c r="G385" i="6"/>
  <c r="G364" i="6"/>
  <c r="G356" i="6"/>
  <c r="G358" i="6"/>
  <c r="G341" i="6"/>
  <c r="G440" i="6"/>
  <c r="G416" i="6"/>
  <c r="G343" i="6"/>
  <c r="G344" i="6"/>
  <c r="G354" i="6"/>
  <c r="G156" i="6"/>
  <c r="G386" i="6"/>
  <c r="G378" i="6"/>
  <c r="G323" i="6"/>
  <c r="G436" i="6"/>
  <c r="G157" i="6"/>
  <c r="G339" i="6"/>
  <c r="G375" i="6"/>
  <c r="G305" i="6"/>
  <c r="G338" i="6"/>
  <c r="G324" i="6"/>
  <c r="G435" i="6"/>
  <c r="G319" i="6"/>
  <c r="G434" i="6"/>
  <c r="G304" i="6"/>
  <c r="G390" i="6"/>
  <c r="G433" i="6"/>
  <c r="G342" i="6"/>
  <c r="G336" i="6"/>
  <c r="G346" i="6"/>
  <c r="G331" i="6"/>
  <c r="G327" i="6"/>
  <c r="G365" i="6"/>
  <c r="G362" i="6"/>
  <c r="G158" i="6"/>
  <c r="G314" i="6"/>
  <c r="G307" i="6"/>
  <c r="G159" i="6"/>
  <c r="G373" i="6"/>
  <c r="G411" i="6"/>
  <c r="G310" i="6"/>
  <c r="G311" i="6"/>
  <c r="G306" i="6"/>
  <c r="G160" i="6"/>
  <c r="G330" i="6"/>
  <c r="G366" i="6"/>
  <c r="G161" i="6"/>
  <c r="G335" i="6"/>
  <c r="G313" i="6"/>
  <c r="G309" i="6"/>
  <c r="G317" i="6"/>
  <c r="G345" i="6"/>
  <c r="G409" i="6"/>
  <c r="G383" i="6"/>
  <c r="G162" i="6"/>
  <c r="G384" i="6"/>
  <c r="G407" i="6"/>
  <c r="G308" i="6"/>
  <c r="G402" i="6"/>
  <c r="G437" i="6"/>
  <c r="G163" i="6"/>
  <c r="G419" i="6"/>
  <c r="G322" i="6"/>
  <c r="G164" i="6"/>
  <c r="G337" i="6"/>
  <c r="G318" i="6"/>
  <c r="G379" i="6"/>
  <c r="G405" i="6"/>
  <c r="G396" i="6"/>
  <c r="G165" i="6"/>
  <c r="G412" i="6"/>
  <c r="G166" i="6"/>
  <c r="G439" i="6"/>
  <c r="G400" i="6"/>
  <c r="G374" i="6"/>
  <c r="G320" i="6"/>
  <c r="G167" i="6"/>
  <c r="G363" i="6"/>
  <c r="G168" i="6"/>
  <c r="G332" i="6"/>
  <c r="G360" i="6"/>
  <c r="G169" i="6"/>
  <c r="G353" i="6"/>
  <c r="G170" i="6"/>
  <c r="G171" i="6"/>
  <c r="G172" i="6"/>
  <c r="G357" i="6"/>
  <c r="G359" i="6"/>
  <c r="G173" i="6"/>
  <c r="G418" i="6"/>
  <c r="G174" i="6"/>
  <c r="G329" i="6"/>
  <c r="G410" i="6"/>
  <c r="G427" i="6"/>
  <c r="G361" i="6"/>
  <c r="G175" i="6"/>
  <c r="G351" i="6"/>
  <c r="G414" i="6"/>
  <c r="G441" i="6"/>
  <c r="G176" i="6"/>
  <c r="G355" i="6"/>
  <c r="G177" i="6"/>
  <c r="G380" i="6"/>
  <c r="G334" i="6"/>
  <c r="G316" i="6"/>
  <c r="G178" i="6"/>
  <c r="G312" i="6"/>
  <c r="G179" i="6"/>
  <c r="G180" i="6"/>
  <c r="G181" i="6"/>
  <c r="G182" i="6"/>
  <c r="G183" i="6"/>
  <c r="G387" i="6"/>
  <c r="G184" i="6"/>
  <c r="G377" i="6"/>
  <c r="G185" i="6"/>
  <c r="G426" i="6"/>
  <c r="G186" i="6"/>
  <c r="G187" i="6"/>
  <c r="G408" i="6"/>
  <c r="G188" i="6"/>
  <c r="G371" i="6"/>
  <c r="G189" i="6"/>
  <c r="G376" i="6"/>
  <c r="G190" i="6"/>
  <c r="G425" i="6"/>
  <c r="G191" i="6"/>
  <c r="G192" i="6"/>
  <c r="G348" i="6"/>
  <c r="G443" i="6"/>
  <c r="G193" i="6"/>
  <c r="G328" i="6"/>
  <c r="G352" i="6"/>
  <c r="G438" i="6"/>
  <c r="G370" i="6"/>
  <c r="G382" i="6"/>
  <c r="G392" i="6"/>
  <c r="G194" i="6"/>
  <c r="G381" i="6"/>
  <c r="G389" i="6"/>
  <c r="G195" i="6"/>
  <c r="G196" i="6"/>
  <c r="G197" i="6"/>
  <c r="G198" i="6"/>
  <c r="G199" i="6"/>
  <c r="G200" i="6"/>
  <c r="G201" i="6"/>
  <c r="G202" i="6"/>
  <c r="G203" i="6"/>
  <c r="G325" i="6"/>
  <c r="G204" i="6"/>
  <c r="G397" i="6"/>
  <c r="G326" i="6"/>
  <c r="G369" i="6"/>
  <c r="G205" i="6"/>
  <c r="G372" i="6"/>
  <c r="G206" i="6"/>
  <c r="G315" i="6"/>
  <c r="G404" i="6"/>
  <c r="G207" i="6"/>
  <c r="G388" i="6"/>
  <c r="G421" i="6"/>
  <c r="G208" i="6"/>
  <c r="G209" i="6"/>
  <c r="G210" i="6"/>
  <c r="G211" i="6"/>
  <c r="G212" i="6"/>
  <c r="G213" i="6"/>
  <c r="G214" i="6"/>
  <c r="G215" i="6"/>
  <c r="G216" i="6"/>
  <c r="G217" i="6"/>
  <c r="G399" i="6"/>
  <c r="G218" i="6"/>
  <c r="G219" i="6"/>
  <c r="G220" i="6"/>
  <c r="G221" i="6"/>
  <c r="G401" i="6"/>
  <c r="G222" i="6"/>
  <c r="G393" i="6"/>
  <c r="G223" i="6"/>
  <c r="G224" i="6"/>
  <c r="G225" i="6"/>
  <c r="G226" i="6"/>
  <c r="G424" i="6"/>
  <c r="G227" i="6"/>
  <c r="G228" i="6"/>
  <c r="G229" i="6"/>
  <c r="G368" i="6"/>
  <c r="G415" i="6"/>
  <c r="G230" i="6"/>
  <c r="G231" i="6"/>
  <c r="G232" i="6"/>
  <c r="G395" i="6"/>
  <c r="G233" i="6"/>
  <c r="G413" i="6"/>
  <c r="G234" i="6"/>
  <c r="G235" i="6"/>
  <c r="G236" i="6"/>
  <c r="G394" i="6"/>
  <c r="G398" i="6"/>
  <c r="G237" i="6"/>
  <c r="G238" i="6"/>
  <c r="G239" i="6"/>
  <c r="G403" i="6"/>
  <c r="G340" i="6"/>
  <c r="G367" i="6"/>
  <c r="G240" i="6"/>
  <c r="G241" i="6"/>
  <c r="G242" i="6"/>
  <c r="G243" i="6"/>
  <c r="G244" i="6"/>
  <c r="G245" i="6"/>
  <c r="G246" i="6"/>
  <c r="G247" i="6"/>
  <c r="G248" i="6"/>
  <c r="G249" i="6"/>
  <c r="G250" i="6"/>
  <c r="G251" i="6"/>
  <c r="G252" i="6"/>
  <c r="G253" i="6"/>
  <c r="G420" i="6"/>
  <c r="G254" i="6"/>
  <c r="G255" i="6"/>
  <c r="G256" i="6"/>
  <c r="G257" i="6"/>
  <c r="G258" i="6"/>
  <c r="G259" i="6"/>
  <c r="G260" i="6"/>
  <c r="G261" i="6"/>
  <c r="G262" i="6"/>
  <c r="G263" i="6"/>
  <c r="G264" i="6"/>
  <c r="G265" i="6"/>
  <c r="G266" i="6"/>
  <c r="G267" i="6"/>
  <c r="G268" i="6"/>
  <c r="G269" i="6"/>
  <c r="G270" i="6"/>
  <c r="G271" i="6"/>
  <c r="G272" i="6"/>
  <c r="G273" i="6"/>
  <c r="G274" i="6"/>
  <c r="G275" i="6"/>
  <c r="G276" i="6"/>
  <c r="G277" i="6"/>
  <c r="G278" i="6"/>
  <c r="G279" i="6"/>
  <c r="G280" i="6"/>
  <c r="G281" i="6"/>
  <c r="G282" i="6"/>
  <c r="G283" i="6"/>
  <c r="G284" i="6"/>
  <c r="G285" i="6"/>
  <c r="G286" i="6"/>
  <c r="G287" i="6"/>
  <c r="G288" i="6"/>
  <c r="G289" i="6"/>
  <c r="G290" i="6"/>
  <c r="G291" i="6"/>
  <c r="G292" i="6"/>
  <c r="G293" i="6"/>
  <c r="G294" i="6"/>
  <c r="G295" i="6"/>
  <c r="G296" i="6"/>
  <c r="G297" i="6"/>
  <c r="G422" i="6"/>
  <c r="G298" i="6"/>
  <c r="G299" i="6"/>
  <c r="G417" i="6"/>
  <c r="G423" i="6"/>
  <c r="G300" i="6"/>
  <c r="G301" i="6"/>
  <c r="G302" i="6"/>
  <c r="G303" i="6"/>
  <c r="G2" i="6"/>
  <c r="G5" i="6"/>
  <c r="G7" i="6"/>
  <c r="G10" i="6"/>
  <c r="G11" i="6"/>
  <c r="G13" i="6"/>
  <c r="G15" i="6"/>
  <c r="G16" i="6"/>
  <c r="G17" i="6"/>
  <c r="G18" i="6"/>
  <c r="G19" i="6"/>
  <c r="G20" i="6"/>
  <c r="G21" i="6"/>
  <c r="G22" i="6"/>
  <c r="G23" i="6"/>
  <c r="G24" i="6"/>
  <c r="G25" i="6"/>
  <c r="G26" i="6"/>
  <c r="G27" i="6"/>
  <c r="G28" i="6"/>
  <c r="G29" i="6"/>
  <c r="G30" i="6"/>
  <c r="G31" i="6"/>
  <c r="G32" i="6"/>
  <c r="G33" i="6"/>
  <c r="G34" i="6"/>
  <c r="G445" i="6" s="1"/>
  <c r="G35" i="6"/>
  <c r="G36" i="6"/>
  <c r="G37" i="6"/>
  <c r="G38" i="6"/>
  <c r="G39" i="6"/>
  <c r="G40" i="6"/>
  <c r="G41" i="6"/>
  <c r="G42" i="6"/>
  <c r="G43" i="6"/>
  <c r="G44" i="6"/>
  <c r="G45" i="6"/>
  <c r="G46" i="6"/>
  <c r="G47" i="6"/>
  <c r="G48" i="6"/>
  <c r="G49" i="6"/>
  <c r="G50" i="6"/>
  <c r="G51" i="6"/>
  <c r="G52" i="6"/>
  <c r="G53" i="6"/>
  <c r="G54" i="6"/>
  <c r="G55" i="6"/>
  <c r="G56" i="6"/>
  <c r="G57" i="6"/>
  <c r="G58" i="6"/>
  <c r="G59" i="6"/>
  <c r="G60" i="6"/>
  <c r="G61" i="6"/>
  <c r="G62" i="6"/>
  <c r="G63" i="6"/>
  <c r="G64" i="6"/>
  <c r="G65" i="6"/>
  <c r="G66" i="6"/>
  <c r="G67" i="6"/>
  <c r="G68" i="6"/>
  <c r="G70" i="6"/>
  <c r="G71" i="6"/>
  <c r="G72" i="6"/>
  <c r="G73" i="6"/>
  <c r="G74" i="6"/>
  <c r="G75" i="6"/>
  <c r="G76" i="6"/>
  <c r="G77" i="6"/>
  <c r="G78" i="6"/>
  <c r="G79" i="6"/>
  <c r="G80" i="6"/>
  <c r="G81" i="6"/>
  <c r="G82" i="6"/>
  <c r="G83" i="6"/>
  <c r="G84" i="6"/>
  <c r="G85" i="6"/>
  <c r="G86" i="6"/>
  <c r="G87" i="6"/>
  <c r="G88" i="6"/>
  <c r="G89" i="6"/>
  <c r="G91" i="6"/>
  <c r="G92" i="6"/>
  <c r="G93" i="6"/>
  <c r="G94" i="6"/>
  <c r="G95" i="6"/>
  <c r="G96" i="6"/>
  <c r="G97" i="6"/>
  <c r="G98" i="6"/>
  <c r="G99" i="6"/>
  <c r="G100" i="6"/>
  <c r="G101" i="6"/>
  <c r="G102" i="6"/>
  <c r="G103" i="6"/>
  <c r="G104" i="6"/>
  <c r="G105" i="6"/>
  <c r="G106" i="6"/>
  <c r="G107" i="6"/>
  <c r="G108" i="6"/>
  <c r="G109" i="6"/>
  <c r="G110" i="6"/>
  <c r="G111" i="6"/>
  <c r="G112" i="6"/>
  <c r="G113" i="6"/>
  <c r="G114" i="6"/>
  <c r="G115" i="6"/>
  <c r="G116" i="6"/>
  <c r="G117" i="6"/>
  <c r="G118" i="6"/>
  <c r="G119" i="6"/>
  <c r="G120" i="6"/>
  <c r="G121" i="6"/>
  <c r="G122" i="6"/>
  <c r="G123" i="6"/>
  <c r="G124" i="6"/>
  <c r="G125" i="6"/>
  <c r="G126" i="6"/>
  <c r="G127" i="6"/>
  <c r="G128" i="6"/>
  <c r="G129" i="6"/>
  <c r="G130" i="6"/>
  <c r="G131" i="6"/>
  <c r="G132" i="6"/>
  <c r="G133" i="6"/>
  <c r="G134" i="6"/>
  <c r="G135" i="6"/>
  <c r="G136" i="6"/>
  <c r="G137" i="6"/>
  <c r="G138" i="6"/>
  <c r="G139" i="6"/>
  <c r="G140" i="6"/>
  <c r="G141" i="6"/>
  <c r="G142" i="6"/>
  <c r="G144" i="6"/>
  <c r="G145" i="6"/>
  <c r="G146" i="6"/>
  <c r="G147" i="6"/>
  <c r="G149" i="6"/>
  <c r="G150" i="6"/>
  <c r="G151" i="6"/>
  <c r="G152" i="6"/>
  <c r="G153" i="6"/>
  <c r="G333" i="6"/>
  <c r="C108" i="5"/>
  <c r="D291" i="4"/>
  <c r="E108" i="5"/>
  <c r="D108" i="5"/>
  <c r="C291" i="4"/>
  <c r="C429" i="2"/>
  <c r="G444" i="6" l="1"/>
  <c r="L3" i="6"/>
  <c r="M3" i="6" s="1"/>
  <c r="N3" i="6" s="1"/>
  <c r="L15" i="6"/>
  <c r="M15" i="6" s="1"/>
  <c r="N15" i="6" s="1"/>
  <c r="L27" i="6"/>
  <c r="L39" i="6"/>
  <c r="L51" i="6"/>
  <c r="M51" i="6" s="1"/>
  <c r="N51" i="6" s="1"/>
  <c r="L63" i="6"/>
  <c r="M63" i="6" s="1"/>
  <c r="N63" i="6" s="1"/>
  <c r="L75" i="6"/>
  <c r="M75" i="6" s="1"/>
  <c r="N75" i="6" s="1"/>
  <c r="L87" i="6"/>
  <c r="M87" i="6" s="1"/>
  <c r="N87" i="6" s="1"/>
  <c r="L99" i="6"/>
  <c r="M99" i="6" s="1"/>
  <c r="N99" i="6" s="1"/>
  <c r="L111" i="6"/>
  <c r="M111" i="6" s="1"/>
  <c r="N111" i="6" s="1"/>
  <c r="L123" i="6"/>
  <c r="L135" i="6"/>
  <c r="M135" i="6" s="1"/>
  <c r="N135" i="6" s="1"/>
  <c r="L147" i="6"/>
  <c r="M147" i="6" s="1"/>
  <c r="N147" i="6" s="1"/>
  <c r="L159" i="6"/>
  <c r="M159" i="6" s="1"/>
  <c r="N159" i="6" s="1"/>
  <c r="L171" i="6"/>
  <c r="M171" i="6" s="1"/>
  <c r="N171" i="6" s="1"/>
  <c r="L183" i="6"/>
  <c r="M183" i="6" s="1"/>
  <c r="N183" i="6" s="1"/>
  <c r="L195" i="6"/>
  <c r="M195" i="6" s="1"/>
  <c r="N195" i="6" s="1"/>
  <c r="L207" i="6"/>
  <c r="M207" i="6" s="1"/>
  <c r="N207" i="6" s="1"/>
  <c r="L219" i="6"/>
  <c r="M219" i="6" s="1"/>
  <c r="N219" i="6" s="1"/>
  <c r="L231" i="6"/>
  <c r="M231" i="6" s="1"/>
  <c r="N231" i="6" s="1"/>
  <c r="L243" i="6"/>
  <c r="M243" i="6" s="1"/>
  <c r="N243" i="6" s="1"/>
  <c r="L255" i="6"/>
  <c r="M255" i="6" s="1"/>
  <c r="N255" i="6" s="1"/>
  <c r="L267" i="6"/>
  <c r="M267" i="6" s="1"/>
  <c r="N267" i="6" s="1"/>
  <c r="L279" i="6"/>
  <c r="M279" i="6" s="1"/>
  <c r="N279" i="6" s="1"/>
  <c r="L291" i="6"/>
  <c r="M291" i="6" s="1"/>
  <c r="N291" i="6" s="1"/>
  <c r="L303" i="6"/>
  <c r="M303" i="6" s="1"/>
  <c r="N303" i="6" s="1"/>
  <c r="L315" i="6"/>
  <c r="M315" i="6" s="1"/>
  <c r="N315" i="6" s="1"/>
  <c r="L327" i="6"/>
  <c r="M327" i="6" s="1"/>
  <c r="N327" i="6" s="1"/>
  <c r="L339" i="6"/>
  <c r="M339" i="6" s="1"/>
  <c r="N339" i="6" s="1"/>
  <c r="L351" i="6"/>
  <c r="M351" i="6" s="1"/>
  <c r="N351" i="6" s="1"/>
  <c r="L363" i="6"/>
  <c r="M363" i="6" s="1"/>
  <c r="N363" i="6" s="1"/>
  <c r="L375" i="6"/>
  <c r="M375" i="6" s="1"/>
  <c r="N375" i="6" s="1"/>
  <c r="L387" i="6"/>
  <c r="M387" i="6" s="1"/>
  <c r="N387" i="6" s="1"/>
  <c r="L399" i="6"/>
  <c r="M399" i="6" s="1"/>
  <c r="N399" i="6" s="1"/>
  <c r="L411" i="6"/>
  <c r="M411" i="6" s="1"/>
  <c r="N411" i="6" s="1"/>
  <c r="L423" i="6"/>
  <c r="M423" i="6" s="1"/>
  <c r="N423" i="6" s="1"/>
  <c r="L435" i="6"/>
  <c r="M435" i="6" s="1"/>
  <c r="N435" i="6" s="1"/>
  <c r="L4" i="6"/>
  <c r="M4" i="6" s="1"/>
  <c r="N4" i="6" s="1"/>
  <c r="L16" i="6"/>
  <c r="M16" i="6" s="1"/>
  <c r="N16" i="6" s="1"/>
  <c r="L28" i="6"/>
  <c r="M28" i="6" s="1"/>
  <c r="N28" i="6" s="1"/>
  <c r="L40" i="6"/>
  <c r="M40" i="6" s="1"/>
  <c r="N40" i="6" s="1"/>
  <c r="L52" i="6"/>
  <c r="M52" i="6" s="1"/>
  <c r="N52" i="6" s="1"/>
  <c r="L64" i="6"/>
  <c r="M64" i="6" s="1"/>
  <c r="N64" i="6" s="1"/>
  <c r="L76" i="6"/>
  <c r="L88" i="6"/>
  <c r="M88" i="6" s="1"/>
  <c r="N88" i="6" s="1"/>
  <c r="L100" i="6"/>
  <c r="M100" i="6" s="1"/>
  <c r="N100" i="6" s="1"/>
  <c r="L112" i="6"/>
  <c r="M112" i="6" s="1"/>
  <c r="N112" i="6" s="1"/>
  <c r="L124" i="6"/>
  <c r="L136" i="6"/>
  <c r="M136" i="6" s="1"/>
  <c r="N136" i="6" s="1"/>
  <c r="L148" i="6"/>
  <c r="M148" i="6" s="1"/>
  <c r="N148" i="6" s="1"/>
  <c r="L160" i="6"/>
  <c r="M160" i="6" s="1"/>
  <c r="N160" i="6" s="1"/>
  <c r="L172" i="6"/>
  <c r="M172" i="6" s="1"/>
  <c r="N172" i="6" s="1"/>
  <c r="L184" i="6"/>
  <c r="M184" i="6" s="1"/>
  <c r="N184" i="6" s="1"/>
  <c r="L196" i="6"/>
  <c r="M196" i="6" s="1"/>
  <c r="N196" i="6" s="1"/>
  <c r="L208" i="6"/>
  <c r="M208" i="6" s="1"/>
  <c r="N208" i="6" s="1"/>
  <c r="L220" i="6"/>
  <c r="M220" i="6" s="1"/>
  <c r="N220" i="6" s="1"/>
  <c r="L232" i="6"/>
  <c r="M232" i="6" s="1"/>
  <c r="N232" i="6" s="1"/>
  <c r="L244" i="6"/>
  <c r="M244" i="6" s="1"/>
  <c r="N244" i="6" s="1"/>
  <c r="L256" i="6"/>
  <c r="M256" i="6" s="1"/>
  <c r="N256" i="6" s="1"/>
  <c r="L268" i="6"/>
  <c r="M268" i="6" s="1"/>
  <c r="N268" i="6" s="1"/>
  <c r="L280" i="6"/>
  <c r="M280" i="6" s="1"/>
  <c r="N280" i="6" s="1"/>
  <c r="L292" i="6"/>
  <c r="M292" i="6" s="1"/>
  <c r="N292" i="6" s="1"/>
  <c r="L304" i="6"/>
  <c r="M304" i="6" s="1"/>
  <c r="N304" i="6" s="1"/>
  <c r="L316" i="6"/>
  <c r="M316" i="6" s="1"/>
  <c r="N316" i="6" s="1"/>
  <c r="L328" i="6"/>
  <c r="M328" i="6" s="1"/>
  <c r="N328" i="6" s="1"/>
  <c r="L340" i="6"/>
  <c r="M340" i="6" s="1"/>
  <c r="N340" i="6" s="1"/>
  <c r="L352" i="6"/>
  <c r="M352" i="6" s="1"/>
  <c r="N352" i="6" s="1"/>
  <c r="L364" i="6"/>
  <c r="L376" i="6"/>
  <c r="M376" i="6" s="1"/>
  <c r="N376" i="6" s="1"/>
  <c r="L388" i="6"/>
  <c r="M388" i="6" s="1"/>
  <c r="N388" i="6" s="1"/>
  <c r="L400" i="6"/>
  <c r="M400" i="6" s="1"/>
  <c r="N400" i="6" s="1"/>
  <c r="L412" i="6"/>
  <c r="M412" i="6" s="1"/>
  <c r="N412" i="6" s="1"/>
  <c r="L424" i="6"/>
  <c r="M424" i="6" s="1"/>
  <c r="N424" i="6" s="1"/>
  <c r="L436" i="6"/>
  <c r="M436" i="6" s="1"/>
  <c r="N436" i="6" s="1"/>
  <c r="L5" i="6"/>
  <c r="L17" i="6"/>
  <c r="L29" i="6"/>
  <c r="M29" i="6" s="1"/>
  <c r="N29" i="6" s="1"/>
  <c r="L41" i="6"/>
  <c r="M41" i="6" s="1"/>
  <c r="N41" i="6" s="1"/>
  <c r="L53" i="6"/>
  <c r="M53" i="6" s="1"/>
  <c r="N53" i="6" s="1"/>
  <c r="L65" i="6"/>
  <c r="M65" i="6" s="1"/>
  <c r="N65" i="6" s="1"/>
  <c r="L77" i="6"/>
  <c r="L89" i="6"/>
  <c r="M89" i="6" s="1"/>
  <c r="N89" i="6" s="1"/>
  <c r="L101" i="6"/>
  <c r="M101" i="6" s="1"/>
  <c r="N101" i="6" s="1"/>
  <c r="L113" i="6"/>
  <c r="M113" i="6" s="1"/>
  <c r="N113" i="6" s="1"/>
  <c r="L125" i="6"/>
  <c r="M125" i="6" s="1"/>
  <c r="N125" i="6" s="1"/>
  <c r="L137" i="6"/>
  <c r="M137" i="6" s="1"/>
  <c r="N137" i="6" s="1"/>
  <c r="L149" i="6"/>
  <c r="M149" i="6" s="1"/>
  <c r="N149" i="6" s="1"/>
  <c r="L161" i="6"/>
  <c r="M161" i="6" s="1"/>
  <c r="N161" i="6" s="1"/>
  <c r="L173" i="6"/>
  <c r="M173" i="6" s="1"/>
  <c r="N173" i="6" s="1"/>
  <c r="L185" i="6"/>
  <c r="M185" i="6" s="1"/>
  <c r="N185" i="6" s="1"/>
  <c r="L197" i="6"/>
  <c r="M197" i="6" s="1"/>
  <c r="N197" i="6" s="1"/>
  <c r="L209" i="6"/>
  <c r="M209" i="6" s="1"/>
  <c r="N209" i="6" s="1"/>
  <c r="L221" i="6"/>
  <c r="M221" i="6" s="1"/>
  <c r="N221" i="6" s="1"/>
  <c r="L233" i="6"/>
  <c r="M233" i="6" s="1"/>
  <c r="N233" i="6" s="1"/>
  <c r="L245" i="6"/>
  <c r="M245" i="6" s="1"/>
  <c r="N245" i="6" s="1"/>
  <c r="L257" i="6"/>
  <c r="M257" i="6" s="1"/>
  <c r="N257" i="6" s="1"/>
  <c r="L269" i="6"/>
  <c r="M269" i="6" s="1"/>
  <c r="N269" i="6" s="1"/>
  <c r="L281" i="6"/>
  <c r="M281" i="6" s="1"/>
  <c r="N281" i="6" s="1"/>
  <c r="L293" i="6"/>
  <c r="M293" i="6" s="1"/>
  <c r="N293" i="6" s="1"/>
  <c r="L305" i="6"/>
  <c r="M305" i="6" s="1"/>
  <c r="N305" i="6" s="1"/>
  <c r="L317" i="6"/>
  <c r="M317" i="6" s="1"/>
  <c r="N317" i="6" s="1"/>
  <c r="L329" i="6"/>
  <c r="M329" i="6" s="1"/>
  <c r="N329" i="6" s="1"/>
  <c r="L341" i="6"/>
  <c r="M341" i="6" s="1"/>
  <c r="N341" i="6" s="1"/>
  <c r="L353" i="6"/>
  <c r="M353" i="6" s="1"/>
  <c r="N353" i="6" s="1"/>
  <c r="L365" i="6"/>
  <c r="M365" i="6" s="1"/>
  <c r="N365" i="6" s="1"/>
  <c r="L377" i="6"/>
  <c r="M377" i="6" s="1"/>
  <c r="N377" i="6" s="1"/>
  <c r="L389" i="6"/>
  <c r="M389" i="6" s="1"/>
  <c r="N389" i="6" s="1"/>
  <c r="L401" i="6"/>
  <c r="M401" i="6" s="1"/>
  <c r="N401" i="6" s="1"/>
  <c r="L413" i="6"/>
  <c r="M413" i="6" s="1"/>
  <c r="N413" i="6" s="1"/>
  <c r="L425" i="6"/>
  <c r="M425" i="6" s="1"/>
  <c r="N425" i="6" s="1"/>
  <c r="L437" i="6"/>
  <c r="M437" i="6" s="1"/>
  <c r="N437" i="6" s="1"/>
  <c r="L6" i="6"/>
  <c r="M6" i="6" s="1"/>
  <c r="N6" i="6" s="1"/>
  <c r="L18" i="6"/>
  <c r="L30" i="6"/>
  <c r="M30" i="6" s="1"/>
  <c r="N30" i="6" s="1"/>
  <c r="L42" i="6"/>
  <c r="L54" i="6"/>
  <c r="M54" i="6" s="1"/>
  <c r="N54" i="6" s="1"/>
  <c r="L66" i="6"/>
  <c r="M66" i="6" s="1"/>
  <c r="N66" i="6" s="1"/>
  <c r="L78" i="6"/>
  <c r="L90" i="6"/>
  <c r="M90" i="6" s="1"/>
  <c r="N90" i="6" s="1"/>
  <c r="L102" i="6"/>
  <c r="M102" i="6" s="1"/>
  <c r="N102" i="6" s="1"/>
  <c r="L114" i="6"/>
  <c r="M114" i="6" s="1"/>
  <c r="N114" i="6" s="1"/>
  <c r="L126" i="6"/>
  <c r="L138" i="6"/>
  <c r="M138" i="6" s="1"/>
  <c r="N138" i="6" s="1"/>
  <c r="L150" i="6"/>
  <c r="M150" i="6" s="1"/>
  <c r="N150" i="6" s="1"/>
  <c r="L162" i="6"/>
  <c r="M162" i="6" s="1"/>
  <c r="N162" i="6" s="1"/>
  <c r="L174" i="6"/>
  <c r="M174" i="6" s="1"/>
  <c r="N174" i="6" s="1"/>
  <c r="L186" i="6"/>
  <c r="M186" i="6" s="1"/>
  <c r="N186" i="6" s="1"/>
  <c r="L198" i="6"/>
  <c r="M198" i="6" s="1"/>
  <c r="N198" i="6" s="1"/>
  <c r="L210" i="6"/>
  <c r="M210" i="6" s="1"/>
  <c r="N210" i="6" s="1"/>
  <c r="L222" i="6"/>
  <c r="M222" i="6" s="1"/>
  <c r="N222" i="6" s="1"/>
  <c r="L234" i="6"/>
  <c r="M234" i="6" s="1"/>
  <c r="N234" i="6" s="1"/>
  <c r="L246" i="6"/>
  <c r="M246" i="6" s="1"/>
  <c r="N246" i="6" s="1"/>
  <c r="L258" i="6"/>
  <c r="M258" i="6" s="1"/>
  <c r="N258" i="6" s="1"/>
  <c r="L270" i="6"/>
  <c r="M270" i="6" s="1"/>
  <c r="N270" i="6" s="1"/>
  <c r="L282" i="6"/>
  <c r="M282" i="6" s="1"/>
  <c r="N282" i="6" s="1"/>
  <c r="L294" i="6"/>
  <c r="M294" i="6" s="1"/>
  <c r="N294" i="6" s="1"/>
  <c r="L306" i="6"/>
  <c r="M306" i="6" s="1"/>
  <c r="N306" i="6" s="1"/>
  <c r="L318" i="6"/>
  <c r="M318" i="6" s="1"/>
  <c r="N318" i="6" s="1"/>
  <c r="L330" i="6"/>
  <c r="M330" i="6" s="1"/>
  <c r="N330" i="6" s="1"/>
  <c r="L342" i="6"/>
  <c r="L354" i="6"/>
  <c r="M354" i="6" s="1"/>
  <c r="N354" i="6" s="1"/>
  <c r="L366" i="6"/>
  <c r="M366" i="6" s="1"/>
  <c r="N366" i="6" s="1"/>
  <c r="L378" i="6"/>
  <c r="M378" i="6" s="1"/>
  <c r="N378" i="6" s="1"/>
  <c r="L390" i="6"/>
  <c r="M390" i="6" s="1"/>
  <c r="N390" i="6" s="1"/>
  <c r="L402" i="6"/>
  <c r="M402" i="6" s="1"/>
  <c r="N402" i="6" s="1"/>
  <c r="L414" i="6"/>
  <c r="M414" i="6" s="1"/>
  <c r="N414" i="6" s="1"/>
  <c r="L426" i="6"/>
  <c r="M426" i="6" s="1"/>
  <c r="N426" i="6" s="1"/>
  <c r="L438" i="6"/>
  <c r="M438" i="6" s="1"/>
  <c r="N438" i="6" s="1"/>
  <c r="L7" i="6"/>
  <c r="M7" i="6" s="1"/>
  <c r="N7" i="6" s="1"/>
  <c r="L19" i="6"/>
  <c r="M19" i="6" s="1"/>
  <c r="N19" i="6" s="1"/>
  <c r="L31" i="6"/>
  <c r="M31" i="6" s="1"/>
  <c r="N31" i="6" s="1"/>
  <c r="L43" i="6"/>
  <c r="M43" i="6" s="1"/>
  <c r="N43" i="6" s="1"/>
  <c r="L55" i="6"/>
  <c r="L67" i="6"/>
  <c r="M67" i="6" s="1"/>
  <c r="N67" i="6" s="1"/>
  <c r="L79" i="6"/>
  <c r="M79" i="6" s="1"/>
  <c r="N79" i="6" s="1"/>
  <c r="L91" i="6"/>
  <c r="M91" i="6" s="1"/>
  <c r="N91" i="6" s="1"/>
  <c r="L103" i="6"/>
  <c r="M103" i="6" s="1"/>
  <c r="N103" i="6" s="1"/>
  <c r="L115" i="6"/>
  <c r="M115" i="6" s="1"/>
  <c r="N115" i="6" s="1"/>
  <c r="L127" i="6"/>
  <c r="M127" i="6" s="1"/>
  <c r="N127" i="6" s="1"/>
  <c r="L139" i="6"/>
  <c r="L151" i="6"/>
  <c r="M151" i="6" s="1"/>
  <c r="N151" i="6" s="1"/>
  <c r="L163" i="6"/>
  <c r="M163" i="6" s="1"/>
  <c r="N163" i="6" s="1"/>
  <c r="L175" i="6"/>
  <c r="M175" i="6" s="1"/>
  <c r="N175" i="6" s="1"/>
  <c r="L187" i="6"/>
  <c r="M187" i="6" s="1"/>
  <c r="N187" i="6" s="1"/>
  <c r="L199" i="6"/>
  <c r="M199" i="6" s="1"/>
  <c r="N199" i="6" s="1"/>
  <c r="L211" i="6"/>
  <c r="M211" i="6" s="1"/>
  <c r="N211" i="6" s="1"/>
  <c r="L223" i="6"/>
  <c r="M223" i="6" s="1"/>
  <c r="N223" i="6" s="1"/>
  <c r="L235" i="6"/>
  <c r="M235" i="6" s="1"/>
  <c r="N235" i="6" s="1"/>
  <c r="L247" i="6"/>
  <c r="M247" i="6" s="1"/>
  <c r="N247" i="6" s="1"/>
  <c r="L259" i="6"/>
  <c r="M259" i="6" s="1"/>
  <c r="N259" i="6" s="1"/>
  <c r="L271" i="6"/>
  <c r="M271" i="6" s="1"/>
  <c r="N271" i="6" s="1"/>
  <c r="L283" i="6"/>
  <c r="M283" i="6" s="1"/>
  <c r="N283" i="6" s="1"/>
  <c r="L295" i="6"/>
  <c r="M295" i="6" s="1"/>
  <c r="N295" i="6" s="1"/>
  <c r="L307" i="6"/>
  <c r="M307" i="6" s="1"/>
  <c r="N307" i="6" s="1"/>
  <c r="L319" i="6"/>
  <c r="M319" i="6" s="1"/>
  <c r="N319" i="6" s="1"/>
  <c r="L331" i="6"/>
  <c r="M331" i="6" s="1"/>
  <c r="N331" i="6" s="1"/>
  <c r="L343" i="6"/>
  <c r="M343" i="6" s="1"/>
  <c r="N343" i="6" s="1"/>
  <c r="L355" i="6"/>
  <c r="M355" i="6" s="1"/>
  <c r="N355" i="6" s="1"/>
  <c r="L367" i="6"/>
  <c r="M367" i="6" s="1"/>
  <c r="N367" i="6" s="1"/>
  <c r="L379" i="6"/>
  <c r="M379" i="6" s="1"/>
  <c r="N379" i="6" s="1"/>
  <c r="L391" i="6"/>
  <c r="M391" i="6" s="1"/>
  <c r="N391" i="6" s="1"/>
  <c r="L403" i="6"/>
  <c r="M403" i="6" s="1"/>
  <c r="N403" i="6" s="1"/>
  <c r="L415" i="6"/>
  <c r="M415" i="6" s="1"/>
  <c r="N415" i="6" s="1"/>
  <c r="L427" i="6"/>
  <c r="M427" i="6" s="1"/>
  <c r="N427" i="6" s="1"/>
  <c r="L439" i="6"/>
  <c r="M439" i="6" s="1"/>
  <c r="N439" i="6" s="1"/>
  <c r="L8" i="6"/>
  <c r="M8" i="6" s="1"/>
  <c r="N8" i="6" s="1"/>
  <c r="L20" i="6"/>
  <c r="L32" i="6"/>
  <c r="M32" i="6" s="1"/>
  <c r="N32" i="6" s="1"/>
  <c r="L44" i="6"/>
  <c r="M44" i="6" s="1"/>
  <c r="N44" i="6" s="1"/>
  <c r="L56" i="6"/>
  <c r="L68" i="6"/>
  <c r="M68" i="6" s="1"/>
  <c r="N68" i="6" s="1"/>
  <c r="L80" i="6"/>
  <c r="M80" i="6" s="1"/>
  <c r="N80" i="6" s="1"/>
  <c r="L92" i="6"/>
  <c r="M92" i="6" s="1"/>
  <c r="N92" i="6" s="1"/>
  <c r="L104" i="6"/>
  <c r="M104" i="6" s="1"/>
  <c r="N104" i="6" s="1"/>
  <c r="L116" i="6"/>
  <c r="M116" i="6" s="1"/>
  <c r="N116" i="6" s="1"/>
  <c r="L128" i="6"/>
  <c r="M128" i="6" s="1"/>
  <c r="N128" i="6" s="1"/>
  <c r="L140" i="6"/>
  <c r="M140" i="6" s="1"/>
  <c r="N140" i="6" s="1"/>
  <c r="L152" i="6"/>
  <c r="M152" i="6" s="1"/>
  <c r="N152" i="6" s="1"/>
  <c r="L164" i="6"/>
  <c r="M164" i="6" s="1"/>
  <c r="N164" i="6" s="1"/>
  <c r="L176" i="6"/>
  <c r="M176" i="6" s="1"/>
  <c r="N176" i="6" s="1"/>
  <c r="L188" i="6"/>
  <c r="M188" i="6" s="1"/>
  <c r="N188" i="6" s="1"/>
  <c r="L200" i="6"/>
  <c r="M200" i="6" s="1"/>
  <c r="N200" i="6" s="1"/>
  <c r="L212" i="6"/>
  <c r="M212" i="6" s="1"/>
  <c r="N212" i="6" s="1"/>
  <c r="L224" i="6"/>
  <c r="M224" i="6" s="1"/>
  <c r="N224" i="6" s="1"/>
  <c r="L236" i="6"/>
  <c r="M236" i="6" s="1"/>
  <c r="N236" i="6" s="1"/>
  <c r="L248" i="6"/>
  <c r="M248" i="6" s="1"/>
  <c r="N248" i="6" s="1"/>
  <c r="L260" i="6"/>
  <c r="M260" i="6" s="1"/>
  <c r="N260" i="6" s="1"/>
  <c r="L272" i="6"/>
  <c r="M272" i="6" s="1"/>
  <c r="N272" i="6" s="1"/>
  <c r="L284" i="6"/>
  <c r="M284" i="6" s="1"/>
  <c r="N284" i="6" s="1"/>
  <c r="L296" i="6"/>
  <c r="M296" i="6" s="1"/>
  <c r="N296" i="6" s="1"/>
  <c r="L308" i="6"/>
  <c r="M308" i="6" s="1"/>
  <c r="N308" i="6" s="1"/>
  <c r="L320" i="6"/>
  <c r="M320" i="6" s="1"/>
  <c r="N320" i="6" s="1"/>
  <c r="L332" i="6"/>
  <c r="M332" i="6" s="1"/>
  <c r="N332" i="6" s="1"/>
  <c r="L344" i="6"/>
  <c r="M344" i="6" s="1"/>
  <c r="N344" i="6" s="1"/>
  <c r="L356" i="6"/>
  <c r="M356" i="6" s="1"/>
  <c r="N356" i="6" s="1"/>
  <c r="L368" i="6"/>
  <c r="M368" i="6" s="1"/>
  <c r="N368" i="6" s="1"/>
  <c r="L380" i="6"/>
  <c r="M380" i="6" s="1"/>
  <c r="N380" i="6" s="1"/>
  <c r="L392" i="6"/>
  <c r="M392" i="6" s="1"/>
  <c r="N392" i="6" s="1"/>
  <c r="L404" i="6"/>
  <c r="M404" i="6" s="1"/>
  <c r="N404" i="6" s="1"/>
  <c r="L416" i="6"/>
  <c r="M416" i="6" s="1"/>
  <c r="N416" i="6" s="1"/>
  <c r="L428" i="6"/>
  <c r="M428" i="6" s="1"/>
  <c r="N428" i="6" s="1"/>
  <c r="L440" i="6"/>
  <c r="M440" i="6" s="1"/>
  <c r="N440" i="6" s="1"/>
  <c r="L9" i="6"/>
  <c r="M9" i="6" s="1"/>
  <c r="N9" i="6" s="1"/>
  <c r="L21" i="6"/>
  <c r="L33" i="6"/>
  <c r="M33" i="6" s="1"/>
  <c r="N33" i="6" s="1"/>
  <c r="L45" i="6"/>
  <c r="M45" i="6" s="1"/>
  <c r="N45" i="6" s="1"/>
  <c r="L57" i="6"/>
  <c r="M57" i="6" s="1"/>
  <c r="N57" i="6" s="1"/>
  <c r="L69" i="6"/>
  <c r="M69" i="6" s="1"/>
  <c r="N69" i="6" s="1"/>
  <c r="L81" i="6"/>
  <c r="M81" i="6" s="1"/>
  <c r="N81" i="6" s="1"/>
  <c r="L93" i="6"/>
  <c r="M93" i="6" s="1"/>
  <c r="N93" i="6" s="1"/>
  <c r="L105" i="6"/>
  <c r="M105" i="6" s="1"/>
  <c r="N105" i="6" s="1"/>
  <c r="L117" i="6"/>
  <c r="M117" i="6" s="1"/>
  <c r="N117" i="6" s="1"/>
  <c r="L129" i="6"/>
  <c r="M129" i="6" s="1"/>
  <c r="N129" i="6" s="1"/>
  <c r="L141" i="6"/>
  <c r="M141" i="6" s="1"/>
  <c r="N141" i="6" s="1"/>
  <c r="L153" i="6"/>
  <c r="M153" i="6" s="1"/>
  <c r="N153" i="6" s="1"/>
  <c r="L165" i="6"/>
  <c r="M165" i="6" s="1"/>
  <c r="N165" i="6" s="1"/>
  <c r="L177" i="6"/>
  <c r="M177" i="6" s="1"/>
  <c r="N177" i="6" s="1"/>
  <c r="L189" i="6"/>
  <c r="M189" i="6" s="1"/>
  <c r="N189" i="6" s="1"/>
  <c r="L201" i="6"/>
  <c r="M201" i="6" s="1"/>
  <c r="N201" i="6" s="1"/>
  <c r="L213" i="6"/>
  <c r="M213" i="6" s="1"/>
  <c r="N213" i="6" s="1"/>
  <c r="L225" i="6"/>
  <c r="M225" i="6" s="1"/>
  <c r="N225" i="6" s="1"/>
  <c r="L237" i="6"/>
  <c r="M237" i="6" s="1"/>
  <c r="N237" i="6" s="1"/>
  <c r="L249" i="6"/>
  <c r="M249" i="6" s="1"/>
  <c r="N249" i="6" s="1"/>
  <c r="L261" i="6"/>
  <c r="M261" i="6" s="1"/>
  <c r="N261" i="6" s="1"/>
  <c r="L273" i="6"/>
  <c r="M273" i="6" s="1"/>
  <c r="N273" i="6" s="1"/>
  <c r="L285" i="6"/>
  <c r="M285" i="6" s="1"/>
  <c r="N285" i="6" s="1"/>
  <c r="L297" i="6"/>
  <c r="M297" i="6" s="1"/>
  <c r="N297" i="6" s="1"/>
  <c r="L309" i="6"/>
  <c r="M309" i="6" s="1"/>
  <c r="N309" i="6" s="1"/>
  <c r="L321" i="6"/>
  <c r="M321" i="6" s="1"/>
  <c r="N321" i="6" s="1"/>
  <c r="L333" i="6"/>
  <c r="M333" i="6" s="1"/>
  <c r="N333" i="6" s="1"/>
  <c r="L345" i="6"/>
  <c r="M345" i="6" s="1"/>
  <c r="N345" i="6" s="1"/>
  <c r="L357" i="6"/>
  <c r="M357" i="6" s="1"/>
  <c r="N357" i="6" s="1"/>
  <c r="L369" i="6"/>
  <c r="M369" i="6" s="1"/>
  <c r="N369" i="6" s="1"/>
  <c r="L381" i="6"/>
  <c r="M381" i="6" s="1"/>
  <c r="N381" i="6" s="1"/>
  <c r="L393" i="6"/>
  <c r="M393" i="6" s="1"/>
  <c r="N393" i="6" s="1"/>
  <c r="L405" i="6"/>
  <c r="M405" i="6" s="1"/>
  <c r="N405" i="6" s="1"/>
  <c r="L417" i="6"/>
  <c r="M417" i="6" s="1"/>
  <c r="N417" i="6" s="1"/>
  <c r="L429" i="6"/>
  <c r="M429" i="6" s="1"/>
  <c r="N429" i="6" s="1"/>
  <c r="L441" i="6"/>
  <c r="M441" i="6" s="1"/>
  <c r="N441" i="6" s="1"/>
  <c r="L10" i="6"/>
  <c r="M10" i="6" s="1"/>
  <c r="N10" i="6" s="1"/>
  <c r="L22" i="6"/>
  <c r="M22" i="6" s="1"/>
  <c r="N22" i="6" s="1"/>
  <c r="L34" i="6"/>
  <c r="M34" i="6" s="1"/>
  <c r="N34" i="6" s="1"/>
  <c r="L46" i="6"/>
  <c r="L58" i="6"/>
  <c r="L70" i="6"/>
  <c r="M70" i="6" s="1"/>
  <c r="N70" i="6" s="1"/>
  <c r="L82" i="6"/>
  <c r="M82" i="6" s="1"/>
  <c r="N82" i="6" s="1"/>
  <c r="L94" i="6"/>
  <c r="L106" i="6"/>
  <c r="M106" i="6" s="1"/>
  <c r="N106" i="6" s="1"/>
  <c r="L118" i="6"/>
  <c r="M118" i="6" s="1"/>
  <c r="N118" i="6" s="1"/>
  <c r="L130" i="6"/>
  <c r="M130" i="6" s="1"/>
  <c r="N130" i="6" s="1"/>
  <c r="L142" i="6"/>
  <c r="M142" i="6" s="1"/>
  <c r="N142" i="6" s="1"/>
  <c r="L154" i="6"/>
  <c r="M154" i="6" s="1"/>
  <c r="N154" i="6" s="1"/>
  <c r="L166" i="6"/>
  <c r="M166" i="6" s="1"/>
  <c r="N166" i="6" s="1"/>
  <c r="L178" i="6"/>
  <c r="M178" i="6" s="1"/>
  <c r="N178" i="6" s="1"/>
  <c r="L190" i="6"/>
  <c r="M190" i="6" s="1"/>
  <c r="N190" i="6" s="1"/>
  <c r="L202" i="6"/>
  <c r="M202" i="6" s="1"/>
  <c r="N202" i="6" s="1"/>
  <c r="L214" i="6"/>
  <c r="M214" i="6" s="1"/>
  <c r="N214" i="6" s="1"/>
  <c r="L226" i="6"/>
  <c r="M226" i="6" s="1"/>
  <c r="N226" i="6" s="1"/>
  <c r="L238" i="6"/>
  <c r="M238" i="6" s="1"/>
  <c r="N238" i="6" s="1"/>
  <c r="L250" i="6"/>
  <c r="M250" i="6" s="1"/>
  <c r="N250" i="6" s="1"/>
  <c r="L262" i="6"/>
  <c r="M262" i="6" s="1"/>
  <c r="N262" i="6" s="1"/>
  <c r="L274" i="6"/>
  <c r="M274" i="6" s="1"/>
  <c r="N274" i="6" s="1"/>
  <c r="L286" i="6"/>
  <c r="M286" i="6" s="1"/>
  <c r="N286" i="6" s="1"/>
  <c r="L298" i="6"/>
  <c r="M298" i="6" s="1"/>
  <c r="N298" i="6" s="1"/>
  <c r="L310" i="6"/>
  <c r="M310" i="6" s="1"/>
  <c r="N310" i="6" s="1"/>
  <c r="L322" i="6"/>
  <c r="M322" i="6" s="1"/>
  <c r="N322" i="6" s="1"/>
  <c r="L334" i="6"/>
  <c r="M334" i="6" s="1"/>
  <c r="N334" i="6" s="1"/>
  <c r="L346" i="6"/>
  <c r="M346" i="6" s="1"/>
  <c r="N346" i="6" s="1"/>
  <c r="L358" i="6"/>
  <c r="M358" i="6" s="1"/>
  <c r="N358" i="6" s="1"/>
  <c r="L370" i="6"/>
  <c r="M370" i="6" s="1"/>
  <c r="N370" i="6" s="1"/>
  <c r="L382" i="6"/>
  <c r="M382" i="6" s="1"/>
  <c r="N382" i="6" s="1"/>
  <c r="L394" i="6"/>
  <c r="M394" i="6" s="1"/>
  <c r="N394" i="6" s="1"/>
  <c r="L406" i="6"/>
  <c r="M406" i="6" s="1"/>
  <c r="N406" i="6" s="1"/>
  <c r="L418" i="6"/>
  <c r="M418" i="6" s="1"/>
  <c r="N418" i="6" s="1"/>
  <c r="L430" i="6"/>
  <c r="M430" i="6" s="1"/>
  <c r="N430" i="6" s="1"/>
  <c r="L442" i="6"/>
  <c r="M442" i="6" s="1"/>
  <c r="N442" i="6" s="1"/>
  <c r="L50" i="6"/>
  <c r="M50" i="6" s="1"/>
  <c r="N50" i="6" s="1"/>
  <c r="L11" i="6"/>
  <c r="M11" i="6" s="1"/>
  <c r="N11" i="6" s="1"/>
  <c r="L23" i="6"/>
  <c r="M23" i="6" s="1"/>
  <c r="N23" i="6" s="1"/>
  <c r="L35" i="6"/>
  <c r="M35" i="6" s="1"/>
  <c r="N35" i="6" s="1"/>
  <c r="L47" i="6"/>
  <c r="M47" i="6" s="1"/>
  <c r="N47" i="6" s="1"/>
  <c r="L59" i="6"/>
  <c r="M59" i="6" s="1"/>
  <c r="N59" i="6" s="1"/>
  <c r="L71" i="6"/>
  <c r="M71" i="6" s="1"/>
  <c r="N71" i="6" s="1"/>
  <c r="L83" i="6"/>
  <c r="M83" i="6" s="1"/>
  <c r="N83" i="6" s="1"/>
  <c r="L95" i="6"/>
  <c r="M95" i="6" s="1"/>
  <c r="N95" i="6" s="1"/>
  <c r="L107" i="6"/>
  <c r="L119" i="6"/>
  <c r="L131" i="6"/>
  <c r="M131" i="6" s="1"/>
  <c r="N131" i="6" s="1"/>
  <c r="L143" i="6"/>
  <c r="M143" i="6" s="1"/>
  <c r="N143" i="6" s="1"/>
  <c r="L155" i="6"/>
  <c r="M155" i="6" s="1"/>
  <c r="N155" i="6" s="1"/>
  <c r="L167" i="6"/>
  <c r="M167" i="6" s="1"/>
  <c r="N167" i="6" s="1"/>
  <c r="L179" i="6"/>
  <c r="M179" i="6" s="1"/>
  <c r="N179" i="6" s="1"/>
  <c r="L191" i="6"/>
  <c r="M191" i="6" s="1"/>
  <c r="N191" i="6" s="1"/>
  <c r="L203" i="6"/>
  <c r="M203" i="6" s="1"/>
  <c r="N203" i="6" s="1"/>
  <c r="L215" i="6"/>
  <c r="M215" i="6" s="1"/>
  <c r="N215" i="6" s="1"/>
  <c r="L227" i="6"/>
  <c r="M227" i="6" s="1"/>
  <c r="N227" i="6" s="1"/>
  <c r="L239" i="6"/>
  <c r="M239" i="6" s="1"/>
  <c r="N239" i="6" s="1"/>
  <c r="L251" i="6"/>
  <c r="M251" i="6" s="1"/>
  <c r="N251" i="6" s="1"/>
  <c r="L263" i="6"/>
  <c r="M263" i="6" s="1"/>
  <c r="N263" i="6" s="1"/>
  <c r="L275" i="6"/>
  <c r="M275" i="6" s="1"/>
  <c r="N275" i="6" s="1"/>
  <c r="L287" i="6"/>
  <c r="M287" i="6" s="1"/>
  <c r="N287" i="6" s="1"/>
  <c r="L299" i="6"/>
  <c r="M299" i="6" s="1"/>
  <c r="N299" i="6" s="1"/>
  <c r="L311" i="6"/>
  <c r="M311" i="6" s="1"/>
  <c r="N311" i="6" s="1"/>
  <c r="L323" i="6"/>
  <c r="M323" i="6" s="1"/>
  <c r="N323" i="6" s="1"/>
  <c r="L335" i="6"/>
  <c r="M335" i="6" s="1"/>
  <c r="N335" i="6" s="1"/>
  <c r="L347" i="6"/>
  <c r="M347" i="6" s="1"/>
  <c r="N347" i="6" s="1"/>
  <c r="L359" i="6"/>
  <c r="M359" i="6" s="1"/>
  <c r="N359" i="6" s="1"/>
  <c r="L371" i="6"/>
  <c r="M371" i="6" s="1"/>
  <c r="N371" i="6" s="1"/>
  <c r="L383" i="6"/>
  <c r="M383" i="6" s="1"/>
  <c r="N383" i="6" s="1"/>
  <c r="L395" i="6"/>
  <c r="M395" i="6" s="1"/>
  <c r="N395" i="6" s="1"/>
  <c r="L407" i="6"/>
  <c r="M407" i="6" s="1"/>
  <c r="N407" i="6" s="1"/>
  <c r="L419" i="6"/>
  <c r="M419" i="6" s="1"/>
  <c r="N419" i="6" s="1"/>
  <c r="L431" i="6"/>
  <c r="M431" i="6" s="1"/>
  <c r="N431" i="6" s="1"/>
  <c r="L443" i="6"/>
  <c r="M443" i="6" s="1"/>
  <c r="N443" i="6" s="1"/>
  <c r="L38" i="6"/>
  <c r="M38" i="6" s="1"/>
  <c r="N38" i="6" s="1"/>
  <c r="L86" i="6"/>
  <c r="M86" i="6" s="1"/>
  <c r="N86" i="6" s="1"/>
  <c r="L122" i="6"/>
  <c r="L158" i="6"/>
  <c r="M158" i="6" s="1"/>
  <c r="N158" i="6" s="1"/>
  <c r="L194" i="6"/>
  <c r="M194" i="6" s="1"/>
  <c r="N194" i="6" s="1"/>
  <c r="L230" i="6"/>
  <c r="M230" i="6" s="1"/>
  <c r="N230" i="6" s="1"/>
  <c r="L278" i="6"/>
  <c r="M278" i="6" s="1"/>
  <c r="N278" i="6" s="1"/>
  <c r="L326" i="6"/>
  <c r="M326" i="6" s="1"/>
  <c r="N326" i="6" s="1"/>
  <c r="L362" i="6"/>
  <c r="M362" i="6" s="1"/>
  <c r="N362" i="6" s="1"/>
  <c r="L410" i="6"/>
  <c r="M410" i="6" s="1"/>
  <c r="N410" i="6" s="1"/>
  <c r="L12" i="6"/>
  <c r="M12" i="6" s="1"/>
  <c r="N12" i="6" s="1"/>
  <c r="L24" i="6"/>
  <c r="L36" i="6"/>
  <c r="L48" i="6"/>
  <c r="M48" i="6" s="1"/>
  <c r="N48" i="6" s="1"/>
  <c r="L60" i="6"/>
  <c r="L72" i="6"/>
  <c r="M72" i="6" s="1"/>
  <c r="N72" i="6" s="1"/>
  <c r="L84" i="6"/>
  <c r="L96" i="6"/>
  <c r="M96" i="6" s="1"/>
  <c r="N96" i="6" s="1"/>
  <c r="L108" i="6"/>
  <c r="M108" i="6" s="1"/>
  <c r="N108" i="6" s="1"/>
  <c r="L120" i="6"/>
  <c r="M120" i="6" s="1"/>
  <c r="N120" i="6" s="1"/>
  <c r="L132" i="6"/>
  <c r="M132" i="6" s="1"/>
  <c r="N132" i="6" s="1"/>
  <c r="L144" i="6"/>
  <c r="M144" i="6" s="1"/>
  <c r="N144" i="6" s="1"/>
  <c r="L156" i="6"/>
  <c r="M156" i="6" s="1"/>
  <c r="N156" i="6" s="1"/>
  <c r="L168" i="6"/>
  <c r="M168" i="6" s="1"/>
  <c r="N168" i="6" s="1"/>
  <c r="L180" i="6"/>
  <c r="M180" i="6" s="1"/>
  <c r="N180" i="6" s="1"/>
  <c r="L192" i="6"/>
  <c r="M192" i="6" s="1"/>
  <c r="N192" i="6" s="1"/>
  <c r="L204" i="6"/>
  <c r="M204" i="6" s="1"/>
  <c r="N204" i="6" s="1"/>
  <c r="L216" i="6"/>
  <c r="M216" i="6" s="1"/>
  <c r="N216" i="6" s="1"/>
  <c r="L228" i="6"/>
  <c r="M228" i="6" s="1"/>
  <c r="N228" i="6" s="1"/>
  <c r="L240" i="6"/>
  <c r="M240" i="6" s="1"/>
  <c r="N240" i="6" s="1"/>
  <c r="L252" i="6"/>
  <c r="M252" i="6" s="1"/>
  <c r="N252" i="6" s="1"/>
  <c r="L264" i="6"/>
  <c r="M264" i="6" s="1"/>
  <c r="N264" i="6" s="1"/>
  <c r="L276" i="6"/>
  <c r="M276" i="6" s="1"/>
  <c r="N276" i="6" s="1"/>
  <c r="L288" i="6"/>
  <c r="M288" i="6" s="1"/>
  <c r="N288" i="6" s="1"/>
  <c r="L300" i="6"/>
  <c r="M300" i="6" s="1"/>
  <c r="N300" i="6" s="1"/>
  <c r="L312" i="6"/>
  <c r="M312" i="6" s="1"/>
  <c r="N312" i="6" s="1"/>
  <c r="L324" i="6"/>
  <c r="M324" i="6" s="1"/>
  <c r="N324" i="6" s="1"/>
  <c r="L336" i="6"/>
  <c r="M336" i="6" s="1"/>
  <c r="N336" i="6" s="1"/>
  <c r="L348" i="6"/>
  <c r="M348" i="6" s="1"/>
  <c r="N348" i="6" s="1"/>
  <c r="L360" i="6"/>
  <c r="M360" i="6" s="1"/>
  <c r="N360" i="6" s="1"/>
  <c r="L372" i="6"/>
  <c r="M372" i="6" s="1"/>
  <c r="N372" i="6" s="1"/>
  <c r="L384" i="6"/>
  <c r="M384" i="6" s="1"/>
  <c r="N384" i="6" s="1"/>
  <c r="L396" i="6"/>
  <c r="M396" i="6" s="1"/>
  <c r="N396" i="6" s="1"/>
  <c r="L408" i="6"/>
  <c r="M408" i="6" s="1"/>
  <c r="N408" i="6" s="1"/>
  <c r="L420" i="6"/>
  <c r="M420" i="6" s="1"/>
  <c r="N420" i="6" s="1"/>
  <c r="L432" i="6"/>
  <c r="M432" i="6" s="1"/>
  <c r="N432" i="6" s="1"/>
  <c r="L2" i="6"/>
  <c r="M2" i="6" s="1"/>
  <c r="N2" i="6" s="1"/>
  <c r="L26" i="6"/>
  <c r="M26" i="6" s="1"/>
  <c r="N26" i="6" s="1"/>
  <c r="L62" i="6"/>
  <c r="L98" i="6"/>
  <c r="L134" i="6"/>
  <c r="M134" i="6" s="1"/>
  <c r="N134" i="6" s="1"/>
  <c r="L170" i="6"/>
  <c r="M170" i="6" s="1"/>
  <c r="N170" i="6" s="1"/>
  <c r="L206" i="6"/>
  <c r="M206" i="6" s="1"/>
  <c r="N206" i="6" s="1"/>
  <c r="L254" i="6"/>
  <c r="M254" i="6" s="1"/>
  <c r="N254" i="6" s="1"/>
  <c r="L290" i="6"/>
  <c r="M290" i="6" s="1"/>
  <c r="N290" i="6" s="1"/>
  <c r="L314" i="6"/>
  <c r="M314" i="6" s="1"/>
  <c r="N314" i="6" s="1"/>
  <c r="L350" i="6"/>
  <c r="M350" i="6" s="1"/>
  <c r="N350" i="6" s="1"/>
  <c r="L386" i="6"/>
  <c r="M386" i="6" s="1"/>
  <c r="N386" i="6" s="1"/>
  <c r="L422" i="6"/>
  <c r="M422" i="6" s="1"/>
  <c r="N422" i="6" s="1"/>
  <c r="L13" i="6"/>
  <c r="M13" i="6" s="1"/>
  <c r="N13" i="6" s="1"/>
  <c r="L25" i="6"/>
  <c r="M25" i="6" s="1"/>
  <c r="N25" i="6" s="1"/>
  <c r="L37" i="6"/>
  <c r="M37" i="6" s="1"/>
  <c r="N37" i="6" s="1"/>
  <c r="L49" i="6"/>
  <c r="M49" i="6" s="1"/>
  <c r="N49" i="6" s="1"/>
  <c r="L61" i="6"/>
  <c r="M61" i="6" s="1"/>
  <c r="N61" i="6" s="1"/>
  <c r="L73" i="6"/>
  <c r="M73" i="6" s="1"/>
  <c r="N73" i="6" s="1"/>
  <c r="L85" i="6"/>
  <c r="M85" i="6" s="1"/>
  <c r="N85" i="6" s="1"/>
  <c r="L97" i="6"/>
  <c r="M97" i="6" s="1"/>
  <c r="N97" i="6" s="1"/>
  <c r="L109" i="6"/>
  <c r="M109" i="6" s="1"/>
  <c r="N109" i="6" s="1"/>
  <c r="L121" i="6"/>
  <c r="M121" i="6" s="1"/>
  <c r="N121" i="6" s="1"/>
  <c r="L133" i="6"/>
  <c r="M133" i="6" s="1"/>
  <c r="N133" i="6" s="1"/>
  <c r="L145" i="6"/>
  <c r="M145" i="6" s="1"/>
  <c r="N145" i="6" s="1"/>
  <c r="L157" i="6"/>
  <c r="M157" i="6" s="1"/>
  <c r="N157" i="6" s="1"/>
  <c r="L169" i="6"/>
  <c r="M169" i="6" s="1"/>
  <c r="N169" i="6" s="1"/>
  <c r="L181" i="6"/>
  <c r="M181" i="6" s="1"/>
  <c r="N181" i="6" s="1"/>
  <c r="L193" i="6"/>
  <c r="M193" i="6" s="1"/>
  <c r="N193" i="6" s="1"/>
  <c r="L205" i="6"/>
  <c r="M205" i="6" s="1"/>
  <c r="N205" i="6" s="1"/>
  <c r="L217" i="6"/>
  <c r="M217" i="6" s="1"/>
  <c r="N217" i="6" s="1"/>
  <c r="L229" i="6"/>
  <c r="M229" i="6" s="1"/>
  <c r="N229" i="6" s="1"/>
  <c r="L241" i="6"/>
  <c r="M241" i="6" s="1"/>
  <c r="N241" i="6" s="1"/>
  <c r="L253" i="6"/>
  <c r="M253" i="6" s="1"/>
  <c r="N253" i="6" s="1"/>
  <c r="L265" i="6"/>
  <c r="M265" i="6" s="1"/>
  <c r="N265" i="6" s="1"/>
  <c r="L277" i="6"/>
  <c r="M277" i="6" s="1"/>
  <c r="N277" i="6" s="1"/>
  <c r="L289" i="6"/>
  <c r="M289" i="6" s="1"/>
  <c r="N289" i="6" s="1"/>
  <c r="L301" i="6"/>
  <c r="M301" i="6" s="1"/>
  <c r="N301" i="6" s="1"/>
  <c r="L313" i="6"/>
  <c r="M313" i="6" s="1"/>
  <c r="N313" i="6" s="1"/>
  <c r="L325" i="6"/>
  <c r="M325" i="6" s="1"/>
  <c r="N325" i="6" s="1"/>
  <c r="L337" i="6"/>
  <c r="M337" i="6" s="1"/>
  <c r="N337" i="6" s="1"/>
  <c r="L349" i="6"/>
  <c r="M349" i="6" s="1"/>
  <c r="N349" i="6" s="1"/>
  <c r="L361" i="6"/>
  <c r="M361" i="6" s="1"/>
  <c r="N361" i="6" s="1"/>
  <c r="L373" i="6"/>
  <c r="M373" i="6" s="1"/>
  <c r="N373" i="6" s="1"/>
  <c r="L385" i="6"/>
  <c r="M385" i="6" s="1"/>
  <c r="N385" i="6" s="1"/>
  <c r="L397" i="6"/>
  <c r="M397" i="6" s="1"/>
  <c r="N397" i="6" s="1"/>
  <c r="L409" i="6"/>
  <c r="M409" i="6" s="1"/>
  <c r="N409" i="6" s="1"/>
  <c r="L421" i="6"/>
  <c r="M421" i="6" s="1"/>
  <c r="N421" i="6" s="1"/>
  <c r="L433" i="6"/>
  <c r="M433" i="6" s="1"/>
  <c r="N433" i="6" s="1"/>
  <c r="L14" i="6"/>
  <c r="M14" i="6" s="1"/>
  <c r="N14" i="6" s="1"/>
  <c r="L74" i="6"/>
  <c r="L110" i="6"/>
  <c r="M110" i="6" s="1"/>
  <c r="N110" i="6" s="1"/>
  <c r="L146" i="6"/>
  <c r="M146" i="6" s="1"/>
  <c r="N146" i="6" s="1"/>
  <c r="L182" i="6"/>
  <c r="M182" i="6" s="1"/>
  <c r="N182" i="6" s="1"/>
  <c r="L218" i="6"/>
  <c r="M218" i="6" s="1"/>
  <c r="N218" i="6" s="1"/>
  <c r="L242" i="6"/>
  <c r="M242" i="6" s="1"/>
  <c r="N242" i="6" s="1"/>
  <c r="L266" i="6"/>
  <c r="M266" i="6" s="1"/>
  <c r="N266" i="6" s="1"/>
  <c r="L302" i="6"/>
  <c r="M302" i="6" s="1"/>
  <c r="N302" i="6" s="1"/>
  <c r="L338" i="6"/>
  <c r="M338" i="6" s="1"/>
  <c r="N338" i="6" s="1"/>
  <c r="L374" i="6"/>
  <c r="M374" i="6" s="1"/>
  <c r="N374" i="6" s="1"/>
  <c r="L398" i="6"/>
  <c r="M398" i="6" s="1"/>
  <c r="N398" i="6" s="1"/>
  <c r="L434" i="6"/>
  <c r="M434" i="6" s="1"/>
  <c r="N434" i="6" s="1"/>
  <c r="Q136" i="6"/>
  <c r="Q89" i="6"/>
  <c r="Q77" i="6"/>
  <c r="Q13" i="6"/>
  <c r="Q59" i="6"/>
  <c r="Q110" i="6"/>
  <c r="Q31" i="6"/>
  <c r="Q440" i="6"/>
  <c r="Q103" i="6"/>
  <c r="Q112" i="6"/>
  <c r="Q97" i="6"/>
  <c r="Q434" i="6"/>
  <c r="Q113" i="6"/>
  <c r="Q48" i="6"/>
  <c r="Q93" i="6"/>
  <c r="Q19" i="6"/>
  <c r="Q104" i="6"/>
  <c r="Q66" i="6"/>
  <c r="Q30" i="6"/>
  <c r="Q100" i="6"/>
  <c r="Q87" i="6"/>
  <c r="Q131" i="6"/>
  <c r="Q144" i="6"/>
  <c r="Q82" i="6"/>
  <c r="Q70" i="6"/>
  <c r="Q57" i="6"/>
  <c r="Q21" i="6"/>
  <c r="Q6" i="6"/>
  <c r="Q142" i="6"/>
  <c r="Q106" i="6"/>
  <c r="Q94" i="6"/>
  <c r="Q81" i="6"/>
  <c r="Q56" i="6"/>
  <c r="Q441" i="6"/>
  <c r="Q138" i="6"/>
  <c r="Q64" i="6"/>
  <c r="Q40" i="6"/>
  <c r="Q42" i="6"/>
  <c r="Q125" i="6"/>
  <c r="Q88" i="6"/>
  <c r="Q51" i="6"/>
  <c r="Q439" i="6"/>
  <c r="Q436" i="6"/>
  <c r="Q105" i="6"/>
  <c r="Q75" i="6"/>
  <c r="Q62" i="6"/>
  <c r="Q38" i="6"/>
  <c r="Q26" i="6"/>
  <c r="Q433" i="6"/>
  <c r="Q149" i="6"/>
  <c r="Q135" i="6"/>
  <c r="Q99" i="6"/>
  <c r="Q74" i="6"/>
  <c r="Q49" i="6"/>
  <c r="Q37" i="6"/>
  <c r="Q438" i="6"/>
  <c r="Q85" i="6"/>
  <c r="Q24" i="6"/>
  <c r="Q10" i="6"/>
  <c r="Q35" i="6"/>
  <c r="Q145" i="6"/>
  <c r="Q120" i="6"/>
  <c r="Q96" i="6"/>
  <c r="Q22" i="6"/>
  <c r="Q443" i="6"/>
  <c r="Q14" i="6"/>
  <c r="Q95" i="6"/>
  <c r="Q121" i="6"/>
  <c r="Q18" i="6"/>
  <c r="Q437" i="6"/>
  <c r="Q127" i="6"/>
  <c r="Q91" i="6"/>
  <c r="Q137" i="6"/>
  <c r="Q63" i="6"/>
  <c r="Q55" i="6"/>
  <c r="Q43" i="6"/>
  <c r="Q39" i="6"/>
  <c r="Q27" i="6"/>
  <c r="Q23" i="6"/>
  <c r="Q7" i="6"/>
  <c r="P444" i="6"/>
  <c r="C109" i="5" s="1"/>
  <c r="Q83" i="6"/>
  <c r="Q71" i="6"/>
  <c r="Q50" i="6"/>
  <c r="Q46" i="6"/>
  <c r="Q442" i="6"/>
  <c r="Q123" i="6"/>
  <c r="Q61" i="6"/>
  <c r="Q53" i="6"/>
  <c r="Q45" i="6"/>
  <c r="Q29" i="6"/>
  <c r="Q25" i="6"/>
  <c r="O444" i="6"/>
  <c r="C292" i="4" s="1"/>
  <c r="Q435" i="6"/>
  <c r="Q140" i="6"/>
  <c r="Q60" i="6"/>
  <c r="Q36" i="6"/>
  <c r="Q68" i="6"/>
  <c r="Q16" i="6"/>
  <c r="Q116" i="6"/>
  <c r="Q92" i="6"/>
  <c r="Q3" i="6"/>
  <c r="Y3" i="1"/>
  <c r="C5" i="6" s="1"/>
  <c r="Y4" i="1"/>
  <c r="C65" i="6" s="1"/>
  <c r="Y5" i="1"/>
  <c r="C118" i="6" s="1"/>
  <c r="Y6" i="1"/>
  <c r="C116" i="6" s="1"/>
  <c r="Y7" i="1"/>
  <c r="C151" i="6" s="1"/>
  <c r="Y8" i="1"/>
  <c r="C101" i="6" s="1"/>
  <c r="Y9" i="1"/>
  <c r="C150" i="6" s="1"/>
  <c r="Y10" i="1"/>
  <c r="C73" i="6" s="1"/>
  <c r="Y11" i="1"/>
  <c r="C98" i="6" s="1"/>
  <c r="Y12" i="1"/>
  <c r="C33" i="6" s="1"/>
  <c r="Y13" i="1"/>
  <c r="C75" i="6" s="1"/>
  <c r="Y14" i="1"/>
  <c r="C80" i="6" s="1"/>
  <c r="Y15" i="1"/>
  <c r="C92" i="6" s="1"/>
  <c r="Y16" i="1"/>
  <c r="C39" i="6" s="1"/>
  <c r="Y17" i="1"/>
  <c r="C67" i="6" s="1"/>
  <c r="Y18" i="1"/>
  <c r="C78" i="6" s="1"/>
  <c r="Y19" i="1"/>
  <c r="C91" i="6" s="1"/>
  <c r="Y20" i="1"/>
  <c r="C57" i="6" s="1"/>
  <c r="Y21" i="1"/>
  <c r="C99" i="6" s="1"/>
  <c r="Y22" i="1"/>
  <c r="C7" i="6" s="1"/>
  <c r="Y23" i="1"/>
  <c r="C8" i="6" s="1"/>
  <c r="Y24" i="1"/>
  <c r="C18" i="6" s="1"/>
  <c r="Y25" i="1"/>
  <c r="C13" i="6" s="1"/>
  <c r="Y26" i="1"/>
  <c r="C11" i="6" s="1"/>
  <c r="Y27" i="1"/>
  <c r="C15" i="6" s="1"/>
  <c r="Y28" i="1"/>
  <c r="C28" i="6" s="1"/>
  <c r="Y29" i="1"/>
  <c r="C79" i="6" s="1"/>
  <c r="Y30" i="1"/>
  <c r="C95" i="6" s="1"/>
  <c r="Y31" i="1"/>
  <c r="C72" i="6" s="1"/>
  <c r="Y32" i="1"/>
  <c r="C45" i="6" s="1"/>
  <c r="Y33" i="1"/>
  <c r="C56" i="6" s="1"/>
  <c r="Y34" i="1"/>
  <c r="C41" i="6" s="1"/>
  <c r="Y35" i="1"/>
  <c r="C104" i="6" s="1"/>
  <c r="Y36" i="1"/>
  <c r="C141" i="6" s="1"/>
  <c r="Y37" i="1"/>
  <c r="C133" i="6" s="1"/>
  <c r="Y38" i="1"/>
  <c r="C105" i="6" s="1"/>
  <c r="Y39" i="1"/>
  <c r="C82" i="6" s="1"/>
  <c r="Y40" i="1"/>
  <c r="C46" i="6" s="1"/>
  <c r="Y41" i="1"/>
  <c r="C134" i="6" s="1"/>
  <c r="Y42" i="1"/>
  <c r="C38" i="6" s="1"/>
  <c r="Y43" i="1"/>
  <c r="C117" i="6" s="1"/>
  <c r="Y44" i="1"/>
  <c r="C143" i="6" s="1"/>
  <c r="Y45" i="1"/>
  <c r="C128" i="6" s="1"/>
  <c r="Y46" i="1"/>
  <c r="C34" i="6" s="1"/>
  <c r="Y47" i="1"/>
  <c r="C132" i="6" s="1"/>
  <c r="Y48" i="1"/>
  <c r="C71" i="6" s="1"/>
  <c r="Y49" i="1"/>
  <c r="C112" i="6" s="1"/>
  <c r="Y50" i="1"/>
  <c r="C115" i="6" s="1"/>
  <c r="Y51" i="1"/>
  <c r="C94" i="6" s="1"/>
  <c r="Y52" i="1"/>
  <c r="C113" i="6" s="1"/>
  <c r="Y53" i="1"/>
  <c r="C49" i="6" s="1"/>
  <c r="Y54" i="1"/>
  <c r="C153" i="6" s="1"/>
  <c r="Y55" i="1"/>
  <c r="C10" i="6" s="1"/>
  <c r="Y56" i="1"/>
  <c r="C20" i="6" s="1"/>
  <c r="Y57" i="1"/>
  <c r="C149" i="6" s="1"/>
  <c r="Y58" i="1"/>
  <c r="C44" i="6" s="1"/>
  <c r="Y59" i="1"/>
  <c r="C114" i="6" s="1"/>
  <c r="Y60" i="1"/>
  <c r="C107" i="6" s="1"/>
  <c r="Y61" i="1"/>
  <c r="C6" i="6" s="1"/>
  <c r="Y62" i="1"/>
  <c r="C14" i="6" s="1"/>
  <c r="Y63" i="1"/>
  <c r="C60" i="6" s="1"/>
  <c r="Y64" i="1"/>
  <c r="C29" i="6" s="1"/>
  <c r="Y65" i="1"/>
  <c r="C76" i="6" s="1"/>
  <c r="Y66" i="1"/>
  <c r="C93" i="6" s="1"/>
  <c r="Y67" i="1"/>
  <c r="C3" i="6" s="1"/>
  <c r="Y68" i="1"/>
  <c r="C148" i="6" s="1"/>
  <c r="Y69" i="1"/>
  <c r="C4" i="6" s="1"/>
  <c r="Y70" i="1"/>
  <c r="C129" i="6" s="1"/>
  <c r="Y71" i="1"/>
  <c r="C69" i="6" s="1"/>
  <c r="Y72" i="1"/>
  <c r="C2" i="6" s="1"/>
  <c r="C445" i="6" s="1"/>
  <c r="Y73" i="1"/>
  <c r="C9" i="6" s="1"/>
  <c r="Y74" i="1"/>
  <c r="C90" i="6" s="1"/>
  <c r="Y75" i="1"/>
  <c r="C17" i="6" s="1"/>
  <c r="Y76" i="1"/>
  <c r="C12" i="6" s="1"/>
  <c r="Y77" i="1"/>
  <c r="C77" i="6" s="1"/>
  <c r="Y78" i="1"/>
  <c r="C86" i="6" s="1"/>
  <c r="Y79" i="1"/>
  <c r="C26" i="6" s="1"/>
  <c r="Y80" i="1"/>
  <c r="C122" i="6" s="1"/>
  <c r="Y81" i="1"/>
  <c r="C111" i="6" s="1"/>
  <c r="Y82" i="1"/>
  <c r="C109" i="6" s="1"/>
  <c r="Y83" i="1"/>
  <c r="C88" i="6" s="1"/>
  <c r="Y84" i="1"/>
  <c r="C135" i="6" s="1"/>
  <c r="Y85" i="1"/>
  <c r="C106" i="6" s="1"/>
  <c r="Y86" i="1"/>
  <c r="C138" i="6" s="1"/>
  <c r="Y87" i="1"/>
  <c r="C140" i="6" s="1"/>
  <c r="Y88" i="1"/>
  <c r="C136" i="6" s="1"/>
  <c r="Y89" i="1"/>
  <c r="C144" i="6" s="1"/>
  <c r="Y90" i="1"/>
  <c r="C102" i="6" s="1"/>
  <c r="Y91" i="1"/>
  <c r="C36" i="6" s="1"/>
  <c r="Y92" i="1"/>
  <c r="C137" i="6" s="1"/>
  <c r="Y93" i="1"/>
  <c r="C70" i="6" s="1"/>
  <c r="Y94" i="1"/>
  <c r="C32" i="6" s="1"/>
  <c r="Y95" i="1"/>
  <c r="C63" i="6" s="1"/>
  <c r="Y96" i="1"/>
  <c r="C51" i="6" s="1"/>
  <c r="Y97" i="1"/>
  <c r="C59" i="6" s="1"/>
  <c r="Y98" i="1"/>
  <c r="C54" i="6" s="1"/>
  <c r="Y99" i="1"/>
  <c r="C24" i="6" s="1"/>
  <c r="Y100" i="1"/>
  <c r="C96" i="6" s="1"/>
  <c r="Y101" i="1"/>
  <c r="C19" i="6" s="1"/>
  <c r="Y102" i="1"/>
  <c r="C22" i="6" s="1"/>
  <c r="Y103" i="1"/>
  <c r="C64" i="6" s="1"/>
  <c r="Y104" i="1"/>
  <c r="C62" i="6" s="1"/>
  <c r="Y105" i="1"/>
  <c r="C125" i="6" s="1"/>
  <c r="Y106" i="1"/>
  <c r="C84" i="6" s="1"/>
  <c r="Y107" i="1"/>
  <c r="C50" i="6" s="1"/>
  <c r="Y108" i="1"/>
  <c r="C83" i="6" s="1"/>
  <c r="Y109" i="1"/>
  <c r="C47" i="6" s="1"/>
  <c r="Y110" i="1"/>
  <c r="C58" i="6" s="1"/>
  <c r="Y111" i="1"/>
  <c r="C27" i="6" s="1"/>
  <c r="Y112" i="1"/>
  <c r="C123" i="6" s="1"/>
  <c r="Y113" i="1"/>
  <c r="C145" i="6" s="1"/>
  <c r="Y114" i="1"/>
  <c r="C120" i="6" s="1"/>
  <c r="Y115" i="1"/>
  <c r="C97" i="6" s="1"/>
  <c r="Y116" i="1"/>
  <c r="C87" i="6" s="1"/>
  <c r="Y117" i="1"/>
  <c r="C53" i="6" s="1"/>
  <c r="Y118" i="1"/>
  <c r="C81" i="6" s="1"/>
  <c r="Y119" i="1"/>
  <c r="C31" i="6" s="1"/>
  <c r="Y120" i="1"/>
  <c r="C48" i="6" s="1"/>
  <c r="Y121" i="1"/>
  <c r="C55" i="6" s="1"/>
  <c r="Y122" i="1"/>
  <c r="C43" i="6" s="1"/>
  <c r="Y123" i="1"/>
  <c r="C42" i="6" s="1"/>
  <c r="Y124" i="1"/>
  <c r="C61" i="6" s="1"/>
  <c r="Y125" i="1"/>
  <c r="C21" i="6" s="1"/>
  <c r="Y126" i="1"/>
  <c r="C89" i="6" s="1"/>
  <c r="Y127" i="1"/>
  <c r="C130" i="6" s="1"/>
  <c r="Y128" i="1"/>
  <c r="C52" i="6" s="1"/>
  <c r="Y129" i="1"/>
  <c r="C30" i="6" s="1"/>
  <c r="Y130" i="1"/>
  <c r="C40" i="6" s="1"/>
  <c r="Y131" i="1"/>
  <c r="C110" i="6" s="1"/>
  <c r="Y132" i="1"/>
  <c r="C139" i="6" s="1"/>
  <c r="Y133" i="1"/>
  <c r="C100" i="6" s="1"/>
  <c r="Y134" i="1"/>
  <c r="C66" i="6" s="1"/>
  <c r="Y135" i="1"/>
  <c r="C127" i="6" s="1"/>
  <c r="Y136" i="1"/>
  <c r="C121" i="6" s="1"/>
  <c r="Y137" i="1"/>
  <c r="C142" i="6" s="1"/>
  <c r="Y138" i="1"/>
  <c r="C147" i="6" s="1"/>
  <c r="Y139" i="1"/>
  <c r="C74" i="6" s="1"/>
  <c r="Y140" i="1"/>
  <c r="C25" i="6" s="1"/>
  <c r="Y141" i="1"/>
  <c r="C37" i="6" s="1"/>
  <c r="Y142" i="1"/>
  <c r="C23" i="6" s="1"/>
  <c r="Y143" i="1"/>
  <c r="C126" i="6" s="1"/>
  <c r="Y144" i="1"/>
  <c r="C103" i="6" s="1"/>
  <c r="Y145" i="1"/>
  <c r="C124" i="6" s="1"/>
  <c r="Y146" i="1"/>
  <c r="C146" i="6" s="1"/>
  <c r="Y147" i="1"/>
  <c r="C16" i="6" s="1"/>
  <c r="Y148" i="1"/>
  <c r="C152" i="6" s="1"/>
  <c r="Y149" i="1"/>
  <c r="C108" i="6" s="1"/>
  <c r="Y150" i="1"/>
  <c r="C35" i="6" s="1"/>
  <c r="Y151" i="1"/>
  <c r="C68" i="6" s="1"/>
  <c r="Y152" i="1"/>
  <c r="C119" i="6" s="1"/>
  <c r="Y153" i="1"/>
  <c r="C85" i="6" s="1"/>
  <c r="Y2" i="1"/>
  <c r="C131" i="6" s="1"/>
  <c r="W154" i="1"/>
  <c r="U154" i="1"/>
  <c r="S154" i="1"/>
  <c r="Q154" i="1"/>
  <c r="O154" i="1"/>
  <c r="M154" i="1"/>
  <c r="K154" i="1"/>
  <c r="I154" i="1"/>
  <c r="G154" i="1"/>
  <c r="E154" i="1"/>
  <c r="C154" i="1"/>
  <c r="X153" i="1"/>
  <c r="V153" i="1"/>
  <c r="T153" i="1"/>
  <c r="R153" i="1"/>
  <c r="P153" i="1"/>
  <c r="N153" i="1"/>
  <c r="L153" i="1"/>
  <c r="J153" i="1"/>
  <c r="H153" i="1"/>
  <c r="F153" i="1"/>
  <c r="D153" i="1"/>
  <c r="X152" i="1"/>
  <c r="V152" i="1"/>
  <c r="T152" i="1"/>
  <c r="R152" i="1"/>
  <c r="P152" i="1"/>
  <c r="N152" i="1"/>
  <c r="L152" i="1"/>
  <c r="J152" i="1"/>
  <c r="H152" i="1"/>
  <c r="F152" i="1"/>
  <c r="D152" i="1"/>
  <c r="X151" i="1"/>
  <c r="V151" i="1"/>
  <c r="T151" i="1"/>
  <c r="R151" i="1"/>
  <c r="P151" i="1"/>
  <c r="N151" i="1"/>
  <c r="L151" i="1"/>
  <c r="J151" i="1"/>
  <c r="H151" i="1"/>
  <c r="F151" i="1"/>
  <c r="D151" i="1"/>
  <c r="X150" i="1"/>
  <c r="V150" i="1"/>
  <c r="T150" i="1"/>
  <c r="R150" i="1"/>
  <c r="P150" i="1"/>
  <c r="N150" i="1"/>
  <c r="L150" i="1"/>
  <c r="J150" i="1"/>
  <c r="H150" i="1"/>
  <c r="F150" i="1"/>
  <c r="D150" i="1"/>
  <c r="X149" i="1"/>
  <c r="V149" i="1"/>
  <c r="T149" i="1"/>
  <c r="R149" i="1"/>
  <c r="P149" i="1"/>
  <c r="N149" i="1"/>
  <c r="L149" i="1"/>
  <c r="J149" i="1"/>
  <c r="H149" i="1"/>
  <c r="F149" i="1"/>
  <c r="D149" i="1"/>
  <c r="X148" i="1"/>
  <c r="V148" i="1"/>
  <c r="T148" i="1"/>
  <c r="R148" i="1"/>
  <c r="P148" i="1"/>
  <c r="N148" i="1"/>
  <c r="L148" i="1"/>
  <c r="J148" i="1"/>
  <c r="H148" i="1"/>
  <c r="F148" i="1"/>
  <c r="D148" i="1"/>
  <c r="X147" i="1"/>
  <c r="V147" i="1"/>
  <c r="T147" i="1"/>
  <c r="R147" i="1"/>
  <c r="P147" i="1"/>
  <c r="N147" i="1"/>
  <c r="L147" i="1"/>
  <c r="J147" i="1"/>
  <c r="H147" i="1"/>
  <c r="F147" i="1"/>
  <c r="D147" i="1"/>
  <c r="X146" i="1"/>
  <c r="V146" i="1"/>
  <c r="T146" i="1"/>
  <c r="R146" i="1"/>
  <c r="P146" i="1"/>
  <c r="N146" i="1"/>
  <c r="L146" i="1"/>
  <c r="J146" i="1"/>
  <c r="H146" i="1"/>
  <c r="F146" i="1"/>
  <c r="D146" i="1"/>
  <c r="X145" i="1"/>
  <c r="V145" i="1"/>
  <c r="T145" i="1"/>
  <c r="R145" i="1"/>
  <c r="P145" i="1"/>
  <c r="N145" i="1"/>
  <c r="L145" i="1"/>
  <c r="J145" i="1"/>
  <c r="H145" i="1"/>
  <c r="F145" i="1"/>
  <c r="D145" i="1"/>
  <c r="X144" i="1"/>
  <c r="V144" i="1"/>
  <c r="T144" i="1"/>
  <c r="R144" i="1"/>
  <c r="P144" i="1"/>
  <c r="N144" i="1"/>
  <c r="L144" i="1"/>
  <c r="J144" i="1"/>
  <c r="H144" i="1"/>
  <c r="F144" i="1"/>
  <c r="D144" i="1"/>
  <c r="X143" i="1"/>
  <c r="V143" i="1"/>
  <c r="T143" i="1"/>
  <c r="R143" i="1"/>
  <c r="P143" i="1"/>
  <c r="N143" i="1"/>
  <c r="L143" i="1"/>
  <c r="J143" i="1"/>
  <c r="H143" i="1"/>
  <c r="F143" i="1"/>
  <c r="Z143" i="1" s="1"/>
  <c r="D143" i="1"/>
  <c r="X142" i="1"/>
  <c r="V142" i="1"/>
  <c r="T142" i="1"/>
  <c r="R142" i="1"/>
  <c r="P142" i="1"/>
  <c r="N142" i="1"/>
  <c r="L142" i="1"/>
  <c r="J142" i="1"/>
  <c r="H142" i="1"/>
  <c r="F142" i="1"/>
  <c r="D142" i="1"/>
  <c r="Z142" i="1" s="1"/>
  <c r="X141" i="1"/>
  <c r="V141" i="1"/>
  <c r="T141" i="1"/>
  <c r="R141" i="1"/>
  <c r="P141" i="1"/>
  <c r="N141" i="1"/>
  <c r="L141" i="1"/>
  <c r="J141" i="1"/>
  <c r="H141" i="1"/>
  <c r="F141" i="1"/>
  <c r="D141" i="1"/>
  <c r="X140" i="1"/>
  <c r="V140" i="1"/>
  <c r="T140" i="1"/>
  <c r="R140" i="1"/>
  <c r="P140" i="1"/>
  <c r="N140" i="1"/>
  <c r="L140" i="1"/>
  <c r="J140" i="1"/>
  <c r="H140" i="1"/>
  <c r="F140" i="1"/>
  <c r="D140" i="1"/>
  <c r="X139" i="1"/>
  <c r="V139" i="1"/>
  <c r="T139" i="1"/>
  <c r="R139" i="1"/>
  <c r="P139" i="1"/>
  <c r="N139" i="1"/>
  <c r="L139" i="1"/>
  <c r="J139" i="1"/>
  <c r="H139" i="1"/>
  <c r="F139" i="1"/>
  <c r="D139" i="1"/>
  <c r="X138" i="1"/>
  <c r="V138" i="1"/>
  <c r="T138" i="1"/>
  <c r="R138" i="1"/>
  <c r="P138" i="1"/>
  <c r="N138" i="1"/>
  <c r="L138" i="1"/>
  <c r="J138" i="1"/>
  <c r="H138" i="1"/>
  <c r="F138" i="1"/>
  <c r="D138" i="1"/>
  <c r="X137" i="1"/>
  <c r="V137" i="1"/>
  <c r="T137" i="1"/>
  <c r="R137" i="1"/>
  <c r="P137" i="1"/>
  <c r="N137" i="1"/>
  <c r="L137" i="1"/>
  <c r="J137" i="1"/>
  <c r="H137" i="1"/>
  <c r="F137" i="1"/>
  <c r="D137" i="1"/>
  <c r="X136" i="1"/>
  <c r="V136" i="1"/>
  <c r="T136" i="1"/>
  <c r="R136" i="1"/>
  <c r="P136" i="1"/>
  <c r="N136" i="1"/>
  <c r="L136" i="1"/>
  <c r="J136" i="1"/>
  <c r="H136" i="1"/>
  <c r="F136" i="1"/>
  <c r="D136" i="1"/>
  <c r="X135" i="1"/>
  <c r="V135" i="1"/>
  <c r="T135" i="1"/>
  <c r="R135" i="1"/>
  <c r="P135" i="1"/>
  <c r="N135" i="1"/>
  <c r="L135" i="1"/>
  <c r="J135" i="1"/>
  <c r="H135" i="1"/>
  <c r="F135" i="1"/>
  <c r="D135" i="1"/>
  <c r="X134" i="1"/>
  <c r="V134" i="1"/>
  <c r="T134" i="1"/>
  <c r="R134" i="1"/>
  <c r="P134" i="1"/>
  <c r="N134" i="1"/>
  <c r="L134" i="1"/>
  <c r="J134" i="1"/>
  <c r="H134" i="1"/>
  <c r="F134" i="1"/>
  <c r="D134" i="1"/>
  <c r="X133" i="1"/>
  <c r="V133" i="1"/>
  <c r="T133" i="1"/>
  <c r="R133" i="1"/>
  <c r="P133" i="1"/>
  <c r="N133" i="1"/>
  <c r="L133" i="1"/>
  <c r="J133" i="1"/>
  <c r="H133" i="1"/>
  <c r="F133" i="1"/>
  <c r="D133" i="1"/>
  <c r="X132" i="1"/>
  <c r="V132" i="1"/>
  <c r="T132" i="1"/>
  <c r="R132" i="1"/>
  <c r="P132" i="1"/>
  <c r="N132" i="1"/>
  <c r="L132" i="1"/>
  <c r="J132" i="1"/>
  <c r="H132" i="1"/>
  <c r="F132" i="1"/>
  <c r="D132" i="1"/>
  <c r="X131" i="1"/>
  <c r="V131" i="1"/>
  <c r="T131" i="1"/>
  <c r="R131" i="1"/>
  <c r="P131" i="1"/>
  <c r="N131" i="1"/>
  <c r="L131" i="1"/>
  <c r="J131" i="1"/>
  <c r="H131" i="1"/>
  <c r="F131" i="1"/>
  <c r="Z131" i="1" s="1"/>
  <c r="D131" i="1"/>
  <c r="X130" i="1"/>
  <c r="V130" i="1"/>
  <c r="T130" i="1"/>
  <c r="R130" i="1"/>
  <c r="P130" i="1"/>
  <c r="N130" i="1"/>
  <c r="L130" i="1"/>
  <c r="J130" i="1"/>
  <c r="H130" i="1"/>
  <c r="F130" i="1"/>
  <c r="D130" i="1"/>
  <c r="Z130" i="1" s="1"/>
  <c r="X129" i="1"/>
  <c r="V129" i="1"/>
  <c r="T129" i="1"/>
  <c r="R129" i="1"/>
  <c r="P129" i="1"/>
  <c r="N129" i="1"/>
  <c r="L129" i="1"/>
  <c r="J129" i="1"/>
  <c r="H129" i="1"/>
  <c r="F129" i="1"/>
  <c r="D129" i="1"/>
  <c r="X128" i="1"/>
  <c r="V128" i="1"/>
  <c r="T128" i="1"/>
  <c r="R128" i="1"/>
  <c r="P128" i="1"/>
  <c r="N128" i="1"/>
  <c r="L128" i="1"/>
  <c r="J128" i="1"/>
  <c r="H128" i="1"/>
  <c r="F128" i="1"/>
  <c r="D128" i="1"/>
  <c r="X127" i="1"/>
  <c r="V127" i="1"/>
  <c r="T127" i="1"/>
  <c r="R127" i="1"/>
  <c r="P127" i="1"/>
  <c r="N127" i="1"/>
  <c r="L127" i="1"/>
  <c r="J127" i="1"/>
  <c r="H127" i="1"/>
  <c r="F127" i="1"/>
  <c r="D127" i="1"/>
  <c r="X126" i="1"/>
  <c r="V126" i="1"/>
  <c r="T126" i="1"/>
  <c r="R126" i="1"/>
  <c r="P126" i="1"/>
  <c r="N126" i="1"/>
  <c r="L126" i="1"/>
  <c r="J126" i="1"/>
  <c r="H126" i="1"/>
  <c r="F126" i="1"/>
  <c r="D126" i="1"/>
  <c r="X125" i="1"/>
  <c r="V125" i="1"/>
  <c r="T125" i="1"/>
  <c r="R125" i="1"/>
  <c r="P125" i="1"/>
  <c r="N125" i="1"/>
  <c r="L125" i="1"/>
  <c r="J125" i="1"/>
  <c r="H125" i="1"/>
  <c r="F125" i="1"/>
  <c r="D125" i="1"/>
  <c r="X124" i="1"/>
  <c r="V124" i="1"/>
  <c r="T124" i="1"/>
  <c r="R124" i="1"/>
  <c r="P124" i="1"/>
  <c r="N124" i="1"/>
  <c r="L124" i="1"/>
  <c r="J124" i="1"/>
  <c r="H124" i="1"/>
  <c r="F124" i="1"/>
  <c r="D124" i="1"/>
  <c r="X123" i="1"/>
  <c r="V123" i="1"/>
  <c r="T123" i="1"/>
  <c r="R123" i="1"/>
  <c r="P123" i="1"/>
  <c r="N123" i="1"/>
  <c r="L123" i="1"/>
  <c r="J123" i="1"/>
  <c r="H123" i="1"/>
  <c r="F123" i="1"/>
  <c r="D123" i="1"/>
  <c r="X122" i="1"/>
  <c r="V122" i="1"/>
  <c r="T122" i="1"/>
  <c r="R122" i="1"/>
  <c r="P122" i="1"/>
  <c r="N122" i="1"/>
  <c r="L122" i="1"/>
  <c r="J122" i="1"/>
  <c r="H122" i="1"/>
  <c r="F122" i="1"/>
  <c r="D122" i="1"/>
  <c r="X121" i="1"/>
  <c r="V121" i="1"/>
  <c r="T121" i="1"/>
  <c r="R121" i="1"/>
  <c r="P121" i="1"/>
  <c r="N121" i="1"/>
  <c r="L121" i="1"/>
  <c r="J121" i="1"/>
  <c r="H121" i="1"/>
  <c r="F121" i="1"/>
  <c r="D121" i="1"/>
  <c r="X120" i="1"/>
  <c r="V120" i="1"/>
  <c r="T120" i="1"/>
  <c r="R120" i="1"/>
  <c r="P120" i="1"/>
  <c r="N120" i="1"/>
  <c r="L120" i="1"/>
  <c r="J120" i="1"/>
  <c r="H120" i="1"/>
  <c r="Z120" i="1" s="1"/>
  <c r="F120" i="1"/>
  <c r="D120" i="1"/>
  <c r="X119" i="1"/>
  <c r="V119" i="1"/>
  <c r="T119" i="1"/>
  <c r="R119" i="1"/>
  <c r="P119" i="1"/>
  <c r="N119" i="1"/>
  <c r="L119" i="1"/>
  <c r="J119" i="1"/>
  <c r="H119" i="1"/>
  <c r="F119" i="1"/>
  <c r="Z119" i="1" s="1"/>
  <c r="D119" i="1"/>
  <c r="X118" i="1"/>
  <c r="V118" i="1"/>
  <c r="T118" i="1"/>
  <c r="R118" i="1"/>
  <c r="P118" i="1"/>
  <c r="N118" i="1"/>
  <c r="L118" i="1"/>
  <c r="J118" i="1"/>
  <c r="H118" i="1"/>
  <c r="F118" i="1"/>
  <c r="D118" i="1"/>
  <c r="Z118" i="1" s="1"/>
  <c r="X117" i="1"/>
  <c r="V117" i="1"/>
  <c r="T117" i="1"/>
  <c r="R117" i="1"/>
  <c r="P117" i="1"/>
  <c r="N117" i="1"/>
  <c r="L117" i="1"/>
  <c r="J117" i="1"/>
  <c r="H117" i="1"/>
  <c r="F117" i="1"/>
  <c r="D117" i="1"/>
  <c r="X116" i="1"/>
  <c r="V116" i="1"/>
  <c r="T116" i="1"/>
  <c r="R116" i="1"/>
  <c r="P116" i="1"/>
  <c r="N116" i="1"/>
  <c r="L116" i="1"/>
  <c r="J116" i="1"/>
  <c r="H116" i="1"/>
  <c r="F116" i="1"/>
  <c r="D116" i="1"/>
  <c r="X115" i="1"/>
  <c r="V115" i="1"/>
  <c r="T115" i="1"/>
  <c r="R115" i="1"/>
  <c r="P115" i="1"/>
  <c r="N115" i="1"/>
  <c r="L115" i="1"/>
  <c r="J115" i="1"/>
  <c r="H115" i="1"/>
  <c r="F115" i="1"/>
  <c r="D115" i="1"/>
  <c r="X114" i="1"/>
  <c r="V114" i="1"/>
  <c r="T114" i="1"/>
  <c r="R114" i="1"/>
  <c r="P114" i="1"/>
  <c r="N114" i="1"/>
  <c r="L114" i="1"/>
  <c r="J114" i="1"/>
  <c r="H114" i="1"/>
  <c r="F114" i="1"/>
  <c r="D114" i="1"/>
  <c r="X113" i="1"/>
  <c r="V113" i="1"/>
  <c r="T113" i="1"/>
  <c r="R113" i="1"/>
  <c r="P113" i="1"/>
  <c r="N113" i="1"/>
  <c r="L113" i="1"/>
  <c r="J113" i="1"/>
  <c r="H113" i="1"/>
  <c r="F113" i="1"/>
  <c r="D113" i="1"/>
  <c r="X112" i="1"/>
  <c r="V112" i="1"/>
  <c r="T112" i="1"/>
  <c r="R112" i="1"/>
  <c r="P112" i="1"/>
  <c r="N112" i="1"/>
  <c r="L112" i="1"/>
  <c r="J112" i="1"/>
  <c r="H112" i="1"/>
  <c r="F112" i="1"/>
  <c r="D112" i="1"/>
  <c r="X111" i="1"/>
  <c r="V111" i="1"/>
  <c r="T111" i="1"/>
  <c r="R111" i="1"/>
  <c r="P111" i="1"/>
  <c r="N111" i="1"/>
  <c r="L111" i="1"/>
  <c r="J111" i="1"/>
  <c r="H111" i="1"/>
  <c r="F111" i="1"/>
  <c r="D111" i="1"/>
  <c r="X110" i="1"/>
  <c r="V110" i="1"/>
  <c r="T110" i="1"/>
  <c r="R110" i="1"/>
  <c r="P110" i="1"/>
  <c r="N110" i="1"/>
  <c r="L110" i="1"/>
  <c r="J110" i="1"/>
  <c r="H110" i="1"/>
  <c r="F110" i="1"/>
  <c r="D110" i="1"/>
  <c r="X109" i="1"/>
  <c r="V109" i="1"/>
  <c r="T109" i="1"/>
  <c r="R109" i="1"/>
  <c r="P109" i="1"/>
  <c r="N109" i="1"/>
  <c r="L109" i="1"/>
  <c r="J109" i="1"/>
  <c r="H109" i="1"/>
  <c r="F109" i="1"/>
  <c r="D109" i="1"/>
  <c r="X108" i="1"/>
  <c r="V108" i="1"/>
  <c r="T108" i="1"/>
  <c r="R108" i="1"/>
  <c r="P108" i="1"/>
  <c r="N108" i="1"/>
  <c r="L108" i="1"/>
  <c r="J108" i="1"/>
  <c r="H108" i="1"/>
  <c r="F108" i="1"/>
  <c r="D108" i="1"/>
  <c r="X107" i="1"/>
  <c r="V107" i="1"/>
  <c r="T107" i="1"/>
  <c r="R107" i="1"/>
  <c r="P107" i="1"/>
  <c r="N107" i="1"/>
  <c r="L107" i="1"/>
  <c r="J107" i="1"/>
  <c r="H107" i="1"/>
  <c r="F107" i="1"/>
  <c r="Z107" i="1" s="1"/>
  <c r="D107" i="1"/>
  <c r="X106" i="1"/>
  <c r="V106" i="1"/>
  <c r="T106" i="1"/>
  <c r="R106" i="1"/>
  <c r="P106" i="1"/>
  <c r="N106" i="1"/>
  <c r="L106" i="1"/>
  <c r="J106" i="1"/>
  <c r="H106" i="1"/>
  <c r="F106" i="1"/>
  <c r="D106" i="1"/>
  <c r="Z106" i="1" s="1"/>
  <c r="X105" i="1"/>
  <c r="V105" i="1"/>
  <c r="T105" i="1"/>
  <c r="R105" i="1"/>
  <c r="P105" i="1"/>
  <c r="N105" i="1"/>
  <c r="L105" i="1"/>
  <c r="J105" i="1"/>
  <c r="H105" i="1"/>
  <c r="F105" i="1"/>
  <c r="D105" i="1"/>
  <c r="X104" i="1"/>
  <c r="V104" i="1"/>
  <c r="T104" i="1"/>
  <c r="R104" i="1"/>
  <c r="P104" i="1"/>
  <c r="N104" i="1"/>
  <c r="L104" i="1"/>
  <c r="J104" i="1"/>
  <c r="H104" i="1"/>
  <c r="F104" i="1"/>
  <c r="D104" i="1"/>
  <c r="X103" i="1"/>
  <c r="V103" i="1"/>
  <c r="T103" i="1"/>
  <c r="R103" i="1"/>
  <c r="P103" i="1"/>
  <c r="N103" i="1"/>
  <c r="L103" i="1"/>
  <c r="J103" i="1"/>
  <c r="H103" i="1"/>
  <c r="F103" i="1"/>
  <c r="D103" i="1"/>
  <c r="X102" i="1"/>
  <c r="V102" i="1"/>
  <c r="T102" i="1"/>
  <c r="R102" i="1"/>
  <c r="P102" i="1"/>
  <c r="N102" i="1"/>
  <c r="L102" i="1"/>
  <c r="J102" i="1"/>
  <c r="H102" i="1"/>
  <c r="F102" i="1"/>
  <c r="D102" i="1"/>
  <c r="X101" i="1"/>
  <c r="V101" i="1"/>
  <c r="T101" i="1"/>
  <c r="R101" i="1"/>
  <c r="P101" i="1"/>
  <c r="N101" i="1"/>
  <c r="L101" i="1"/>
  <c r="J101" i="1"/>
  <c r="H101" i="1"/>
  <c r="F101" i="1"/>
  <c r="D101" i="1"/>
  <c r="X100" i="1"/>
  <c r="V100" i="1"/>
  <c r="T100" i="1"/>
  <c r="R100" i="1"/>
  <c r="P100" i="1"/>
  <c r="N100" i="1"/>
  <c r="L100" i="1"/>
  <c r="J100" i="1"/>
  <c r="H100" i="1"/>
  <c r="F100" i="1"/>
  <c r="D100" i="1"/>
  <c r="X99" i="1"/>
  <c r="V99" i="1"/>
  <c r="T99" i="1"/>
  <c r="R99" i="1"/>
  <c r="P99" i="1"/>
  <c r="N99" i="1"/>
  <c r="L99" i="1"/>
  <c r="J99" i="1"/>
  <c r="H99" i="1"/>
  <c r="F99" i="1"/>
  <c r="D99" i="1"/>
  <c r="X98" i="1"/>
  <c r="V98" i="1"/>
  <c r="T98" i="1"/>
  <c r="R98" i="1"/>
  <c r="P98" i="1"/>
  <c r="N98" i="1"/>
  <c r="L98" i="1"/>
  <c r="J98" i="1"/>
  <c r="H98" i="1"/>
  <c r="F98" i="1"/>
  <c r="D98" i="1"/>
  <c r="X97" i="1"/>
  <c r="V97" i="1"/>
  <c r="T97" i="1"/>
  <c r="R97" i="1"/>
  <c r="P97" i="1"/>
  <c r="N97" i="1"/>
  <c r="L97" i="1"/>
  <c r="J97" i="1"/>
  <c r="H97" i="1"/>
  <c r="F97" i="1"/>
  <c r="D97" i="1"/>
  <c r="X96" i="1"/>
  <c r="V96" i="1"/>
  <c r="T96" i="1"/>
  <c r="R96" i="1"/>
  <c r="P96" i="1"/>
  <c r="N96" i="1"/>
  <c r="L96" i="1"/>
  <c r="J96" i="1"/>
  <c r="H96" i="1"/>
  <c r="F96" i="1"/>
  <c r="D96" i="1"/>
  <c r="X95" i="1"/>
  <c r="V95" i="1"/>
  <c r="T95" i="1"/>
  <c r="R95" i="1"/>
  <c r="P95" i="1"/>
  <c r="N95" i="1"/>
  <c r="L95" i="1"/>
  <c r="J95" i="1"/>
  <c r="H95" i="1"/>
  <c r="F95" i="1"/>
  <c r="D95" i="1"/>
  <c r="X94" i="1"/>
  <c r="V94" i="1"/>
  <c r="T94" i="1"/>
  <c r="R94" i="1"/>
  <c r="P94" i="1"/>
  <c r="N94" i="1"/>
  <c r="L94" i="1"/>
  <c r="J94" i="1"/>
  <c r="H94" i="1"/>
  <c r="F94" i="1"/>
  <c r="D94" i="1"/>
  <c r="Z94" i="1" s="1"/>
  <c r="X93" i="1"/>
  <c r="V93" i="1"/>
  <c r="T93" i="1"/>
  <c r="R93" i="1"/>
  <c r="P93" i="1"/>
  <c r="N93" i="1"/>
  <c r="L93" i="1"/>
  <c r="J93" i="1"/>
  <c r="H93" i="1"/>
  <c r="F93" i="1"/>
  <c r="D93" i="1"/>
  <c r="X92" i="1"/>
  <c r="V92" i="1"/>
  <c r="T92" i="1"/>
  <c r="R92" i="1"/>
  <c r="P92" i="1"/>
  <c r="N92" i="1"/>
  <c r="L92" i="1"/>
  <c r="J92" i="1"/>
  <c r="H92" i="1"/>
  <c r="F92" i="1"/>
  <c r="D92" i="1"/>
  <c r="X91" i="1"/>
  <c r="V91" i="1"/>
  <c r="T91" i="1"/>
  <c r="R91" i="1"/>
  <c r="P91" i="1"/>
  <c r="N91" i="1"/>
  <c r="L91" i="1"/>
  <c r="J91" i="1"/>
  <c r="H91" i="1"/>
  <c r="F91" i="1"/>
  <c r="D91" i="1"/>
  <c r="X90" i="1"/>
  <c r="V90" i="1"/>
  <c r="T90" i="1"/>
  <c r="R90" i="1"/>
  <c r="P90" i="1"/>
  <c r="N90" i="1"/>
  <c r="L90" i="1"/>
  <c r="J90" i="1"/>
  <c r="H90" i="1"/>
  <c r="F90" i="1"/>
  <c r="D90" i="1"/>
  <c r="X89" i="1"/>
  <c r="V89" i="1"/>
  <c r="T89" i="1"/>
  <c r="R89" i="1"/>
  <c r="P89" i="1"/>
  <c r="N89" i="1"/>
  <c r="L89" i="1"/>
  <c r="J89" i="1"/>
  <c r="H89" i="1"/>
  <c r="F89" i="1"/>
  <c r="D89" i="1"/>
  <c r="X88" i="1"/>
  <c r="V88" i="1"/>
  <c r="T88" i="1"/>
  <c r="R88" i="1"/>
  <c r="P88" i="1"/>
  <c r="N88" i="1"/>
  <c r="L88" i="1"/>
  <c r="J88" i="1"/>
  <c r="H88" i="1"/>
  <c r="F88" i="1"/>
  <c r="D88" i="1"/>
  <c r="X87" i="1"/>
  <c r="V87" i="1"/>
  <c r="T87" i="1"/>
  <c r="R87" i="1"/>
  <c r="P87" i="1"/>
  <c r="N87" i="1"/>
  <c r="L87" i="1"/>
  <c r="J87" i="1"/>
  <c r="H87" i="1"/>
  <c r="F87" i="1"/>
  <c r="D87" i="1"/>
  <c r="X86" i="1"/>
  <c r="V86" i="1"/>
  <c r="T86" i="1"/>
  <c r="R86" i="1"/>
  <c r="P86" i="1"/>
  <c r="N86" i="1"/>
  <c r="L86" i="1"/>
  <c r="J86" i="1"/>
  <c r="H86" i="1"/>
  <c r="F86" i="1"/>
  <c r="D86" i="1"/>
  <c r="X85" i="1"/>
  <c r="V85" i="1"/>
  <c r="T85" i="1"/>
  <c r="R85" i="1"/>
  <c r="P85" i="1"/>
  <c r="N85" i="1"/>
  <c r="L85" i="1"/>
  <c r="J85" i="1"/>
  <c r="H85" i="1"/>
  <c r="F85" i="1"/>
  <c r="D85" i="1"/>
  <c r="X84" i="1"/>
  <c r="V84" i="1"/>
  <c r="T84" i="1"/>
  <c r="R84" i="1"/>
  <c r="P84" i="1"/>
  <c r="N84" i="1"/>
  <c r="L84" i="1"/>
  <c r="J84" i="1"/>
  <c r="H84" i="1"/>
  <c r="F84" i="1"/>
  <c r="D84" i="1"/>
  <c r="X83" i="1"/>
  <c r="V83" i="1"/>
  <c r="T83" i="1"/>
  <c r="R83" i="1"/>
  <c r="P83" i="1"/>
  <c r="N83" i="1"/>
  <c r="L83" i="1"/>
  <c r="J83" i="1"/>
  <c r="H83" i="1"/>
  <c r="F83" i="1"/>
  <c r="D83" i="1"/>
  <c r="X82" i="1"/>
  <c r="V82" i="1"/>
  <c r="T82" i="1"/>
  <c r="R82" i="1"/>
  <c r="P82" i="1"/>
  <c r="N82" i="1"/>
  <c r="L82" i="1"/>
  <c r="J82" i="1"/>
  <c r="H82" i="1"/>
  <c r="F82" i="1"/>
  <c r="D82" i="1"/>
  <c r="Z82" i="1" s="1"/>
  <c r="X81" i="1"/>
  <c r="V81" i="1"/>
  <c r="T81" i="1"/>
  <c r="R81" i="1"/>
  <c r="P81" i="1"/>
  <c r="N81" i="1"/>
  <c r="L81" i="1"/>
  <c r="J81" i="1"/>
  <c r="H81" i="1"/>
  <c r="F81" i="1"/>
  <c r="D81" i="1"/>
  <c r="X80" i="1"/>
  <c r="V80" i="1"/>
  <c r="T80" i="1"/>
  <c r="R80" i="1"/>
  <c r="P80" i="1"/>
  <c r="N80" i="1"/>
  <c r="L80" i="1"/>
  <c r="J80" i="1"/>
  <c r="H80" i="1"/>
  <c r="F80" i="1"/>
  <c r="D80" i="1"/>
  <c r="X79" i="1"/>
  <c r="V79" i="1"/>
  <c r="T79" i="1"/>
  <c r="R79" i="1"/>
  <c r="P79" i="1"/>
  <c r="N79" i="1"/>
  <c r="L79" i="1"/>
  <c r="J79" i="1"/>
  <c r="H79" i="1"/>
  <c r="F79" i="1"/>
  <c r="D79" i="1"/>
  <c r="X78" i="1"/>
  <c r="V78" i="1"/>
  <c r="T78" i="1"/>
  <c r="R78" i="1"/>
  <c r="P78" i="1"/>
  <c r="N78" i="1"/>
  <c r="L78" i="1"/>
  <c r="J78" i="1"/>
  <c r="H78" i="1"/>
  <c r="F78" i="1"/>
  <c r="D78" i="1"/>
  <c r="X77" i="1"/>
  <c r="V77" i="1"/>
  <c r="T77" i="1"/>
  <c r="R77" i="1"/>
  <c r="P77" i="1"/>
  <c r="N77" i="1"/>
  <c r="L77" i="1"/>
  <c r="J77" i="1"/>
  <c r="H77" i="1"/>
  <c r="F77" i="1"/>
  <c r="D77" i="1"/>
  <c r="X76" i="1"/>
  <c r="V76" i="1"/>
  <c r="T76" i="1"/>
  <c r="R76" i="1"/>
  <c r="P76" i="1"/>
  <c r="N76" i="1"/>
  <c r="L76" i="1"/>
  <c r="J76" i="1"/>
  <c r="H76" i="1"/>
  <c r="F76" i="1"/>
  <c r="D76" i="1"/>
  <c r="X75" i="1"/>
  <c r="V75" i="1"/>
  <c r="T75" i="1"/>
  <c r="R75" i="1"/>
  <c r="P75" i="1"/>
  <c r="N75" i="1"/>
  <c r="L75" i="1"/>
  <c r="J75" i="1"/>
  <c r="H75" i="1"/>
  <c r="F75" i="1"/>
  <c r="D75" i="1"/>
  <c r="X74" i="1"/>
  <c r="V74" i="1"/>
  <c r="T74" i="1"/>
  <c r="R74" i="1"/>
  <c r="P74" i="1"/>
  <c r="N74" i="1"/>
  <c r="L74" i="1"/>
  <c r="J74" i="1"/>
  <c r="H74" i="1"/>
  <c r="F74" i="1"/>
  <c r="D74" i="1"/>
  <c r="X73" i="1"/>
  <c r="V73" i="1"/>
  <c r="T73" i="1"/>
  <c r="R73" i="1"/>
  <c r="P73" i="1"/>
  <c r="N73" i="1"/>
  <c r="L73" i="1"/>
  <c r="J73" i="1"/>
  <c r="H73" i="1"/>
  <c r="F73" i="1"/>
  <c r="D73" i="1"/>
  <c r="X72" i="1"/>
  <c r="V72" i="1"/>
  <c r="T72" i="1"/>
  <c r="R72" i="1"/>
  <c r="P72" i="1"/>
  <c r="N72" i="1"/>
  <c r="L72" i="1"/>
  <c r="J72" i="1"/>
  <c r="H72" i="1"/>
  <c r="F72" i="1"/>
  <c r="D72" i="1"/>
  <c r="X71" i="1"/>
  <c r="V71" i="1"/>
  <c r="T71" i="1"/>
  <c r="R71" i="1"/>
  <c r="P71" i="1"/>
  <c r="N71" i="1"/>
  <c r="L71" i="1"/>
  <c r="J71" i="1"/>
  <c r="H71" i="1"/>
  <c r="F71" i="1"/>
  <c r="D71" i="1"/>
  <c r="X70" i="1"/>
  <c r="V70" i="1"/>
  <c r="T70" i="1"/>
  <c r="R70" i="1"/>
  <c r="P70" i="1"/>
  <c r="N70" i="1"/>
  <c r="L70" i="1"/>
  <c r="J70" i="1"/>
  <c r="H70" i="1"/>
  <c r="F70" i="1"/>
  <c r="D70" i="1"/>
  <c r="Z70" i="1" s="1"/>
  <c r="X69" i="1"/>
  <c r="V69" i="1"/>
  <c r="T69" i="1"/>
  <c r="R69" i="1"/>
  <c r="P69" i="1"/>
  <c r="N69" i="1"/>
  <c r="L69" i="1"/>
  <c r="J69" i="1"/>
  <c r="H69" i="1"/>
  <c r="F69" i="1"/>
  <c r="D69" i="1"/>
  <c r="X68" i="1"/>
  <c r="V68" i="1"/>
  <c r="T68" i="1"/>
  <c r="R68" i="1"/>
  <c r="P68" i="1"/>
  <c r="N68" i="1"/>
  <c r="L68" i="1"/>
  <c r="J68" i="1"/>
  <c r="H68" i="1"/>
  <c r="F68" i="1"/>
  <c r="D68" i="1"/>
  <c r="X67" i="1"/>
  <c r="V67" i="1"/>
  <c r="T67" i="1"/>
  <c r="R67" i="1"/>
  <c r="P67" i="1"/>
  <c r="N67" i="1"/>
  <c r="L67" i="1"/>
  <c r="J67" i="1"/>
  <c r="H67" i="1"/>
  <c r="F67" i="1"/>
  <c r="D67" i="1"/>
  <c r="X66" i="1"/>
  <c r="V66" i="1"/>
  <c r="T66" i="1"/>
  <c r="R66" i="1"/>
  <c r="P66" i="1"/>
  <c r="N66" i="1"/>
  <c r="L66" i="1"/>
  <c r="J66" i="1"/>
  <c r="H66" i="1"/>
  <c r="F66" i="1"/>
  <c r="D66" i="1"/>
  <c r="X65" i="1"/>
  <c r="V65" i="1"/>
  <c r="T65" i="1"/>
  <c r="R65" i="1"/>
  <c r="P65" i="1"/>
  <c r="N65" i="1"/>
  <c r="L65" i="1"/>
  <c r="J65" i="1"/>
  <c r="H65" i="1"/>
  <c r="F65" i="1"/>
  <c r="D65" i="1"/>
  <c r="X64" i="1"/>
  <c r="V64" i="1"/>
  <c r="T64" i="1"/>
  <c r="R64" i="1"/>
  <c r="P64" i="1"/>
  <c r="N64" i="1"/>
  <c r="L64" i="1"/>
  <c r="J64" i="1"/>
  <c r="H64" i="1"/>
  <c r="F64" i="1"/>
  <c r="D64" i="1"/>
  <c r="X63" i="1"/>
  <c r="V63" i="1"/>
  <c r="T63" i="1"/>
  <c r="R63" i="1"/>
  <c r="P63" i="1"/>
  <c r="N63" i="1"/>
  <c r="L63" i="1"/>
  <c r="J63" i="1"/>
  <c r="H63" i="1"/>
  <c r="F63" i="1"/>
  <c r="D63" i="1"/>
  <c r="X62" i="1"/>
  <c r="V62" i="1"/>
  <c r="T62" i="1"/>
  <c r="R62" i="1"/>
  <c r="P62" i="1"/>
  <c r="N62" i="1"/>
  <c r="L62" i="1"/>
  <c r="J62" i="1"/>
  <c r="H62" i="1"/>
  <c r="F62" i="1"/>
  <c r="D62" i="1"/>
  <c r="X61" i="1"/>
  <c r="V61" i="1"/>
  <c r="T61" i="1"/>
  <c r="R61" i="1"/>
  <c r="P61" i="1"/>
  <c r="N61" i="1"/>
  <c r="L61" i="1"/>
  <c r="J61" i="1"/>
  <c r="H61" i="1"/>
  <c r="F61" i="1"/>
  <c r="D61" i="1"/>
  <c r="X60" i="1"/>
  <c r="V60" i="1"/>
  <c r="T60" i="1"/>
  <c r="R60" i="1"/>
  <c r="P60" i="1"/>
  <c r="N60" i="1"/>
  <c r="L60" i="1"/>
  <c r="J60" i="1"/>
  <c r="H60" i="1"/>
  <c r="F60" i="1"/>
  <c r="D60" i="1"/>
  <c r="X59" i="1"/>
  <c r="V59" i="1"/>
  <c r="T59" i="1"/>
  <c r="R59" i="1"/>
  <c r="P59" i="1"/>
  <c r="N59" i="1"/>
  <c r="L59" i="1"/>
  <c r="J59" i="1"/>
  <c r="H59" i="1"/>
  <c r="F59" i="1"/>
  <c r="D59" i="1"/>
  <c r="X58" i="1"/>
  <c r="V58" i="1"/>
  <c r="T58" i="1"/>
  <c r="R58" i="1"/>
  <c r="P58" i="1"/>
  <c r="N58" i="1"/>
  <c r="L58" i="1"/>
  <c r="J58" i="1"/>
  <c r="H58" i="1"/>
  <c r="F58" i="1"/>
  <c r="D58" i="1"/>
  <c r="Z58" i="1" s="1"/>
  <c r="X57" i="1"/>
  <c r="V57" i="1"/>
  <c r="T57" i="1"/>
  <c r="R57" i="1"/>
  <c r="P57" i="1"/>
  <c r="N57" i="1"/>
  <c r="L57" i="1"/>
  <c r="J57" i="1"/>
  <c r="H57" i="1"/>
  <c r="F57" i="1"/>
  <c r="D57" i="1"/>
  <c r="X56" i="1"/>
  <c r="V56" i="1"/>
  <c r="T56" i="1"/>
  <c r="R56" i="1"/>
  <c r="P56" i="1"/>
  <c r="N56" i="1"/>
  <c r="L56" i="1"/>
  <c r="J56" i="1"/>
  <c r="H56" i="1"/>
  <c r="F56" i="1"/>
  <c r="D56" i="1"/>
  <c r="X55" i="1"/>
  <c r="V55" i="1"/>
  <c r="T55" i="1"/>
  <c r="R55" i="1"/>
  <c r="P55" i="1"/>
  <c r="N55" i="1"/>
  <c r="L55" i="1"/>
  <c r="J55" i="1"/>
  <c r="H55" i="1"/>
  <c r="F55" i="1"/>
  <c r="D55" i="1"/>
  <c r="X54" i="1"/>
  <c r="V54" i="1"/>
  <c r="T54" i="1"/>
  <c r="R54" i="1"/>
  <c r="P54" i="1"/>
  <c r="N54" i="1"/>
  <c r="L54" i="1"/>
  <c r="J54" i="1"/>
  <c r="H54" i="1"/>
  <c r="F54" i="1"/>
  <c r="D54" i="1"/>
  <c r="X53" i="1"/>
  <c r="V53" i="1"/>
  <c r="T53" i="1"/>
  <c r="R53" i="1"/>
  <c r="P53" i="1"/>
  <c r="N53" i="1"/>
  <c r="L53" i="1"/>
  <c r="J53" i="1"/>
  <c r="H53" i="1"/>
  <c r="F53" i="1"/>
  <c r="D53" i="1"/>
  <c r="X52" i="1"/>
  <c r="V52" i="1"/>
  <c r="T52" i="1"/>
  <c r="R52" i="1"/>
  <c r="P52" i="1"/>
  <c r="N52" i="1"/>
  <c r="L52" i="1"/>
  <c r="J52" i="1"/>
  <c r="H52" i="1"/>
  <c r="F52" i="1"/>
  <c r="D52" i="1"/>
  <c r="X51" i="1"/>
  <c r="V51" i="1"/>
  <c r="T51" i="1"/>
  <c r="R51" i="1"/>
  <c r="P51" i="1"/>
  <c r="N51" i="1"/>
  <c r="L51" i="1"/>
  <c r="J51" i="1"/>
  <c r="H51" i="1"/>
  <c r="F51" i="1"/>
  <c r="D51" i="1"/>
  <c r="X50" i="1"/>
  <c r="V50" i="1"/>
  <c r="T50" i="1"/>
  <c r="R50" i="1"/>
  <c r="P50" i="1"/>
  <c r="N50" i="1"/>
  <c r="L50" i="1"/>
  <c r="J50" i="1"/>
  <c r="H50" i="1"/>
  <c r="F50" i="1"/>
  <c r="D50" i="1"/>
  <c r="X49" i="1"/>
  <c r="V49" i="1"/>
  <c r="T49" i="1"/>
  <c r="R49" i="1"/>
  <c r="P49" i="1"/>
  <c r="N49" i="1"/>
  <c r="L49" i="1"/>
  <c r="J49" i="1"/>
  <c r="H49" i="1"/>
  <c r="F49" i="1"/>
  <c r="D49" i="1"/>
  <c r="X48" i="1"/>
  <c r="V48" i="1"/>
  <c r="T48" i="1"/>
  <c r="R48" i="1"/>
  <c r="P48" i="1"/>
  <c r="N48" i="1"/>
  <c r="L48" i="1"/>
  <c r="J48" i="1"/>
  <c r="H48" i="1"/>
  <c r="F48" i="1"/>
  <c r="D48" i="1"/>
  <c r="X47" i="1"/>
  <c r="V47" i="1"/>
  <c r="T47" i="1"/>
  <c r="R47" i="1"/>
  <c r="P47" i="1"/>
  <c r="N47" i="1"/>
  <c r="L47" i="1"/>
  <c r="J47" i="1"/>
  <c r="H47" i="1"/>
  <c r="F47" i="1"/>
  <c r="D47" i="1"/>
  <c r="X46" i="1"/>
  <c r="V46" i="1"/>
  <c r="T46" i="1"/>
  <c r="R46" i="1"/>
  <c r="P46" i="1"/>
  <c r="N46" i="1"/>
  <c r="L46" i="1"/>
  <c r="J46" i="1"/>
  <c r="H46" i="1"/>
  <c r="F46" i="1"/>
  <c r="D46" i="1"/>
  <c r="Z46" i="1" s="1"/>
  <c r="X45" i="1"/>
  <c r="V45" i="1"/>
  <c r="T45" i="1"/>
  <c r="R45" i="1"/>
  <c r="P45" i="1"/>
  <c r="N45" i="1"/>
  <c r="L45" i="1"/>
  <c r="J45" i="1"/>
  <c r="H45" i="1"/>
  <c r="F45" i="1"/>
  <c r="D45" i="1"/>
  <c r="X44" i="1"/>
  <c r="V44" i="1"/>
  <c r="T44" i="1"/>
  <c r="R44" i="1"/>
  <c r="P44" i="1"/>
  <c r="N44" i="1"/>
  <c r="L44" i="1"/>
  <c r="J44" i="1"/>
  <c r="H44" i="1"/>
  <c r="F44" i="1"/>
  <c r="D44" i="1"/>
  <c r="X43" i="1"/>
  <c r="V43" i="1"/>
  <c r="T43" i="1"/>
  <c r="R43" i="1"/>
  <c r="P43" i="1"/>
  <c r="N43" i="1"/>
  <c r="L43" i="1"/>
  <c r="J43" i="1"/>
  <c r="H43" i="1"/>
  <c r="F43" i="1"/>
  <c r="D43" i="1"/>
  <c r="X42" i="1"/>
  <c r="V42" i="1"/>
  <c r="T42" i="1"/>
  <c r="R42" i="1"/>
  <c r="P42" i="1"/>
  <c r="N42" i="1"/>
  <c r="L42" i="1"/>
  <c r="J42" i="1"/>
  <c r="H42" i="1"/>
  <c r="F42" i="1"/>
  <c r="D42" i="1"/>
  <c r="X41" i="1"/>
  <c r="V41" i="1"/>
  <c r="T41" i="1"/>
  <c r="R41" i="1"/>
  <c r="P41" i="1"/>
  <c r="N41" i="1"/>
  <c r="L41" i="1"/>
  <c r="J41" i="1"/>
  <c r="H41" i="1"/>
  <c r="F41" i="1"/>
  <c r="D41" i="1"/>
  <c r="X40" i="1"/>
  <c r="V40" i="1"/>
  <c r="T40" i="1"/>
  <c r="R40" i="1"/>
  <c r="P40" i="1"/>
  <c r="N40" i="1"/>
  <c r="L40" i="1"/>
  <c r="J40" i="1"/>
  <c r="H40" i="1"/>
  <c r="F40" i="1"/>
  <c r="D40" i="1"/>
  <c r="X39" i="1"/>
  <c r="V39" i="1"/>
  <c r="T39" i="1"/>
  <c r="R39" i="1"/>
  <c r="P39" i="1"/>
  <c r="N39" i="1"/>
  <c r="L39" i="1"/>
  <c r="J39" i="1"/>
  <c r="H39" i="1"/>
  <c r="F39" i="1"/>
  <c r="D39" i="1"/>
  <c r="X38" i="1"/>
  <c r="V38" i="1"/>
  <c r="T38" i="1"/>
  <c r="R38" i="1"/>
  <c r="P38" i="1"/>
  <c r="N38" i="1"/>
  <c r="L38" i="1"/>
  <c r="J38" i="1"/>
  <c r="H38" i="1"/>
  <c r="F38" i="1"/>
  <c r="D38" i="1"/>
  <c r="X37" i="1"/>
  <c r="V37" i="1"/>
  <c r="T37" i="1"/>
  <c r="R37" i="1"/>
  <c r="P37" i="1"/>
  <c r="N37" i="1"/>
  <c r="L37" i="1"/>
  <c r="J37" i="1"/>
  <c r="H37" i="1"/>
  <c r="F37" i="1"/>
  <c r="D37" i="1"/>
  <c r="X36" i="1"/>
  <c r="V36" i="1"/>
  <c r="T36" i="1"/>
  <c r="R36" i="1"/>
  <c r="P36" i="1"/>
  <c r="N36" i="1"/>
  <c r="L36" i="1"/>
  <c r="J36" i="1"/>
  <c r="H36" i="1"/>
  <c r="F36" i="1"/>
  <c r="D36" i="1"/>
  <c r="X35" i="1"/>
  <c r="V35" i="1"/>
  <c r="T35" i="1"/>
  <c r="R35" i="1"/>
  <c r="P35" i="1"/>
  <c r="N35" i="1"/>
  <c r="L35" i="1"/>
  <c r="J35" i="1"/>
  <c r="H35" i="1"/>
  <c r="F35" i="1"/>
  <c r="D35" i="1"/>
  <c r="X34" i="1"/>
  <c r="V34" i="1"/>
  <c r="T34" i="1"/>
  <c r="R34" i="1"/>
  <c r="P34" i="1"/>
  <c r="N34" i="1"/>
  <c r="L34" i="1"/>
  <c r="J34" i="1"/>
  <c r="H34" i="1"/>
  <c r="F34" i="1"/>
  <c r="D34" i="1"/>
  <c r="Z34" i="1" s="1"/>
  <c r="X33" i="1"/>
  <c r="V33" i="1"/>
  <c r="T33" i="1"/>
  <c r="R33" i="1"/>
  <c r="P33" i="1"/>
  <c r="N33" i="1"/>
  <c r="L33" i="1"/>
  <c r="J33" i="1"/>
  <c r="H33" i="1"/>
  <c r="F33" i="1"/>
  <c r="D33" i="1"/>
  <c r="X32" i="1"/>
  <c r="V32" i="1"/>
  <c r="T32" i="1"/>
  <c r="R32" i="1"/>
  <c r="P32" i="1"/>
  <c r="N32" i="1"/>
  <c r="L32" i="1"/>
  <c r="J32" i="1"/>
  <c r="H32" i="1"/>
  <c r="F32" i="1"/>
  <c r="D32" i="1"/>
  <c r="X31" i="1"/>
  <c r="V31" i="1"/>
  <c r="T31" i="1"/>
  <c r="R31" i="1"/>
  <c r="P31" i="1"/>
  <c r="N31" i="1"/>
  <c r="L31" i="1"/>
  <c r="J31" i="1"/>
  <c r="H31" i="1"/>
  <c r="F31" i="1"/>
  <c r="D31" i="1"/>
  <c r="X30" i="1"/>
  <c r="V30" i="1"/>
  <c r="T30" i="1"/>
  <c r="R30" i="1"/>
  <c r="P30" i="1"/>
  <c r="N30" i="1"/>
  <c r="L30" i="1"/>
  <c r="J30" i="1"/>
  <c r="H30" i="1"/>
  <c r="F30" i="1"/>
  <c r="D30" i="1"/>
  <c r="X29" i="1"/>
  <c r="V29" i="1"/>
  <c r="T29" i="1"/>
  <c r="R29" i="1"/>
  <c r="P29" i="1"/>
  <c r="N29" i="1"/>
  <c r="L29" i="1"/>
  <c r="J29" i="1"/>
  <c r="H29" i="1"/>
  <c r="F29" i="1"/>
  <c r="D29" i="1"/>
  <c r="X28" i="1"/>
  <c r="V28" i="1"/>
  <c r="T28" i="1"/>
  <c r="R28" i="1"/>
  <c r="P28" i="1"/>
  <c r="N28" i="1"/>
  <c r="L28" i="1"/>
  <c r="J28" i="1"/>
  <c r="H28" i="1"/>
  <c r="F28" i="1"/>
  <c r="D28" i="1"/>
  <c r="X27" i="1"/>
  <c r="V27" i="1"/>
  <c r="T27" i="1"/>
  <c r="R27" i="1"/>
  <c r="P27" i="1"/>
  <c r="N27" i="1"/>
  <c r="L27" i="1"/>
  <c r="J27" i="1"/>
  <c r="H27" i="1"/>
  <c r="F27" i="1"/>
  <c r="D27" i="1"/>
  <c r="X26" i="1"/>
  <c r="V26" i="1"/>
  <c r="T26" i="1"/>
  <c r="R26" i="1"/>
  <c r="P26" i="1"/>
  <c r="N26" i="1"/>
  <c r="L26" i="1"/>
  <c r="J26" i="1"/>
  <c r="H26" i="1"/>
  <c r="F26" i="1"/>
  <c r="D26" i="1"/>
  <c r="X25" i="1"/>
  <c r="V25" i="1"/>
  <c r="T25" i="1"/>
  <c r="R25" i="1"/>
  <c r="P25" i="1"/>
  <c r="N25" i="1"/>
  <c r="L25" i="1"/>
  <c r="J25" i="1"/>
  <c r="H25" i="1"/>
  <c r="F25" i="1"/>
  <c r="D25" i="1"/>
  <c r="X24" i="1"/>
  <c r="V24" i="1"/>
  <c r="T24" i="1"/>
  <c r="R24" i="1"/>
  <c r="P24" i="1"/>
  <c r="N24" i="1"/>
  <c r="L24" i="1"/>
  <c r="J24" i="1"/>
  <c r="H24" i="1"/>
  <c r="F24" i="1"/>
  <c r="D24" i="1"/>
  <c r="X23" i="1"/>
  <c r="V23" i="1"/>
  <c r="T23" i="1"/>
  <c r="R23" i="1"/>
  <c r="P23" i="1"/>
  <c r="N23" i="1"/>
  <c r="L23" i="1"/>
  <c r="J23" i="1"/>
  <c r="H23" i="1"/>
  <c r="F23" i="1"/>
  <c r="D23" i="1"/>
  <c r="X22" i="1"/>
  <c r="V22" i="1"/>
  <c r="T22" i="1"/>
  <c r="R22" i="1"/>
  <c r="P22" i="1"/>
  <c r="N22" i="1"/>
  <c r="L22" i="1"/>
  <c r="J22" i="1"/>
  <c r="H22" i="1"/>
  <c r="F22" i="1"/>
  <c r="D22" i="1"/>
  <c r="Z22" i="1" s="1"/>
  <c r="X21" i="1"/>
  <c r="V21" i="1"/>
  <c r="T21" i="1"/>
  <c r="R21" i="1"/>
  <c r="P21" i="1"/>
  <c r="N21" i="1"/>
  <c r="L21" i="1"/>
  <c r="J21" i="1"/>
  <c r="H21" i="1"/>
  <c r="F21" i="1"/>
  <c r="D21" i="1"/>
  <c r="X20" i="1"/>
  <c r="V20" i="1"/>
  <c r="T20" i="1"/>
  <c r="R20" i="1"/>
  <c r="P20" i="1"/>
  <c r="N20" i="1"/>
  <c r="L20" i="1"/>
  <c r="J20" i="1"/>
  <c r="H20" i="1"/>
  <c r="F20" i="1"/>
  <c r="D20" i="1"/>
  <c r="X19" i="1"/>
  <c r="V19" i="1"/>
  <c r="T19" i="1"/>
  <c r="R19" i="1"/>
  <c r="P19" i="1"/>
  <c r="N19" i="1"/>
  <c r="L19" i="1"/>
  <c r="J19" i="1"/>
  <c r="H19" i="1"/>
  <c r="F19" i="1"/>
  <c r="D19" i="1"/>
  <c r="X18" i="1"/>
  <c r="V18" i="1"/>
  <c r="T18" i="1"/>
  <c r="R18" i="1"/>
  <c r="P18" i="1"/>
  <c r="N18" i="1"/>
  <c r="L18" i="1"/>
  <c r="J18" i="1"/>
  <c r="H18" i="1"/>
  <c r="F18" i="1"/>
  <c r="D18" i="1"/>
  <c r="X17" i="1"/>
  <c r="V17" i="1"/>
  <c r="T17" i="1"/>
  <c r="R17" i="1"/>
  <c r="P17" i="1"/>
  <c r="N17" i="1"/>
  <c r="L17" i="1"/>
  <c r="J17" i="1"/>
  <c r="H17" i="1"/>
  <c r="F17" i="1"/>
  <c r="D17" i="1"/>
  <c r="X16" i="1"/>
  <c r="V16" i="1"/>
  <c r="T16" i="1"/>
  <c r="R16" i="1"/>
  <c r="P16" i="1"/>
  <c r="N16" i="1"/>
  <c r="L16" i="1"/>
  <c r="J16" i="1"/>
  <c r="H16" i="1"/>
  <c r="F16" i="1"/>
  <c r="D16" i="1"/>
  <c r="X15" i="1"/>
  <c r="V15" i="1"/>
  <c r="T15" i="1"/>
  <c r="R15" i="1"/>
  <c r="P15" i="1"/>
  <c r="N15" i="1"/>
  <c r="L15" i="1"/>
  <c r="J15" i="1"/>
  <c r="H15" i="1"/>
  <c r="F15" i="1"/>
  <c r="D15" i="1"/>
  <c r="X14" i="1"/>
  <c r="V14" i="1"/>
  <c r="T14" i="1"/>
  <c r="R14" i="1"/>
  <c r="P14" i="1"/>
  <c r="N14" i="1"/>
  <c r="L14" i="1"/>
  <c r="J14" i="1"/>
  <c r="H14" i="1"/>
  <c r="F14" i="1"/>
  <c r="D14" i="1"/>
  <c r="X13" i="1"/>
  <c r="V13" i="1"/>
  <c r="T13" i="1"/>
  <c r="R13" i="1"/>
  <c r="P13" i="1"/>
  <c r="N13" i="1"/>
  <c r="L13" i="1"/>
  <c r="J13" i="1"/>
  <c r="H13" i="1"/>
  <c r="F13" i="1"/>
  <c r="D13" i="1"/>
  <c r="X12" i="1"/>
  <c r="V12" i="1"/>
  <c r="T12" i="1"/>
  <c r="R12" i="1"/>
  <c r="P12" i="1"/>
  <c r="N12" i="1"/>
  <c r="L12" i="1"/>
  <c r="J12" i="1"/>
  <c r="H12" i="1"/>
  <c r="F12" i="1"/>
  <c r="D12" i="1"/>
  <c r="X11" i="1"/>
  <c r="V11" i="1"/>
  <c r="T11" i="1"/>
  <c r="R11" i="1"/>
  <c r="P11" i="1"/>
  <c r="N11" i="1"/>
  <c r="L11" i="1"/>
  <c r="J11" i="1"/>
  <c r="H11" i="1"/>
  <c r="F11" i="1"/>
  <c r="D11" i="1"/>
  <c r="X10" i="1"/>
  <c r="V10" i="1"/>
  <c r="T10" i="1"/>
  <c r="R10" i="1"/>
  <c r="P10" i="1"/>
  <c r="N10" i="1"/>
  <c r="L10" i="1"/>
  <c r="J10" i="1"/>
  <c r="H10" i="1"/>
  <c r="F10" i="1"/>
  <c r="D10" i="1"/>
  <c r="Z10" i="1" s="1"/>
  <c r="X9" i="1"/>
  <c r="V9" i="1"/>
  <c r="T9" i="1"/>
  <c r="R9" i="1"/>
  <c r="P9" i="1"/>
  <c r="N9" i="1"/>
  <c r="L9" i="1"/>
  <c r="J9" i="1"/>
  <c r="H9" i="1"/>
  <c r="F9" i="1"/>
  <c r="D9" i="1"/>
  <c r="X8" i="1"/>
  <c r="V8" i="1"/>
  <c r="T8" i="1"/>
  <c r="R8" i="1"/>
  <c r="P8" i="1"/>
  <c r="N8" i="1"/>
  <c r="L8" i="1"/>
  <c r="J8" i="1"/>
  <c r="H8" i="1"/>
  <c r="F8" i="1"/>
  <c r="D8" i="1"/>
  <c r="X7" i="1"/>
  <c r="V7" i="1"/>
  <c r="T7" i="1"/>
  <c r="R7" i="1"/>
  <c r="P7" i="1"/>
  <c r="N7" i="1"/>
  <c r="L7" i="1"/>
  <c r="J7" i="1"/>
  <c r="H7" i="1"/>
  <c r="F7" i="1"/>
  <c r="D7" i="1"/>
  <c r="X6" i="1"/>
  <c r="V6" i="1"/>
  <c r="T6" i="1"/>
  <c r="R6" i="1"/>
  <c r="P6" i="1"/>
  <c r="N6" i="1"/>
  <c r="L6" i="1"/>
  <c r="J6" i="1"/>
  <c r="H6" i="1"/>
  <c r="F6" i="1"/>
  <c r="D6" i="1"/>
  <c r="X5" i="1"/>
  <c r="V5" i="1"/>
  <c r="T5" i="1"/>
  <c r="R5" i="1"/>
  <c r="P5" i="1"/>
  <c r="N5" i="1"/>
  <c r="L5" i="1"/>
  <c r="J5" i="1"/>
  <c r="H5" i="1"/>
  <c r="F5" i="1"/>
  <c r="D5" i="1"/>
  <c r="X4" i="1"/>
  <c r="V4" i="1"/>
  <c r="T4" i="1"/>
  <c r="R4" i="1"/>
  <c r="P4" i="1"/>
  <c r="N4" i="1"/>
  <c r="L4" i="1"/>
  <c r="J4" i="1"/>
  <c r="H4" i="1"/>
  <c r="F4" i="1"/>
  <c r="D4" i="1"/>
  <c r="X3" i="1"/>
  <c r="V3" i="1"/>
  <c r="T3" i="1"/>
  <c r="R3" i="1"/>
  <c r="P3" i="1"/>
  <c r="N3" i="1"/>
  <c r="L3" i="1"/>
  <c r="J3" i="1"/>
  <c r="H3" i="1"/>
  <c r="F3" i="1"/>
  <c r="D3" i="1"/>
  <c r="X2" i="1"/>
  <c r="V2" i="1"/>
  <c r="T2" i="1"/>
  <c r="R2" i="1"/>
  <c r="P2" i="1"/>
  <c r="N2" i="1"/>
  <c r="L2" i="1"/>
  <c r="J2" i="1"/>
  <c r="H2" i="1"/>
  <c r="F2" i="1"/>
  <c r="D2" i="1"/>
  <c r="M74" i="6" l="1"/>
  <c r="N74" i="6" s="1"/>
  <c r="M62" i="6"/>
  <c r="N62" i="6" s="1"/>
  <c r="M84" i="6"/>
  <c r="N84" i="6" s="1"/>
  <c r="M36" i="6"/>
  <c r="N36" i="6" s="1"/>
  <c r="M119" i="6"/>
  <c r="N119" i="6" s="1"/>
  <c r="M94" i="6"/>
  <c r="N94" i="6" s="1"/>
  <c r="M46" i="6"/>
  <c r="N46" i="6" s="1"/>
  <c r="M20" i="6"/>
  <c r="N20" i="6" s="1"/>
  <c r="M42" i="6"/>
  <c r="N42" i="6" s="1"/>
  <c r="M5" i="6"/>
  <c r="N5" i="6" s="1"/>
  <c r="M123" i="6"/>
  <c r="N123" i="6" s="1"/>
  <c r="M27" i="6"/>
  <c r="N27" i="6" s="1"/>
  <c r="M24" i="6"/>
  <c r="N24" i="6" s="1"/>
  <c r="M107" i="6"/>
  <c r="N107" i="6" s="1"/>
  <c r="M56" i="6"/>
  <c r="N56" i="6" s="1"/>
  <c r="M126" i="6"/>
  <c r="N126" i="6" s="1"/>
  <c r="M78" i="6"/>
  <c r="N78" i="6" s="1"/>
  <c r="M60" i="6"/>
  <c r="N60" i="6" s="1"/>
  <c r="M122" i="6"/>
  <c r="N122" i="6" s="1"/>
  <c r="M55" i="6"/>
  <c r="N55" i="6" s="1"/>
  <c r="M18" i="6"/>
  <c r="N18" i="6" s="1"/>
  <c r="M77" i="6"/>
  <c r="N77" i="6" s="1"/>
  <c r="M98" i="6"/>
  <c r="N98" i="6" s="1"/>
  <c r="M58" i="6"/>
  <c r="N58" i="6" s="1"/>
  <c r="M21" i="6"/>
  <c r="N21" i="6" s="1"/>
  <c r="M139" i="6"/>
  <c r="N139" i="6" s="1"/>
  <c r="M342" i="6"/>
  <c r="N342" i="6" s="1"/>
  <c r="M17" i="6"/>
  <c r="N17" i="6" s="1"/>
  <c r="M364" i="6"/>
  <c r="N364" i="6" s="1"/>
  <c r="M124" i="6"/>
  <c r="N124" i="6" s="1"/>
  <c r="M76" i="6"/>
  <c r="N76" i="6" s="1"/>
  <c r="M39" i="6"/>
  <c r="N39" i="6" s="1"/>
  <c r="Z9" i="1"/>
  <c r="Z21" i="1"/>
  <c r="Z33" i="1"/>
  <c r="Z45" i="1"/>
  <c r="Z57" i="1"/>
  <c r="Z69" i="1"/>
  <c r="Z81" i="1"/>
  <c r="Z93" i="1"/>
  <c r="Z105" i="1"/>
  <c r="Z117" i="1"/>
  <c r="Z129" i="1"/>
  <c r="Z141" i="1"/>
  <c r="Z153" i="1"/>
  <c r="Z152" i="1"/>
  <c r="Z116" i="1"/>
  <c r="Z128" i="1"/>
  <c r="Z7" i="1"/>
  <c r="Z19" i="1"/>
  <c r="Z31" i="1"/>
  <c r="Z43" i="1"/>
  <c r="Z55" i="1"/>
  <c r="Z67" i="1"/>
  <c r="Z79" i="1"/>
  <c r="Z91" i="1"/>
  <c r="Z103" i="1"/>
  <c r="Z115" i="1"/>
  <c r="Z127" i="1"/>
  <c r="Z139" i="1"/>
  <c r="Z151" i="1"/>
  <c r="Z8" i="1"/>
  <c r="Z68" i="1"/>
  <c r="Z20" i="1"/>
  <c r="Z140" i="1"/>
  <c r="Z5" i="1"/>
  <c r="Z17" i="1"/>
  <c r="Z29" i="1"/>
  <c r="Z41" i="1"/>
  <c r="Z53" i="1"/>
  <c r="Z65" i="1"/>
  <c r="Z77" i="1"/>
  <c r="Z89" i="1"/>
  <c r="Z101" i="1"/>
  <c r="Z113" i="1"/>
  <c r="Z125" i="1"/>
  <c r="Z137" i="1"/>
  <c r="Z149" i="1"/>
  <c r="Z18" i="1"/>
  <c r="Z30" i="1"/>
  <c r="Z36" i="1"/>
  <c r="Z48" i="1"/>
  <c r="Z64" i="1"/>
  <c r="Z72" i="1"/>
  <c r="Z78" i="1"/>
  <c r="Z84" i="1"/>
  <c r="Z90" i="1"/>
  <c r="Z102" i="1"/>
  <c r="Z114" i="1"/>
  <c r="Z124" i="1"/>
  <c r="Z126" i="1"/>
  <c r="Z132" i="1"/>
  <c r="Z136" i="1"/>
  <c r="Z148" i="1"/>
  <c r="Z32" i="1"/>
  <c r="Z56" i="1"/>
  <c r="Z92" i="1"/>
  <c r="Z6" i="1"/>
  <c r="Z42" i="1"/>
  <c r="Z52" i="1"/>
  <c r="Z66" i="1"/>
  <c r="Z76" i="1"/>
  <c r="Z88" i="1"/>
  <c r="Z96" i="1"/>
  <c r="Z100" i="1"/>
  <c r="Z108" i="1"/>
  <c r="Z112" i="1"/>
  <c r="Z15" i="1"/>
  <c r="Z27" i="1"/>
  <c r="Z39" i="1"/>
  <c r="Z51" i="1"/>
  <c r="Z63" i="1"/>
  <c r="Z75" i="1"/>
  <c r="Z87" i="1"/>
  <c r="Z99" i="1"/>
  <c r="Z111" i="1"/>
  <c r="Z123" i="1"/>
  <c r="Z135" i="1"/>
  <c r="Z138" i="1"/>
  <c r="Z144" i="1"/>
  <c r="Z147" i="1"/>
  <c r="Z150" i="1"/>
  <c r="Z80" i="1"/>
  <c r="Z26" i="1"/>
  <c r="Z50" i="1"/>
  <c r="Z62" i="1"/>
  <c r="Z74" i="1"/>
  <c r="Z86" i="1"/>
  <c r="Z98" i="1"/>
  <c r="Z110" i="1"/>
  <c r="Z122" i="1"/>
  <c r="Z134" i="1"/>
  <c r="Z146" i="1"/>
  <c r="Z104" i="1"/>
  <c r="Z16" i="1"/>
  <c r="Z28" i="1"/>
  <c r="Z14" i="1"/>
  <c r="Z13" i="1"/>
  <c r="Z25" i="1"/>
  <c r="Z37" i="1"/>
  <c r="Z49" i="1"/>
  <c r="Z61" i="1"/>
  <c r="Z73" i="1"/>
  <c r="Z85" i="1"/>
  <c r="Z97" i="1"/>
  <c r="Z109" i="1"/>
  <c r="Z121" i="1"/>
  <c r="Z133" i="1"/>
  <c r="Z145" i="1"/>
  <c r="Z24" i="1"/>
  <c r="Z60" i="1"/>
  <c r="Z38" i="1"/>
  <c r="Z44" i="1"/>
  <c r="Z4" i="1"/>
  <c r="Z12" i="1"/>
  <c r="Z40" i="1"/>
  <c r="Z54" i="1"/>
  <c r="Z2" i="1"/>
  <c r="Z11" i="1"/>
  <c r="Z23" i="1"/>
  <c r="Z35" i="1"/>
  <c r="Z47" i="1"/>
  <c r="Z59" i="1"/>
  <c r="Z71" i="1"/>
  <c r="Z83" i="1"/>
  <c r="Z95" i="1"/>
  <c r="C444" i="6"/>
  <c r="C446" i="6" s="1"/>
  <c r="G446" i="6"/>
  <c r="C430" i="2"/>
  <c r="D154" i="1"/>
  <c r="J154" i="1"/>
  <c r="Z3" i="1"/>
  <c r="R154" i="1"/>
  <c r="T154" i="1"/>
  <c r="Y154" i="1"/>
  <c r="Q444" i="6"/>
  <c r="L154" i="1"/>
  <c r="F154" i="1"/>
  <c r="N154" i="1"/>
  <c r="V154" i="1"/>
  <c r="H154" i="1"/>
  <c r="P154" i="1"/>
  <c r="X154" i="1"/>
  <c r="Z154" i="1" l="1"/>
  <c r="R96" i="6"/>
  <c r="S96" i="6" s="1" a="1"/>
  <c r="S96" i="6" s="1"/>
  <c r="T96" i="6" s="1"/>
  <c r="R444" i="6"/>
  <c r="H359" i="6"/>
  <c r="I359" i="6" s="1" a="1"/>
  <c r="I359" i="6" s="1"/>
  <c r="J359" i="6" s="1"/>
  <c r="H446" i="6"/>
  <c r="D27" i="6"/>
  <c r="E27" i="6" s="1" a="1"/>
  <c r="E27" i="6" s="1"/>
  <c r="F27" i="6" s="1"/>
  <c r="D446" i="6"/>
  <c r="H235" i="6"/>
  <c r="I235" i="6" s="1" a="1"/>
  <c r="I235" i="6" s="1"/>
  <c r="J235" i="6" s="1"/>
  <c r="H197" i="6"/>
  <c r="I197" i="6" s="1" a="1"/>
  <c r="I197" i="6" s="1"/>
  <c r="J197" i="6" s="1"/>
  <c r="H367" i="6"/>
  <c r="I367" i="6" s="1" a="1"/>
  <c r="I367" i="6" s="1"/>
  <c r="J367" i="6" s="1"/>
  <c r="H215" i="6"/>
  <c r="I215" i="6" s="1" a="1"/>
  <c r="I215" i="6" s="1"/>
  <c r="J215" i="6" s="1"/>
  <c r="H425" i="6"/>
  <c r="I425" i="6" s="1" a="1"/>
  <c r="I425" i="6" s="1"/>
  <c r="J425" i="6" s="1"/>
  <c r="H202" i="6"/>
  <c r="I202" i="6" s="1" a="1"/>
  <c r="I202" i="6" s="1"/>
  <c r="J202" i="6" s="1"/>
  <c r="H310" i="6"/>
  <c r="I310" i="6" s="1" a="1"/>
  <c r="I310" i="6" s="1"/>
  <c r="J310" i="6" s="1"/>
  <c r="H344" i="6"/>
  <c r="I344" i="6" s="1" a="1"/>
  <c r="I344" i="6" s="1"/>
  <c r="J344" i="6" s="1"/>
  <c r="H408" i="6"/>
  <c r="I408" i="6" s="1" a="1"/>
  <c r="I408" i="6" s="1"/>
  <c r="J408" i="6" s="1"/>
  <c r="H74" i="6"/>
  <c r="I74" i="6" s="1" a="1"/>
  <c r="I74" i="6" s="1"/>
  <c r="J74" i="6" s="1"/>
  <c r="H318" i="6"/>
  <c r="I318" i="6" s="1" a="1"/>
  <c r="I318" i="6" s="1"/>
  <c r="J318" i="6" s="1"/>
  <c r="H211" i="6"/>
  <c r="I211" i="6" s="1" a="1"/>
  <c r="I211" i="6" s="1"/>
  <c r="J211" i="6" s="1"/>
  <c r="H276" i="6"/>
  <c r="I276" i="6" s="1" a="1"/>
  <c r="I276" i="6" s="1"/>
  <c r="J276" i="6" s="1"/>
  <c r="H201" i="6"/>
  <c r="I201" i="6" s="1" a="1"/>
  <c r="I201" i="6" s="1"/>
  <c r="J201" i="6" s="1"/>
  <c r="H68" i="6"/>
  <c r="I68" i="6" s="1" a="1"/>
  <c r="I68" i="6" s="1"/>
  <c r="J68" i="6" s="1"/>
  <c r="H172" i="6"/>
  <c r="I172" i="6" s="1" a="1"/>
  <c r="I172" i="6" s="1"/>
  <c r="J172" i="6" s="1"/>
  <c r="H148" i="6"/>
  <c r="I148" i="6" s="1" a="1"/>
  <c r="I148" i="6" s="1"/>
  <c r="J148" i="6" s="1"/>
  <c r="H347" i="6"/>
  <c r="I347" i="6" s="1" a="1"/>
  <c r="I347" i="6" s="1"/>
  <c r="J347" i="6" s="1"/>
  <c r="H136" i="6"/>
  <c r="I136" i="6" s="1" a="1"/>
  <c r="I136" i="6" s="1"/>
  <c r="J136" i="6" s="1"/>
  <c r="H437" i="6"/>
  <c r="I437" i="6" s="1" a="1"/>
  <c r="I437" i="6" s="1"/>
  <c r="J437" i="6" s="1"/>
  <c r="H93" i="6"/>
  <c r="I93" i="6" s="1" a="1"/>
  <c r="I93" i="6" s="1"/>
  <c r="J93" i="6" s="1"/>
  <c r="H330" i="6"/>
  <c r="I330" i="6" s="1" a="1"/>
  <c r="I330" i="6" s="1"/>
  <c r="J330" i="6" s="1"/>
  <c r="H389" i="6"/>
  <c r="I389" i="6" s="1" a="1"/>
  <c r="I389" i="6" s="1"/>
  <c r="J389" i="6" s="1"/>
  <c r="H199" i="6"/>
  <c r="I199" i="6" s="1" a="1"/>
  <c r="I199" i="6" s="1"/>
  <c r="J199" i="6" s="1"/>
  <c r="H254" i="6"/>
  <c r="I254" i="6" s="1" a="1"/>
  <c r="I254" i="6" s="1"/>
  <c r="J254" i="6" s="1"/>
  <c r="H259" i="6"/>
  <c r="I259" i="6" s="1" a="1"/>
  <c r="I259" i="6" s="1"/>
  <c r="J259" i="6" s="1"/>
  <c r="H234" i="6"/>
  <c r="I234" i="6" s="1" a="1"/>
  <c r="I234" i="6" s="1"/>
  <c r="J234" i="6" s="1"/>
  <c r="H270" i="6"/>
  <c r="I270" i="6" s="1" a="1"/>
  <c r="I270" i="6" s="1"/>
  <c r="J270" i="6" s="1"/>
  <c r="H275" i="6"/>
  <c r="I275" i="6" s="1" a="1"/>
  <c r="I275" i="6" s="1"/>
  <c r="J275" i="6" s="1"/>
  <c r="H293" i="6"/>
  <c r="I293" i="6" s="1" a="1"/>
  <c r="I293" i="6" s="1"/>
  <c r="J293" i="6" s="1"/>
  <c r="H404" i="6"/>
  <c r="I404" i="6" s="1" a="1"/>
  <c r="I404" i="6" s="1"/>
  <c r="J404" i="6" s="1"/>
  <c r="H229" i="6"/>
  <c r="I229" i="6" s="1" a="1"/>
  <c r="I229" i="6" s="1"/>
  <c r="J229" i="6" s="1"/>
  <c r="H313" i="6"/>
  <c r="I313" i="6" s="1" a="1"/>
  <c r="I313" i="6" s="1"/>
  <c r="J313" i="6" s="1"/>
  <c r="H173" i="6"/>
  <c r="I173" i="6" s="1" a="1"/>
  <c r="I173" i="6" s="1"/>
  <c r="J173" i="6" s="1"/>
  <c r="H193" i="6"/>
  <c r="I193" i="6" s="1" a="1"/>
  <c r="I193" i="6" s="1"/>
  <c r="J193" i="6" s="1"/>
  <c r="H154" i="6"/>
  <c r="I154" i="6" s="1" a="1"/>
  <c r="I154" i="6" s="1"/>
  <c r="J154" i="6" s="1"/>
  <c r="H381" i="6"/>
  <c r="I381" i="6" s="1" a="1"/>
  <c r="I381" i="6" s="1"/>
  <c r="J381" i="6" s="1"/>
  <c r="H301" i="6"/>
  <c r="I301" i="6" s="1" a="1"/>
  <c r="I301" i="6" s="1"/>
  <c r="J301" i="6" s="1"/>
  <c r="H198" i="6"/>
  <c r="I198" i="6" s="1" a="1"/>
  <c r="I198" i="6" s="1"/>
  <c r="J198" i="6" s="1"/>
  <c r="H84" i="6"/>
  <c r="I84" i="6" s="1" a="1"/>
  <c r="I84" i="6" s="1"/>
  <c r="J84" i="6" s="1"/>
  <c r="H387" i="6"/>
  <c r="I387" i="6" s="1" a="1"/>
  <c r="I387" i="6" s="1"/>
  <c r="J387" i="6" s="1"/>
  <c r="H8" i="6"/>
  <c r="I8" i="6" s="1" a="1"/>
  <c r="I8" i="6" s="1"/>
  <c r="J8" i="6" s="1"/>
  <c r="H432" i="6"/>
  <c r="I432" i="6" s="1" a="1"/>
  <c r="I432" i="6" s="1"/>
  <c r="J432" i="6" s="1"/>
  <c r="H103" i="6"/>
  <c r="I103" i="6" s="1" a="1"/>
  <c r="I103" i="6" s="1"/>
  <c r="J103" i="6" s="1"/>
  <c r="H205" i="6"/>
  <c r="I205" i="6" s="1" a="1"/>
  <c r="I205" i="6" s="1"/>
  <c r="J205" i="6" s="1"/>
  <c r="H120" i="6"/>
  <c r="I120" i="6" s="1" a="1"/>
  <c r="I120" i="6" s="1"/>
  <c r="J120" i="6" s="1"/>
  <c r="H207" i="6"/>
  <c r="I207" i="6" s="1" a="1"/>
  <c r="I207" i="6" s="1"/>
  <c r="J207" i="6" s="1"/>
  <c r="H40" i="6"/>
  <c r="I40" i="6" s="1" a="1"/>
  <c r="I40" i="6" s="1"/>
  <c r="J40" i="6" s="1"/>
  <c r="H362" i="6"/>
  <c r="I362" i="6" s="1" a="1"/>
  <c r="I362" i="6" s="1"/>
  <c r="J362" i="6" s="1"/>
  <c r="H45" i="6"/>
  <c r="I45" i="6" s="1" a="1"/>
  <c r="I45" i="6" s="1"/>
  <c r="J45" i="6" s="1"/>
  <c r="H374" i="6"/>
  <c r="I374" i="6" s="1" a="1"/>
  <c r="I374" i="6" s="1"/>
  <c r="J374" i="6" s="1"/>
  <c r="H13" i="6"/>
  <c r="I13" i="6" s="1" a="1"/>
  <c r="I13" i="6" s="1"/>
  <c r="J13" i="6" s="1"/>
  <c r="H127" i="6"/>
  <c r="I127" i="6" s="1" a="1"/>
  <c r="I127" i="6" s="1"/>
  <c r="J127" i="6" s="1"/>
  <c r="H222" i="6"/>
  <c r="I222" i="6" s="1" a="1"/>
  <c r="I222" i="6" s="1"/>
  <c r="J222" i="6" s="1"/>
  <c r="H375" i="6"/>
  <c r="I375" i="6" s="1" a="1"/>
  <c r="I375" i="6" s="1"/>
  <c r="J375" i="6" s="1"/>
  <c r="H226" i="6"/>
  <c r="I226" i="6" s="1" a="1"/>
  <c r="I226" i="6" s="1"/>
  <c r="J226" i="6" s="1"/>
  <c r="H64" i="6"/>
  <c r="I64" i="6" s="1" a="1"/>
  <c r="I64" i="6" s="1"/>
  <c r="J64" i="6" s="1"/>
  <c r="H308" i="6"/>
  <c r="I308" i="6" s="1" a="1"/>
  <c r="I308" i="6" s="1"/>
  <c r="J308" i="6" s="1"/>
  <c r="H70" i="6"/>
  <c r="I70" i="6" s="1" a="1"/>
  <c r="I70" i="6" s="1"/>
  <c r="J70" i="6" s="1"/>
  <c r="H441" i="6"/>
  <c r="I441" i="6" s="1" a="1"/>
  <c r="I441" i="6" s="1"/>
  <c r="J441" i="6" s="1"/>
  <c r="H38" i="6"/>
  <c r="I38" i="6" s="1" a="1"/>
  <c r="I38" i="6" s="1"/>
  <c r="J38" i="6" s="1"/>
  <c r="H238" i="6"/>
  <c r="I238" i="6" s="1" a="1"/>
  <c r="I238" i="6" s="1"/>
  <c r="J238" i="6" s="1"/>
  <c r="H352" i="6"/>
  <c r="I352" i="6" s="1" a="1"/>
  <c r="I352" i="6" s="1"/>
  <c r="J352" i="6" s="1"/>
  <c r="H398" i="6"/>
  <c r="I398" i="6" s="1" a="1"/>
  <c r="I398" i="6" s="1"/>
  <c r="J398" i="6" s="1"/>
  <c r="H7" i="6"/>
  <c r="I7" i="6" s="1" a="1"/>
  <c r="I7" i="6" s="1"/>
  <c r="J7" i="6" s="1"/>
  <c r="H29" i="6"/>
  <c r="I29" i="6" s="1" a="1"/>
  <c r="I29" i="6" s="1"/>
  <c r="J29" i="6" s="1"/>
  <c r="H46" i="6"/>
  <c r="I46" i="6" s="1" a="1"/>
  <c r="I46" i="6" s="1"/>
  <c r="J46" i="6" s="1"/>
  <c r="H114" i="6"/>
  <c r="I114" i="6" s="1" a="1"/>
  <c r="I114" i="6" s="1"/>
  <c r="J114" i="6" s="1"/>
  <c r="H119" i="6"/>
  <c r="I119" i="6" s="1" a="1"/>
  <c r="I119" i="6" s="1"/>
  <c r="J119" i="6" s="1"/>
  <c r="H87" i="6"/>
  <c r="I87" i="6" s="1" a="1"/>
  <c r="I87" i="6" s="1"/>
  <c r="J87" i="6" s="1"/>
  <c r="H130" i="6"/>
  <c r="I130" i="6" s="1" a="1"/>
  <c r="I130" i="6" s="1"/>
  <c r="J130" i="6" s="1"/>
  <c r="H36" i="6"/>
  <c r="I36" i="6" s="1" a="1"/>
  <c r="I36" i="6" s="1"/>
  <c r="J36" i="6" s="1"/>
  <c r="H280" i="6"/>
  <c r="I280" i="6" s="1" a="1"/>
  <c r="I280" i="6" s="1"/>
  <c r="J280" i="6" s="1"/>
  <c r="H232" i="6"/>
  <c r="I232" i="6" s="1" a="1"/>
  <c r="I232" i="6" s="1"/>
  <c r="J232" i="6" s="1"/>
  <c r="H423" i="6"/>
  <c r="I423" i="6" s="1" a="1"/>
  <c r="I423" i="6" s="1"/>
  <c r="J423" i="6" s="1"/>
  <c r="H2" i="6"/>
  <c r="H382" i="6"/>
  <c r="I382" i="6" s="1" a="1"/>
  <c r="I382" i="6" s="1"/>
  <c r="J382" i="6" s="1"/>
  <c r="H16" i="6"/>
  <c r="I16" i="6" s="1" a="1"/>
  <c r="I16" i="6" s="1"/>
  <c r="J16" i="6" s="1"/>
  <c r="H354" i="6"/>
  <c r="I354" i="6" s="1" a="1"/>
  <c r="I354" i="6" s="1"/>
  <c r="J354" i="6" s="1"/>
  <c r="H21" i="6"/>
  <c r="I21" i="6" s="1" a="1"/>
  <c r="I21" i="6" s="1"/>
  <c r="J21" i="6" s="1"/>
  <c r="H317" i="6"/>
  <c r="I317" i="6" s="1" a="1"/>
  <c r="I317" i="6" s="1"/>
  <c r="J317" i="6" s="1"/>
  <c r="H288" i="6"/>
  <c r="I288" i="6" s="1" a="1"/>
  <c r="I288" i="6" s="1"/>
  <c r="J288" i="6" s="1"/>
  <c r="H428" i="6"/>
  <c r="I428" i="6" s="1" a="1"/>
  <c r="I428" i="6" s="1"/>
  <c r="J428" i="6" s="1"/>
  <c r="H3" i="6"/>
  <c r="I3" i="6" s="1" a="1"/>
  <c r="I3" i="6" s="1"/>
  <c r="J3" i="6" s="1"/>
  <c r="H442" i="6"/>
  <c r="I442" i="6" s="1" a="1"/>
  <c r="I442" i="6" s="1"/>
  <c r="J442" i="6" s="1"/>
  <c r="H32" i="6"/>
  <c r="I32" i="6" s="1" a="1"/>
  <c r="I32" i="6" s="1"/>
  <c r="J32" i="6" s="1"/>
  <c r="H400" i="6"/>
  <c r="I400" i="6" s="1" a="1"/>
  <c r="I400" i="6" s="1"/>
  <c r="J400" i="6" s="1"/>
  <c r="H37" i="6"/>
  <c r="I37" i="6" s="1" a="1"/>
  <c r="I37" i="6" s="1"/>
  <c r="J37" i="6" s="1"/>
  <c r="H140" i="6"/>
  <c r="I140" i="6" s="1" a="1"/>
  <c r="I140" i="6" s="1"/>
  <c r="J140" i="6" s="1"/>
  <c r="H401" i="6"/>
  <c r="I401" i="6" s="1" a="1"/>
  <c r="I401" i="6" s="1"/>
  <c r="J401" i="6" s="1"/>
  <c r="H363" i="6"/>
  <c r="I363" i="6" s="1" a="1"/>
  <c r="I363" i="6" s="1"/>
  <c r="J363" i="6" s="1"/>
  <c r="H251" i="6"/>
  <c r="I251" i="6" s="1" a="1"/>
  <c r="I251" i="6" s="1"/>
  <c r="J251" i="6" s="1"/>
  <c r="H311" i="6"/>
  <c r="I311" i="6" s="1" a="1"/>
  <c r="I311" i="6" s="1"/>
  <c r="J311" i="6" s="1"/>
  <c r="H324" i="6"/>
  <c r="I324" i="6" s="1" a="1"/>
  <c r="I324" i="6" s="1"/>
  <c r="J324" i="6" s="1"/>
  <c r="H56" i="6"/>
  <c r="I56" i="6" s="1" a="1"/>
  <c r="I56" i="6" s="1"/>
  <c r="J56" i="6" s="1"/>
  <c r="H414" i="6"/>
  <c r="I414" i="6" s="1" a="1"/>
  <c r="I414" i="6" s="1"/>
  <c r="J414" i="6" s="1"/>
  <c r="H61" i="6"/>
  <c r="I61" i="6" s="1" a="1"/>
  <c r="I61" i="6" s="1"/>
  <c r="J61" i="6" s="1"/>
  <c r="H242" i="6"/>
  <c r="I242" i="6" s="1" a="1"/>
  <c r="I242" i="6" s="1"/>
  <c r="J242" i="6" s="1"/>
  <c r="H237" i="6"/>
  <c r="I237" i="6" s="1" a="1"/>
  <c r="I237" i="6" s="1"/>
  <c r="J237" i="6" s="1"/>
  <c r="H63" i="6"/>
  <c r="I63" i="6" s="1" a="1"/>
  <c r="I63" i="6" s="1"/>
  <c r="J63" i="6" s="1"/>
  <c r="H274" i="6"/>
  <c r="I274" i="6" s="1" a="1"/>
  <c r="I274" i="6" s="1"/>
  <c r="J274" i="6" s="1"/>
  <c r="H289" i="6"/>
  <c r="I289" i="6" s="1" a="1"/>
  <c r="I289" i="6" s="1"/>
  <c r="J289" i="6" s="1"/>
  <c r="H399" i="6"/>
  <c r="I399" i="6" s="1" a="1"/>
  <c r="I399" i="6" s="1"/>
  <c r="J399" i="6" s="1"/>
  <c r="H105" i="6"/>
  <c r="I105" i="6" s="1" a="1"/>
  <c r="I105" i="6" s="1"/>
  <c r="J105" i="6" s="1"/>
  <c r="H147" i="6"/>
  <c r="I147" i="6" s="1" a="1"/>
  <c r="I147" i="6" s="1"/>
  <c r="J147" i="6" s="1"/>
  <c r="H230" i="6"/>
  <c r="I230" i="6" s="1" a="1"/>
  <c r="I230" i="6" s="1"/>
  <c r="J230" i="6" s="1"/>
  <c r="H26" i="6"/>
  <c r="I26" i="6" s="1" a="1"/>
  <c r="I26" i="6" s="1"/>
  <c r="J26" i="6" s="1"/>
  <c r="H57" i="6"/>
  <c r="I57" i="6" s="1" a="1"/>
  <c r="I57" i="6" s="1"/>
  <c r="J57" i="6" s="1"/>
  <c r="H52" i="6"/>
  <c r="I52" i="6" s="1" a="1"/>
  <c r="I52" i="6" s="1"/>
  <c r="J52" i="6" s="1"/>
  <c r="H133" i="6"/>
  <c r="I133" i="6" s="1" a="1"/>
  <c r="I133" i="6" s="1"/>
  <c r="J133" i="6" s="1"/>
  <c r="H322" i="6"/>
  <c r="I322" i="6" s="1" a="1"/>
  <c r="I322" i="6" s="1"/>
  <c r="J322" i="6" s="1"/>
  <c r="H435" i="6"/>
  <c r="I435" i="6" s="1" a="1"/>
  <c r="I435" i="6" s="1"/>
  <c r="J435" i="6" s="1"/>
  <c r="H4" i="6"/>
  <c r="I4" i="6" s="1" a="1"/>
  <c r="I4" i="6" s="1"/>
  <c r="J4" i="6" s="1"/>
  <c r="H349" i="6"/>
  <c r="I349" i="6" s="1" a="1"/>
  <c r="I349" i="6" s="1"/>
  <c r="J349" i="6" s="1"/>
  <c r="H355" i="6"/>
  <c r="I355" i="6" s="1" a="1"/>
  <c r="I355" i="6" s="1"/>
  <c r="J355" i="6" s="1"/>
  <c r="H323" i="6"/>
  <c r="I323" i="6" s="1" a="1"/>
  <c r="I323" i="6" s="1"/>
  <c r="J323" i="6" s="1"/>
  <c r="H181" i="6"/>
  <c r="I181" i="6" s="1" a="1"/>
  <c r="I181" i="6" s="1"/>
  <c r="J181" i="6" s="1"/>
  <c r="H365" i="6"/>
  <c r="I365" i="6" s="1" a="1"/>
  <c r="I365" i="6" s="1"/>
  <c r="J365" i="6" s="1"/>
  <c r="H262" i="6"/>
  <c r="I262" i="6" s="1" a="1"/>
  <c r="I262" i="6" s="1"/>
  <c r="J262" i="6" s="1"/>
  <c r="H415" i="6"/>
  <c r="I415" i="6" s="1" a="1"/>
  <c r="I415" i="6" s="1"/>
  <c r="J415" i="6" s="1"/>
  <c r="H49" i="6"/>
  <c r="I49" i="6" s="1" a="1"/>
  <c r="I49" i="6" s="1"/>
  <c r="J49" i="6" s="1"/>
  <c r="H44" i="6"/>
  <c r="I44" i="6" s="1" a="1"/>
  <c r="I44" i="6" s="1"/>
  <c r="J44" i="6" s="1"/>
  <c r="H150" i="6"/>
  <c r="I150" i="6" s="1" a="1"/>
  <c r="I150" i="6" s="1"/>
  <c r="J150" i="6" s="1"/>
  <c r="H406" i="6"/>
  <c r="I406" i="6" s="1" a="1"/>
  <c r="I406" i="6" s="1"/>
  <c r="J406" i="6" s="1"/>
  <c r="H104" i="6"/>
  <c r="I104" i="6" s="1" a="1"/>
  <c r="I104" i="6" s="1"/>
  <c r="J104" i="6" s="1"/>
  <c r="H9" i="6"/>
  <c r="I9" i="6" s="1" a="1"/>
  <c r="I9" i="6" s="1"/>
  <c r="J9" i="6" s="1"/>
  <c r="H108" i="6"/>
  <c r="I108" i="6" s="1" a="1"/>
  <c r="I108" i="6" s="1"/>
  <c r="J108" i="6" s="1"/>
  <c r="H91" i="6"/>
  <c r="I91" i="6" s="1" a="1"/>
  <c r="I91" i="6" s="1"/>
  <c r="J91" i="6" s="1"/>
  <c r="H373" i="6"/>
  <c r="I373" i="6" s="1" a="1"/>
  <c r="I373" i="6" s="1"/>
  <c r="J373" i="6" s="1"/>
  <c r="H15" i="6"/>
  <c r="I15" i="6" s="1" a="1"/>
  <c r="I15" i="6" s="1"/>
  <c r="J15" i="6" s="1"/>
  <c r="H377" i="6"/>
  <c r="I377" i="6" s="1" a="1"/>
  <c r="I377" i="6" s="1"/>
  <c r="J377" i="6" s="1"/>
  <c r="H410" i="6"/>
  <c r="I410" i="6" s="1" a="1"/>
  <c r="I410" i="6" s="1"/>
  <c r="J410" i="6" s="1"/>
  <c r="H178" i="6"/>
  <c r="I178" i="6" s="1" a="1"/>
  <c r="I178" i="6" s="1"/>
  <c r="J178" i="6" s="1"/>
  <c r="H353" i="6"/>
  <c r="I353" i="6" s="1" a="1"/>
  <c r="I353" i="6" s="1"/>
  <c r="J353" i="6" s="1"/>
  <c r="H379" i="6"/>
  <c r="I379" i="6" s="1" a="1"/>
  <c r="I379" i="6" s="1"/>
  <c r="J379" i="6" s="1"/>
  <c r="H184" i="6"/>
  <c r="I184" i="6" s="1" a="1"/>
  <c r="I184" i="6" s="1"/>
  <c r="J184" i="6" s="1"/>
  <c r="H139" i="6"/>
  <c r="I139" i="6" s="1" a="1"/>
  <c r="I139" i="6" s="1"/>
  <c r="J139" i="6" s="1"/>
  <c r="H357" i="6"/>
  <c r="I357" i="6" s="1" a="1"/>
  <c r="I357" i="6" s="1"/>
  <c r="J357" i="6" s="1"/>
  <c r="H366" i="6"/>
  <c r="I366" i="6" s="1" a="1"/>
  <c r="I366" i="6" s="1"/>
  <c r="J366" i="6" s="1"/>
  <c r="H217" i="6"/>
  <c r="I217" i="6" s="1" a="1"/>
  <c r="I217" i="6" s="1"/>
  <c r="J217" i="6" s="1"/>
  <c r="H212" i="6"/>
  <c r="I212" i="6" s="1" a="1"/>
  <c r="I212" i="6" s="1"/>
  <c r="J212" i="6" s="1"/>
  <c r="H299" i="6"/>
  <c r="I299" i="6" s="1" a="1"/>
  <c r="I299" i="6" s="1"/>
  <c r="J299" i="6" s="1"/>
  <c r="H33" i="6"/>
  <c r="I33" i="6" s="1" a="1"/>
  <c r="I33" i="6" s="1"/>
  <c r="J33" i="6" s="1"/>
  <c r="H28" i="6"/>
  <c r="I28" i="6" s="1" a="1"/>
  <c r="I28" i="6" s="1"/>
  <c r="J28" i="6" s="1"/>
  <c r="H430" i="6"/>
  <c r="I430" i="6" s="1" a="1"/>
  <c r="I430" i="6" s="1"/>
  <c r="J430" i="6" s="1"/>
  <c r="H249" i="6"/>
  <c r="I249" i="6" s="1" a="1"/>
  <c r="I249" i="6" s="1"/>
  <c r="J249" i="6" s="1"/>
  <c r="H244" i="6"/>
  <c r="I244" i="6" s="1" a="1"/>
  <c r="I244" i="6" s="1"/>
  <c r="J244" i="6" s="1"/>
  <c r="H96" i="6"/>
  <c r="I96" i="6" s="1" a="1"/>
  <c r="I96" i="6" s="1"/>
  <c r="J96" i="6" s="1"/>
  <c r="H59" i="6"/>
  <c r="I59" i="6" s="1" a="1"/>
  <c r="I59" i="6" s="1"/>
  <c r="J59" i="6" s="1"/>
  <c r="H135" i="6"/>
  <c r="I135" i="6" s="1" a="1"/>
  <c r="I135" i="6" s="1"/>
  <c r="J135" i="6" s="1"/>
  <c r="H327" i="6"/>
  <c r="I327" i="6" s="1" a="1"/>
  <c r="I327" i="6" s="1"/>
  <c r="J327" i="6" s="1"/>
  <c r="H142" i="6"/>
  <c r="I142" i="6" s="1" a="1"/>
  <c r="I142" i="6" s="1"/>
  <c r="J142" i="6" s="1"/>
  <c r="H333" i="6"/>
  <c r="I333" i="6" s="1" a="1"/>
  <c r="I333" i="6" s="1"/>
  <c r="J333" i="6" s="1"/>
  <c r="H164" i="6"/>
  <c r="I164" i="6" s="1" a="1"/>
  <c r="I164" i="6" s="1"/>
  <c r="J164" i="6" s="1"/>
  <c r="H413" i="6"/>
  <c r="I413" i="6" s="1" a="1"/>
  <c r="I413" i="6" s="1"/>
  <c r="J413" i="6" s="1"/>
  <c r="H115" i="6"/>
  <c r="I115" i="6" s="1" a="1"/>
  <c r="I115" i="6" s="1"/>
  <c r="J115" i="6" s="1"/>
  <c r="H358" i="6"/>
  <c r="I358" i="6" s="1" a="1"/>
  <c r="I358" i="6" s="1"/>
  <c r="J358" i="6" s="1"/>
  <c r="H78" i="6"/>
  <c r="I78" i="6" s="1" a="1"/>
  <c r="I78" i="6" s="1"/>
  <c r="J78" i="6" s="1"/>
  <c r="H227" i="6"/>
  <c r="I227" i="6" s="1" a="1"/>
  <c r="I227" i="6" s="1"/>
  <c r="J227" i="6" s="1"/>
  <c r="H307" i="6"/>
  <c r="I307" i="6" s="1" a="1"/>
  <c r="I307" i="6" s="1"/>
  <c r="J307" i="6" s="1"/>
  <c r="H113" i="6"/>
  <c r="I113" i="6" s="1" a="1"/>
  <c r="I113" i="6" s="1"/>
  <c r="J113" i="6" s="1"/>
  <c r="H166" i="6"/>
  <c r="I166" i="6" s="1" a="1"/>
  <c r="I166" i="6" s="1"/>
  <c r="J166" i="6" s="1"/>
  <c r="H76" i="6"/>
  <c r="I76" i="6" s="1" a="1"/>
  <c r="I76" i="6" s="1"/>
  <c r="J76" i="6" s="1"/>
  <c r="H388" i="6"/>
  <c r="I388" i="6" s="1" a="1"/>
  <c r="I388" i="6" s="1"/>
  <c r="J388" i="6" s="1"/>
  <c r="H345" i="6"/>
  <c r="I345" i="6" s="1" a="1"/>
  <c r="I345" i="6" s="1"/>
  <c r="J345" i="6" s="1"/>
  <c r="H146" i="6"/>
  <c r="I146" i="6" s="1" a="1"/>
  <c r="I146" i="6" s="1"/>
  <c r="J146" i="6" s="1"/>
  <c r="H296" i="6"/>
  <c r="I296" i="6" s="1" a="1"/>
  <c r="I296" i="6" s="1"/>
  <c r="J296" i="6" s="1"/>
  <c r="H231" i="6"/>
  <c r="I231" i="6" s="1" a="1"/>
  <c r="I231" i="6" s="1"/>
  <c r="J231" i="6" s="1"/>
  <c r="H161" i="6"/>
  <c r="I161" i="6" s="1" a="1"/>
  <c r="I161" i="6" s="1"/>
  <c r="J161" i="6" s="1"/>
  <c r="H54" i="6"/>
  <c r="I54" i="6" s="1" a="1"/>
  <c r="I54" i="6" s="1"/>
  <c r="J54" i="6" s="1"/>
  <c r="H291" i="6"/>
  <c r="I291" i="6" s="1" a="1"/>
  <c r="I291" i="6" s="1"/>
  <c r="J291" i="6" s="1"/>
  <c r="H228" i="6"/>
  <c r="I228" i="6" s="1" a="1"/>
  <c r="I228" i="6" s="1"/>
  <c r="J228" i="6" s="1"/>
  <c r="H203" i="6"/>
  <c r="I203" i="6" s="1" a="1"/>
  <c r="I203" i="6" s="1"/>
  <c r="J203" i="6" s="1"/>
  <c r="H411" i="6"/>
  <c r="I411" i="6" s="1" a="1"/>
  <c r="I411" i="6" s="1"/>
  <c r="J411" i="6" s="1"/>
  <c r="H121" i="6"/>
  <c r="I121" i="6" s="1" a="1"/>
  <c r="I121" i="6" s="1"/>
  <c r="J121" i="6" s="1"/>
  <c r="H284" i="6"/>
  <c r="I284" i="6" s="1" a="1"/>
  <c r="I284" i="6" s="1"/>
  <c r="J284" i="6" s="1"/>
  <c r="H393" i="6"/>
  <c r="I393" i="6" s="1" a="1"/>
  <c r="I393" i="6" s="1"/>
  <c r="J393" i="6" s="1"/>
  <c r="H158" i="6"/>
  <c r="I158" i="6" s="1" a="1"/>
  <c r="I158" i="6" s="1"/>
  <c r="J158" i="6" s="1"/>
  <c r="H42" i="6"/>
  <c r="I42" i="6" s="1" a="1"/>
  <c r="I42" i="6" s="1"/>
  <c r="J42" i="6" s="1"/>
  <c r="H279" i="6"/>
  <c r="I279" i="6" s="1" a="1"/>
  <c r="I279" i="6" s="1"/>
  <c r="J279" i="6" s="1"/>
  <c r="H219" i="6"/>
  <c r="I219" i="6" s="1" a="1"/>
  <c r="I219" i="6" s="1"/>
  <c r="J219" i="6" s="1"/>
  <c r="H392" i="6"/>
  <c r="I392" i="6" s="1" a="1"/>
  <c r="I392" i="6" s="1"/>
  <c r="J392" i="6" s="1"/>
  <c r="H342" i="6"/>
  <c r="I342" i="6" s="1" a="1"/>
  <c r="I342" i="6" s="1"/>
  <c r="J342" i="6" s="1"/>
  <c r="H109" i="6"/>
  <c r="I109" i="6" s="1" a="1"/>
  <c r="I109" i="6" s="1"/>
  <c r="J109" i="6" s="1"/>
  <c r="H272" i="6"/>
  <c r="I272" i="6" s="1" a="1"/>
  <c r="I272" i="6" s="1"/>
  <c r="J272" i="6" s="1"/>
  <c r="H213" i="6"/>
  <c r="I213" i="6" s="1" a="1"/>
  <c r="I213" i="6" s="1"/>
  <c r="J213" i="6" s="1"/>
  <c r="H319" i="6"/>
  <c r="I319" i="6" s="1" a="1"/>
  <c r="I319" i="6" s="1"/>
  <c r="J319" i="6" s="1"/>
  <c r="H30" i="6"/>
  <c r="I30" i="6" s="1" a="1"/>
  <c r="I30" i="6" s="1"/>
  <c r="J30" i="6" s="1"/>
  <c r="H267" i="6"/>
  <c r="I267" i="6" s="1" a="1"/>
  <c r="I267" i="6" s="1"/>
  <c r="J267" i="6" s="1"/>
  <c r="H208" i="6"/>
  <c r="I208" i="6" s="1" a="1"/>
  <c r="I208" i="6" s="1"/>
  <c r="J208" i="6" s="1"/>
  <c r="H190" i="6"/>
  <c r="I190" i="6" s="1" a="1"/>
  <c r="I190" i="6" s="1"/>
  <c r="J190" i="6" s="1"/>
  <c r="H157" i="6"/>
  <c r="I157" i="6" s="1" a="1"/>
  <c r="I157" i="6" s="1"/>
  <c r="J157" i="6" s="1"/>
  <c r="H97" i="6"/>
  <c r="I97" i="6" s="1" a="1"/>
  <c r="I97" i="6" s="1"/>
  <c r="J97" i="6" s="1"/>
  <c r="H260" i="6"/>
  <c r="I260" i="6" s="1" a="1"/>
  <c r="I260" i="6" s="1"/>
  <c r="J260" i="6" s="1"/>
  <c r="H372" i="6"/>
  <c r="I372" i="6" s="1" a="1"/>
  <c r="I372" i="6" s="1"/>
  <c r="J372" i="6" s="1"/>
  <c r="H156" i="6"/>
  <c r="I156" i="6" s="1" a="1"/>
  <c r="I156" i="6" s="1"/>
  <c r="J156" i="6" s="1"/>
  <c r="H18" i="6"/>
  <c r="I18" i="6" s="1" a="1"/>
  <c r="I18" i="6" s="1"/>
  <c r="J18" i="6" s="1"/>
  <c r="H255" i="6"/>
  <c r="I255" i="6" s="1" a="1"/>
  <c r="I255" i="6" s="1"/>
  <c r="J255" i="6" s="1"/>
  <c r="H204" i="6"/>
  <c r="I204" i="6" s="1" a="1"/>
  <c r="I204" i="6" s="1"/>
  <c r="J204" i="6" s="1"/>
  <c r="H12" i="6"/>
  <c r="I12" i="6" s="1" a="1"/>
  <c r="I12" i="6" s="1"/>
  <c r="J12" i="6" s="1"/>
  <c r="H90" i="6"/>
  <c r="I90" i="6" s="1" a="1"/>
  <c r="I90" i="6" s="1"/>
  <c r="J90" i="6" s="1"/>
  <c r="H69" i="6"/>
  <c r="I69" i="6" s="1" a="1"/>
  <c r="I69" i="6" s="1"/>
  <c r="J69" i="6" s="1"/>
  <c r="H143" i="6"/>
  <c r="I143" i="6" s="1" a="1"/>
  <c r="I143" i="6" s="1"/>
  <c r="J143" i="6" s="1"/>
  <c r="H265" i="6"/>
  <c r="I265" i="6" s="1" a="1"/>
  <c r="I265" i="6" s="1"/>
  <c r="J265" i="6" s="1"/>
  <c r="H73" i="6"/>
  <c r="I73" i="6" s="1" a="1"/>
  <c r="I73" i="6" s="1"/>
  <c r="J73" i="6" s="1"/>
  <c r="H340" i="6"/>
  <c r="I340" i="6" s="1" a="1"/>
  <c r="I340" i="6" s="1"/>
  <c r="J340" i="6" s="1"/>
  <c r="H439" i="6"/>
  <c r="I439" i="6" s="1" a="1"/>
  <c r="I439" i="6" s="1"/>
  <c r="J439" i="6" s="1"/>
  <c r="H350" i="6"/>
  <c r="I350" i="6" s="1" a="1"/>
  <c r="I350" i="6" s="1"/>
  <c r="J350" i="6" s="1"/>
  <c r="H31" i="6"/>
  <c r="I31" i="6" s="1" a="1"/>
  <c r="I31" i="6" s="1"/>
  <c r="J31" i="6" s="1"/>
  <c r="H348" i="6"/>
  <c r="I348" i="6" s="1" a="1"/>
  <c r="I348" i="6" s="1"/>
  <c r="J348" i="6" s="1"/>
  <c r="H405" i="6"/>
  <c r="I405" i="6" s="1" a="1"/>
  <c r="I405" i="6" s="1"/>
  <c r="J405" i="6" s="1"/>
  <c r="H155" i="6"/>
  <c r="I155" i="6" s="1" a="1"/>
  <c r="I155" i="6" s="1"/>
  <c r="J155" i="6" s="1"/>
  <c r="H177" i="6"/>
  <c r="I177" i="6" s="1" a="1"/>
  <c r="I177" i="6" s="1"/>
  <c r="J177" i="6" s="1"/>
  <c r="H60" i="6"/>
  <c r="I60" i="6" s="1" a="1"/>
  <c r="I60" i="6" s="1"/>
  <c r="J60" i="6" s="1"/>
  <c r="H395" i="6"/>
  <c r="I395" i="6" s="1" a="1"/>
  <c r="I395" i="6" s="1"/>
  <c r="J395" i="6" s="1"/>
  <c r="H163" i="6"/>
  <c r="I163" i="6" s="1" a="1"/>
  <c r="I163" i="6" s="1"/>
  <c r="J163" i="6" s="1"/>
  <c r="H417" i="6"/>
  <c r="I417" i="6" s="1" a="1"/>
  <c r="I417" i="6" s="1"/>
  <c r="J417" i="6" s="1"/>
  <c r="H19" i="6"/>
  <c r="I19" i="6" s="1" a="1"/>
  <c r="I19" i="6" s="1"/>
  <c r="J19" i="6" s="1"/>
  <c r="H426" i="6"/>
  <c r="I426" i="6" s="1" a="1"/>
  <c r="I426" i="6" s="1"/>
  <c r="J426" i="6" s="1"/>
  <c r="H384" i="6"/>
  <c r="I384" i="6" s="1" a="1"/>
  <c r="I384" i="6" s="1"/>
  <c r="J384" i="6" s="1"/>
  <c r="H112" i="6"/>
  <c r="I112" i="6" s="1" a="1"/>
  <c r="I112" i="6" s="1"/>
  <c r="J112" i="6" s="1"/>
  <c r="H298" i="6"/>
  <c r="I298" i="6" s="1" a="1"/>
  <c r="I298" i="6" s="1"/>
  <c r="J298" i="6" s="1"/>
  <c r="H216" i="6"/>
  <c r="I216" i="6" s="1" a="1"/>
  <c r="I216" i="6" s="1"/>
  <c r="J216" i="6" s="1"/>
  <c r="H159" i="6"/>
  <c r="I159" i="6" s="1" a="1"/>
  <c r="I159" i="6" s="1"/>
  <c r="J159" i="6" s="1"/>
  <c r="H144" i="6"/>
  <c r="I144" i="6" s="1" a="1"/>
  <c r="I144" i="6" s="1"/>
  <c r="J144" i="6" s="1"/>
  <c r="H294" i="6"/>
  <c r="I294" i="6" s="1" a="1"/>
  <c r="I294" i="6" s="1"/>
  <c r="J294" i="6" s="1"/>
  <c r="H443" i="6"/>
  <c r="I443" i="6" s="1" a="1"/>
  <c r="I443" i="6" s="1"/>
  <c r="J443" i="6" s="1"/>
  <c r="H421" i="6"/>
  <c r="I421" i="6" s="1" a="1"/>
  <c r="I421" i="6" s="1"/>
  <c r="J421" i="6" s="1"/>
  <c r="H138" i="6"/>
  <c r="I138" i="6" s="1" a="1"/>
  <c r="I138" i="6" s="1"/>
  <c r="J138" i="6" s="1"/>
  <c r="H253" i="6"/>
  <c r="I253" i="6" s="1" a="1"/>
  <c r="I253" i="6" s="1"/>
  <c r="J253" i="6" s="1"/>
  <c r="H183" i="6"/>
  <c r="I183" i="6" s="1" a="1"/>
  <c r="I183" i="6" s="1"/>
  <c r="J183" i="6" s="1"/>
  <c r="H436" i="6"/>
  <c r="I436" i="6" s="1" a="1"/>
  <c r="I436" i="6" s="1"/>
  <c r="J436" i="6" s="1"/>
  <c r="H71" i="6"/>
  <c r="I71" i="6" s="1" a="1"/>
  <c r="I71" i="6" s="1"/>
  <c r="J71" i="6" s="1"/>
  <c r="H283" i="6"/>
  <c r="I283" i="6" s="1" a="1"/>
  <c r="I283" i="6" s="1"/>
  <c r="J283" i="6" s="1"/>
  <c r="H312" i="6"/>
  <c r="I312" i="6" s="1" a="1"/>
  <c r="I312" i="6" s="1"/>
  <c r="J312" i="6" s="1"/>
  <c r="H420" i="6"/>
  <c r="I420" i="6" s="1" a="1"/>
  <c r="I420" i="6" s="1"/>
  <c r="J420" i="6" s="1"/>
  <c r="H53" i="6"/>
  <c r="I53" i="6" s="1" a="1"/>
  <c r="I53" i="6" s="1"/>
  <c r="J53" i="6" s="1"/>
  <c r="H278" i="6"/>
  <c r="I278" i="6" s="1" a="1"/>
  <c r="I278" i="6" s="1"/>
  <c r="J278" i="6" s="1"/>
  <c r="H337" i="6"/>
  <c r="I337" i="6" s="1" a="1"/>
  <c r="I337" i="6" s="1"/>
  <c r="J337" i="6" s="1"/>
  <c r="H346" i="6"/>
  <c r="I346" i="6" s="1" a="1"/>
  <c r="I346" i="6" s="1"/>
  <c r="J346" i="6" s="1"/>
  <c r="H35" i="6"/>
  <c r="I35" i="6" s="1" a="1"/>
  <c r="I35" i="6" s="1"/>
  <c r="J35" i="6" s="1"/>
  <c r="H214" i="6"/>
  <c r="I214" i="6" s="1" a="1"/>
  <c r="I214" i="6" s="1"/>
  <c r="J214" i="6" s="1"/>
  <c r="H175" i="6"/>
  <c r="I175" i="6" s="1" a="1"/>
  <c r="I175" i="6" s="1"/>
  <c r="J175" i="6" s="1"/>
  <c r="H129" i="6"/>
  <c r="I129" i="6" s="1" a="1"/>
  <c r="I129" i="6" s="1"/>
  <c r="J129" i="6" s="1"/>
  <c r="H256" i="6"/>
  <c r="I256" i="6" s="1" a="1"/>
  <c r="I256" i="6" s="1"/>
  <c r="J256" i="6" s="1"/>
  <c r="H209" i="6"/>
  <c r="I209" i="6" s="1" a="1"/>
  <c r="I209" i="6" s="1"/>
  <c r="J209" i="6" s="1"/>
  <c r="H174" i="6"/>
  <c r="I174" i="6" s="1" a="1"/>
  <c r="I174" i="6" s="1"/>
  <c r="J174" i="6" s="1"/>
  <c r="H111" i="6"/>
  <c r="I111" i="6" s="1" a="1"/>
  <c r="I111" i="6" s="1"/>
  <c r="J111" i="6" s="1"/>
  <c r="H10" i="6"/>
  <c r="I10" i="6" s="1" a="1"/>
  <c r="I10" i="6" s="1"/>
  <c r="J10" i="6" s="1"/>
  <c r="H200" i="6"/>
  <c r="I200" i="6" s="1" a="1"/>
  <c r="I200" i="6" s="1"/>
  <c r="J200" i="6" s="1"/>
  <c r="H378" i="6"/>
  <c r="I378" i="6" s="1" a="1"/>
  <c r="I378" i="6" s="1"/>
  <c r="J378" i="6" s="1"/>
  <c r="H106" i="6"/>
  <c r="I106" i="6" s="1" a="1"/>
  <c r="I106" i="6" s="1"/>
  <c r="J106" i="6" s="1"/>
  <c r="H269" i="6"/>
  <c r="I269" i="6" s="1" a="1"/>
  <c r="I269" i="6" s="1"/>
  <c r="J269" i="6" s="1"/>
  <c r="H396" i="6"/>
  <c r="I396" i="6" s="1" a="1"/>
  <c r="I396" i="6" s="1"/>
  <c r="J396" i="6" s="1"/>
  <c r="H343" i="6"/>
  <c r="I343" i="6" s="1" a="1"/>
  <c r="I343" i="6" s="1"/>
  <c r="J343" i="6" s="1"/>
  <c r="H62" i="6"/>
  <c r="I62" i="6" s="1" a="1"/>
  <c r="I62" i="6" s="1"/>
  <c r="J62" i="6" s="1"/>
  <c r="H252" i="6"/>
  <c r="I252" i="6" s="1" a="1"/>
  <c r="I252" i="6" s="1"/>
  <c r="J252" i="6" s="1"/>
  <c r="H189" i="6"/>
  <c r="I189" i="6" s="1" a="1"/>
  <c r="I189" i="6" s="1"/>
  <c r="J189" i="6" s="1"/>
  <c r="H151" i="6"/>
  <c r="I151" i="6" s="1" a="1"/>
  <c r="I151" i="6" s="1"/>
  <c r="J151" i="6" s="1"/>
  <c r="H95" i="6"/>
  <c r="I95" i="6" s="1" a="1"/>
  <c r="I95" i="6" s="1"/>
  <c r="J95" i="6" s="1"/>
  <c r="H247" i="6"/>
  <c r="I247" i="6" s="1" a="1"/>
  <c r="I247" i="6" s="1"/>
  <c r="J247" i="6" s="1"/>
  <c r="H169" i="6"/>
  <c r="I169" i="6" s="1" a="1"/>
  <c r="I169" i="6" s="1"/>
  <c r="J169" i="6" s="1"/>
  <c r="H92" i="6"/>
  <c r="I92" i="6" s="1" a="1"/>
  <c r="I92" i="6" s="1"/>
  <c r="J92" i="6" s="1"/>
  <c r="H89" i="6"/>
  <c r="I89" i="6" s="1" a="1"/>
  <c r="I89" i="6" s="1"/>
  <c r="J89" i="6" s="1"/>
  <c r="H277" i="6"/>
  <c r="I277" i="6" s="1" a="1"/>
  <c r="I277" i="6" s="1"/>
  <c r="J277" i="6" s="1"/>
  <c r="H66" i="6"/>
  <c r="I66" i="6" s="1" a="1"/>
  <c r="I66" i="6" s="1"/>
  <c r="J66" i="6" s="1"/>
  <c r="H86" i="6"/>
  <c r="I86" i="6" s="1" a="1"/>
  <c r="I86" i="6" s="1"/>
  <c r="J86" i="6" s="1"/>
  <c r="H82" i="6"/>
  <c r="I82" i="6" s="1" a="1"/>
  <c r="I82" i="6" s="1"/>
  <c r="J82" i="6" s="1"/>
  <c r="H300" i="6"/>
  <c r="I300" i="6" s="1" a="1"/>
  <c r="I300" i="6" s="1"/>
  <c r="J300" i="6" s="1"/>
  <c r="H286" i="6"/>
  <c r="I286" i="6" s="1" a="1"/>
  <c r="I286" i="6" s="1"/>
  <c r="J286" i="6" s="1"/>
  <c r="H236" i="6"/>
  <c r="I236" i="6" s="1" a="1"/>
  <c r="I236" i="6" s="1"/>
  <c r="J236" i="6" s="1"/>
  <c r="H218" i="6"/>
  <c r="I218" i="6" s="1" a="1"/>
  <c r="I218" i="6" s="1"/>
  <c r="J218" i="6" s="1"/>
  <c r="H371" i="6"/>
  <c r="I371" i="6" s="1" a="1"/>
  <c r="I371" i="6" s="1"/>
  <c r="J371" i="6" s="1"/>
  <c r="H339" i="6"/>
  <c r="I339" i="6" s="1" a="1"/>
  <c r="I339" i="6" s="1"/>
  <c r="J339" i="6" s="1"/>
  <c r="H122" i="6"/>
  <c r="I122" i="6" s="1" a="1"/>
  <c r="I122" i="6" s="1"/>
  <c r="J122" i="6" s="1"/>
  <c r="H285" i="6"/>
  <c r="I285" i="6" s="1" a="1"/>
  <c r="I285" i="6" s="1"/>
  <c r="J285" i="6" s="1"/>
  <c r="H188" i="6"/>
  <c r="I188" i="6" s="1" a="1"/>
  <c r="I188" i="6" s="1"/>
  <c r="J188" i="6" s="1"/>
  <c r="H335" i="6"/>
  <c r="I335" i="6" s="1" a="1"/>
  <c r="I335" i="6" s="1"/>
  <c r="J335" i="6" s="1"/>
  <c r="H80" i="6"/>
  <c r="I80" i="6" s="1" a="1"/>
  <c r="I80" i="6" s="1"/>
  <c r="J80" i="6" s="1"/>
  <c r="H221" i="6"/>
  <c r="I221" i="6" s="1" a="1"/>
  <c r="I221" i="6" s="1"/>
  <c r="J221" i="6" s="1"/>
  <c r="H185" i="6"/>
  <c r="I185" i="6" s="1" a="1"/>
  <c r="I185" i="6" s="1"/>
  <c r="J185" i="6" s="1"/>
  <c r="H306" i="6"/>
  <c r="I306" i="6" s="1" a="1"/>
  <c r="I306" i="6" s="1"/>
  <c r="J306" i="6" s="1"/>
  <c r="H341" i="6"/>
  <c r="I341" i="6" s="1" a="1"/>
  <c r="I341" i="6" s="1"/>
  <c r="J341" i="6" s="1"/>
  <c r="H110" i="6"/>
  <c r="I110" i="6" s="1" a="1"/>
  <c r="I110" i="6" s="1"/>
  <c r="J110" i="6" s="1"/>
  <c r="H273" i="6"/>
  <c r="I273" i="6" s="1" a="1"/>
  <c r="I273" i="6" s="1"/>
  <c r="J273" i="6" s="1"/>
  <c r="H180" i="6"/>
  <c r="I180" i="6" s="1" a="1"/>
  <c r="I180" i="6" s="1"/>
  <c r="J180" i="6" s="1"/>
  <c r="H314" i="6"/>
  <c r="I314" i="6" s="1" a="1"/>
  <c r="I314" i="6" s="1"/>
  <c r="J314" i="6" s="1"/>
  <c r="H67" i="6"/>
  <c r="I67" i="6" s="1" a="1"/>
  <c r="I67" i="6" s="1"/>
  <c r="J67" i="6" s="1"/>
  <c r="H210" i="6"/>
  <c r="I210" i="6" s="1" a="1"/>
  <c r="I210" i="6" s="1"/>
  <c r="J210" i="6" s="1"/>
  <c r="H334" i="6"/>
  <c r="I334" i="6" s="1" a="1"/>
  <c r="I334" i="6" s="1"/>
  <c r="J334" i="6" s="1"/>
  <c r="H331" i="6"/>
  <c r="I331" i="6" s="1" a="1"/>
  <c r="I331" i="6" s="1"/>
  <c r="J331" i="6" s="1"/>
  <c r="H391" i="6"/>
  <c r="I391" i="6" s="1" a="1"/>
  <c r="I391" i="6" s="1"/>
  <c r="J391" i="6" s="1"/>
  <c r="H98" i="6"/>
  <c r="I98" i="6" s="1" a="1"/>
  <c r="I98" i="6" s="1"/>
  <c r="J98" i="6" s="1"/>
  <c r="H261" i="6"/>
  <c r="I261" i="6" s="1" a="1"/>
  <c r="I261" i="6" s="1"/>
  <c r="J261" i="6" s="1"/>
  <c r="H351" i="6"/>
  <c r="I351" i="6" s="1" a="1"/>
  <c r="I351" i="6" s="1"/>
  <c r="J351" i="6" s="1"/>
  <c r="H434" i="6"/>
  <c r="I434" i="6" s="1" a="1"/>
  <c r="I434" i="6" s="1"/>
  <c r="J434" i="6" s="1"/>
  <c r="H55" i="6"/>
  <c r="I55" i="6" s="1" a="1"/>
  <c r="I55" i="6" s="1"/>
  <c r="J55" i="6" s="1"/>
  <c r="H326" i="6"/>
  <c r="I326" i="6" s="1" a="1"/>
  <c r="I326" i="6" s="1"/>
  <c r="J326" i="6" s="1"/>
  <c r="H329" i="6"/>
  <c r="I329" i="6" s="1" a="1"/>
  <c r="I329" i="6" s="1"/>
  <c r="J329" i="6" s="1"/>
  <c r="H305" i="6"/>
  <c r="I305" i="6" s="1" a="1"/>
  <c r="I305" i="6" s="1"/>
  <c r="J305" i="6" s="1"/>
  <c r="H101" i="6"/>
  <c r="I101" i="6" s="1" a="1"/>
  <c r="I101" i="6" s="1"/>
  <c r="J101" i="6" s="1"/>
  <c r="H85" i="6"/>
  <c r="I85" i="6" s="1" a="1"/>
  <c r="I85" i="6" s="1"/>
  <c r="J85" i="6" s="1"/>
  <c r="H250" i="6"/>
  <c r="I250" i="6" s="1" a="1"/>
  <c r="I250" i="6" s="1"/>
  <c r="J250" i="6" s="1"/>
  <c r="H171" i="6"/>
  <c r="I171" i="6" s="1" a="1"/>
  <c r="I171" i="6" s="1"/>
  <c r="J171" i="6" s="1"/>
  <c r="H386" i="6"/>
  <c r="I386" i="6" s="1" a="1"/>
  <c r="I386" i="6" s="1"/>
  <c r="J386" i="6" s="1"/>
  <c r="H43" i="6"/>
  <c r="I43" i="6" s="1" a="1"/>
  <c r="I43" i="6" s="1"/>
  <c r="J43" i="6" s="1"/>
  <c r="H195" i="6"/>
  <c r="I195" i="6" s="1" a="1"/>
  <c r="I195" i="6" s="1"/>
  <c r="J195" i="6" s="1"/>
  <c r="H332" i="6"/>
  <c r="I332" i="6" s="1" a="1"/>
  <c r="I332" i="6" s="1"/>
  <c r="J332" i="6" s="1"/>
  <c r="H416" i="6"/>
  <c r="I416" i="6" s="1" a="1"/>
  <c r="I416" i="6" s="1"/>
  <c r="J416" i="6" s="1"/>
  <c r="H14" i="6"/>
  <c r="I14" i="6" s="1" a="1"/>
  <c r="I14" i="6" s="1"/>
  <c r="J14" i="6" s="1"/>
  <c r="H6" i="6"/>
  <c r="I6" i="6" s="1" a="1"/>
  <c r="I6" i="6" s="1"/>
  <c r="J6" i="6" s="1"/>
  <c r="H429" i="6"/>
  <c r="I429" i="6" s="1" a="1"/>
  <c r="I429" i="6" s="1"/>
  <c r="J429" i="6" s="1"/>
  <c r="H431" i="6"/>
  <c r="I431" i="6" s="1" a="1"/>
  <c r="I431" i="6" s="1"/>
  <c r="J431" i="6" s="1"/>
  <c r="H25" i="6"/>
  <c r="I25" i="6" s="1" a="1"/>
  <c r="I25" i="6" s="1"/>
  <c r="J25" i="6" s="1"/>
  <c r="H233" i="6"/>
  <c r="I233" i="6" s="1" a="1"/>
  <c r="I233" i="6" s="1"/>
  <c r="J233" i="6" s="1"/>
  <c r="H419" i="6"/>
  <c r="I419" i="6" s="1" a="1"/>
  <c r="I419" i="6" s="1"/>
  <c r="J419" i="6" s="1"/>
  <c r="H145" i="6"/>
  <c r="I145" i="6" s="1" a="1"/>
  <c r="I145" i="6" s="1"/>
  <c r="J145" i="6" s="1"/>
  <c r="H20" i="6"/>
  <c r="I20" i="6" s="1" a="1"/>
  <c r="I20" i="6" s="1"/>
  <c r="J20" i="6" s="1"/>
  <c r="H369" i="6"/>
  <c r="I369" i="6" s="1" a="1"/>
  <c r="I369" i="6" s="1"/>
  <c r="J369" i="6" s="1"/>
  <c r="H137" i="6"/>
  <c r="I137" i="6" s="1" a="1"/>
  <c r="I137" i="6" s="1"/>
  <c r="J137" i="6" s="1"/>
  <c r="H79" i="6"/>
  <c r="I79" i="6" s="1" a="1"/>
  <c r="I79" i="6" s="1"/>
  <c r="J79" i="6" s="1"/>
  <c r="H124" i="6"/>
  <c r="I124" i="6" s="1" a="1"/>
  <c r="I124" i="6" s="1"/>
  <c r="J124" i="6" s="1"/>
  <c r="H11" i="6"/>
  <c r="I11" i="6" s="1" a="1"/>
  <c r="I11" i="6" s="1"/>
  <c r="J11" i="6" s="1"/>
  <c r="H225" i="6"/>
  <c r="I225" i="6" s="1" a="1"/>
  <c r="I225" i="6" s="1"/>
  <c r="J225" i="6" s="1"/>
  <c r="H309" i="6"/>
  <c r="I309" i="6" s="1" a="1"/>
  <c r="I309" i="6" s="1"/>
  <c r="J309" i="6" s="1"/>
  <c r="H132" i="6"/>
  <c r="I132" i="6" s="1" a="1"/>
  <c r="I132" i="6" s="1"/>
  <c r="J132" i="6" s="1"/>
  <c r="H303" i="6"/>
  <c r="I303" i="6" s="1" a="1"/>
  <c r="I303" i="6" s="1"/>
  <c r="J303" i="6" s="1"/>
  <c r="H196" i="6"/>
  <c r="I196" i="6" s="1" a="1"/>
  <c r="I196" i="6" s="1"/>
  <c r="J196" i="6" s="1"/>
  <c r="H27" i="6"/>
  <c r="I27" i="6" s="1" a="1"/>
  <c r="I27" i="6" s="1"/>
  <c r="J27" i="6" s="1"/>
  <c r="H152" i="6"/>
  <c r="I152" i="6" s="1" a="1"/>
  <c r="I152" i="6" s="1"/>
  <c r="J152" i="6" s="1"/>
  <c r="H264" i="6"/>
  <c r="I264" i="6" s="1" a="1"/>
  <c r="I264" i="6" s="1"/>
  <c r="J264" i="6" s="1"/>
  <c r="H376" i="6"/>
  <c r="I376" i="6" s="1" a="1"/>
  <c r="I376" i="6" s="1"/>
  <c r="J376" i="6" s="1"/>
  <c r="H433" i="6"/>
  <c r="I433" i="6" s="1" a="1"/>
  <c r="I433" i="6" s="1"/>
  <c r="J433" i="6" s="1"/>
  <c r="H83" i="6"/>
  <c r="I83" i="6" s="1" a="1"/>
  <c r="I83" i="6" s="1"/>
  <c r="J83" i="6" s="1"/>
  <c r="H295" i="6"/>
  <c r="I295" i="6" s="1" a="1"/>
  <c r="I295" i="6" s="1"/>
  <c r="J295" i="6" s="1"/>
  <c r="H187" i="6"/>
  <c r="I187" i="6" s="1" a="1"/>
  <c r="I187" i="6" s="1"/>
  <c r="J187" i="6" s="1"/>
  <c r="H88" i="6"/>
  <c r="I88" i="6" s="1" a="1"/>
  <c r="I88" i="6" s="1"/>
  <c r="J88" i="6" s="1"/>
  <c r="H65" i="6"/>
  <c r="I65" i="6" s="1" a="1"/>
  <c r="I65" i="6" s="1"/>
  <c r="J65" i="6" s="1"/>
  <c r="H290" i="6"/>
  <c r="I290" i="6" s="1" a="1"/>
  <c r="I290" i="6" s="1"/>
  <c r="J290" i="6" s="1"/>
  <c r="H167" i="6"/>
  <c r="I167" i="6" s="1" a="1"/>
  <c r="I167" i="6" s="1"/>
  <c r="J167" i="6" s="1"/>
  <c r="H325" i="6"/>
  <c r="I325" i="6" s="1" a="1"/>
  <c r="I325" i="6" s="1"/>
  <c r="J325" i="6" s="1"/>
  <c r="H47" i="6"/>
  <c r="I47" i="6" s="1" a="1"/>
  <c r="I47" i="6" s="1"/>
  <c r="J47" i="6" s="1"/>
  <c r="H223" i="6"/>
  <c r="I223" i="6" s="1" a="1"/>
  <c r="I223" i="6" s="1"/>
  <c r="J223" i="6" s="1"/>
  <c r="H179" i="6"/>
  <c r="I179" i="6" s="1" a="1"/>
  <c r="I179" i="6" s="1"/>
  <c r="J179" i="6" s="1"/>
  <c r="H141" i="6"/>
  <c r="I141" i="6" s="1" a="1"/>
  <c r="I141" i="6" s="1"/>
  <c r="J141" i="6" s="1"/>
  <c r="H268" i="6"/>
  <c r="I268" i="6" s="1" a="1"/>
  <c r="I268" i="6" s="1"/>
  <c r="J268" i="6" s="1"/>
  <c r="H220" i="6"/>
  <c r="I220" i="6" s="1" a="1"/>
  <c r="I220" i="6" s="1"/>
  <c r="J220" i="6" s="1"/>
  <c r="H380" i="6"/>
  <c r="I380" i="6" s="1" a="1"/>
  <c r="I380" i="6" s="1"/>
  <c r="J380" i="6" s="1"/>
  <c r="H123" i="6"/>
  <c r="I123" i="6" s="1" a="1"/>
  <c r="I123" i="6" s="1"/>
  <c r="J123" i="6" s="1"/>
  <c r="H24" i="6"/>
  <c r="I24" i="6" s="1" a="1"/>
  <c r="I24" i="6" s="1"/>
  <c r="J24" i="6" s="1"/>
  <c r="H315" i="6"/>
  <c r="I315" i="6" s="1" a="1"/>
  <c r="I315" i="6" s="1"/>
  <c r="J315" i="6" s="1"/>
  <c r="H304" i="6"/>
  <c r="I304" i="6" s="1" a="1"/>
  <c r="I304" i="6" s="1"/>
  <c r="J304" i="6" s="1"/>
  <c r="H118" i="6"/>
  <c r="I118" i="6" s="1" a="1"/>
  <c r="I118" i="6" s="1"/>
  <c r="J118" i="6" s="1"/>
  <c r="H281" i="6"/>
  <c r="I281" i="6" s="1" a="1"/>
  <c r="I281" i="6" s="1"/>
  <c r="J281" i="6" s="1"/>
  <c r="H360" i="6"/>
  <c r="I360" i="6" s="1" a="1"/>
  <c r="I360" i="6" s="1"/>
  <c r="J360" i="6" s="1"/>
  <c r="H338" i="6"/>
  <c r="I338" i="6" s="1" a="1"/>
  <c r="I338" i="6" s="1"/>
  <c r="J338" i="6" s="1"/>
  <c r="H75" i="6"/>
  <c r="I75" i="6" s="1" a="1"/>
  <c r="I75" i="6" s="1"/>
  <c r="J75" i="6" s="1"/>
  <c r="H263" i="6"/>
  <c r="I263" i="6" s="1" a="1"/>
  <c r="I263" i="6" s="1"/>
  <c r="J263" i="6" s="1"/>
  <c r="H370" i="6"/>
  <c r="I370" i="6" s="1" a="1"/>
  <c r="I370" i="6" s="1"/>
  <c r="J370" i="6" s="1"/>
  <c r="H364" i="6"/>
  <c r="I364" i="6" s="1" a="1"/>
  <c r="I364" i="6" s="1"/>
  <c r="J364" i="6" s="1"/>
  <c r="H107" i="6"/>
  <c r="I107" i="6" s="1" a="1"/>
  <c r="I107" i="6" s="1"/>
  <c r="J107" i="6" s="1"/>
  <c r="H258" i="6"/>
  <c r="I258" i="6" s="1" a="1"/>
  <c r="I258" i="6" s="1"/>
  <c r="J258" i="6" s="1"/>
  <c r="H427" i="6"/>
  <c r="I427" i="6" s="1" a="1"/>
  <c r="I427" i="6" s="1"/>
  <c r="J427" i="6" s="1"/>
  <c r="H128" i="6"/>
  <c r="I128" i="6" s="1" a="1"/>
  <c r="I128" i="6" s="1"/>
  <c r="J128" i="6" s="1"/>
  <c r="H102" i="6"/>
  <c r="I102" i="6" s="1" a="1"/>
  <c r="I102" i="6" s="1"/>
  <c r="J102" i="6" s="1"/>
  <c r="H424" i="6"/>
  <c r="I424" i="6" s="1" a="1"/>
  <c r="I424" i="6" s="1"/>
  <c r="J424" i="6" s="1"/>
  <c r="H320" i="6"/>
  <c r="I320" i="6" s="1" a="1"/>
  <c r="I320" i="6" s="1"/>
  <c r="J320" i="6" s="1"/>
  <c r="H39" i="6"/>
  <c r="I39" i="6" s="1" a="1"/>
  <c r="I39" i="6" s="1"/>
  <c r="J39" i="6" s="1"/>
  <c r="H22" i="6"/>
  <c r="I22" i="6" s="1" a="1"/>
  <c r="I22" i="6" s="1"/>
  <c r="J22" i="6" s="1"/>
  <c r="H248" i="6"/>
  <c r="I248" i="6" s="1" a="1"/>
  <c r="I248" i="6" s="1"/>
  <c r="J248" i="6" s="1"/>
  <c r="H412" i="6"/>
  <c r="I412" i="6" s="1" a="1"/>
  <c r="I412" i="6" s="1"/>
  <c r="J412" i="6" s="1"/>
  <c r="H116" i="6"/>
  <c r="I116" i="6" s="1" a="1"/>
  <c r="I116" i="6" s="1"/>
  <c r="J116" i="6" s="1"/>
  <c r="H17" i="6"/>
  <c r="I17" i="6" s="1" a="1"/>
  <c r="I17" i="6" s="1"/>
  <c r="J17" i="6" s="1"/>
  <c r="H243" i="6"/>
  <c r="I243" i="6" s="1" a="1"/>
  <c r="I243" i="6" s="1"/>
  <c r="J243" i="6" s="1"/>
  <c r="H165" i="6"/>
  <c r="I165" i="6" s="1" a="1"/>
  <c r="I165" i="6" s="1"/>
  <c r="J165" i="6" s="1"/>
  <c r="H336" i="6"/>
  <c r="I336" i="6" s="1" a="1"/>
  <c r="I336" i="6" s="1"/>
  <c r="J336" i="6" s="1"/>
  <c r="H125" i="6"/>
  <c r="I125" i="6" s="1" a="1"/>
  <c r="I125" i="6" s="1"/>
  <c r="J125" i="6" s="1"/>
  <c r="H153" i="6"/>
  <c r="I153" i="6" s="1" a="1"/>
  <c r="I153" i="6" s="1"/>
  <c r="J153" i="6" s="1"/>
  <c r="H134" i="6"/>
  <c r="I134" i="6" s="1" a="1"/>
  <c r="I134" i="6" s="1"/>
  <c r="J134" i="6" s="1"/>
  <c r="H81" i="6"/>
  <c r="I81" i="6" s="1" a="1"/>
  <c r="I81" i="6" s="1"/>
  <c r="J81" i="6" s="1"/>
  <c r="H182" i="6"/>
  <c r="I182" i="6" s="1" a="1"/>
  <c r="I182" i="6" s="1"/>
  <c r="J182" i="6" s="1"/>
  <c r="H297" i="6"/>
  <c r="I297" i="6" s="1" a="1"/>
  <c r="I297" i="6" s="1"/>
  <c r="J297" i="6" s="1"/>
  <c r="H246" i="6"/>
  <c r="I246" i="6" s="1" a="1"/>
  <c r="I246" i="6" s="1"/>
  <c r="J246" i="6" s="1"/>
  <c r="H72" i="6"/>
  <c r="I72" i="6" s="1" a="1"/>
  <c r="I72" i="6" s="1"/>
  <c r="J72" i="6" s="1"/>
  <c r="H403" i="6"/>
  <c r="I403" i="6" s="1" a="1"/>
  <c r="I403" i="6" s="1"/>
  <c r="J403" i="6" s="1"/>
  <c r="H328" i="6"/>
  <c r="I328" i="6" s="1" a="1"/>
  <c r="I328" i="6" s="1"/>
  <c r="J328" i="6" s="1"/>
  <c r="H51" i="6"/>
  <c r="I51" i="6" s="1" a="1"/>
  <c r="I51" i="6" s="1"/>
  <c r="J51" i="6" s="1"/>
  <c r="H292" i="6"/>
  <c r="I292" i="6" s="1" a="1"/>
  <c r="I292" i="6" s="1"/>
  <c r="J292" i="6" s="1"/>
  <c r="H394" i="6"/>
  <c r="I394" i="6" s="1" a="1"/>
  <c r="I394" i="6" s="1"/>
  <c r="J394" i="6" s="1"/>
  <c r="H191" i="6"/>
  <c r="I191" i="6" s="1" a="1"/>
  <c r="I191" i="6" s="1"/>
  <c r="J191" i="6" s="1"/>
  <c r="H440" i="6"/>
  <c r="I440" i="6" s="1" a="1"/>
  <c r="I440" i="6" s="1"/>
  <c r="J440" i="6" s="1"/>
  <c r="H48" i="6"/>
  <c r="I48" i="6" s="1" a="1"/>
  <c r="I48" i="6" s="1"/>
  <c r="J48" i="6" s="1"/>
  <c r="H224" i="6"/>
  <c r="I224" i="6" s="1" a="1"/>
  <c r="I224" i="6" s="1"/>
  <c r="J224" i="6" s="1"/>
  <c r="H194" i="6"/>
  <c r="I194" i="6" s="1" a="1"/>
  <c r="I194" i="6" s="1"/>
  <c r="J194" i="6" s="1"/>
  <c r="H302" i="6"/>
  <c r="I302" i="6" s="1" a="1"/>
  <c r="I302" i="6" s="1"/>
  <c r="J302" i="6" s="1"/>
  <c r="H316" i="6"/>
  <c r="I316" i="6" s="1" a="1"/>
  <c r="I316" i="6" s="1"/>
  <c r="J316" i="6" s="1"/>
  <c r="H160" i="6"/>
  <c r="I160" i="6" s="1" a="1"/>
  <c r="I160" i="6" s="1"/>
  <c r="J160" i="6" s="1"/>
  <c r="H100" i="6"/>
  <c r="I100" i="6" s="1" a="1"/>
  <c r="I100" i="6" s="1"/>
  <c r="J100" i="6" s="1"/>
  <c r="H287" i="6"/>
  <c r="I287" i="6" s="1" a="1"/>
  <c r="I287" i="6" s="1"/>
  <c r="J287" i="6" s="1"/>
  <c r="H390" i="6"/>
  <c r="I390" i="6" s="1" a="1"/>
  <c r="I390" i="6" s="1"/>
  <c r="J390" i="6" s="1"/>
  <c r="H131" i="6"/>
  <c r="I131" i="6" s="1" a="1"/>
  <c r="I131" i="6" s="1"/>
  <c r="J131" i="6" s="1"/>
  <c r="H282" i="6"/>
  <c r="I282" i="6" s="1" a="1"/>
  <c r="I282" i="6" s="1"/>
  <c r="J282" i="6" s="1"/>
  <c r="H186" i="6"/>
  <c r="I186" i="6" s="1" a="1"/>
  <c r="I186" i="6" s="1"/>
  <c r="J186" i="6" s="1"/>
  <c r="H383" i="6"/>
  <c r="I383" i="6" s="1" a="1"/>
  <c r="I383" i="6" s="1"/>
  <c r="J383" i="6" s="1"/>
  <c r="H126" i="6"/>
  <c r="I126" i="6" s="1" a="1"/>
  <c r="I126" i="6" s="1"/>
  <c r="J126" i="6" s="1"/>
  <c r="H241" i="6"/>
  <c r="I241" i="6" s="1" a="1"/>
  <c r="I241" i="6" s="1"/>
  <c r="J241" i="6" s="1"/>
  <c r="H176" i="6"/>
  <c r="I176" i="6" s="1" a="1"/>
  <c r="I176" i="6" s="1"/>
  <c r="J176" i="6" s="1"/>
  <c r="H356" i="6"/>
  <c r="I356" i="6" s="1" a="1"/>
  <c r="I356" i="6" s="1"/>
  <c r="J356" i="6" s="1"/>
  <c r="H58" i="6"/>
  <c r="I58" i="6" s="1" a="1"/>
  <c r="I58" i="6" s="1"/>
  <c r="J58" i="6" s="1"/>
  <c r="H271" i="6"/>
  <c r="I271" i="6" s="1" a="1"/>
  <c r="I271" i="6" s="1"/>
  <c r="J271" i="6" s="1"/>
  <c r="H361" i="6"/>
  <c r="I361" i="6" s="1" a="1"/>
  <c r="I361" i="6" s="1"/>
  <c r="J361" i="6" s="1"/>
  <c r="H418" i="6"/>
  <c r="I418" i="6" s="1" a="1"/>
  <c r="I418" i="6" s="1"/>
  <c r="J418" i="6" s="1"/>
  <c r="H41" i="6"/>
  <c r="I41" i="6" s="1" a="1"/>
  <c r="I41" i="6" s="1"/>
  <c r="J41" i="6" s="1"/>
  <c r="H266" i="6"/>
  <c r="I266" i="6" s="1" a="1"/>
  <c r="I266" i="6" s="1"/>
  <c r="J266" i="6" s="1"/>
  <c r="H409" i="6"/>
  <c r="I409" i="6" s="1" a="1"/>
  <c r="I409" i="6" s="1"/>
  <c r="J409" i="6" s="1"/>
  <c r="H149" i="6"/>
  <c r="I149" i="6" s="1" a="1"/>
  <c r="I149" i="6" s="1"/>
  <c r="J149" i="6" s="1"/>
  <c r="H23" i="6"/>
  <c r="I23" i="6" s="1" a="1"/>
  <c r="I23" i="6" s="1"/>
  <c r="J23" i="6" s="1"/>
  <c r="H206" i="6"/>
  <c r="I206" i="6" s="1" a="1"/>
  <c r="I206" i="6" s="1"/>
  <c r="J206" i="6" s="1"/>
  <c r="H170" i="6"/>
  <c r="I170" i="6" s="1" a="1"/>
  <c r="I170" i="6" s="1"/>
  <c r="J170" i="6" s="1"/>
  <c r="H117" i="6"/>
  <c r="I117" i="6" s="1" a="1"/>
  <c r="I117" i="6" s="1"/>
  <c r="J117" i="6" s="1"/>
  <c r="H245" i="6"/>
  <c r="I245" i="6" s="1" a="1"/>
  <c r="I245" i="6" s="1"/>
  <c r="J245" i="6" s="1"/>
  <c r="H397" i="6"/>
  <c r="I397" i="6" s="1" a="1"/>
  <c r="I397" i="6" s="1"/>
  <c r="J397" i="6" s="1"/>
  <c r="H168" i="6"/>
  <c r="I168" i="6" s="1" a="1"/>
  <c r="I168" i="6" s="1"/>
  <c r="J168" i="6" s="1"/>
  <c r="H99" i="6"/>
  <c r="I99" i="6" s="1" a="1"/>
  <c r="I99" i="6" s="1"/>
  <c r="J99" i="6" s="1"/>
  <c r="H422" i="6"/>
  <c r="I422" i="6" s="1" a="1"/>
  <c r="I422" i="6" s="1"/>
  <c r="J422" i="6" s="1"/>
  <c r="H438" i="6"/>
  <c r="I438" i="6" s="1" a="1"/>
  <c r="I438" i="6" s="1"/>
  <c r="J438" i="6" s="1"/>
  <c r="H385" i="6"/>
  <c r="I385" i="6" s="1" a="1"/>
  <c r="I385" i="6" s="1"/>
  <c r="J385" i="6" s="1"/>
  <c r="H94" i="6"/>
  <c r="I94" i="6" s="1" a="1"/>
  <c r="I94" i="6" s="1"/>
  <c r="J94" i="6" s="1"/>
  <c r="H257" i="6"/>
  <c r="I257" i="6" s="1" a="1"/>
  <c r="I257" i="6" s="1"/>
  <c r="J257" i="6" s="1"/>
  <c r="H407" i="6"/>
  <c r="I407" i="6" s="1" a="1"/>
  <c r="I407" i="6" s="1"/>
  <c r="J407" i="6" s="1"/>
  <c r="H321" i="6"/>
  <c r="I321" i="6" s="1" a="1"/>
  <c r="I321" i="6" s="1"/>
  <c r="J321" i="6" s="1"/>
  <c r="H50" i="6"/>
  <c r="I50" i="6" s="1" a="1"/>
  <c r="I50" i="6" s="1"/>
  <c r="J50" i="6" s="1"/>
  <c r="H5" i="6"/>
  <c r="I5" i="6" s="1" a="1"/>
  <c r="I5" i="6" s="1"/>
  <c r="J5" i="6" s="1"/>
  <c r="H368" i="6"/>
  <c r="I368" i="6" s="1" a="1"/>
  <c r="I368" i="6" s="1"/>
  <c r="J368" i="6" s="1"/>
  <c r="H240" i="6"/>
  <c r="I240" i="6" s="1" a="1"/>
  <c r="I240" i="6" s="1"/>
  <c r="J240" i="6" s="1"/>
  <c r="H239" i="6"/>
  <c r="I239" i="6" s="1" a="1"/>
  <c r="I239" i="6" s="1"/>
  <c r="J239" i="6" s="1"/>
  <c r="H192" i="6"/>
  <c r="I192" i="6" s="1" a="1"/>
  <c r="I192" i="6" s="1"/>
  <c r="J192" i="6" s="1"/>
  <c r="H402" i="6"/>
  <c r="I402" i="6" s="1" a="1"/>
  <c r="I402" i="6" s="1"/>
  <c r="J402" i="6" s="1"/>
  <c r="H77" i="6"/>
  <c r="I77" i="6" s="1" a="1"/>
  <c r="I77" i="6" s="1"/>
  <c r="J77" i="6" s="1"/>
  <c r="H162" i="6"/>
  <c r="I162" i="6" s="1" a="1"/>
  <c r="I162" i="6" s="1"/>
  <c r="J162" i="6" s="1"/>
  <c r="D110" i="6"/>
  <c r="E110" i="6" s="1" a="1"/>
  <c r="E110" i="6" s="1"/>
  <c r="F110" i="6" s="1"/>
  <c r="D141" i="6"/>
  <c r="E141" i="6" s="1" a="1"/>
  <c r="E141" i="6" s="1"/>
  <c r="F141" i="6" s="1"/>
  <c r="D125" i="6"/>
  <c r="E125" i="6" s="1" a="1"/>
  <c r="E125" i="6" s="1"/>
  <c r="F125" i="6" s="1"/>
  <c r="D147" i="6"/>
  <c r="E147" i="6" s="1" a="1"/>
  <c r="E147" i="6" s="1"/>
  <c r="F147" i="6" s="1"/>
  <c r="D134" i="6"/>
  <c r="E134" i="6" s="1" a="1"/>
  <c r="E134" i="6" s="1"/>
  <c r="F134" i="6" s="1"/>
  <c r="D118" i="6"/>
  <c r="E118" i="6" s="1" a="1"/>
  <c r="E118" i="6" s="1"/>
  <c r="F118" i="6" s="1"/>
  <c r="D22" i="6"/>
  <c r="E22" i="6" s="1" a="1"/>
  <c r="E22" i="6" s="1"/>
  <c r="F22" i="6" s="1"/>
  <c r="D4" i="6"/>
  <c r="E4" i="6" s="1" a="1"/>
  <c r="E4" i="6" s="1"/>
  <c r="F4" i="6" s="1"/>
  <c r="D69" i="6"/>
  <c r="E69" i="6" s="1" a="1"/>
  <c r="E69" i="6" s="1"/>
  <c r="F69" i="6" s="1"/>
  <c r="D16" i="6"/>
  <c r="E16" i="6" s="1" a="1"/>
  <c r="E16" i="6" s="1"/>
  <c r="F16" i="6" s="1"/>
  <c r="D67" i="6"/>
  <c r="E67" i="6" s="1" a="1"/>
  <c r="E67" i="6" s="1"/>
  <c r="F67" i="6" s="1"/>
  <c r="D120" i="6"/>
  <c r="E120" i="6" s="1" a="1"/>
  <c r="E120" i="6" s="1"/>
  <c r="F120" i="6" s="1"/>
  <c r="D111" i="6"/>
  <c r="E111" i="6" s="1" a="1"/>
  <c r="E111" i="6" s="1"/>
  <c r="F111" i="6" s="1"/>
  <c r="D50" i="6"/>
  <c r="E50" i="6" s="1" a="1"/>
  <c r="E50" i="6" s="1"/>
  <c r="F50" i="6" s="1"/>
  <c r="D49" i="6"/>
  <c r="E49" i="6" s="1" a="1"/>
  <c r="E49" i="6" s="1"/>
  <c r="F49" i="6" s="1"/>
  <c r="D35" i="6"/>
  <c r="E35" i="6" s="1" a="1"/>
  <c r="E35" i="6" s="1"/>
  <c r="F35" i="6" s="1"/>
  <c r="D53" i="6"/>
  <c r="E53" i="6" s="1" a="1"/>
  <c r="E53" i="6" s="1"/>
  <c r="F53" i="6" s="1"/>
  <c r="D107" i="6"/>
  <c r="E107" i="6" s="1" a="1"/>
  <c r="E107" i="6" s="1"/>
  <c r="F107" i="6" s="1"/>
  <c r="D77" i="6"/>
  <c r="E77" i="6" s="1" a="1"/>
  <c r="E77" i="6" s="1"/>
  <c r="F77" i="6" s="1"/>
  <c r="D130" i="6"/>
  <c r="E130" i="6" s="1" a="1"/>
  <c r="E130" i="6" s="1"/>
  <c r="F130" i="6" s="1"/>
  <c r="D57" i="6"/>
  <c r="E57" i="6" s="1" a="1"/>
  <c r="E57" i="6" s="1"/>
  <c r="F57" i="6" s="1"/>
  <c r="D37" i="6"/>
  <c r="E37" i="6" s="1" a="1"/>
  <c r="E37" i="6" s="1"/>
  <c r="F37" i="6" s="1"/>
  <c r="D41" i="6"/>
  <c r="E41" i="6" s="1" a="1"/>
  <c r="E41" i="6" s="1"/>
  <c r="F41" i="6" s="1"/>
  <c r="D48" i="6"/>
  <c r="E48" i="6" s="1" a="1"/>
  <c r="E48" i="6" s="1"/>
  <c r="F48" i="6" s="1"/>
  <c r="D13" i="6"/>
  <c r="E13" i="6" s="1" a="1"/>
  <c r="E13" i="6" s="1"/>
  <c r="F13" i="6" s="1"/>
  <c r="D145" i="6"/>
  <c r="E145" i="6" s="1" a="1"/>
  <c r="E145" i="6" s="1"/>
  <c r="F145" i="6" s="1"/>
  <c r="D68" i="6"/>
  <c r="E68" i="6" s="1" a="1"/>
  <c r="E68" i="6" s="1"/>
  <c r="F68" i="6" s="1"/>
  <c r="D45" i="6"/>
  <c r="E45" i="6" s="1" a="1"/>
  <c r="E45" i="6" s="1"/>
  <c r="F45" i="6" s="1"/>
  <c r="D34" i="6"/>
  <c r="E34" i="6" s="1" a="1"/>
  <c r="E34" i="6" s="1"/>
  <c r="F34" i="6" s="1"/>
  <c r="D112" i="6"/>
  <c r="E112" i="6" s="1" a="1"/>
  <c r="E112" i="6" s="1"/>
  <c r="F112" i="6" s="1"/>
  <c r="D21" i="6"/>
  <c r="E21" i="6" s="1" a="1"/>
  <c r="E21" i="6" s="1"/>
  <c r="F21" i="6" s="1"/>
  <c r="D91" i="6"/>
  <c r="E91" i="6" s="1" a="1"/>
  <c r="E91" i="6" s="1"/>
  <c r="F91" i="6" s="1"/>
  <c r="D20" i="6"/>
  <c r="E20" i="6" s="1" a="1"/>
  <c r="E20" i="6" s="1"/>
  <c r="F20" i="6" s="1"/>
  <c r="D129" i="6"/>
  <c r="E129" i="6" s="1" a="1"/>
  <c r="E129" i="6" s="1"/>
  <c r="F129" i="6" s="1"/>
  <c r="D59" i="6"/>
  <c r="E59" i="6" s="1" a="1"/>
  <c r="E59" i="6" s="1"/>
  <c r="F59" i="6" s="1"/>
  <c r="D10" i="6"/>
  <c r="E10" i="6" s="1" a="1"/>
  <c r="E10" i="6" s="1"/>
  <c r="F10" i="6" s="1"/>
  <c r="D148" i="6"/>
  <c r="E148" i="6" s="1" a="1"/>
  <c r="E148" i="6" s="1"/>
  <c r="F148" i="6" s="1"/>
  <c r="D109" i="6"/>
  <c r="E109" i="6" s="1" a="1"/>
  <c r="E109" i="6" s="1"/>
  <c r="F109" i="6" s="1"/>
  <c r="D96" i="6"/>
  <c r="E96" i="6" s="1" a="1"/>
  <c r="E96" i="6" s="1"/>
  <c r="F96" i="6" s="1"/>
  <c r="D80" i="6"/>
  <c r="E80" i="6" s="1" a="1"/>
  <c r="E80" i="6" s="1"/>
  <c r="F80" i="6" s="1"/>
  <c r="D116" i="6"/>
  <c r="E116" i="6" s="1" a="1"/>
  <c r="E116" i="6" s="1"/>
  <c r="F116" i="6" s="1"/>
  <c r="D3" i="6"/>
  <c r="E3" i="6" s="1" a="1"/>
  <c r="E3" i="6" s="1"/>
  <c r="F3" i="6" s="1"/>
  <c r="D137" i="6"/>
  <c r="E137" i="6" s="1" a="1"/>
  <c r="E137" i="6" s="1"/>
  <c r="F137" i="6" s="1"/>
  <c r="D84" i="6"/>
  <c r="E84" i="6" s="1" a="1"/>
  <c r="E84" i="6" s="1"/>
  <c r="F84" i="6" s="1"/>
  <c r="D105" i="6"/>
  <c r="E105" i="6" s="1" a="1"/>
  <c r="E105" i="6" s="1"/>
  <c r="F105" i="6" s="1"/>
  <c r="D108" i="6"/>
  <c r="E108" i="6" s="1" a="1"/>
  <c r="E108" i="6" s="1"/>
  <c r="F108" i="6" s="1"/>
  <c r="D95" i="6"/>
  <c r="E95" i="6" s="1" a="1"/>
  <c r="E95" i="6" s="1"/>
  <c r="F95" i="6" s="1"/>
  <c r="D64" i="6"/>
  <c r="E64" i="6" s="1" a="1"/>
  <c r="E64" i="6" s="1"/>
  <c r="F64" i="6" s="1"/>
  <c r="D62" i="6"/>
  <c r="E62" i="6" s="1" a="1"/>
  <c r="E62" i="6" s="1"/>
  <c r="F62" i="6" s="1"/>
  <c r="D81" i="6"/>
  <c r="E81" i="6" s="1" a="1"/>
  <c r="E81" i="6" s="1"/>
  <c r="F81" i="6" s="1"/>
  <c r="D65" i="6"/>
  <c r="E65" i="6" s="1" a="1"/>
  <c r="E65" i="6" s="1"/>
  <c r="F65" i="6" s="1"/>
  <c r="D38" i="6"/>
  <c r="E38" i="6" s="1" a="1"/>
  <c r="E38" i="6" s="1"/>
  <c r="F38" i="6" s="1"/>
  <c r="D97" i="6"/>
  <c r="E97" i="6" s="1" a="1"/>
  <c r="E97" i="6" s="1"/>
  <c r="F97" i="6" s="1"/>
  <c r="D52" i="6"/>
  <c r="E52" i="6" s="1" a="1"/>
  <c r="E52" i="6" s="1"/>
  <c r="F52" i="6" s="1"/>
  <c r="D56" i="6"/>
  <c r="E56" i="6" s="1" a="1"/>
  <c r="E56" i="6" s="1"/>
  <c r="F56" i="6" s="1"/>
  <c r="D23" i="6"/>
  <c r="E23" i="6" s="1" a="1"/>
  <c r="E23" i="6" s="1"/>
  <c r="F23" i="6" s="1"/>
  <c r="D104" i="6"/>
  <c r="E104" i="6" s="1" a="1"/>
  <c r="E104" i="6" s="1"/>
  <c r="F104" i="6" s="1"/>
  <c r="D123" i="6"/>
  <c r="E123" i="6" s="1" a="1"/>
  <c r="E123" i="6" s="1"/>
  <c r="F123" i="6" s="1"/>
  <c r="D5" i="6"/>
  <c r="E5" i="6" s="1" a="1"/>
  <c r="E5" i="6" s="1"/>
  <c r="F5" i="6" s="1"/>
  <c r="D93" i="6"/>
  <c r="E93" i="6" s="1" a="1"/>
  <c r="E93" i="6" s="1"/>
  <c r="F93" i="6" s="1"/>
  <c r="D25" i="6"/>
  <c r="E25" i="6" s="1" a="1"/>
  <c r="E25" i="6" s="1"/>
  <c r="F25" i="6" s="1"/>
  <c r="D128" i="6"/>
  <c r="E128" i="6" s="1" a="1"/>
  <c r="E128" i="6" s="1"/>
  <c r="F128" i="6" s="1"/>
  <c r="D114" i="6"/>
  <c r="E114" i="6" s="1" a="1"/>
  <c r="E114" i="6" s="1"/>
  <c r="F114" i="6" s="1"/>
  <c r="D42" i="6"/>
  <c r="E42" i="6" s="1" a="1"/>
  <c r="E42" i="6" s="1"/>
  <c r="F42" i="6" s="1"/>
  <c r="D138" i="6"/>
  <c r="E138" i="6" s="1" a="1"/>
  <c r="E138" i="6" s="1"/>
  <c r="F138" i="6" s="1"/>
  <c r="D94" i="6"/>
  <c r="E94" i="6" s="1" a="1"/>
  <c r="E94" i="6" s="1"/>
  <c r="F94" i="6" s="1"/>
  <c r="D76" i="6"/>
  <c r="E76" i="6" s="1" a="1"/>
  <c r="E76" i="6" s="1"/>
  <c r="F76" i="6" s="1"/>
  <c r="D153" i="6"/>
  <c r="E153" i="6" s="1" a="1"/>
  <c r="E153" i="6" s="1"/>
  <c r="F153" i="6" s="1"/>
  <c r="D151" i="6"/>
  <c r="E151" i="6" s="1" a="1"/>
  <c r="E151" i="6" s="1"/>
  <c r="F151" i="6" s="1"/>
  <c r="D87" i="6"/>
  <c r="E87" i="6" s="1" a="1"/>
  <c r="E87" i="6" s="1"/>
  <c r="F87" i="6" s="1"/>
  <c r="D30" i="6"/>
  <c r="E30" i="6" s="1" a="1"/>
  <c r="E30" i="6" s="1"/>
  <c r="F30" i="6" s="1"/>
  <c r="D40" i="6"/>
  <c r="E40" i="6" s="1" a="1"/>
  <c r="E40" i="6" s="1"/>
  <c r="F40" i="6" s="1"/>
  <c r="D31" i="6"/>
  <c r="E31" i="6" s="1" a="1"/>
  <c r="E31" i="6" s="1"/>
  <c r="F31" i="6" s="1"/>
  <c r="D139" i="6"/>
  <c r="E139" i="6" s="1" a="1"/>
  <c r="E139" i="6" s="1"/>
  <c r="F139" i="6" s="1"/>
  <c r="D47" i="6"/>
  <c r="E47" i="6" s="1" a="1"/>
  <c r="E47" i="6" s="1"/>
  <c r="F47" i="6" s="1"/>
  <c r="D54" i="6"/>
  <c r="E54" i="6" s="1" a="1"/>
  <c r="E54" i="6" s="1"/>
  <c r="F54" i="6" s="1"/>
  <c r="D60" i="6"/>
  <c r="E60" i="6" s="1" a="1"/>
  <c r="E60" i="6" s="1"/>
  <c r="F60" i="6" s="1"/>
  <c r="D144" i="6"/>
  <c r="E144" i="6" s="1" a="1"/>
  <c r="E144" i="6" s="1"/>
  <c r="F144" i="6" s="1"/>
  <c r="D86" i="6"/>
  <c r="E86" i="6" s="1" a="1"/>
  <c r="E86" i="6" s="1"/>
  <c r="F86" i="6" s="1"/>
  <c r="D119" i="6"/>
  <c r="E119" i="6" s="1" a="1"/>
  <c r="E119" i="6" s="1"/>
  <c r="F119" i="6" s="1"/>
  <c r="D150" i="6"/>
  <c r="E150" i="6" s="1" a="1"/>
  <c r="E150" i="6" s="1"/>
  <c r="F150" i="6" s="1"/>
  <c r="D85" i="6"/>
  <c r="E85" i="6" s="1" a="1"/>
  <c r="E85" i="6" s="1"/>
  <c r="F85" i="6" s="1"/>
  <c r="D73" i="6"/>
  <c r="E73" i="6" s="1" a="1"/>
  <c r="E73" i="6" s="1"/>
  <c r="F73" i="6" s="1"/>
  <c r="D131" i="6"/>
  <c r="E131" i="6" s="1" a="1"/>
  <c r="E131" i="6" s="1"/>
  <c r="F131" i="6" s="1"/>
  <c r="D126" i="6"/>
  <c r="E126" i="6" s="1" a="1"/>
  <c r="E126" i="6" s="1"/>
  <c r="F126" i="6" s="1"/>
  <c r="D28" i="6"/>
  <c r="E28" i="6" s="1" a="1"/>
  <c r="E28" i="6" s="1"/>
  <c r="F28" i="6" s="1"/>
  <c r="D100" i="6"/>
  <c r="E100" i="6" s="1" a="1"/>
  <c r="E100" i="6" s="1"/>
  <c r="F100" i="6" s="1"/>
  <c r="D43" i="6"/>
  <c r="E43" i="6" s="1" a="1"/>
  <c r="E43" i="6" s="1"/>
  <c r="F43" i="6" s="1"/>
  <c r="D140" i="6"/>
  <c r="E140" i="6" s="1" a="1"/>
  <c r="E140" i="6" s="1"/>
  <c r="F140" i="6" s="1"/>
  <c r="D103" i="6"/>
  <c r="E103" i="6" s="1" a="1"/>
  <c r="E103" i="6" s="1"/>
  <c r="F103" i="6" s="1"/>
  <c r="D55" i="6"/>
  <c r="E55" i="6" s="1" a="1"/>
  <c r="E55" i="6" s="1"/>
  <c r="F55" i="6" s="1"/>
  <c r="D58" i="6"/>
  <c r="E58" i="6" s="1" a="1"/>
  <c r="E58" i="6" s="1"/>
  <c r="F58" i="6" s="1"/>
  <c r="D17" i="6"/>
  <c r="E17" i="6" s="1" a="1"/>
  <c r="E17" i="6" s="1"/>
  <c r="F17" i="6" s="1"/>
  <c r="D72" i="6"/>
  <c r="E72" i="6" s="1" a="1"/>
  <c r="E72" i="6" s="1"/>
  <c r="F72" i="6" s="1"/>
  <c r="D19" i="6"/>
  <c r="E19" i="6" s="1" a="1"/>
  <c r="E19" i="6" s="1"/>
  <c r="F19" i="6" s="1"/>
  <c r="D102" i="6"/>
  <c r="E102" i="6" s="1" a="1"/>
  <c r="E102" i="6" s="1"/>
  <c r="F102" i="6" s="1"/>
  <c r="D117" i="6"/>
  <c r="E117" i="6" s="1" a="1"/>
  <c r="E117" i="6" s="1"/>
  <c r="F117" i="6" s="1"/>
  <c r="D101" i="6"/>
  <c r="E101" i="6" s="1" a="1"/>
  <c r="E101" i="6" s="1"/>
  <c r="F101" i="6" s="1"/>
  <c r="D99" i="6"/>
  <c r="E99" i="6" s="1" a="1"/>
  <c r="E99" i="6" s="1"/>
  <c r="F99" i="6" s="1"/>
  <c r="D7" i="6"/>
  <c r="E7" i="6" s="1" a="1"/>
  <c r="E7" i="6" s="1"/>
  <c r="F7" i="6" s="1"/>
  <c r="D152" i="6"/>
  <c r="E152" i="6" s="1" a="1"/>
  <c r="E152" i="6" s="1"/>
  <c r="F152" i="6" s="1"/>
  <c r="D98" i="6"/>
  <c r="E98" i="6" s="1" a="1"/>
  <c r="E98" i="6" s="1"/>
  <c r="F98" i="6" s="1"/>
  <c r="D113" i="6"/>
  <c r="E113" i="6" s="1" a="1"/>
  <c r="E113" i="6" s="1"/>
  <c r="F113" i="6" s="1"/>
  <c r="D33" i="6"/>
  <c r="E33" i="6" s="1" a="1"/>
  <c r="E33" i="6" s="1"/>
  <c r="F33" i="6" s="1"/>
  <c r="D12" i="6"/>
  <c r="E12" i="6" s="1" a="1"/>
  <c r="E12" i="6" s="1"/>
  <c r="F12" i="6" s="1"/>
  <c r="D124" i="6"/>
  <c r="E124" i="6" s="1" a="1"/>
  <c r="E124" i="6" s="1"/>
  <c r="F124" i="6" s="1"/>
  <c r="D66" i="6"/>
  <c r="E66" i="6" s="1" a="1"/>
  <c r="E66" i="6" s="1"/>
  <c r="F66" i="6" s="1"/>
  <c r="D24" i="6"/>
  <c r="E24" i="6" s="1" a="1"/>
  <c r="E24" i="6" s="1"/>
  <c r="F24" i="6" s="1"/>
  <c r="D8" i="6"/>
  <c r="E8" i="6" s="1" a="1"/>
  <c r="E8" i="6" s="1"/>
  <c r="F8" i="6" s="1"/>
  <c r="D18" i="6"/>
  <c r="E18" i="6" s="1" a="1"/>
  <c r="E18" i="6" s="1"/>
  <c r="F18" i="6" s="1"/>
  <c r="D61" i="6"/>
  <c r="E61" i="6" s="1" a="1"/>
  <c r="E61" i="6" s="1"/>
  <c r="F61" i="6" s="1"/>
  <c r="D75" i="6"/>
  <c r="E75" i="6" s="1" a="1"/>
  <c r="E75" i="6" s="1"/>
  <c r="F75" i="6" s="1"/>
  <c r="D39" i="6"/>
  <c r="E39" i="6" s="1" a="1"/>
  <c r="E39" i="6" s="1"/>
  <c r="F39" i="6" s="1"/>
  <c r="D146" i="6"/>
  <c r="E146" i="6" s="1" a="1"/>
  <c r="E146" i="6" s="1"/>
  <c r="F146" i="6" s="1"/>
  <c r="D161" i="6"/>
  <c r="E161" i="6" s="1" a="1"/>
  <c r="E161" i="6" s="1"/>
  <c r="F161" i="6" s="1"/>
  <c r="D173" i="6"/>
  <c r="E173" i="6" s="1" a="1"/>
  <c r="E173" i="6" s="1"/>
  <c r="F173" i="6" s="1"/>
  <c r="D185" i="6"/>
  <c r="E185" i="6" s="1" a="1"/>
  <c r="E185" i="6" s="1"/>
  <c r="F185" i="6" s="1"/>
  <c r="D197" i="6"/>
  <c r="E197" i="6" s="1" a="1"/>
  <c r="E197" i="6" s="1"/>
  <c r="F197" i="6" s="1"/>
  <c r="D209" i="6"/>
  <c r="E209" i="6" s="1" a="1"/>
  <c r="E209" i="6" s="1"/>
  <c r="F209" i="6" s="1"/>
  <c r="D221" i="6"/>
  <c r="E221" i="6" s="1" a="1"/>
  <c r="E221" i="6" s="1"/>
  <c r="F221" i="6" s="1"/>
  <c r="D233" i="6"/>
  <c r="E233" i="6" s="1" a="1"/>
  <c r="E233" i="6" s="1"/>
  <c r="F233" i="6" s="1"/>
  <c r="D245" i="6"/>
  <c r="E245" i="6" s="1" a="1"/>
  <c r="E245" i="6" s="1"/>
  <c r="F245" i="6" s="1"/>
  <c r="D257" i="6"/>
  <c r="E257" i="6" s="1" a="1"/>
  <c r="E257" i="6" s="1"/>
  <c r="F257" i="6" s="1"/>
  <c r="D269" i="6"/>
  <c r="E269" i="6" s="1" a="1"/>
  <c r="E269" i="6" s="1"/>
  <c r="F269" i="6" s="1"/>
  <c r="D281" i="6"/>
  <c r="E281" i="6" s="1" a="1"/>
  <c r="E281" i="6" s="1"/>
  <c r="F281" i="6" s="1"/>
  <c r="D293" i="6"/>
  <c r="E293" i="6" s="1" a="1"/>
  <c r="E293" i="6" s="1"/>
  <c r="F293" i="6" s="1"/>
  <c r="D305" i="6"/>
  <c r="E305" i="6" s="1" a="1"/>
  <c r="E305" i="6" s="1"/>
  <c r="F305" i="6" s="1"/>
  <c r="D317" i="6"/>
  <c r="E317" i="6" s="1" a="1"/>
  <c r="E317" i="6" s="1"/>
  <c r="F317" i="6" s="1"/>
  <c r="D329" i="6"/>
  <c r="E329" i="6" s="1" a="1"/>
  <c r="E329" i="6" s="1"/>
  <c r="F329" i="6" s="1"/>
  <c r="D341" i="6"/>
  <c r="E341" i="6" s="1" a="1"/>
  <c r="E341" i="6" s="1"/>
  <c r="F341" i="6" s="1"/>
  <c r="D353" i="6"/>
  <c r="E353" i="6" s="1" a="1"/>
  <c r="E353" i="6" s="1"/>
  <c r="F353" i="6" s="1"/>
  <c r="D365" i="6"/>
  <c r="E365" i="6" s="1" a="1"/>
  <c r="E365" i="6" s="1"/>
  <c r="F365" i="6" s="1"/>
  <c r="D377" i="6"/>
  <c r="E377" i="6" s="1" a="1"/>
  <c r="E377" i="6" s="1"/>
  <c r="F377" i="6" s="1"/>
  <c r="D389" i="6"/>
  <c r="E389" i="6" s="1" a="1"/>
  <c r="E389" i="6" s="1"/>
  <c r="F389" i="6" s="1"/>
  <c r="D401" i="6"/>
  <c r="E401" i="6" s="1" a="1"/>
  <c r="E401" i="6" s="1"/>
  <c r="F401" i="6" s="1"/>
  <c r="D413" i="6"/>
  <c r="E413" i="6" s="1" a="1"/>
  <c r="E413" i="6" s="1"/>
  <c r="F413" i="6" s="1"/>
  <c r="D425" i="6"/>
  <c r="E425" i="6" s="1" a="1"/>
  <c r="E425" i="6" s="1"/>
  <c r="F425" i="6" s="1"/>
  <c r="D437" i="6"/>
  <c r="E437" i="6" s="1" a="1"/>
  <c r="E437" i="6" s="1"/>
  <c r="F437" i="6" s="1"/>
  <c r="D162" i="6"/>
  <c r="E162" i="6" s="1" a="1"/>
  <c r="E162" i="6" s="1"/>
  <c r="F162" i="6" s="1"/>
  <c r="D174" i="6"/>
  <c r="E174" i="6" s="1" a="1"/>
  <c r="E174" i="6" s="1"/>
  <c r="F174" i="6" s="1"/>
  <c r="D186" i="6"/>
  <c r="E186" i="6" s="1" a="1"/>
  <c r="E186" i="6" s="1"/>
  <c r="F186" i="6" s="1"/>
  <c r="D198" i="6"/>
  <c r="E198" i="6" s="1" a="1"/>
  <c r="E198" i="6" s="1"/>
  <c r="F198" i="6" s="1"/>
  <c r="D210" i="6"/>
  <c r="E210" i="6" s="1" a="1"/>
  <c r="E210" i="6" s="1"/>
  <c r="F210" i="6" s="1"/>
  <c r="D222" i="6"/>
  <c r="E222" i="6" s="1" a="1"/>
  <c r="E222" i="6" s="1"/>
  <c r="F222" i="6" s="1"/>
  <c r="D234" i="6"/>
  <c r="E234" i="6" s="1" a="1"/>
  <c r="E234" i="6" s="1"/>
  <c r="F234" i="6" s="1"/>
  <c r="D246" i="6"/>
  <c r="E246" i="6" s="1" a="1"/>
  <c r="E246" i="6" s="1"/>
  <c r="F246" i="6" s="1"/>
  <c r="D258" i="6"/>
  <c r="E258" i="6" s="1" a="1"/>
  <c r="E258" i="6" s="1"/>
  <c r="F258" i="6" s="1"/>
  <c r="D270" i="6"/>
  <c r="E270" i="6" s="1" a="1"/>
  <c r="E270" i="6" s="1"/>
  <c r="F270" i="6" s="1"/>
  <c r="D282" i="6"/>
  <c r="E282" i="6" s="1" a="1"/>
  <c r="E282" i="6" s="1"/>
  <c r="F282" i="6" s="1"/>
  <c r="D294" i="6"/>
  <c r="E294" i="6" s="1" a="1"/>
  <c r="E294" i="6" s="1"/>
  <c r="F294" i="6" s="1"/>
  <c r="D306" i="6"/>
  <c r="E306" i="6" s="1" a="1"/>
  <c r="E306" i="6" s="1"/>
  <c r="F306" i="6" s="1"/>
  <c r="D318" i="6"/>
  <c r="E318" i="6" s="1" a="1"/>
  <c r="E318" i="6" s="1"/>
  <c r="F318" i="6" s="1"/>
  <c r="D330" i="6"/>
  <c r="E330" i="6" s="1" a="1"/>
  <c r="E330" i="6" s="1"/>
  <c r="F330" i="6" s="1"/>
  <c r="D342" i="6"/>
  <c r="E342" i="6" s="1" a="1"/>
  <c r="E342" i="6" s="1"/>
  <c r="F342" i="6" s="1"/>
  <c r="D354" i="6"/>
  <c r="E354" i="6" s="1" a="1"/>
  <c r="E354" i="6" s="1"/>
  <c r="F354" i="6" s="1"/>
  <c r="D366" i="6"/>
  <c r="E366" i="6" s="1" a="1"/>
  <c r="E366" i="6" s="1"/>
  <c r="F366" i="6" s="1"/>
  <c r="D378" i="6"/>
  <c r="E378" i="6" s="1" a="1"/>
  <c r="E378" i="6" s="1"/>
  <c r="F378" i="6" s="1"/>
  <c r="D390" i="6"/>
  <c r="E390" i="6" s="1" a="1"/>
  <c r="E390" i="6" s="1"/>
  <c r="F390" i="6" s="1"/>
  <c r="D402" i="6"/>
  <c r="E402" i="6" s="1" a="1"/>
  <c r="E402" i="6" s="1"/>
  <c r="F402" i="6" s="1"/>
  <c r="D414" i="6"/>
  <c r="E414" i="6" s="1" a="1"/>
  <c r="E414" i="6" s="1"/>
  <c r="F414" i="6" s="1"/>
  <c r="D426" i="6"/>
  <c r="E426" i="6" s="1" a="1"/>
  <c r="E426" i="6" s="1"/>
  <c r="F426" i="6" s="1"/>
  <c r="D438" i="6"/>
  <c r="E438" i="6" s="1" a="1"/>
  <c r="E438" i="6" s="1"/>
  <c r="F438" i="6" s="1"/>
  <c r="D163" i="6"/>
  <c r="E163" i="6" s="1" a="1"/>
  <c r="E163" i="6" s="1"/>
  <c r="F163" i="6" s="1"/>
  <c r="D175" i="6"/>
  <c r="E175" i="6" s="1" a="1"/>
  <c r="E175" i="6" s="1"/>
  <c r="F175" i="6" s="1"/>
  <c r="D187" i="6"/>
  <c r="E187" i="6" s="1" a="1"/>
  <c r="E187" i="6" s="1"/>
  <c r="F187" i="6" s="1"/>
  <c r="D199" i="6"/>
  <c r="E199" i="6" s="1" a="1"/>
  <c r="E199" i="6" s="1"/>
  <c r="F199" i="6" s="1"/>
  <c r="D211" i="6"/>
  <c r="E211" i="6" s="1" a="1"/>
  <c r="E211" i="6" s="1"/>
  <c r="F211" i="6" s="1"/>
  <c r="D223" i="6"/>
  <c r="E223" i="6" s="1" a="1"/>
  <c r="E223" i="6" s="1"/>
  <c r="F223" i="6" s="1"/>
  <c r="D235" i="6"/>
  <c r="E235" i="6" s="1" a="1"/>
  <c r="E235" i="6" s="1"/>
  <c r="F235" i="6" s="1"/>
  <c r="D247" i="6"/>
  <c r="E247" i="6" s="1" a="1"/>
  <c r="E247" i="6" s="1"/>
  <c r="F247" i="6" s="1"/>
  <c r="D259" i="6"/>
  <c r="E259" i="6" s="1" a="1"/>
  <c r="E259" i="6" s="1"/>
  <c r="F259" i="6" s="1"/>
  <c r="D271" i="6"/>
  <c r="E271" i="6" s="1" a="1"/>
  <c r="E271" i="6" s="1"/>
  <c r="F271" i="6" s="1"/>
  <c r="D283" i="6"/>
  <c r="E283" i="6" s="1" a="1"/>
  <c r="E283" i="6" s="1"/>
  <c r="F283" i="6" s="1"/>
  <c r="D295" i="6"/>
  <c r="E295" i="6" s="1" a="1"/>
  <c r="E295" i="6" s="1"/>
  <c r="F295" i="6" s="1"/>
  <c r="D307" i="6"/>
  <c r="E307" i="6" s="1" a="1"/>
  <c r="E307" i="6" s="1"/>
  <c r="F307" i="6" s="1"/>
  <c r="D319" i="6"/>
  <c r="E319" i="6" s="1" a="1"/>
  <c r="E319" i="6" s="1"/>
  <c r="F319" i="6" s="1"/>
  <c r="D331" i="6"/>
  <c r="E331" i="6" s="1" a="1"/>
  <c r="E331" i="6" s="1"/>
  <c r="F331" i="6" s="1"/>
  <c r="D343" i="6"/>
  <c r="E343" i="6" s="1" a="1"/>
  <c r="E343" i="6" s="1"/>
  <c r="F343" i="6" s="1"/>
  <c r="D355" i="6"/>
  <c r="E355" i="6" s="1" a="1"/>
  <c r="E355" i="6" s="1"/>
  <c r="F355" i="6" s="1"/>
  <c r="D367" i="6"/>
  <c r="E367" i="6" s="1" a="1"/>
  <c r="E367" i="6" s="1"/>
  <c r="F367" i="6" s="1"/>
  <c r="D379" i="6"/>
  <c r="E379" i="6" s="1" a="1"/>
  <c r="E379" i="6" s="1"/>
  <c r="F379" i="6" s="1"/>
  <c r="D391" i="6"/>
  <c r="E391" i="6" s="1" a="1"/>
  <c r="E391" i="6" s="1"/>
  <c r="F391" i="6" s="1"/>
  <c r="D403" i="6"/>
  <c r="E403" i="6" s="1" a="1"/>
  <c r="E403" i="6" s="1"/>
  <c r="F403" i="6" s="1"/>
  <c r="D415" i="6"/>
  <c r="E415" i="6" s="1" a="1"/>
  <c r="E415" i="6" s="1"/>
  <c r="F415" i="6" s="1"/>
  <c r="D427" i="6"/>
  <c r="E427" i="6" s="1" a="1"/>
  <c r="E427" i="6" s="1"/>
  <c r="F427" i="6" s="1"/>
  <c r="D439" i="6"/>
  <c r="E439" i="6" s="1" a="1"/>
  <c r="E439" i="6" s="1"/>
  <c r="F439" i="6" s="1"/>
  <c r="D164" i="6"/>
  <c r="E164" i="6" s="1" a="1"/>
  <c r="E164" i="6" s="1"/>
  <c r="F164" i="6" s="1"/>
  <c r="D176" i="6"/>
  <c r="E176" i="6" s="1" a="1"/>
  <c r="E176" i="6" s="1"/>
  <c r="F176" i="6" s="1"/>
  <c r="D188" i="6"/>
  <c r="E188" i="6" s="1" a="1"/>
  <c r="E188" i="6" s="1"/>
  <c r="F188" i="6" s="1"/>
  <c r="D200" i="6"/>
  <c r="E200" i="6" s="1" a="1"/>
  <c r="E200" i="6" s="1"/>
  <c r="F200" i="6" s="1"/>
  <c r="D212" i="6"/>
  <c r="E212" i="6" s="1" a="1"/>
  <c r="E212" i="6" s="1"/>
  <c r="F212" i="6" s="1"/>
  <c r="D224" i="6"/>
  <c r="E224" i="6" s="1" a="1"/>
  <c r="E224" i="6" s="1"/>
  <c r="F224" i="6" s="1"/>
  <c r="D236" i="6"/>
  <c r="E236" i="6" s="1" a="1"/>
  <c r="E236" i="6" s="1"/>
  <c r="F236" i="6" s="1"/>
  <c r="D248" i="6"/>
  <c r="E248" i="6" s="1" a="1"/>
  <c r="E248" i="6" s="1"/>
  <c r="F248" i="6" s="1"/>
  <c r="D260" i="6"/>
  <c r="E260" i="6" s="1" a="1"/>
  <c r="E260" i="6" s="1"/>
  <c r="F260" i="6" s="1"/>
  <c r="D272" i="6"/>
  <c r="E272" i="6" s="1" a="1"/>
  <c r="E272" i="6" s="1"/>
  <c r="F272" i="6" s="1"/>
  <c r="D284" i="6"/>
  <c r="E284" i="6" s="1" a="1"/>
  <c r="E284" i="6" s="1"/>
  <c r="F284" i="6" s="1"/>
  <c r="D296" i="6"/>
  <c r="E296" i="6" s="1" a="1"/>
  <c r="E296" i="6" s="1"/>
  <c r="F296" i="6" s="1"/>
  <c r="D308" i="6"/>
  <c r="E308" i="6" s="1" a="1"/>
  <c r="E308" i="6" s="1"/>
  <c r="F308" i="6" s="1"/>
  <c r="D320" i="6"/>
  <c r="E320" i="6" s="1" a="1"/>
  <c r="E320" i="6" s="1"/>
  <c r="F320" i="6" s="1"/>
  <c r="D332" i="6"/>
  <c r="E332" i="6" s="1" a="1"/>
  <c r="E332" i="6" s="1"/>
  <c r="F332" i="6" s="1"/>
  <c r="D344" i="6"/>
  <c r="E344" i="6" s="1" a="1"/>
  <c r="E344" i="6" s="1"/>
  <c r="F344" i="6" s="1"/>
  <c r="D356" i="6"/>
  <c r="E356" i="6" s="1" a="1"/>
  <c r="E356" i="6" s="1"/>
  <c r="F356" i="6" s="1"/>
  <c r="D368" i="6"/>
  <c r="E368" i="6" s="1" a="1"/>
  <c r="E368" i="6" s="1"/>
  <c r="F368" i="6" s="1"/>
  <c r="D380" i="6"/>
  <c r="E380" i="6" s="1" a="1"/>
  <c r="E380" i="6" s="1"/>
  <c r="F380" i="6" s="1"/>
  <c r="D392" i="6"/>
  <c r="E392" i="6" s="1" a="1"/>
  <c r="E392" i="6" s="1"/>
  <c r="F392" i="6" s="1"/>
  <c r="D404" i="6"/>
  <c r="E404" i="6" s="1" a="1"/>
  <c r="E404" i="6" s="1"/>
  <c r="F404" i="6" s="1"/>
  <c r="D416" i="6"/>
  <c r="E416" i="6" s="1" a="1"/>
  <c r="E416" i="6" s="1"/>
  <c r="F416" i="6" s="1"/>
  <c r="D428" i="6"/>
  <c r="E428" i="6" s="1" a="1"/>
  <c r="E428" i="6" s="1"/>
  <c r="F428" i="6" s="1"/>
  <c r="D440" i="6"/>
  <c r="E440" i="6" s="1" a="1"/>
  <c r="E440" i="6" s="1"/>
  <c r="F440" i="6" s="1"/>
  <c r="D165" i="6"/>
  <c r="E165" i="6" s="1" a="1"/>
  <c r="E165" i="6" s="1"/>
  <c r="F165" i="6" s="1"/>
  <c r="D177" i="6"/>
  <c r="E177" i="6" s="1" a="1"/>
  <c r="E177" i="6" s="1"/>
  <c r="F177" i="6" s="1"/>
  <c r="D189" i="6"/>
  <c r="E189" i="6" s="1" a="1"/>
  <c r="E189" i="6" s="1"/>
  <c r="F189" i="6" s="1"/>
  <c r="D201" i="6"/>
  <c r="E201" i="6" s="1" a="1"/>
  <c r="E201" i="6" s="1"/>
  <c r="F201" i="6" s="1"/>
  <c r="D213" i="6"/>
  <c r="E213" i="6" s="1" a="1"/>
  <c r="E213" i="6" s="1"/>
  <c r="F213" i="6" s="1"/>
  <c r="D225" i="6"/>
  <c r="E225" i="6" s="1" a="1"/>
  <c r="E225" i="6" s="1"/>
  <c r="F225" i="6" s="1"/>
  <c r="D237" i="6"/>
  <c r="E237" i="6" s="1" a="1"/>
  <c r="E237" i="6" s="1"/>
  <c r="F237" i="6" s="1"/>
  <c r="D249" i="6"/>
  <c r="E249" i="6" s="1" a="1"/>
  <c r="E249" i="6" s="1"/>
  <c r="F249" i="6" s="1"/>
  <c r="D261" i="6"/>
  <c r="E261" i="6" s="1" a="1"/>
  <c r="E261" i="6" s="1"/>
  <c r="F261" i="6" s="1"/>
  <c r="D273" i="6"/>
  <c r="E273" i="6" s="1" a="1"/>
  <c r="E273" i="6" s="1"/>
  <c r="F273" i="6" s="1"/>
  <c r="D285" i="6"/>
  <c r="E285" i="6" s="1" a="1"/>
  <c r="E285" i="6" s="1"/>
  <c r="F285" i="6" s="1"/>
  <c r="D297" i="6"/>
  <c r="E297" i="6" s="1" a="1"/>
  <c r="E297" i="6" s="1"/>
  <c r="F297" i="6" s="1"/>
  <c r="D309" i="6"/>
  <c r="E309" i="6" s="1" a="1"/>
  <c r="E309" i="6" s="1"/>
  <c r="F309" i="6" s="1"/>
  <c r="D321" i="6"/>
  <c r="E321" i="6" s="1" a="1"/>
  <c r="E321" i="6" s="1"/>
  <c r="F321" i="6" s="1"/>
  <c r="D333" i="6"/>
  <c r="E333" i="6" s="1" a="1"/>
  <c r="E333" i="6" s="1"/>
  <c r="F333" i="6" s="1"/>
  <c r="D345" i="6"/>
  <c r="E345" i="6" s="1" a="1"/>
  <c r="E345" i="6" s="1"/>
  <c r="F345" i="6" s="1"/>
  <c r="D357" i="6"/>
  <c r="E357" i="6" s="1" a="1"/>
  <c r="E357" i="6" s="1"/>
  <c r="F357" i="6" s="1"/>
  <c r="D369" i="6"/>
  <c r="E369" i="6" s="1" a="1"/>
  <c r="E369" i="6" s="1"/>
  <c r="F369" i="6" s="1"/>
  <c r="D381" i="6"/>
  <c r="E381" i="6" s="1" a="1"/>
  <c r="E381" i="6" s="1"/>
  <c r="F381" i="6" s="1"/>
  <c r="D393" i="6"/>
  <c r="E393" i="6" s="1" a="1"/>
  <c r="E393" i="6" s="1"/>
  <c r="F393" i="6" s="1"/>
  <c r="D405" i="6"/>
  <c r="E405" i="6" s="1" a="1"/>
  <c r="E405" i="6" s="1"/>
  <c r="F405" i="6" s="1"/>
  <c r="D417" i="6"/>
  <c r="E417" i="6" s="1" a="1"/>
  <c r="E417" i="6" s="1"/>
  <c r="F417" i="6" s="1"/>
  <c r="D429" i="6"/>
  <c r="E429" i="6" s="1" a="1"/>
  <c r="E429" i="6" s="1"/>
  <c r="F429" i="6" s="1"/>
  <c r="D441" i="6"/>
  <c r="E441" i="6" s="1" a="1"/>
  <c r="E441" i="6" s="1"/>
  <c r="F441" i="6" s="1"/>
  <c r="D154" i="6"/>
  <c r="E154" i="6" s="1" a="1"/>
  <c r="E154" i="6" s="1"/>
  <c r="F154" i="6" s="1"/>
  <c r="D166" i="6"/>
  <c r="E166" i="6" s="1" a="1"/>
  <c r="E166" i="6" s="1"/>
  <c r="F166" i="6" s="1"/>
  <c r="D178" i="6"/>
  <c r="E178" i="6" s="1" a="1"/>
  <c r="E178" i="6" s="1"/>
  <c r="F178" i="6" s="1"/>
  <c r="D190" i="6"/>
  <c r="E190" i="6" s="1" a="1"/>
  <c r="E190" i="6" s="1"/>
  <c r="F190" i="6" s="1"/>
  <c r="D202" i="6"/>
  <c r="E202" i="6" s="1" a="1"/>
  <c r="E202" i="6" s="1"/>
  <c r="F202" i="6" s="1"/>
  <c r="D214" i="6"/>
  <c r="E214" i="6" s="1" a="1"/>
  <c r="E214" i="6" s="1"/>
  <c r="F214" i="6" s="1"/>
  <c r="D226" i="6"/>
  <c r="E226" i="6" s="1" a="1"/>
  <c r="E226" i="6" s="1"/>
  <c r="F226" i="6" s="1"/>
  <c r="D238" i="6"/>
  <c r="E238" i="6" s="1" a="1"/>
  <c r="E238" i="6" s="1"/>
  <c r="F238" i="6" s="1"/>
  <c r="D250" i="6"/>
  <c r="E250" i="6" s="1" a="1"/>
  <c r="E250" i="6" s="1"/>
  <c r="F250" i="6" s="1"/>
  <c r="D262" i="6"/>
  <c r="E262" i="6" s="1" a="1"/>
  <c r="E262" i="6" s="1"/>
  <c r="F262" i="6" s="1"/>
  <c r="D274" i="6"/>
  <c r="E274" i="6" s="1" a="1"/>
  <c r="E274" i="6" s="1"/>
  <c r="F274" i="6" s="1"/>
  <c r="D286" i="6"/>
  <c r="E286" i="6" s="1" a="1"/>
  <c r="E286" i="6" s="1"/>
  <c r="F286" i="6" s="1"/>
  <c r="D298" i="6"/>
  <c r="E298" i="6" s="1" a="1"/>
  <c r="E298" i="6" s="1"/>
  <c r="F298" i="6" s="1"/>
  <c r="D310" i="6"/>
  <c r="E310" i="6" s="1" a="1"/>
  <c r="E310" i="6" s="1"/>
  <c r="F310" i="6" s="1"/>
  <c r="D322" i="6"/>
  <c r="E322" i="6" s="1" a="1"/>
  <c r="E322" i="6" s="1"/>
  <c r="F322" i="6" s="1"/>
  <c r="D334" i="6"/>
  <c r="E334" i="6" s="1" a="1"/>
  <c r="E334" i="6" s="1"/>
  <c r="F334" i="6" s="1"/>
  <c r="D346" i="6"/>
  <c r="E346" i="6" s="1" a="1"/>
  <c r="E346" i="6" s="1"/>
  <c r="F346" i="6" s="1"/>
  <c r="D358" i="6"/>
  <c r="E358" i="6" s="1" a="1"/>
  <c r="E358" i="6" s="1"/>
  <c r="F358" i="6" s="1"/>
  <c r="D370" i="6"/>
  <c r="E370" i="6" s="1" a="1"/>
  <c r="E370" i="6" s="1"/>
  <c r="F370" i="6" s="1"/>
  <c r="D382" i="6"/>
  <c r="E382" i="6" s="1" a="1"/>
  <c r="E382" i="6" s="1"/>
  <c r="F382" i="6" s="1"/>
  <c r="D394" i="6"/>
  <c r="E394" i="6" s="1" a="1"/>
  <c r="E394" i="6" s="1"/>
  <c r="F394" i="6" s="1"/>
  <c r="D406" i="6"/>
  <c r="E406" i="6" s="1" a="1"/>
  <c r="E406" i="6" s="1"/>
  <c r="F406" i="6" s="1"/>
  <c r="D418" i="6"/>
  <c r="E418" i="6" s="1" a="1"/>
  <c r="E418" i="6" s="1"/>
  <c r="F418" i="6" s="1"/>
  <c r="D430" i="6"/>
  <c r="E430" i="6" s="1" a="1"/>
  <c r="E430" i="6" s="1"/>
  <c r="F430" i="6" s="1"/>
  <c r="D442" i="6"/>
  <c r="E442" i="6" s="1" a="1"/>
  <c r="E442" i="6" s="1"/>
  <c r="F442" i="6" s="1"/>
  <c r="D155" i="6"/>
  <c r="E155" i="6" s="1" a="1"/>
  <c r="E155" i="6" s="1"/>
  <c r="F155" i="6" s="1"/>
  <c r="D167" i="6"/>
  <c r="E167" i="6" s="1" a="1"/>
  <c r="E167" i="6" s="1"/>
  <c r="F167" i="6" s="1"/>
  <c r="D179" i="6"/>
  <c r="E179" i="6" s="1" a="1"/>
  <c r="E179" i="6" s="1"/>
  <c r="F179" i="6" s="1"/>
  <c r="D191" i="6"/>
  <c r="E191" i="6" s="1" a="1"/>
  <c r="E191" i="6" s="1"/>
  <c r="F191" i="6" s="1"/>
  <c r="D203" i="6"/>
  <c r="E203" i="6" s="1" a="1"/>
  <c r="E203" i="6" s="1"/>
  <c r="F203" i="6" s="1"/>
  <c r="D215" i="6"/>
  <c r="E215" i="6" s="1" a="1"/>
  <c r="E215" i="6" s="1"/>
  <c r="F215" i="6" s="1"/>
  <c r="D227" i="6"/>
  <c r="E227" i="6" s="1" a="1"/>
  <c r="E227" i="6" s="1"/>
  <c r="F227" i="6" s="1"/>
  <c r="D239" i="6"/>
  <c r="E239" i="6" s="1" a="1"/>
  <c r="E239" i="6" s="1"/>
  <c r="F239" i="6" s="1"/>
  <c r="D251" i="6"/>
  <c r="E251" i="6" s="1" a="1"/>
  <c r="E251" i="6" s="1"/>
  <c r="F251" i="6" s="1"/>
  <c r="D263" i="6"/>
  <c r="E263" i="6" s="1" a="1"/>
  <c r="E263" i="6" s="1"/>
  <c r="F263" i="6" s="1"/>
  <c r="D275" i="6"/>
  <c r="E275" i="6" s="1" a="1"/>
  <c r="E275" i="6" s="1"/>
  <c r="F275" i="6" s="1"/>
  <c r="D287" i="6"/>
  <c r="E287" i="6" s="1" a="1"/>
  <c r="E287" i="6" s="1"/>
  <c r="F287" i="6" s="1"/>
  <c r="D299" i="6"/>
  <c r="E299" i="6" s="1" a="1"/>
  <c r="E299" i="6" s="1"/>
  <c r="F299" i="6" s="1"/>
  <c r="D311" i="6"/>
  <c r="E311" i="6" s="1" a="1"/>
  <c r="E311" i="6" s="1"/>
  <c r="F311" i="6" s="1"/>
  <c r="D323" i="6"/>
  <c r="E323" i="6" s="1" a="1"/>
  <c r="E323" i="6" s="1"/>
  <c r="F323" i="6" s="1"/>
  <c r="D335" i="6"/>
  <c r="E335" i="6" s="1" a="1"/>
  <c r="E335" i="6" s="1"/>
  <c r="F335" i="6" s="1"/>
  <c r="D347" i="6"/>
  <c r="E347" i="6" s="1" a="1"/>
  <c r="E347" i="6" s="1"/>
  <c r="F347" i="6" s="1"/>
  <c r="D359" i="6"/>
  <c r="E359" i="6" s="1" a="1"/>
  <c r="E359" i="6" s="1"/>
  <c r="F359" i="6" s="1"/>
  <c r="D371" i="6"/>
  <c r="E371" i="6" s="1" a="1"/>
  <c r="E371" i="6" s="1"/>
  <c r="F371" i="6" s="1"/>
  <c r="D383" i="6"/>
  <c r="E383" i="6" s="1" a="1"/>
  <c r="E383" i="6" s="1"/>
  <c r="F383" i="6" s="1"/>
  <c r="D395" i="6"/>
  <c r="E395" i="6" s="1" a="1"/>
  <c r="E395" i="6" s="1"/>
  <c r="F395" i="6" s="1"/>
  <c r="D407" i="6"/>
  <c r="E407" i="6" s="1" a="1"/>
  <c r="E407" i="6" s="1"/>
  <c r="F407" i="6" s="1"/>
  <c r="D419" i="6"/>
  <c r="E419" i="6" s="1" a="1"/>
  <c r="E419" i="6" s="1"/>
  <c r="F419" i="6" s="1"/>
  <c r="D431" i="6"/>
  <c r="E431" i="6" s="1" a="1"/>
  <c r="E431" i="6" s="1"/>
  <c r="F431" i="6" s="1"/>
  <c r="D443" i="6"/>
  <c r="E443" i="6" s="1" a="1"/>
  <c r="E443" i="6" s="1"/>
  <c r="F443" i="6" s="1"/>
  <c r="D156" i="6"/>
  <c r="E156" i="6" s="1" a="1"/>
  <c r="E156" i="6" s="1"/>
  <c r="F156" i="6" s="1"/>
  <c r="D168" i="6"/>
  <c r="E168" i="6" s="1" a="1"/>
  <c r="E168" i="6" s="1"/>
  <c r="F168" i="6" s="1"/>
  <c r="D180" i="6"/>
  <c r="E180" i="6" s="1" a="1"/>
  <c r="E180" i="6" s="1"/>
  <c r="F180" i="6" s="1"/>
  <c r="D192" i="6"/>
  <c r="E192" i="6" s="1" a="1"/>
  <c r="E192" i="6" s="1"/>
  <c r="F192" i="6" s="1"/>
  <c r="D204" i="6"/>
  <c r="E204" i="6" s="1" a="1"/>
  <c r="E204" i="6" s="1"/>
  <c r="F204" i="6" s="1"/>
  <c r="D216" i="6"/>
  <c r="E216" i="6" s="1" a="1"/>
  <c r="E216" i="6" s="1"/>
  <c r="F216" i="6" s="1"/>
  <c r="D228" i="6"/>
  <c r="E228" i="6" s="1" a="1"/>
  <c r="E228" i="6" s="1"/>
  <c r="F228" i="6" s="1"/>
  <c r="D240" i="6"/>
  <c r="E240" i="6" s="1" a="1"/>
  <c r="E240" i="6" s="1"/>
  <c r="F240" i="6" s="1"/>
  <c r="D252" i="6"/>
  <c r="E252" i="6" s="1" a="1"/>
  <c r="E252" i="6" s="1"/>
  <c r="F252" i="6" s="1"/>
  <c r="D264" i="6"/>
  <c r="E264" i="6" s="1" a="1"/>
  <c r="E264" i="6" s="1"/>
  <c r="F264" i="6" s="1"/>
  <c r="D276" i="6"/>
  <c r="E276" i="6" s="1" a="1"/>
  <c r="E276" i="6" s="1"/>
  <c r="F276" i="6" s="1"/>
  <c r="D288" i="6"/>
  <c r="E288" i="6" s="1" a="1"/>
  <c r="E288" i="6" s="1"/>
  <c r="F288" i="6" s="1"/>
  <c r="D300" i="6"/>
  <c r="E300" i="6" s="1" a="1"/>
  <c r="E300" i="6" s="1"/>
  <c r="F300" i="6" s="1"/>
  <c r="D312" i="6"/>
  <c r="E312" i="6" s="1" a="1"/>
  <c r="E312" i="6" s="1"/>
  <c r="F312" i="6" s="1"/>
  <c r="D324" i="6"/>
  <c r="E324" i="6" s="1" a="1"/>
  <c r="E324" i="6" s="1"/>
  <c r="F324" i="6" s="1"/>
  <c r="D336" i="6"/>
  <c r="E336" i="6" s="1" a="1"/>
  <c r="E336" i="6" s="1"/>
  <c r="F336" i="6" s="1"/>
  <c r="D348" i="6"/>
  <c r="E348" i="6" s="1" a="1"/>
  <c r="E348" i="6" s="1"/>
  <c r="F348" i="6" s="1"/>
  <c r="D360" i="6"/>
  <c r="E360" i="6" s="1" a="1"/>
  <c r="E360" i="6" s="1"/>
  <c r="F360" i="6" s="1"/>
  <c r="D372" i="6"/>
  <c r="E372" i="6" s="1" a="1"/>
  <c r="E372" i="6" s="1"/>
  <c r="F372" i="6" s="1"/>
  <c r="D384" i="6"/>
  <c r="E384" i="6" s="1" a="1"/>
  <c r="E384" i="6" s="1"/>
  <c r="F384" i="6" s="1"/>
  <c r="D396" i="6"/>
  <c r="E396" i="6" s="1" a="1"/>
  <c r="E396" i="6" s="1"/>
  <c r="F396" i="6" s="1"/>
  <c r="D408" i="6"/>
  <c r="E408" i="6" s="1" a="1"/>
  <c r="E408" i="6" s="1"/>
  <c r="F408" i="6" s="1"/>
  <c r="D420" i="6"/>
  <c r="E420" i="6" s="1" a="1"/>
  <c r="E420" i="6" s="1"/>
  <c r="F420" i="6" s="1"/>
  <c r="D432" i="6"/>
  <c r="E432" i="6" s="1" a="1"/>
  <c r="E432" i="6" s="1"/>
  <c r="F432" i="6" s="1"/>
  <c r="D157" i="6"/>
  <c r="E157" i="6" s="1" a="1"/>
  <c r="E157" i="6" s="1"/>
  <c r="F157" i="6" s="1"/>
  <c r="D169" i="6"/>
  <c r="E169" i="6" s="1" a="1"/>
  <c r="E169" i="6" s="1"/>
  <c r="F169" i="6" s="1"/>
  <c r="D181" i="6"/>
  <c r="E181" i="6" s="1" a="1"/>
  <c r="E181" i="6" s="1"/>
  <c r="F181" i="6" s="1"/>
  <c r="D193" i="6"/>
  <c r="E193" i="6" s="1" a="1"/>
  <c r="E193" i="6" s="1"/>
  <c r="F193" i="6" s="1"/>
  <c r="D205" i="6"/>
  <c r="E205" i="6" s="1" a="1"/>
  <c r="E205" i="6" s="1"/>
  <c r="F205" i="6" s="1"/>
  <c r="D217" i="6"/>
  <c r="E217" i="6" s="1" a="1"/>
  <c r="E217" i="6" s="1"/>
  <c r="F217" i="6" s="1"/>
  <c r="D229" i="6"/>
  <c r="E229" i="6" s="1" a="1"/>
  <c r="E229" i="6" s="1"/>
  <c r="F229" i="6" s="1"/>
  <c r="D241" i="6"/>
  <c r="E241" i="6" s="1" a="1"/>
  <c r="E241" i="6" s="1"/>
  <c r="F241" i="6" s="1"/>
  <c r="D253" i="6"/>
  <c r="E253" i="6" s="1" a="1"/>
  <c r="E253" i="6" s="1"/>
  <c r="F253" i="6" s="1"/>
  <c r="D265" i="6"/>
  <c r="E265" i="6" s="1" a="1"/>
  <c r="E265" i="6" s="1"/>
  <c r="F265" i="6" s="1"/>
  <c r="D277" i="6"/>
  <c r="E277" i="6" s="1" a="1"/>
  <c r="E277" i="6" s="1"/>
  <c r="F277" i="6" s="1"/>
  <c r="D289" i="6"/>
  <c r="E289" i="6" s="1" a="1"/>
  <c r="E289" i="6" s="1"/>
  <c r="F289" i="6" s="1"/>
  <c r="D301" i="6"/>
  <c r="E301" i="6" s="1" a="1"/>
  <c r="E301" i="6" s="1"/>
  <c r="F301" i="6" s="1"/>
  <c r="D313" i="6"/>
  <c r="E313" i="6" s="1" a="1"/>
  <c r="E313" i="6" s="1"/>
  <c r="F313" i="6" s="1"/>
  <c r="D325" i="6"/>
  <c r="E325" i="6" s="1" a="1"/>
  <c r="E325" i="6" s="1"/>
  <c r="F325" i="6" s="1"/>
  <c r="D337" i="6"/>
  <c r="E337" i="6" s="1" a="1"/>
  <c r="E337" i="6" s="1"/>
  <c r="F337" i="6" s="1"/>
  <c r="D349" i="6"/>
  <c r="E349" i="6" s="1" a="1"/>
  <c r="E349" i="6" s="1"/>
  <c r="F349" i="6" s="1"/>
  <c r="D361" i="6"/>
  <c r="E361" i="6" s="1" a="1"/>
  <c r="E361" i="6" s="1"/>
  <c r="F361" i="6" s="1"/>
  <c r="D373" i="6"/>
  <c r="E373" i="6" s="1" a="1"/>
  <c r="E373" i="6" s="1"/>
  <c r="F373" i="6" s="1"/>
  <c r="D385" i="6"/>
  <c r="E385" i="6" s="1" a="1"/>
  <c r="E385" i="6" s="1"/>
  <c r="F385" i="6" s="1"/>
  <c r="D397" i="6"/>
  <c r="E397" i="6" s="1" a="1"/>
  <c r="E397" i="6" s="1"/>
  <c r="F397" i="6" s="1"/>
  <c r="D409" i="6"/>
  <c r="E409" i="6" s="1" a="1"/>
  <c r="E409" i="6" s="1"/>
  <c r="F409" i="6" s="1"/>
  <c r="D421" i="6"/>
  <c r="E421" i="6" s="1" a="1"/>
  <c r="E421" i="6" s="1"/>
  <c r="F421" i="6" s="1"/>
  <c r="D433" i="6"/>
  <c r="E433" i="6" s="1" a="1"/>
  <c r="E433" i="6" s="1"/>
  <c r="F433" i="6" s="1"/>
  <c r="D158" i="6"/>
  <c r="E158" i="6" s="1" a="1"/>
  <c r="E158" i="6" s="1"/>
  <c r="F158" i="6" s="1"/>
  <c r="D170" i="6"/>
  <c r="E170" i="6" s="1" a="1"/>
  <c r="E170" i="6" s="1"/>
  <c r="F170" i="6" s="1"/>
  <c r="D182" i="6"/>
  <c r="E182" i="6" s="1" a="1"/>
  <c r="E182" i="6" s="1"/>
  <c r="F182" i="6" s="1"/>
  <c r="D194" i="6"/>
  <c r="E194" i="6" s="1" a="1"/>
  <c r="E194" i="6" s="1"/>
  <c r="F194" i="6" s="1"/>
  <c r="D206" i="6"/>
  <c r="E206" i="6" s="1" a="1"/>
  <c r="E206" i="6" s="1"/>
  <c r="F206" i="6" s="1"/>
  <c r="D218" i="6"/>
  <c r="E218" i="6" s="1" a="1"/>
  <c r="E218" i="6" s="1"/>
  <c r="F218" i="6" s="1"/>
  <c r="D230" i="6"/>
  <c r="E230" i="6" s="1" a="1"/>
  <c r="E230" i="6" s="1"/>
  <c r="F230" i="6" s="1"/>
  <c r="D242" i="6"/>
  <c r="E242" i="6" s="1" a="1"/>
  <c r="E242" i="6" s="1"/>
  <c r="F242" i="6" s="1"/>
  <c r="D254" i="6"/>
  <c r="E254" i="6" s="1" a="1"/>
  <c r="E254" i="6" s="1"/>
  <c r="F254" i="6" s="1"/>
  <c r="D266" i="6"/>
  <c r="E266" i="6" s="1" a="1"/>
  <c r="E266" i="6" s="1"/>
  <c r="F266" i="6" s="1"/>
  <c r="D278" i="6"/>
  <c r="E278" i="6" s="1" a="1"/>
  <c r="E278" i="6" s="1"/>
  <c r="F278" i="6" s="1"/>
  <c r="D290" i="6"/>
  <c r="E290" i="6" s="1" a="1"/>
  <c r="E290" i="6" s="1"/>
  <c r="F290" i="6" s="1"/>
  <c r="D302" i="6"/>
  <c r="E302" i="6" s="1" a="1"/>
  <c r="E302" i="6" s="1"/>
  <c r="F302" i="6" s="1"/>
  <c r="D314" i="6"/>
  <c r="E314" i="6" s="1" a="1"/>
  <c r="E314" i="6" s="1"/>
  <c r="F314" i="6" s="1"/>
  <c r="D326" i="6"/>
  <c r="E326" i="6" s="1" a="1"/>
  <c r="E326" i="6" s="1"/>
  <c r="F326" i="6" s="1"/>
  <c r="D338" i="6"/>
  <c r="E338" i="6" s="1" a="1"/>
  <c r="E338" i="6" s="1"/>
  <c r="F338" i="6" s="1"/>
  <c r="D350" i="6"/>
  <c r="E350" i="6" s="1" a="1"/>
  <c r="E350" i="6" s="1"/>
  <c r="F350" i="6" s="1"/>
  <c r="D362" i="6"/>
  <c r="E362" i="6" s="1" a="1"/>
  <c r="E362" i="6" s="1"/>
  <c r="F362" i="6" s="1"/>
  <c r="D374" i="6"/>
  <c r="E374" i="6" s="1" a="1"/>
  <c r="E374" i="6" s="1"/>
  <c r="F374" i="6" s="1"/>
  <c r="D386" i="6"/>
  <c r="E386" i="6" s="1" a="1"/>
  <c r="E386" i="6" s="1"/>
  <c r="F386" i="6" s="1"/>
  <c r="D398" i="6"/>
  <c r="E398" i="6" s="1" a="1"/>
  <c r="E398" i="6" s="1"/>
  <c r="F398" i="6" s="1"/>
  <c r="D410" i="6"/>
  <c r="E410" i="6" s="1" a="1"/>
  <c r="E410" i="6" s="1"/>
  <c r="F410" i="6" s="1"/>
  <c r="D422" i="6"/>
  <c r="E422" i="6" s="1" a="1"/>
  <c r="E422" i="6" s="1"/>
  <c r="F422" i="6" s="1"/>
  <c r="D434" i="6"/>
  <c r="E434" i="6" s="1" a="1"/>
  <c r="E434" i="6" s="1"/>
  <c r="F434" i="6" s="1"/>
  <c r="D159" i="6"/>
  <c r="E159" i="6" s="1" a="1"/>
  <c r="E159" i="6" s="1"/>
  <c r="F159" i="6" s="1"/>
  <c r="D171" i="6"/>
  <c r="E171" i="6" s="1" a="1"/>
  <c r="E171" i="6" s="1"/>
  <c r="F171" i="6" s="1"/>
  <c r="D183" i="6"/>
  <c r="E183" i="6" s="1" a="1"/>
  <c r="E183" i="6" s="1"/>
  <c r="F183" i="6" s="1"/>
  <c r="D195" i="6"/>
  <c r="E195" i="6" s="1" a="1"/>
  <c r="E195" i="6" s="1"/>
  <c r="F195" i="6" s="1"/>
  <c r="D207" i="6"/>
  <c r="E207" i="6" s="1" a="1"/>
  <c r="E207" i="6" s="1"/>
  <c r="F207" i="6" s="1"/>
  <c r="D219" i="6"/>
  <c r="E219" i="6" s="1" a="1"/>
  <c r="E219" i="6" s="1"/>
  <c r="F219" i="6" s="1"/>
  <c r="D231" i="6"/>
  <c r="E231" i="6" s="1" a="1"/>
  <c r="E231" i="6" s="1"/>
  <c r="F231" i="6" s="1"/>
  <c r="D243" i="6"/>
  <c r="E243" i="6" s="1" a="1"/>
  <c r="E243" i="6" s="1"/>
  <c r="F243" i="6" s="1"/>
  <c r="D255" i="6"/>
  <c r="E255" i="6" s="1" a="1"/>
  <c r="E255" i="6" s="1"/>
  <c r="F255" i="6" s="1"/>
  <c r="D267" i="6"/>
  <c r="E267" i="6" s="1" a="1"/>
  <c r="E267" i="6" s="1"/>
  <c r="F267" i="6" s="1"/>
  <c r="D279" i="6"/>
  <c r="E279" i="6" s="1" a="1"/>
  <c r="E279" i="6" s="1"/>
  <c r="F279" i="6" s="1"/>
  <c r="D291" i="6"/>
  <c r="E291" i="6" s="1" a="1"/>
  <c r="E291" i="6" s="1"/>
  <c r="F291" i="6" s="1"/>
  <c r="D303" i="6"/>
  <c r="E303" i="6" s="1" a="1"/>
  <c r="E303" i="6" s="1"/>
  <c r="F303" i="6" s="1"/>
  <c r="D315" i="6"/>
  <c r="E315" i="6" s="1" a="1"/>
  <c r="E315" i="6" s="1"/>
  <c r="F315" i="6" s="1"/>
  <c r="D327" i="6"/>
  <c r="E327" i="6" s="1" a="1"/>
  <c r="E327" i="6" s="1"/>
  <c r="F327" i="6" s="1"/>
  <c r="D339" i="6"/>
  <c r="E339" i="6" s="1" a="1"/>
  <c r="E339" i="6" s="1"/>
  <c r="F339" i="6" s="1"/>
  <c r="D351" i="6"/>
  <c r="E351" i="6" s="1" a="1"/>
  <c r="E351" i="6" s="1"/>
  <c r="F351" i="6" s="1"/>
  <c r="D363" i="6"/>
  <c r="E363" i="6" s="1" a="1"/>
  <c r="E363" i="6" s="1"/>
  <c r="F363" i="6" s="1"/>
  <c r="D375" i="6"/>
  <c r="E375" i="6" s="1" a="1"/>
  <c r="E375" i="6" s="1"/>
  <c r="F375" i="6" s="1"/>
  <c r="D387" i="6"/>
  <c r="E387" i="6" s="1" a="1"/>
  <c r="E387" i="6" s="1"/>
  <c r="F387" i="6" s="1"/>
  <c r="D399" i="6"/>
  <c r="E399" i="6" s="1" a="1"/>
  <c r="E399" i="6" s="1"/>
  <c r="F399" i="6" s="1"/>
  <c r="D411" i="6"/>
  <c r="E411" i="6" s="1" a="1"/>
  <c r="E411" i="6" s="1"/>
  <c r="F411" i="6" s="1"/>
  <c r="D423" i="6"/>
  <c r="E423" i="6" s="1" a="1"/>
  <c r="E423" i="6" s="1"/>
  <c r="F423" i="6" s="1"/>
  <c r="D435" i="6"/>
  <c r="E435" i="6" s="1" a="1"/>
  <c r="E435" i="6" s="1"/>
  <c r="F435" i="6" s="1"/>
  <c r="D256" i="6"/>
  <c r="E256" i="6" s="1" a="1"/>
  <c r="E256" i="6" s="1"/>
  <c r="F256" i="6" s="1"/>
  <c r="D400" i="6"/>
  <c r="E400" i="6" s="1" a="1"/>
  <c r="E400" i="6" s="1"/>
  <c r="F400" i="6" s="1"/>
  <c r="D268" i="6"/>
  <c r="E268" i="6" s="1" a="1"/>
  <c r="E268" i="6" s="1"/>
  <c r="F268" i="6" s="1"/>
  <c r="D412" i="6"/>
  <c r="E412" i="6" s="1" a="1"/>
  <c r="E412" i="6" s="1"/>
  <c r="F412" i="6" s="1"/>
  <c r="D280" i="6"/>
  <c r="E280" i="6" s="1" a="1"/>
  <c r="E280" i="6" s="1"/>
  <c r="F280" i="6" s="1"/>
  <c r="D424" i="6"/>
  <c r="E424" i="6" s="1" a="1"/>
  <c r="E424" i="6" s="1"/>
  <c r="F424" i="6" s="1"/>
  <c r="D292" i="6"/>
  <c r="E292" i="6" s="1" a="1"/>
  <c r="E292" i="6" s="1"/>
  <c r="F292" i="6" s="1"/>
  <c r="D436" i="6"/>
  <c r="E436" i="6" s="1" a="1"/>
  <c r="E436" i="6" s="1"/>
  <c r="F436" i="6" s="1"/>
  <c r="D160" i="6"/>
  <c r="E160" i="6" s="1" a="1"/>
  <c r="E160" i="6" s="1"/>
  <c r="F160" i="6" s="1"/>
  <c r="D304" i="6"/>
  <c r="E304" i="6" s="1" a="1"/>
  <c r="E304" i="6" s="1"/>
  <c r="F304" i="6" s="1"/>
  <c r="D172" i="6"/>
  <c r="E172" i="6" s="1" a="1"/>
  <c r="E172" i="6" s="1"/>
  <c r="F172" i="6" s="1"/>
  <c r="D316" i="6"/>
  <c r="E316" i="6" s="1" a="1"/>
  <c r="E316" i="6" s="1"/>
  <c r="F316" i="6" s="1"/>
  <c r="D184" i="6"/>
  <c r="E184" i="6" s="1" a="1"/>
  <c r="E184" i="6" s="1"/>
  <c r="F184" i="6" s="1"/>
  <c r="D328" i="6"/>
  <c r="E328" i="6" s="1" a="1"/>
  <c r="E328" i="6" s="1"/>
  <c r="F328" i="6" s="1"/>
  <c r="D196" i="6"/>
  <c r="E196" i="6" s="1" a="1"/>
  <c r="E196" i="6" s="1"/>
  <c r="F196" i="6" s="1"/>
  <c r="D340" i="6"/>
  <c r="E340" i="6" s="1" a="1"/>
  <c r="E340" i="6" s="1"/>
  <c r="F340" i="6" s="1"/>
  <c r="D208" i="6"/>
  <c r="E208" i="6" s="1" a="1"/>
  <c r="E208" i="6" s="1"/>
  <c r="F208" i="6" s="1"/>
  <c r="D352" i="6"/>
  <c r="E352" i="6" s="1" a="1"/>
  <c r="E352" i="6" s="1"/>
  <c r="F352" i="6" s="1"/>
  <c r="D220" i="6"/>
  <c r="E220" i="6" s="1" a="1"/>
  <c r="E220" i="6" s="1"/>
  <c r="F220" i="6" s="1"/>
  <c r="D364" i="6"/>
  <c r="E364" i="6" s="1" a="1"/>
  <c r="E364" i="6" s="1"/>
  <c r="F364" i="6" s="1"/>
  <c r="D232" i="6"/>
  <c r="E232" i="6" s="1" a="1"/>
  <c r="E232" i="6" s="1"/>
  <c r="F232" i="6" s="1"/>
  <c r="D376" i="6"/>
  <c r="E376" i="6" s="1" a="1"/>
  <c r="E376" i="6" s="1"/>
  <c r="F376" i="6" s="1"/>
  <c r="D244" i="6"/>
  <c r="E244" i="6" s="1" a="1"/>
  <c r="E244" i="6" s="1"/>
  <c r="F244" i="6" s="1"/>
  <c r="D388" i="6"/>
  <c r="E388" i="6" s="1" a="1"/>
  <c r="E388" i="6" s="1"/>
  <c r="F388" i="6" s="1"/>
  <c r="D142" i="6"/>
  <c r="E142" i="6" s="1" a="1"/>
  <c r="E142" i="6" s="1"/>
  <c r="F142" i="6" s="1"/>
  <c r="D89" i="6"/>
  <c r="E89" i="6" s="1" a="1"/>
  <c r="E89" i="6" s="1"/>
  <c r="F89" i="6" s="1"/>
  <c r="D26" i="6"/>
  <c r="E26" i="6" s="1" a="1"/>
  <c r="E26" i="6" s="1"/>
  <c r="F26" i="6" s="1"/>
  <c r="D143" i="6"/>
  <c r="E143" i="6" s="1" a="1"/>
  <c r="E143" i="6" s="1"/>
  <c r="F143" i="6" s="1"/>
  <c r="D149" i="6"/>
  <c r="E149" i="6" s="1" a="1"/>
  <c r="E149" i="6" s="1"/>
  <c r="F149" i="6" s="1"/>
  <c r="D44" i="6"/>
  <c r="E44" i="6" s="1" a="1"/>
  <c r="E44" i="6" s="1"/>
  <c r="F44" i="6" s="1"/>
  <c r="D132" i="6"/>
  <c r="E132" i="6" s="1" a="1"/>
  <c r="E132" i="6" s="1"/>
  <c r="F132" i="6" s="1"/>
  <c r="D71" i="6"/>
  <c r="E71" i="6" s="1" a="1"/>
  <c r="E71" i="6" s="1"/>
  <c r="F71" i="6" s="1"/>
  <c r="D133" i="6"/>
  <c r="E133" i="6" s="1" a="1"/>
  <c r="E133" i="6" s="1"/>
  <c r="F133" i="6" s="1"/>
  <c r="D11" i="6"/>
  <c r="E11" i="6" s="1" a="1"/>
  <c r="E11" i="6" s="1"/>
  <c r="F11" i="6" s="1"/>
  <c r="D29" i="6"/>
  <c r="E29" i="6" s="1" a="1"/>
  <c r="E29" i="6" s="1"/>
  <c r="F29" i="6" s="1"/>
  <c r="D127" i="6"/>
  <c r="E127" i="6" s="1" a="1"/>
  <c r="E127" i="6" s="1"/>
  <c r="F127" i="6" s="1"/>
  <c r="D135" i="6"/>
  <c r="E135" i="6" s="1" a="1"/>
  <c r="E135" i="6" s="1"/>
  <c r="F135" i="6" s="1"/>
  <c r="D6" i="6"/>
  <c r="E6" i="6" s="1" a="1"/>
  <c r="E6" i="6" s="1"/>
  <c r="F6" i="6" s="1"/>
  <c r="D115" i="6"/>
  <c r="E115" i="6" s="1" a="1"/>
  <c r="E115" i="6" s="1"/>
  <c r="F115" i="6" s="1"/>
  <c r="D92" i="6"/>
  <c r="E92" i="6" s="1" a="1"/>
  <c r="E92" i="6" s="1"/>
  <c r="F92" i="6" s="1"/>
  <c r="D46" i="6"/>
  <c r="E46" i="6" s="1" a="1"/>
  <c r="E46" i="6" s="1"/>
  <c r="F46" i="6" s="1"/>
  <c r="D79" i="6"/>
  <c r="E79" i="6" s="1" a="1"/>
  <c r="E79" i="6" s="1"/>
  <c r="F79" i="6" s="1"/>
  <c r="D78" i="6"/>
  <c r="E78" i="6" s="1" a="1"/>
  <c r="E78" i="6" s="1"/>
  <c r="F78" i="6" s="1"/>
  <c r="D36" i="6"/>
  <c r="E36" i="6" s="1" a="1"/>
  <c r="E36" i="6" s="1"/>
  <c r="F36" i="6" s="1"/>
  <c r="D74" i="6"/>
  <c r="E74" i="6" s="1" a="1"/>
  <c r="E74" i="6" s="1"/>
  <c r="F74" i="6" s="1"/>
  <c r="D122" i="6"/>
  <c r="E122" i="6" s="1" a="1"/>
  <c r="E122" i="6" s="1"/>
  <c r="F122" i="6" s="1"/>
  <c r="D70" i="6"/>
  <c r="E70" i="6" s="1" a="1"/>
  <c r="E70" i="6" s="1"/>
  <c r="F70" i="6" s="1"/>
  <c r="D32" i="6"/>
  <c r="E32" i="6" s="1" a="1"/>
  <c r="E32" i="6" s="1"/>
  <c r="F32" i="6" s="1"/>
  <c r="D88" i="6"/>
  <c r="E88" i="6" s="1" a="1"/>
  <c r="E88" i="6" s="1"/>
  <c r="F88" i="6" s="1"/>
  <c r="D51" i="6"/>
  <c r="E51" i="6" s="1" a="1"/>
  <c r="E51" i="6" s="1"/>
  <c r="F51" i="6" s="1"/>
  <c r="D9" i="6"/>
  <c r="E9" i="6" s="1" a="1"/>
  <c r="E9" i="6" s="1"/>
  <c r="F9" i="6" s="1"/>
  <c r="D14" i="6"/>
  <c r="E14" i="6" s="1" a="1"/>
  <c r="E14" i="6" s="1"/>
  <c r="F14" i="6" s="1"/>
  <c r="D15" i="6"/>
  <c r="E15" i="6" s="1" a="1"/>
  <c r="E15" i="6" s="1"/>
  <c r="F15" i="6" s="1"/>
  <c r="D136" i="6"/>
  <c r="E136" i="6" s="1" a="1"/>
  <c r="E136" i="6" s="1"/>
  <c r="F136" i="6" s="1"/>
  <c r="D63" i="6"/>
  <c r="E63" i="6" s="1" a="1"/>
  <c r="E63" i="6" s="1"/>
  <c r="F63" i="6" s="1"/>
  <c r="D83" i="6"/>
  <c r="E83" i="6" s="1" a="1"/>
  <c r="E83" i="6" s="1"/>
  <c r="F83" i="6" s="1"/>
  <c r="D106" i="6"/>
  <c r="E106" i="6" s="1" a="1"/>
  <c r="E106" i="6" s="1"/>
  <c r="F106" i="6" s="1"/>
  <c r="D90" i="6"/>
  <c r="E90" i="6" s="1" a="1"/>
  <c r="E90" i="6" s="1"/>
  <c r="F90" i="6" s="1"/>
  <c r="D82" i="6"/>
  <c r="E82" i="6" s="1" a="1"/>
  <c r="E82" i="6" s="1"/>
  <c r="F82" i="6" s="1"/>
  <c r="D121" i="6"/>
  <c r="E121" i="6" s="1" a="1"/>
  <c r="E121" i="6" s="1"/>
  <c r="F121" i="6" s="1"/>
  <c r="R436" i="6"/>
  <c r="S436" i="6" s="1" a="1"/>
  <c r="S436" i="6" s="1"/>
  <c r="T436" i="6" s="1"/>
  <c r="R24" i="6"/>
  <c r="S24" i="6" s="1" a="1"/>
  <c r="S24" i="6" s="1"/>
  <c r="T24" i="6" s="1"/>
  <c r="R105" i="6"/>
  <c r="S105" i="6" s="1" a="1"/>
  <c r="S105" i="6" s="1"/>
  <c r="T105" i="6" s="1"/>
  <c r="R56" i="6"/>
  <c r="S56" i="6" s="1" a="1"/>
  <c r="S56" i="6" s="1"/>
  <c r="T56" i="6" s="1"/>
  <c r="R106" i="6"/>
  <c r="S106" i="6" s="1" a="1"/>
  <c r="S106" i="6" s="1"/>
  <c r="T106" i="6" s="1"/>
  <c r="R64" i="6"/>
  <c r="S64" i="6" s="1" a="1"/>
  <c r="S64" i="6" s="1"/>
  <c r="T64" i="6" s="1"/>
  <c r="R70" i="6"/>
  <c r="S70" i="6" s="1" a="1"/>
  <c r="S70" i="6" s="1"/>
  <c r="T70" i="6" s="1"/>
  <c r="R89" i="6"/>
  <c r="S89" i="6" s="1" a="1"/>
  <c r="S89" i="6" s="1"/>
  <c r="T89" i="6" s="1"/>
  <c r="R59" i="6"/>
  <c r="S59" i="6" s="1" a="1"/>
  <c r="S59" i="6" s="1"/>
  <c r="T59" i="6" s="1"/>
  <c r="R439" i="6"/>
  <c r="S439" i="6" s="1" a="1"/>
  <c r="S439" i="6" s="1"/>
  <c r="T439" i="6" s="1"/>
  <c r="R37" i="6"/>
  <c r="S37" i="6" s="1" a="1"/>
  <c r="S37" i="6" s="1"/>
  <c r="T37" i="6" s="1"/>
  <c r="R438" i="6"/>
  <c r="S438" i="6" s="1" a="1"/>
  <c r="S438" i="6" s="1"/>
  <c r="T438" i="6" s="1"/>
  <c r="R75" i="6"/>
  <c r="S75" i="6" s="1" a="1"/>
  <c r="S75" i="6" s="1"/>
  <c r="T75" i="6" s="1"/>
  <c r="R437" i="6"/>
  <c r="S437" i="6" s="1" a="1"/>
  <c r="S437" i="6" s="1"/>
  <c r="T437" i="6" s="1"/>
  <c r="R26" i="6"/>
  <c r="S26" i="6" s="1" a="1"/>
  <c r="S26" i="6" s="1"/>
  <c r="T26" i="6" s="1"/>
  <c r="R40" i="6"/>
  <c r="S40" i="6" s="1" a="1"/>
  <c r="S40" i="6" s="1"/>
  <c r="T40" i="6" s="1"/>
  <c r="R48" i="6"/>
  <c r="S48" i="6" s="1" a="1"/>
  <c r="S48" i="6" s="1"/>
  <c r="T48" i="6" s="1"/>
  <c r="R77" i="6"/>
  <c r="S77" i="6" s="1" a="1"/>
  <c r="S77" i="6" s="1"/>
  <c r="T77" i="6" s="1"/>
  <c r="R104" i="6"/>
  <c r="S104" i="6" s="1" a="1"/>
  <c r="S104" i="6" s="1"/>
  <c r="T104" i="6" s="1"/>
  <c r="R49" i="6"/>
  <c r="S49" i="6" s="1" a="1"/>
  <c r="S49" i="6" s="1"/>
  <c r="T49" i="6" s="1"/>
  <c r="R95" i="6"/>
  <c r="S95" i="6" s="1" a="1"/>
  <c r="S95" i="6" s="1"/>
  <c r="T95" i="6" s="1"/>
  <c r="R85" i="6"/>
  <c r="S85" i="6" s="1" a="1"/>
  <c r="S85" i="6" s="1"/>
  <c r="T85" i="6" s="1"/>
  <c r="R433" i="6"/>
  <c r="S433" i="6" s="1" a="1"/>
  <c r="S433" i="6" s="1"/>
  <c r="T433" i="6" s="1"/>
  <c r="R57" i="6"/>
  <c r="S57" i="6" s="1" a="1"/>
  <c r="S57" i="6" s="1"/>
  <c r="T57" i="6" s="1"/>
  <c r="R93" i="6"/>
  <c r="S93" i="6" s="1" a="1"/>
  <c r="S93" i="6" s="1"/>
  <c r="T93" i="6" s="1"/>
  <c r="R142" i="6"/>
  <c r="S142" i="6" s="1" a="1"/>
  <c r="S142" i="6" s="1"/>
  <c r="T142" i="6" s="1"/>
  <c r="R14" i="6"/>
  <c r="S14" i="6" s="1" a="1"/>
  <c r="S14" i="6" s="1"/>
  <c r="T14" i="6" s="1"/>
  <c r="R23" i="6"/>
  <c r="S23" i="6" s="1" a="1"/>
  <c r="S23" i="6" s="1"/>
  <c r="T23" i="6" s="1"/>
  <c r="R7" i="6"/>
  <c r="S7" i="6" s="1" a="1"/>
  <c r="S7" i="6" s="1"/>
  <c r="T7" i="6" s="1"/>
  <c r="R18" i="6"/>
  <c r="S18" i="6" s="1" a="1"/>
  <c r="S18" i="6" s="1"/>
  <c r="T18" i="6" s="1"/>
  <c r="R435" i="6"/>
  <c r="S435" i="6" s="1" a="1"/>
  <c r="S435" i="6" s="1"/>
  <c r="T435" i="6" s="1"/>
  <c r="R91" i="6"/>
  <c r="S91" i="6" s="1" a="1"/>
  <c r="S91" i="6" s="1"/>
  <c r="T91" i="6" s="1"/>
  <c r="R145" i="6"/>
  <c r="S145" i="6" s="1" a="1"/>
  <c r="S145" i="6" s="1"/>
  <c r="T145" i="6" s="1"/>
  <c r="R42" i="6"/>
  <c r="S42" i="6" s="1" a="1"/>
  <c r="S42" i="6" s="1"/>
  <c r="T42" i="6" s="1"/>
  <c r="R21" i="6"/>
  <c r="S21" i="6" s="1" a="1"/>
  <c r="S21" i="6" s="1"/>
  <c r="T21" i="6" s="1"/>
  <c r="R35" i="6"/>
  <c r="S35" i="6" s="1" a="1"/>
  <c r="S35" i="6" s="1"/>
  <c r="T35" i="6" s="1"/>
  <c r="R51" i="6"/>
  <c r="S51" i="6" s="1" a="1"/>
  <c r="S51" i="6" s="1"/>
  <c r="T51" i="6" s="1"/>
  <c r="R27" i="6"/>
  <c r="S27" i="6" s="1" a="1"/>
  <c r="S27" i="6" s="1"/>
  <c r="T27" i="6" s="1"/>
  <c r="R29" i="6"/>
  <c r="S29" i="6" s="1" a="1"/>
  <c r="S29" i="6" s="1"/>
  <c r="T29" i="6" s="1"/>
  <c r="R25" i="6"/>
  <c r="S25" i="6" s="1" a="1"/>
  <c r="S25" i="6" s="1"/>
  <c r="T25" i="6" s="1"/>
  <c r="R38" i="6"/>
  <c r="S38" i="6" s="1" a="1"/>
  <c r="S38" i="6" s="1"/>
  <c r="T38" i="6" s="1"/>
  <c r="R144" i="6"/>
  <c r="S144" i="6" s="1" a="1"/>
  <c r="S144" i="6" s="1"/>
  <c r="T144" i="6" s="1"/>
  <c r="R50" i="6"/>
  <c r="S50" i="6" s="1" a="1"/>
  <c r="S50" i="6" s="1"/>
  <c r="T50" i="6" s="1"/>
  <c r="R137" i="6"/>
  <c r="S137" i="6" s="1" a="1"/>
  <c r="S137" i="6" s="1"/>
  <c r="T137" i="6" s="1"/>
  <c r="R149" i="6"/>
  <c r="S149" i="6" s="1" a="1"/>
  <c r="S149" i="6" s="1"/>
  <c r="T149" i="6" s="1"/>
  <c r="R125" i="6"/>
  <c r="S125" i="6" s="1" a="1"/>
  <c r="S125" i="6" s="1"/>
  <c r="T125" i="6" s="1"/>
  <c r="R83" i="6"/>
  <c r="S83" i="6" s="1" a="1"/>
  <c r="S83" i="6" s="1"/>
  <c r="T83" i="6" s="1"/>
  <c r="R74" i="6"/>
  <c r="S74" i="6" s="1" a="1"/>
  <c r="S74" i="6" s="1"/>
  <c r="T74" i="6" s="1"/>
  <c r="R45" i="6"/>
  <c r="S45" i="6" s="1" a="1"/>
  <c r="S45" i="6" s="1"/>
  <c r="T45" i="6" s="1"/>
  <c r="R97" i="6"/>
  <c r="S97" i="6" s="1" a="1"/>
  <c r="S97" i="6" s="1"/>
  <c r="T97" i="6" s="1"/>
  <c r="R138" i="6"/>
  <c r="S138" i="6" s="1" a="1"/>
  <c r="S138" i="6" s="1"/>
  <c r="T138" i="6" s="1"/>
  <c r="R10" i="6"/>
  <c r="S10" i="6" s="1" a="1"/>
  <c r="S10" i="6" s="1"/>
  <c r="T10" i="6" s="1"/>
  <c r="R60" i="6"/>
  <c r="S60" i="6" s="1" a="1"/>
  <c r="S60" i="6" s="1"/>
  <c r="T60" i="6" s="1"/>
  <c r="R46" i="6"/>
  <c r="S46" i="6" s="1" a="1"/>
  <c r="S46" i="6" s="1"/>
  <c r="T46" i="6" s="1"/>
  <c r="R120" i="6"/>
  <c r="S120" i="6" s="1" a="1"/>
  <c r="S120" i="6" s="1"/>
  <c r="T120" i="6" s="1"/>
  <c r="R135" i="6"/>
  <c r="S135" i="6" s="1" a="1"/>
  <c r="S135" i="6" s="1"/>
  <c r="T135" i="6" s="1"/>
  <c r="R121" i="6"/>
  <c r="S121" i="6" s="1" a="1"/>
  <c r="S121" i="6" s="1"/>
  <c r="T121" i="6" s="1"/>
  <c r="R443" i="6"/>
  <c r="S443" i="6" s="1" a="1"/>
  <c r="S443" i="6" s="1"/>
  <c r="T443" i="6" s="1"/>
  <c r="R3" i="6"/>
  <c r="S3" i="6" s="1" a="1"/>
  <c r="S3" i="6" s="1"/>
  <c r="T3" i="6" s="1"/>
  <c r="R71" i="6"/>
  <c r="S71" i="6" s="1" a="1"/>
  <c r="S71" i="6" s="1"/>
  <c r="T71" i="6" s="1"/>
  <c r="R127" i="6"/>
  <c r="S127" i="6" s="1" a="1"/>
  <c r="S127" i="6" s="1"/>
  <c r="T127" i="6" s="1"/>
  <c r="R140" i="6"/>
  <c r="S140" i="6" s="1" a="1"/>
  <c r="S140" i="6" s="1"/>
  <c r="T140" i="6" s="1"/>
  <c r="R88" i="6"/>
  <c r="S88" i="6" s="1" a="1"/>
  <c r="S88" i="6" s="1"/>
  <c r="T88" i="6" s="1"/>
  <c r="R36" i="6"/>
  <c r="S36" i="6" s="1" a="1"/>
  <c r="S36" i="6" s="1"/>
  <c r="T36" i="6" s="1"/>
  <c r="R63" i="6"/>
  <c r="S63" i="6" s="1" a="1"/>
  <c r="S63" i="6" s="1"/>
  <c r="T63" i="6" s="1"/>
  <c r="R65" i="6"/>
  <c r="S65" i="6" s="1" a="1"/>
  <c r="S65" i="6" s="1"/>
  <c r="T65" i="6" s="1"/>
  <c r="R426" i="6"/>
  <c r="S426" i="6" s="1" a="1"/>
  <c r="S426" i="6" s="1"/>
  <c r="T426" i="6" s="1"/>
  <c r="R197" i="6"/>
  <c r="S197" i="6" s="1" a="1"/>
  <c r="S197" i="6" s="1"/>
  <c r="T197" i="6" s="1"/>
  <c r="R151" i="6"/>
  <c r="S151" i="6" s="1" a="1"/>
  <c r="S151" i="6" s="1"/>
  <c r="T151" i="6" s="1"/>
  <c r="R364" i="6"/>
  <c r="S364" i="6" s="1" a="1"/>
  <c r="S364" i="6" s="1"/>
  <c r="T364" i="6" s="1"/>
  <c r="R282" i="6"/>
  <c r="S282" i="6" s="1" a="1"/>
  <c r="S282" i="6" s="1"/>
  <c r="T282" i="6" s="1"/>
  <c r="R412" i="6"/>
  <c r="S412" i="6" s="1" a="1"/>
  <c r="S412" i="6" s="1"/>
  <c r="T412" i="6" s="1"/>
  <c r="R223" i="6"/>
  <c r="S223" i="6" s="1" a="1"/>
  <c r="S223" i="6" s="1"/>
  <c r="T223" i="6" s="1"/>
  <c r="R86" i="6"/>
  <c r="S86" i="6" s="1" a="1"/>
  <c r="S86" i="6" s="1"/>
  <c r="T86" i="6" s="1"/>
  <c r="R4" i="6"/>
  <c r="S4" i="6" s="1" a="1"/>
  <c r="S4" i="6" s="1"/>
  <c r="T4" i="6" s="1"/>
  <c r="R296" i="6"/>
  <c r="S296" i="6" s="1" a="1"/>
  <c r="S296" i="6" s="1"/>
  <c r="T296" i="6" s="1"/>
  <c r="R394" i="6"/>
  <c r="S394" i="6" s="1" a="1"/>
  <c r="S394" i="6" s="1"/>
  <c r="T394" i="6" s="1"/>
  <c r="R165" i="6"/>
  <c r="S165" i="6" s="1" a="1"/>
  <c r="S165" i="6" s="1"/>
  <c r="T165" i="6" s="1"/>
  <c r="R17" i="6"/>
  <c r="S17" i="6" s="1" a="1"/>
  <c r="S17" i="6" s="1"/>
  <c r="T17" i="6" s="1"/>
  <c r="R328" i="6"/>
  <c r="S328" i="6" s="1" a="1"/>
  <c r="S328" i="6" s="1"/>
  <c r="T328" i="6" s="1"/>
  <c r="R202" i="6"/>
  <c r="S202" i="6" s="1" a="1"/>
  <c r="S202" i="6" s="1"/>
  <c r="T202" i="6" s="1"/>
  <c r="R108" i="6"/>
  <c r="S108" i="6" s="1" a="1"/>
  <c r="S108" i="6" s="1"/>
  <c r="T108" i="6" s="1"/>
  <c r="R344" i="6"/>
  <c r="S344" i="6" s="1" a="1"/>
  <c r="S344" i="6" s="1"/>
  <c r="T344" i="6" s="1"/>
  <c r="R287" i="6"/>
  <c r="S287" i="6" s="1" a="1"/>
  <c r="S287" i="6" s="1"/>
  <c r="T287" i="6" s="1"/>
  <c r="R348" i="6"/>
  <c r="S348" i="6" s="1" a="1"/>
  <c r="S348" i="6" s="1"/>
  <c r="T348" i="6" s="1"/>
  <c r="R204" i="6"/>
  <c r="S204" i="6" s="1" a="1"/>
  <c r="S204" i="6" s="1"/>
  <c r="T204" i="6" s="1"/>
  <c r="R130" i="6"/>
  <c r="S130" i="6" s="1" a="1"/>
  <c r="S130" i="6" s="1"/>
  <c r="T130" i="6" s="1"/>
  <c r="R365" i="6"/>
  <c r="S365" i="6" s="1" a="1"/>
  <c r="S365" i="6" s="1"/>
  <c r="T365" i="6" s="1"/>
  <c r="R253" i="6"/>
  <c r="S253" i="6" s="1" a="1"/>
  <c r="S253" i="6" s="1"/>
  <c r="T253" i="6" s="1"/>
  <c r="R67" i="6"/>
  <c r="S67" i="6" s="1" a="1"/>
  <c r="S67" i="6" s="1"/>
  <c r="T67" i="6" s="1"/>
  <c r="R158" i="6"/>
  <c r="S158" i="6" s="1" a="1"/>
  <c r="S158" i="6" s="1"/>
  <c r="T158" i="6" s="1"/>
  <c r="R302" i="6"/>
  <c r="S302" i="6" s="1" a="1"/>
  <c r="S302" i="6" s="1"/>
  <c r="T302" i="6" s="1"/>
  <c r="R366" i="6"/>
  <c r="S366" i="6" s="1" a="1"/>
  <c r="S366" i="6" s="1"/>
  <c r="T366" i="6" s="1"/>
  <c r="R243" i="6"/>
  <c r="S243" i="6" s="1" a="1"/>
  <c r="S243" i="6" s="1"/>
  <c r="T243" i="6" s="1"/>
  <c r="R375" i="6"/>
  <c r="S375" i="6" s="1" a="1"/>
  <c r="S375" i="6" s="1"/>
  <c r="T375" i="6" s="1"/>
  <c r="R427" i="6"/>
  <c r="S427" i="6" s="1" a="1"/>
  <c r="S427" i="6" s="1"/>
  <c r="T427" i="6" s="1"/>
  <c r="R209" i="6"/>
  <c r="S209" i="6" s="1" a="1"/>
  <c r="S209" i="6" s="1"/>
  <c r="T209" i="6" s="1"/>
  <c r="R101" i="6"/>
  <c r="S101" i="6" s="1" a="1"/>
  <c r="S101" i="6" s="1"/>
  <c r="T101" i="6" s="1"/>
  <c r="R431" i="6"/>
  <c r="S431" i="6" s="1" a="1"/>
  <c r="S431" i="6" s="1"/>
  <c r="T431" i="6" s="1"/>
  <c r="R294" i="6"/>
  <c r="S294" i="6" s="1" a="1"/>
  <c r="S294" i="6" s="1"/>
  <c r="T294" i="6" s="1"/>
  <c r="R384" i="6"/>
  <c r="S384" i="6" s="1" a="1"/>
  <c r="S384" i="6" s="1"/>
  <c r="T384" i="6" s="1"/>
  <c r="R235" i="6"/>
  <c r="S235" i="6" s="1" a="1"/>
  <c r="S235" i="6" s="1"/>
  <c r="T235" i="6" s="1"/>
  <c r="R11" i="6"/>
  <c r="S11" i="6" s="1" a="1"/>
  <c r="S11" i="6" s="1"/>
  <c r="T11" i="6" s="1"/>
  <c r="R164" i="6"/>
  <c r="S164" i="6" s="1" a="1"/>
  <c r="S164" i="6" s="1"/>
  <c r="T164" i="6" s="1"/>
  <c r="R153" i="6"/>
  <c r="S153" i="6" s="1" a="1"/>
  <c r="S153" i="6" s="1"/>
  <c r="T153" i="6" s="1"/>
  <c r="R315" i="6"/>
  <c r="S315" i="6" s="1" a="1"/>
  <c r="S315" i="6" s="1"/>
  <c r="T315" i="6" s="1"/>
  <c r="R177" i="6"/>
  <c r="S177" i="6" s="1" a="1"/>
  <c r="S177" i="6" s="1"/>
  <c r="T177" i="6" s="1"/>
  <c r="R358" i="6"/>
  <c r="S358" i="6" s="1" a="1"/>
  <c r="S358" i="6" s="1"/>
  <c r="T358" i="6" s="1"/>
  <c r="R334" i="6"/>
  <c r="S334" i="6" s="1" a="1"/>
  <c r="S334" i="6" s="1"/>
  <c r="T334" i="6" s="1"/>
  <c r="R214" i="6"/>
  <c r="S214" i="6" s="1" a="1"/>
  <c r="S214" i="6" s="1"/>
  <c r="T214" i="6" s="1"/>
  <c r="R58" i="6"/>
  <c r="S58" i="6" s="1" a="1"/>
  <c r="S58" i="6" s="1"/>
  <c r="T58" i="6" s="1"/>
  <c r="R155" i="6"/>
  <c r="S155" i="6" s="1" a="1"/>
  <c r="S155" i="6" s="1"/>
  <c r="T155" i="6" s="1"/>
  <c r="R299" i="6"/>
  <c r="S299" i="6" s="1" a="1"/>
  <c r="S299" i="6" s="1"/>
  <c r="T299" i="6" s="1"/>
  <c r="R355" i="6"/>
  <c r="S355" i="6" s="1" a="1"/>
  <c r="S355" i="6" s="1"/>
  <c r="T355" i="6" s="1"/>
  <c r="R216" i="6"/>
  <c r="S216" i="6" s="1" a="1"/>
  <c r="S216" i="6" s="1"/>
  <c r="T216" i="6" s="1"/>
  <c r="R118" i="6"/>
  <c r="S118" i="6" s="1" a="1"/>
  <c r="S118" i="6" s="1"/>
  <c r="T118" i="6" s="1"/>
  <c r="R324" i="6"/>
  <c r="S324" i="6" s="1" a="1"/>
  <c r="S324" i="6" s="1"/>
  <c r="T324" i="6" s="1"/>
  <c r="R265" i="6"/>
  <c r="S265" i="6" s="1" a="1"/>
  <c r="S265" i="6" s="1"/>
  <c r="T265" i="6" s="1"/>
  <c r="R417" i="6"/>
  <c r="S417" i="6" s="1" a="1"/>
  <c r="S417" i="6" s="1"/>
  <c r="T417" i="6" s="1"/>
  <c r="R170" i="6"/>
  <c r="S170" i="6" s="1" a="1"/>
  <c r="S170" i="6" s="1"/>
  <c r="T170" i="6" s="1"/>
  <c r="R429" i="6"/>
  <c r="S429" i="6" s="1" a="1"/>
  <c r="S429" i="6" s="1"/>
  <c r="T429" i="6" s="1"/>
  <c r="R331" i="6"/>
  <c r="S331" i="6" s="1" a="1"/>
  <c r="S331" i="6" s="1"/>
  <c r="T331" i="6" s="1"/>
  <c r="R255" i="6"/>
  <c r="S255" i="6" s="1" a="1"/>
  <c r="S255" i="6" s="1"/>
  <c r="T255" i="6" s="1"/>
  <c r="R220" i="6"/>
  <c r="S220" i="6" s="1" a="1"/>
  <c r="S220" i="6" s="1"/>
  <c r="T220" i="6" s="1"/>
  <c r="R400" i="6"/>
  <c r="S400" i="6" s="1" a="1"/>
  <c r="S400" i="6" s="1"/>
  <c r="T400" i="6" s="1"/>
  <c r="R221" i="6"/>
  <c r="S221" i="6" s="1" a="1"/>
  <c r="S221" i="6" s="1"/>
  <c r="T221" i="6" s="1"/>
  <c r="R76" i="6"/>
  <c r="S76" i="6" s="1" a="1"/>
  <c r="S76" i="6" s="1"/>
  <c r="T76" i="6" s="1"/>
  <c r="R162" i="6"/>
  <c r="S162" i="6" s="1" a="1"/>
  <c r="S162" i="6" s="1"/>
  <c r="T162" i="6" s="1"/>
  <c r="R374" i="6"/>
  <c r="S374" i="6" s="1" a="1"/>
  <c r="S374" i="6" s="1"/>
  <c r="T374" i="6" s="1"/>
  <c r="R310" i="6"/>
  <c r="S310" i="6" s="1" a="1"/>
  <c r="S310" i="6" s="1"/>
  <c r="T310" i="6" s="1"/>
  <c r="R247" i="6"/>
  <c r="S247" i="6" s="1" a="1"/>
  <c r="S247" i="6" s="1"/>
  <c r="T247" i="6" s="1"/>
  <c r="R398" i="6"/>
  <c r="S398" i="6" s="1" a="1"/>
  <c r="S398" i="6" s="1"/>
  <c r="T398" i="6" s="1"/>
  <c r="R176" i="6"/>
  <c r="S176" i="6" s="1" a="1"/>
  <c r="S176" i="6" s="1"/>
  <c r="T176" i="6" s="1"/>
  <c r="R401" i="6"/>
  <c r="S401" i="6" s="1" a="1"/>
  <c r="S401" i="6" s="1"/>
  <c r="T401" i="6" s="1"/>
  <c r="R352" i="6"/>
  <c r="S352" i="6" s="1" a="1"/>
  <c r="S352" i="6" s="1"/>
  <c r="T352" i="6" s="1"/>
  <c r="R189" i="6"/>
  <c r="S189" i="6" s="1" a="1"/>
  <c r="S189" i="6" s="1"/>
  <c r="T189" i="6" s="1"/>
  <c r="R280" i="6"/>
  <c r="S280" i="6" s="1" a="1"/>
  <c r="S280" i="6" s="1"/>
  <c r="T280" i="6" s="1"/>
  <c r="R357" i="6"/>
  <c r="S357" i="6" s="1" a="1"/>
  <c r="S357" i="6" s="1"/>
  <c r="T357" i="6" s="1"/>
  <c r="R226" i="6"/>
  <c r="S226" i="6" s="1" a="1"/>
  <c r="S226" i="6" s="1"/>
  <c r="T226" i="6" s="1"/>
  <c r="R34" i="6"/>
  <c r="S34" i="6" s="1" a="1"/>
  <c r="S34" i="6" s="1"/>
  <c r="T34" i="6" s="1"/>
  <c r="R167" i="6"/>
  <c r="S167" i="6" s="1" a="1"/>
  <c r="S167" i="6" s="1"/>
  <c r="T167" i="6" s="1"/>
  <c r="R139" i="6"/>
  <c r="S139" i="6" s="1" a="1"/>
  <c r="S139" i="6" s="1"/>
  <c r="T139" i="6" s="1"/>
  <c r="R360" i="6"/>
  <c r="S360" i="6" s="1" a="1"/>
  <c r="S360" i="6" s="1"/>
  <c r="T360" i="6" s="1"/>
  <c r="R228" i="6"/>
  <c r="S228" i="6" s="1" a="1"/>
  <c r="S228" i="6" s="1"/>
  <c r="T228" i="6" s="1"/>
  <c r="R44" i="6"/>
  <c r="S44" i="6" s="1" a="1"/>
  <c r="S44" i="6" s="1"/>
  <c r="T44" i="6" s="1"/>
  <c r="R416" i="6"/>
  <c r="S416" i="6" s="1" a="1"/>
  <c r="S416" i="6" s="1"/>
  <c r="T416" i="6" s="1"/>
  <c r="R277" i="6"/>
  <c r="S277" i="6" s="1" a="1"/>
  <c r="S277" i="6" s="1"/>
  <c r="T277" i="6" s="1"/>
  <c r="R424" i="6"/>
  <c r="S424" i="6" s="1" a="1"/>
  <c r="S424" i="6" s="1"/>
  <c r="T424" i="6" s="1"/>
  <c r="R182" i="6"/>
  <c r="S182" i="6" s="1" a="1"/>
  <c r="S182" i="6" s="1"/>
  <c r="T182" i="6" s="1"/>
  <c r="R8" i="6"/>
  <c r="S8" i="6" s="1" a="1"/>
  <c r="S8" i="6" s="1"/>
  <c r="T8" i="6" s="1"/>
  <c r="R305" i="6"/>
  <c r="S305" i="6" s="1" a="1"/>
  <c r="S305" i="6" s="1"/>
  <c r="T305" i="6" s="1"/>
  <c r="R267" i="6"/>
  <c r="S267" i="6" s="1" a="1"/>
  <c r="S267" i="6" s="1"/>
  <c r="T267" i="6" s="1"/>
  <c r="R152" i="6"/>
  <c r="S152" i="6" s="1" a="1"/>
  <c r="S152" i="6" s="1"/>
  <c r="T152" i="6" s="1"/>
  <c r="R308" i="6"/>
  <c r="S308" i="6" s="1" a="1"/>
  <c r="S308" i="6" s="1"/>
  <c r="T308" i="6" s="1"/>
  <c r="R233" i="6"/>
  <c r="S233" i="6" s="1" a="1"/>
  <c r="S233" i="6" s="1"/>
  <c r="T233" i="6" s="1"/>
  <c r="R15" i="6"/>
  <c r="S15" i="6" s="1" a="1"/>
  <c r="S15" i="6" s="1"/>
  <c r="T15" i="6" s="1"/>
  <c r="R174" i="6"/>
  <c r="S174" i="6" s="1" a="1"/>
  <c r="S174" i="6" s="1"/>
  <c r="T174" i="6" s="1"/>
  <c r="R208" i="6"/>
  <c r="S208" i="6" s="1" a="1"/>
  <c r="S208" i="6" s="1"/>
  <c r="T208" i="6" s="1"/>
  <c r="R323" i="6"/>
  <c r="S323" i="6" s="1" a="1"/>
  <c r="S323" i="6" s="1"/>
  <c r="T323" i="6" s="1"/>
  <c r="R259" i="6"/>
  <c r="S259" i="6" s="1" a="1"/>
  <c r="S259" i="6" s="1"/>
  <c r="T259" i="6" s="1"/>
  <c r="R404" i="6"/>
  <c r="S404" i="6" s="1" a="1"/>
  <c r="S404" i="6" s="1"/>
  <c r="T404" i="6" s="1"/>
  <c r="R188" i="6"/>
  <c r="S188" i="6" s="1" a="1"/>
  <c r="S188" i="6" s="1"/>
  <c r="T188" i="6" s="1"/>
  <c r="R330" i="6"/>
  <c r="S330" i="6" s="1" a="1"/>
  <c r="S330" i="6" s="1"/>
  <c r="T330" i="6" s="1"/>
  <c r="R316" i="6"/>
  <c r="S316" i="6" s="1" a="1"/>
  <c r="S316" i="6" s="1"/>
  <c r="T316" i="6" s="1"/>
  <c r="R201" i="6"/>
  <c r="S201" i="6" s="1" a="1"/>
  <c r="S201" i="6" s="1"/>
  <c r="T201" i="6" s="1"/>
  <c r="R69" i="6"/>
  <c r="S69" i="6" s="1" a="1"/>
  <c r="S69" i="6" s="1"/>
  <c r="T69" i="6" s="1"/>
  <c r="R379" i="6"/>
  <c r="S379" i="6" s="1" a="1"/>
  <c r="S379" i="6" s="1"/>
  <c r="T379" i="6" s="1"/>
  <c r="R238" i="6"/>
  <c r="S238" i="6" s="1" a="1"/>
  <c r="S238" i="6" s="1"/>
  <c r="T238" i="6" s="1"/>
  <c r="R5" i="6"/>
  <c r="S5" i="6" s="1" a="1"/>
  <c r="S5" i="6" s="1"/>
  <c r="T5" i="6" s="1"/>
  <c r="R179" i="6"/>
  <c r="S179" i="6" s="1" a="1"/>
  <c r="S179" i="6" s="1"/>
  <c r="T179" i="6" s="1"/>
  <c r="R41" i="6"/>
  <c r="S41" i="6" s="1" a="1"/>
  <c r="S41" i="6" s="1"/>
  <c r="T41" i="6" s="1"/>
  <c r="R337" i="6"/>
  <c r="S337" i="6" s="1" a="1"/>
  <c r="S337" i="6" s="1"/>
  <c r="T337" i="6" s="1"/>
  <c r="R240" i="6"/>
  <c r="S240" i="6" s="1" a="1"/>
  <c r="S240" i="6" s="1"/>
  <c r="T240" i="6" s="1"/>
  <c r="R32" i="6"/>
  <c r="S32" i="6" s="1" a="1"/>
  <c r="S32" i="6" s="1"/>
  <c r="T32" i="6" s="1"/>
  <c r="R406" i="6"/>
  <c r="S406" i="6" s="1" a="1"/>
  <c r="S406" i="6" s="1"/>
  <c r="T406" i="6" s="1"/>
  <c r="R289" i="6"/>
  <c r="S289" i="6" s="1" a="1"/>
  <c r="S289" i="6" s="1"/>
  <c r="T289" i="6" s="1"/>
  <c r="R325" i="6"/>
  <c r="S325" i="6" s="1" a="1"/>
  <c r="S325" i="6" s="1"/>
  <c r="T325" i="6" s="1"/>
  <c r="R194" i="6"/>
  <c r="S194" i="6" s="1" a="1"/>
  <c r="S194" i="6" s="1"/>
  <c r="T194" i="6" s="1"/>
  <c r="R128" i="6"/>
  <c r="S128" i="6" s="1" a="1"/>
  <c r="S128" i="6" s="1"/>
  <c r="T128" i="6" s="1"/>
  <c r="R341" i="6"/>
  <c r="S341" i="6" s="1" a="1"/>
  <c r="S341" i="6" s="1"/>
  <c r="T341" i="6" s="1"/>
  <c r="R279" i="6"/>
  <c r="S279" i="6" s="1" a="1"/>
  <c r="S279" i="6" s="1"/>
  <c r="T279" i="6" s="1"/>
  <c r="R126" i="6"/>
  <c r="S126" i="6" s="1" a="1"/>
  <c r="S126" i="6" s="1"/>
  <c r="T126" i="6" s="1"/>
  <c r="R306" i="6"/>
  <c r="S306" i="6" s="1" a="1"/>
  <c r="S306" i="6" s="1"/>
  <c r="T306" i="6" s="1"/>
  <c r="R245" i="6"/>
  <c r="S245" i="6" s="1" a="1"/>
  <c r="S245" i="6" s="1"/>
  <c r="T245" i="6" s="1"/>
  <c r="R340" i="6"/>
  <c r="S340" i="6" s="1" a="1"/>
  <c r="S340" i="6" s="1"/>
  <c r="T340" i="6" s="1"/>
  <c r="R186" i="6"/>
  <c r="S186" i="6" s="1" a="1"/>
  <c r="S186" i="6" s="1"/>
  <c r="T186" i="6" s="1"/>
  <c r="R333" i="6"/>
  <c r="S333" i="6" s="1" a="1"/>
  <c r="S333" i="6" s="1"/>
  <c r="T333" i="6" s="1"/>
  <c r="R385" i="6"/>
  <c r="S385" i="6" s="1" a="1"/>
  <c r="S385" i="6" s="1"/>
  <c r="T385" i="6" s="1"/>
  <c r="R271" i="6"/>
  <c r="S271" i="6" s="1" a="1"/>
  <c r="S271" i="6" s="1"/>
  <c r="T271" i="6" s="1"/>
  <c r="R312" i="6"/>
  <c r="S312" i="6" s="1" a="1"/>
  <c r="S312" i="6" s="1"/>
  <c r="T312" i="6" s="1"/>
  <c r="R200" i="6"/>
  <c r="S200" i="6" s="1" a="1"/>
  <c r="S200" i="6" s="1"/>
  <c r="T200" i="6" s="1"/>
  <c r="R160" i="6"/>
  <c r="S160" i="6" s="1" a="1"/>
  <c r="S160" i="6" s="1"/>
  <c r="T160" i="6" s="1"/>
  <c r="R359" i="6"/>
  <c r="S359" i="6" s="1" a="1"/>
  <c r="S359" i="6" s="1"/>
  <c r="T359" i="6" s="1"/>
  <c r="R213" i="6"/>
  <c r="S213" i="6" s="1" a="1"/>
  <c r="S213" i="6" s="1"/>
  <c r="T213" i="6" s="1"/>
  <c r="R146" i="6"/>
  <c r="S146" i="6" s="1" a="1"/>
  <c r="S146" i="6" s="1"/>
  <c r="T146" i="6" s="1"/>
  <c r="R345" i="6"/>
  <c r="S345" i="6" s="1" a="1"/>
  <c r="S345" i="6" s="1"/>
  <c r="T345" i="6" s="1"/>
  <c r="R250" i="6"/>
  <c r="S250" i="6" s="1" a="1"/>
  <c r="S250" i="6" s="1"/>
  <c r="T250" i="6" s="1"/>
  <c r="R395" i="6"/>
  <c r="S395" i="6" s="1" a="1"/>
  <c r="S395" i="6" s="1"/>
  <c r="T395" i="6" s="1"/>
  <c r="R191" i="6"/>
  <c r="S191" i="6" s="1" a="1"/>
  <c r="S191" i="6" s="1"/>
  <c r="T191" i="6" s="1"/>
  <c r="R361" i="6"/>
  <c r="S361" i="6" s="1" a="1"/>
  <c r="S361" i="6" s="1"/>
  <c r="T361" i="6" s="1"/>
  <c r="R309" i="6"/>
  <c r="S309" i="6" s="1" a="1"/>
  <c r="S309" i="6" s="1"/>
  <c r="T309" i="6" s="1"/>
  <c r="R252" i="6"/>
  <c r="S252" i="6" s="1" a="1"/>
  <c r="S252" i="6" s="1"/>
  <c r="T252" i="6" s="1"/>
  <c r="R20" i="6"/>
  <c r="S20" i="6" s="1" a="1"/>
  <c r="S20" i="6" s="1"/>
  <c r="T20" i="6" s="1"/>
  <c r="R157" i="6"/>
  <c r="S157" i="6" s="1" a="1"/>
  <c r="S157" i="6" s="1"/>
  <c r="T157" i="6" s="1"/>
  <c r="R301" i="6"/>
  <c r="S301" i="6" s="1" a="1"/>
  <c r="S301" i="6" s="1"/>
  <c r="T301" i="6" s="1"/>
  <c r="R376" i="6"/>
  <c r="S376" i="6" s="1" a="1"/>
  <c r="S376" i="6" s="1"/>
  <c r="T376" i="6" s="1"/>
  <c r="R206" i="6"/>
  <c r="S206" i="6" s="1" a="1"/>
  <c r="S206" i="6" s="1"/>
  <c r="T206" i="6" s="1"/>
  <c r="R79" i="6"/>
  <c r="S79" i="6" s="1" a="1"/>
  <c r="S79" i="6" s="1"/>
  <c r="T79" i="6" s="1"/>
  <c r="R428" i="6"/>
  <c r="S428" i="6" s="1" a="1"/>
  <c r="S428" i="6" s="1"/>
  <c r="T428" i="6" s="1"/>
  <c r="R291" i="6"/>
  <c r="S291" i="6" s="1" a="1"/>
  <c r="S291" i="6" s="1"/>
  <c r="T291" i="6" s="1"/>
  <c r="R114" i="6"/>
  <c r="S114" i="6" s="1" a="1"/>
  <c r="S114" i="6" s="1"/>
  <c r="T114" i="6" s="1"/>
  <c r="R336" i="6"/>
  <c r="S336" i="6" s="1" a="1"/>
  <c r="S336" i="6" s="1"/>
  <c r="T336" i="6" s="1"/>
  <c r="R257" i="6"/>
  <c r="S257" i="6" s="1" a="1"/>
  <c r="S257" i="6" s="1"/>
  <c r="T257" i="6" s="1"/>
  <c r="R421" i="6"/>
  <c r="S421" i="6" s="1" a="1"/>
  <c r="S421" i="6" s="1"/>
  <c r="T421" i="6" s="1"/>
  <c r="R198" i="6"/>
  <c r="S198" i="6" s="1" a="1"/>
  <c r="S198" i="6" s="1"/>
  <c r="T198" i="6" s="1"/>
  <c r="R150" i="6"/>
  <c r="S150" i="6" s="1" a="1"/>
  <c r="S150" i="6" s="1"/>
  <c r="T150" i="6" s="1"/>
  <c r="R432" i="6"/>
  <c r="S432" i="6" s="1" a="1"/>
  <c r="S432" i="6" s="1"/>
  <c r="T432" i="6" s="1"/>
  <c r="R283" i="6"/>
  <c r="S283" i="6" s="1" a="1"/>
  <c r="S283" i="6" s="1"/>
  <c r="T283" i="6" s="1"/>
  <c r="R418" i="6"/>
  <c r="S418" i="6" s="1" a="1"/>
  <c r="S418" i="6" s="1"/>
  <c r="T418" i="6" s="1"/>
  <c r="R212" i="6"/>
  <c r="S212" i="6" s="1" a="1"/>
  <c r="S212" i="6" s="1"/>
  <c r="T212" i="6" s="1"/>
  <c r="R292" i="6"/>
  <c r="S292" i="6" s="1" a="1"/>
  <c r="S292" i="6" s="1"/>
  <c r="T292" i="6" s="1"/>
  <c r="R405" i="6"/>
  <c r="S405" i="6" s="1" a="1"/>
  <c r="S405" i="6" s="1"/>
  <c r="T405" i="6" s="1"/>
  <c r="R225" i="6"/>
  <c r="S225" i="6" s="1" a="1"/>
  <c r="S225" i="6" s="1"/>
  <c r="T225" i="6" s="1"/>
  <c r="R133" i="6"/>
  <c r="S133" i="6" s="1" a="1"/>
  <c r="S133" i="6" s="1"/>
  <c r="T133" i="6" s="1"/>
  <c r="R307" i="6"/>
  <c r="S307" i="6" s="1" a="1"/>
  <c r="S307" i="6" s="1"/>
  <c r="T307" i="6" s="1"/>
  <c r="R262" i="6"/>
  <c r="S262" i="6" s="1" a="1"/>
  <c r="S262" i="6" s="1"/>
  <c r="T262" i="6" s="1"/>
  <c r="R369" i="6"/>
  <c r="S369" i="6" s="1" a="1"/>
  <c r="S369" i="6" s="1"/>
  <c r="T369" i="6" s="1"/>
  <c r="R203" i="6"/>
  <c r="S203" i="6" s="1" a="1"/>
  <c r="S203" i="6" s="1"/>
  <c r="T203" i="6" s="1"/>
  <c r="R172" i="6"/>
  <c r="S172" i="6" s="1" a="1"/>
  <c r="S172" i="6" s="1"/>
  <c r="T172" i="6" s="1"/>
  <c r="R362" i="6"/>
  <c r="S362" i="6" s="1" a="1"/>
  <c r="S362" i="6" s="1"/>
  <c r="T362" i="6" s="1"/>
  <c r="R264" i="6"/>
  <c r="S264" i="6" s="1" a="1"/>
  <c r="S264" i="6" s="1"/>
  <c r="T264" i="6" s="1"/>
  <c r="R423" i="6"/>
  <c r="S423" i="6" s="1" a="1"/>
  <c r="S423" i="6" s="1"/>
  <c r="T423" i="6" s="1"/>
  <c r="R169" i="6"/>
  <c r="S169" i="6" s="1" a="1"/>
  <c r="S169" i="6" s="1"/>
  <c r="T169" i="6" s="1"/>
  <c r="R408" i="6"/>
  <c r="S408" i="6" s="1" a="1"/>
  <c r="S408" i="6" s="1"/>
  <c r="T408" i="6" s="1"/>
  <c r="R414" i="6"/>
  <c r="S414" i="6" s="1" a="1"/>
  <c r="S414" i="6" s="1"/>
  <c r="T414" i="6" s="1"/>
  <c r="R218" i="6"/>
  <c r="S218" i="6" s="1" a="1"/>
  <c r="S218" i="6" s="1"/>
  <c r="T218" i="6" s="1"/>
  <c r="R54" i="6"/>
  <c r="S54" i="6" s="1" a="1"/>
  <c r="S54" i="6" s="1"/>
  <c r="T54" i="6" s="1"/>
  <c r="R159" i="6"/>
  <c r="S159" i="6" s="1" a="1"/>
  <c r="S159" i="6" s="1"/>
  <c r="T159" i="6" s="1"/>
  <c r="R303" i="6"/>
  <c r="S303" i="6" s="1" a="1"/>
  <c r="S303" i="6" s="1"/>
  <c r="T303" i="6" s="1"/>
  <c r="R422" i="6"/>
  <c r="S422" i="6" s="1" a="1"/>
  <c r="S422" i="6" s="1"/>
  <c r="T422" i="6" s="1"/>
  <c r="R171" i="6"/>
  <c r="S171" i="6" s="1" a="1"/>
  <c r="S171" i="6" s="1"/>
  <c r="T171" i="6" s="1"/>
  <c r="R102" i="6"/>
  <c r="S102" i="6" s="1" a="1"/>
  <c r="S102" i="6" s="1"/>
  <c r="T102" i="6" s="1"/>
  <c r="R339" i="6"/>
  <c r="S339" i="6" s="1" a="1"/>
  <c r="S339" i="6" s="1"/>
  <c r="T339" i="6" s="1"/>
  <c r="R269" i="6"/>
  <c r="S269" i="6" s="1" a="1"/>
  <c r="S269" i="6" s="1"/>
  <c r="T269" i="6" s="1"/>
  <c r="R382" i="6"/>
  <c r="S382" i="6" s="1" a="1"/>
  <c r="S382" i="6" s="1"/>
  <c r="T382" i="6" s="1"/>
  <c r="R210" i="6"/>
  <c r="S210" i="6" s="1" a="1"/>
  <c r="S210" i="6" s="1"/>
  <c r="T210" i="6" s="1"/>
  <c r="R124" i="6"/>
  <c r="S124" i="6" s="1" a="1"/>
  <c r="S124" i="6" s="1"/>
  <c r="T124" i="6" s="1"/>
  <c r="R2" i="6"/>
  <c r="S2" i="6" s="1" a="1"/>
  <c r="S2" i="6" s="1"/>
  <c r="T2" i="6" s="1"/>
  <c r="R295" i="6"/>
  <c r="S295" i="6" s="1" a="1"/>
  <c r="S295" i="6" s="1"/>
  <c r="T295" i="6" s="1"/>
  <c r="R396" i="6"/>
  <c r="S396" i="6" s="1" a="1"/>
  <c r="S396" i="6" s="1"/>
  <c r="T396" i="6" s="1"/>
  <c r="R224" i="6"/>
  <c r="S224" i="6" s="1" a="1"/>
  <c r="S224" i="6" s="1"/>
  <c r="T224" i="6" s="1"/>
  <c r="R9" i="6"/>
  <c r="S9" i="6" s="1" a="1"/>
  <c r="S9" i="6" s="1"/>
  <c r="T9" i="6" s="1"/>
  <c r="R409" i="6"/>
  <c r="S409" i="6" s="1" a="1"/>
  <c r="S409" i="6" s="1"/>
  <c r="T409" i="6" s="1"/>
  <c r="R237" i="6"/>
  <c r="S237" i="6" s="1" a="1"/>
  <c r="S237" i="6" s="1"/>
  <c r="T237" i="6" s="1"/>
  <c r="R109" i="6"/>
  <c r="S109" i="6" s="1" a="1"/>
  <c r="S109" i="6" s="1"/>
  <c r="T109" i="6" s="1"/>
  <c r="R354" i="6"/>
  <c r="S354" i="6" s="1" a="1"/>
  <c r="S354" i="6" s="1"/>
  <c r="T354" i="6" s="1"/>
  <c r="R274" i="6"/>
  <c r="S274" i="6" s="1" a="1"/>
  <c r="S274" i="6" s="1"/>
  <c r="T274" i="6" s="1"/>
  <c r="R380" i="6"/>
  <c r="S380" i="6" s="1" a="1"/>
  <c r="S380" i="6" s="1"/>
  <c r="T380" i="6" s="1"/>
  <c r="R215" i="6"/>
  <c r="S215" i="6" s="1" a="1"/>
  <c r="S215" i="6" s="1"/>
  <c r="T215" i="6" s="1"/>
  <c r="R256" i="6"/>
  <c r="S256" i="6" s="1" a="1"/>
  <c r="S256" i="6" s="1"/>
  <c r="T256" i="6" s="1"/>
  <c r="R343" i="6"/>
  <c r="S343" i="6" s="1" a="1"/>
  <c r="S343" i="6" s="1"/>
  <c r="T343" i="6" s="1"/>
  <c r="R276" i="6"/>
  <c r="S276" i="6" s="1" a="1"/>
  <c r="S276" i="6" s="1"/>
  <c r="T276" i="6" s="1"/>
  <c r="R368" i="6"/>
  <c r="S368" i="6" s="1" a="1"/>
  <c r="S368" i="6" s="1"/>
  <c r="T368" i="6" s="1"/>
  <c r="R181" i="6"/>
  <c r="S181" i="6" s="1" a="1"/>
  <c r="S181" i="6" s="1"/>
  <c r="T181" i="6" s="1"/>
  <c r="R268" i="6"/>
  <c r="S268" i="6" s="1" a="1"/>
  <c r="S268" i="6" s="1"/>
  <c r="T268" i="6" s="1"/>
  <c r="R363" i="6"/>
  <c r="S363" i="6" s="1" a="1"/>
  <c r="S363" i="6" s="1"/>
  <c r="T363" i="6" s="1"/>
  <c r="R230" i="6"/>
  <c r="S230" i="6" s="1" a="1"/>
  <c r="S230" i="6" s="1"/>
  <c r="T230" i="6" s="1"/>
  <c r="R52" i="6"/>
  <c r="S52" i="6" s="1" a="1"/>
  <c r="S52" i="6" s="1"/>
  <c r="T52" i="6" s="1"/>
  <c r="R356" i="6"/>
  <c r="S356" i="6" s="1" a="1"/>
  <c r="S356" i="6" s="1"/>
  <c r="T356" i="6" s="1"/>
  <c r="R281" i="6"/>
  <c r="S281" i="6" s="1" a="1"/>
  <c r="S281" i="6" s="1"/>
  <c r="T281" i="6" s="1"/>
  <c r="R377" i="6"/>
  <c r="S377" i="6" s="1" a="1"/>
  <c r="S377" i="6" s="1"/>
  <c r="T377" i="6" s="1"/>
  <c r="R222" i="6"/>
  <c r="S222" i="6" s="1" a="1"/>
  <c r="S222" i="6" s="1"/>
  <c r="T222" i="6" s="1"/>
  <c r="R403" i="6"/>
  <c r="S403" i="6" s="1" a="1"/>
  <c r="S403" i="6" s="1"/>
  <c r="T403" i="6" s="1"/>
  <c r="R163" i="6"/>
  <c r="S163" i="6" s="1" a="1"/>
  <c r="S163" i="6" s="1"/>
  <c r="T163" i="6" s="1"/>
  <c r="R78" i="6"/>
  <c r="S78" i="6" s="1" a="1"/>
  <c r="S78" i="6" s="1"/>
  <c r="T78" i="6" s="1"/>
  <c r="R383" i="6"/>
  <c r="S383" i="6" s="1" a="1"/>
  <c r="S383" i="6" s="1"/>
  <c r="T383" i="6" s="1"/>
  <c r="R236" i="6"/>
  <c r="S236" i="6" s="1" a="1"/>
  <c r="S236" i="6" s="1"/>
  <c r="T236" i="6" s="1"/>
  <c r="R147" i="6"/>
  <c r="S147" i="6" s="1" a="1"/>
  <c r="S147" i="6" s="1"/>
  <c r="T147" i="6" s="1"/>
  <c r="R373" i="6"/>
  <c r="S373" i="6" s="1" a="1"/>
  <c r="S373" i="6" s="1"/>
  <c r="T373" i="6" s="1"/>
  <c r="R249" i="6"/>
  <c r="S249" i="6" s="1" a="1"/>
  <c r="S249" i="6" s="1"/>
  <c r="T249" i="6" s="1"/>
  <c r="R84" i="6"/>
  <c r="S84" i="6" s="1" a="1"/>
  <c r="S84" i="6" s="1"/>
  <c r="T84" i="6" s="1"/>
  <c r="R347" i="6"/>
  <c r="S347" i="6" s="1" a="1"/>
  <c r="S347" i="6" s="1"/>
  <c r="T347" i="6" s="1"/>
  <c r="R286" i="6"/>
  <c r="S286" i="6" s="1" a="1"/>
  <c r="S286" i="6" s="1"/>
  <c r="T286" i="6" s="1"/>
  <c r="R353" i="6"/>
  <c r="S353" i="6" s="1" a="1"/>
  <c r="S353" i="6" s="1"/>
  <c r="T353" i="6" s="1"/>
  <c r="R227" i="6"/>
  <c r="S227" i="6" s="1" a="1"/>
  <c r="S227" i="6" s="1"/>
  <c r="T227" i="6" s="1"/>
  <c r="R119" i="6"/>
  <c r="S119" i="6" s="1" a="1"/>
  <c r="S119" i="6" s="1"/>
  <c r="T119" i="6" s="1"/>
  <c r="R321" i="6"/>
  <c r="S321" i="6" s="1" a="1"/>
  <c r="S321" i="6" s="1"/>
  <c r="T321" i="6" s="1"/>
  <c r="R288" i="6"/>
  <c r="S288" i="6" s="1" a="1"/>
  <c r="S288" i="6" s="1"/>
  <c r="T288" i="6" s="1"/>
  <c r="R397" i="6"/>
  <c r="S397" i="6" s="1" a="1"/>
  <c r="S397" i="6" s="1"/>
  <c r="T397" i="6" s="1"/>
  <c r="R193" i="6"/>
  <c r="S193" i="6" s="1" a="1"/>
  <c r="S193" i="6" s="1"/>
  <c r="T193" i="6" s="1"/>
  <c r="R143" i="6"/>
  <c r="S143" i="6" s="1" a="1"/>
  <c r="S143" i="6" s="1"/>
  <c r="T143" i="6" s="1"/>
  <c r="R419" i="6"/>
  <c r="S419" i="6" s="1" a="1"/>
  <c r="S419" i="6" s="1"/>
  <c r="T419" i="6" s="1"/>
  <c r="R242" i="6"/>
  <c r="S242" i="6" s="1" a="1"/>
  <c r="S242" i="6" s="1"/>
  <c r="T242" i="6" s="1"/>
  <c r="R393" i="6"/>
  <c r="S393" i="6" s="1" a="1"/>
  <c r="S393" i="6" s="1"/>
  <c r="T393" i="6" s="1"/>
  <c r="R183" i="6"/>
  <c r="S183" i="6" s="1" a="1"/>
  <c r="S183" i="6" s="1"/>
  <c r="T183" i="6" s="1"/>
  <c r="R342" i="6"/>
  <c r="S342" i="6" s="1" a="1"/>
  <c r="S342" i="6" s="1"/>
  <c r="T342" i="6" s="1"/>
  <c r="R329" i="6"/>
  <c r="S329" i="6" s="1" a="1"/>
  <c r="S329" i="6" s="1"/>
  <c r="T329" i="6" s="1"/>
  <c r="R350" i="6"/>
  <c r="S350" i="6" s="1" a="1"/>
  <c r="S350" i="6" s="1"/>
  <c r="T350" i="6" s="1"/>
  <c r="R297" i="6"/>
  <c r="S297" i="6" s="1" a="1"/>
  <c r="S297" i="6" s="1"/>
  <c r="T297" i="6" s="1"/>
  <c r="R319" i="6"/>
  <c r="S319" i="6" s="1" a="1"/>
  <c r="S319" i="6" s="1"/>
  <c r="T319" i="6" s="1"/>
  <c r="R196" i="6"/>
  <c r="S196" i="6" s="1" a="1"/>
  <c r="S196" i="6" s="1"/>
  <c r="T196" i="6" s="1"/>
  <c r="R391" i="6"/>
  <c r="S391" i="6" s="1" a="1"/>
  <c r="S391" i="6" s="1"/>
  <c r="T391" i="6" s="1"/>
  <c r="R28" i="6"/>
  <c r="S28" i="6" s="1" a="1"/>
  <c r="S28" i="6" s="1"/>
  <c r="T28" i="6" s="1"/>
  <c r="R430" i="6"/>
  <c r="S430" i="6" s="1" a="1"/>
  <c r="S430" i="6" s="1"/>
  <c r="T430" i="6" s="1"/>
  <c r="R293" i="6"/>
  <c r="S293" i="6" s="1" a="1"/>
  <c r="S293" i="6" s="1"/>
  <c r="T293" i="6" s="1"/>
  <c r="R410" i="6"/>
  <c r="S410" i="6" s="1" a="1"/>
  <c r="S410" i="6" s="1"/>
  <c r="T410" i="6" s="1"/>
  <c r="R234" i="6"/>
  <c r="S234" i="6" s="1" a="1"/>
  <c r="S234" i="6" s="1"/>
  <c r="T234" i="6" s="1"/>
  <c r="R388" i="6"/>
  <c r="S388" i="6" s="1" a="1"/>
  <c r="S388" i="6" s="1"/>
  <c r="T388" i="6" s="1"/>
  <c r="R175" i="6"/>
  <c r="S175" i="6" s="1" a="1"/>
  <c r="S175" i="6" s="1"/>
  <c r="T175" i="6" s="1"/>
  <c r="R381" i="6"/>
  <c r="S381" i="6" s="1" a="1"/>
  <c r="S381" i="6" s="1"/>
  <c r="T381" i="6" s="1"/>
  <c r="R411" i="6"/>
  <c r="S411" i="6" s="1" a="1"/>
  <c r="S411" i="6" s="1"/>
  <c r="T411" i="6" s="1"/>
  <c r="R248" i="6"/>
  <c r="S248" i="6" s="1" a="1"/>
  <c r="S248" i="6" s="1"/>
  <c r="T248" i="6" s="1"/>
  <c r="R134" i="6"/>
  <c r="S134" i="6" s="1" a="1"/>
  <c r="S134" i="6" s="1"/>
  <c r="T134" i="6" s="1"/>
  <c r="R304" i="6"/>
  <c r="S304" i="6" s="1" a="1"/>
  <c r="S304" i="6" s="1"/>
  <c r="T304" i="6" s="1"/>
  <c r="R261" i="6"/>
  <c r="S261" i="6" s="1" a="1"/>
  <c r="S261" i="6" s="1"/>
  <c r="T261" i="6" s="1"/>
  <c r="R72" i="6"/>
  <c r="S72" i="6" s="1" a="1"/>
  <c r="S72" i="6" s="1"/>
  <c r="T72" i="6" s="1"/>
  <c r="R154" i="6"/>
  <c r="S154" i="6" s="1" a="1"/>
  <c r="S154" i="6" s="1"/>
  <c r="T154" i="6" s="1"/>
  <c r="R298" i="6"/>
  <c r="S298" i="6" s="1" a="1"/>
  <c r="S298" i="6" s="1"/>
  <c r="T298" i="6" s="1"/>
  <c r="R318" i="6"/>
  <c r="S318" i="6" s="1" a="1"/>
  <c r="S318" i="6" s="1"/>
  <c r="T318" i="6" s="1"/>
  <c r="R239" i="6"/>
  <c r="S239" i="6" s="1" a="1"/>
  <c r="S239" i="6" s="1"/>
  <c r="T239" i="6" s="1"/>
  <c r="R107" i="6"/>
  <c r="S107" i="6" s="1" a="1"/>
  <c r="S107" i="6" s="1"/>
  <c r="T107" i="6" s="1"/>
  <c r="R156" i="6"/>
  <c r="S156" i="6" s="1" a="1"/>
  <c r="S156" i="6" s="1"/>
  <c r="T156" i="6" s="1"/>
  <c r="R300" i="6"/>
  <c r="S300" i="6" s="1" a="1"/>
  <c r="S300" i="6" s="1"/>
  <c r="T300" i="6" s="1"/>
  <c r="R425" i="6"/>
  <c r="S425" i="6" s="1" a="1"/>
  <c r="S425" i="6" s="1"/>
  <c r="T425" i="6" s="1"/>
  <c r="R205" i="6"/>
  <c r="S205" i="6" s="1" a="1"/>
  <c r="S205" i="6" s="1"/>
  <c r="T205" i="6" s="1"/>
  <c r="R141" i="6"/>
  <c r="S141" i="6" s="1" a="1"/>
  <c r="S141" i="6" s="1"/>
  <c r="T141" i="6" s="1"/>
  <c r="R335" i="6"/>
  <c r="S335" i="6" s="1" a="1"/>
  <c r="S335" i="6" s="1"/>
  <c r="T335" i="6" s="1"/>
  <c r="R254" i="6"/>
  <c r="S254" i="6" s="1" a="1"/>
  <c r="S254" i="6" s="1"/>
  <c r="T254" i="6" s="1"/>
  <c r="R389" i="6"/>
  <c r="S389" i="6" s="1" a="1"/>
  <c r="S389" i="6" s="1"/>
  <c r="T389" i="6" s="1"/>
  <c r="R195" i="6"/>
  <c r="S195" i="6" s="1" a="1"/>
  <c r="S195" i="6" s="1"/>
  <c r="T195" i="6" s="1"/>
  <c r="R232" i="6"/>
  <c r="S232" i="6" s="1" a="1"/>
  <c r="S232" i="6" s="1"/>
  <c r="T232" i="6" s="1"/>
  <c r="R111" i="6"/>
  <c r="S111" i="6" s="1" a="1"/>
  <c r="S111" i="6" s="1"/>
  <c r="T111" i="6" s="1"/>
  <c r="R12" i="6"/>
  <c r="S12" i="6" s="1" a="1"/>
  <c r="S12" i="6" s="1"/>
  <c r="T12" i="6" s="1"/>
  <c r="R132" i="6"/>
  <c r="S132" i="6" s="1" a="1"/>
  <c r="S132" i="6" s="1"/>
  <c r="T132" i="6" s="1"/>
  <c r="R192" i="6"/>
  <c r="S192" i="6" s="1" a="1"/>
  <c r="S192" i="6" s="1"/>
  <c r="T192" i="6" s="1"/>
  <c r="R80" i="6"/>
  <c r="S80" i="6" s="1" a="1"/>
  <c r="S80" i="6" s="1"/>
  <c r="T80" i="6" s="1"/>
  <c r="R231" i="6"/>
  <c r="S231" i="6" s="1" a="1"/>
  <c r="S231" i="6" s="1"/>
  <c r="T231" i="6" s="1"/>
  <c r="R367" i="6"/>
  <c r="S367" i="6" s="1" a="1"/>
  <c r="S367" i="6" s="1"/>
  <c r="T367" i="6" s="1"/>
  <c r="R161" i="6"/>
  <c r="S161" i="6" s="1" a="1"/>
  <c r="S161" i="6" s="1"/>
  <c r="T161" i="6" s="1"/>
  <c r="R402" i="6"/>
  <c r="S402" i="6" s="1" a="1"/>
  <c r="S402" i="6" s="1"/>
  <c r="T402" i="6" s="1"/>
  <c r="R407" i="6"/>
  <c r="S407" i="6" s="1" a="1"/>
  <c r="S407" i="6" s="1"/>
  <c r="T407" i="6" s="1"/>
  <c r="R246" i="6"/>
  <c r="S246" i="6" s="1" a="1"/>
  <c r="S246" i="6" s="1"/>
  <c r="T246" i="6" s="1"/>
  <c r="R370" i="6"/>
  <c r="S370" i="6" s="1" a="1"/>
  <c r="S370" i="6" s="1"/>
  <c r="T370" i="6" s="1"/>
  <c r="R187" i="6"/>
  <c r="S187" i="6" s="1" a="1"/>
  <c r="S187" i="6" s="1"/>
  <c r="T187" i="6" s="1"/>
  <c r="R244" i="6"/>
  <c r="S244" i="6" s="1" a="1"/>
  <c r="S244" i="6" s="1"/>
  <c r="T244" i="6" s="1"/>
  <c r="R390" i="6"/>
  <c r="S390" i="6" s="1" a="1"/>
  <c r="S390" i="6" s="1"/>
  <c r="T390" i="6" s="1"/>
  <c r="R260" i="6"/>
  <c r="S260" i="6" s="1" a="1"/>
  <c r="S260" i="6" s="1"/>
  <c r="T260" i="6" s="1"/>
  <c r="R122" i="6"/>
  <c r="S122" i="6" s="1" a="1"/>
  <c r="S122" i="6" s="1"/>
  <c r="T122" i="6" s="1"/>
  <c r="R386" i="6"/>
  <c r="S386" i="6" s="1" a="1"/>
  <c r="S386" i="6" s="1"/>
  <c r="T386" i="6" s="1"/>
  <c r="R273" i="6"/>
  <c r="S273" i="6" s="1" a="1"/>
  <c r="S273" i="6" s="1"/>
  <c r="T273" i="6" s="1"/>
  <c r="R47" i="6"/>
  <c r="S47" i="6" s="1" a="1"/>
  <c r="S47" i="6" s="1"/>
  <c r="T47" i="6" s="1"/>
  <c r="R166" i="6"/>
  <c r="S166" i="6" s="1" a="1"/>
  <c r="S166" i="6" s="1"/>
  <c r="T166" i="6" s="1"/>
  <c r="R420" i="6"/>
  <c r="S420" i="6" s="1" a="1"/>
  <c r="S420" i="6" s="1"/>
  <c r="T420" i="6" s="1"/>
  <c r="R317" i="6"/>
  <c r="S317" i="6" s="1" a="1"/>
  <c r="S317" i="6" s="1"/>
  <c r="T317" i="6" s="1"/>
  <c r="R251" i="6"/>
  <c r="S251" i="6" s="1" a="1"/>
  <c r="S251" i="6" s="1"/>
  <c r="T251" i="6" s="1"/>
  <c r="R33" i="6"/>
  <c r="S33" i="6" s="1" a="1"/>
  <c r="S33" i="6" s="1"/>
  <c r="T33" i="6" s="1"/>
  <c r="R168" i="6"/>
  <c r="S168" i="6" s="1" a="1"/>
  <c r="S168" i="6" s="1"/>
  <c r="T168" i="6" s="1"/>
  <c r="R115" i="6"/>
  <c r="S115" i="6" s="1" a="1"/>
  <c r="S115" i="6" s="1"/>
  <c r="T115" i="6" s="1"/>
  <c r="R332" i="6"/>
  <c r="S332" i="6" s="1" a="1"/>
  <c r="S332" i="6" s="1"/>
  <c r="T332" i="6" s="1"/>
  <c r="R217" i="6"/>
  <c r="S217" i="6" s="1" a="1"/>
  <c r="S217" i="6" s="1"/>
  <c r="T217" i="6" s="1"/>
  <c r="R129" i="6"/>
  <c r="S129" i="6" s="1" a="1"/>
  <c r="S129" i="6" s="1"/>
  <c r="T129" i="6" s="1"/>
  <c r="R327" i="6"/>
  <c r="S327" i="6" s="1" a="1"/>
  <c r="S327" i="6" s="1"/>
  <c r="T327" i="6" s="1"/>
  <c r="R266" i="6"/>
  <c r="S266" i="6" s="1" a="1"/>
  <c r="S266" i="6" s="1"/>
  <c r="T266" i="6" s="1"/>
  <c r="R371" i="6"/>
  <c r="S371" i="6" s="1" a="1"/>
  <c r="S371" i="6" s="1"/>
  <c r="T371" i="6" s="1"/>
  <c r="R207" i="6"/>
  <c r="S207" i="6" s="1" a="1"/>
  <c r="S207" i="6" s="1"/>
  <c r="T207" i="6" s="1"/>
  <c r="R185" i="6"/>
  <c r="S185" i="6" s="1" a="1"/>
  <c r="S185" i="6" s="1"/>
  <c r="T185" i="6" s="1"/>
  <c r="R211" i="6"/>
  <c r="S211" i="6" s="1" a="1"/>
  <c r="S211" i="6" s="1"/>
  <c r="T211" i="6" s="1"/>
  <c r="R284" i="6"/>
  <c r="S284" i="6" s="1" a="1"/>
  <c r="S284" i="6" s="1"/>
  <c r="T284" i="6" s="1"/>
  <c r="R190" i="6"/>
  <c r="S190" i="6" s="1" a="1"/>
  <c r="S190" i="6" s="1"/>
  <c r="T190" i="6" s="1"/>
  <c r="R326" i="6"/>
  <c r="S326" i="6" s="1" a="1"/>
  <c r="S326" i="6" s="1"/>
  <c r="T326" i="6" s="1"/>
  <c r="R241" i="6"/>
  <c r="S241" i="6" s="1" a="1"/>
  <c r="S241" i="6" s="1"/>
  <c r="T241" i="6" s="1"/>
  <c r="R320" i="6"/>
  <c r="S320" i="6" s="1" a="1"/>
  <c r="S320" i="6" s="1"/>
  <c r="T320" i="6" s="1"/>
  <c r="R399" i="6"/>
  <c r="S399" i="6" s="1" a="1"/>
  <c r="S399" i="6" s="1"/>
  <c r="T399" i="6" s="1"/>
  <c r="R173" i="6"/>
  <c r="S173" i="6" s="1" a="1"/>
  <c r="S173" i="6" s="1"/>
  <c r="T173" i="6" s="1"/>
  <c r="R184" i="6"/>
  <c r="S184" i="6" s="1" a="1"/>
  <c r="S184" i="6" s="1"/>
  <c r="T184" i="6" s="1"/>
  <c r="R311" i="6"/>
  <c r="S311" i="6" s="1" a="1"/>
  <c r="S311" i="6" s="1"/>
  <c r="T311" i="6" s="1"/>
  <c r="R258" i="6"/>
  <c r="S258" i="6" s="1" a="1"/>
  <c r="S258" i="6" s="1"/>
  <c r="T258" i="6" s="1"/>
  <c r="R387" i="6"/>
  <c r="S387" i="6" s="1" a="1"/>
  <c r="S387" i="6" s="1"/>
  <c r="T387" i="6" s="1"/>
  <c r="R199" i="6"/>
  <c r="S199" i="6" s="1" a="1"/>
  <c r="S199" i="6" s="1"/>
  <c r="T199" i="6" s="1"/>
  <c r="R90" i="6"/>
  <c r="S90" i="6" s="1" a="1"/>
  <c r="S90" i="6" s="1"/>
  <c r="T90" i="6" s="1"/>
  <c r="R378" i="6"/>
  <c r="S378" i="6" s="1" a="1"/>
  <c r="S378" i="6" s="1"/>
  <c r="T378" i="6" s="1"/>
  <c r="R272" i="6"/>
  <c r="S272" i="6" s="1" a="1"/>
  <c r="S272" i="6" s="1"/>
  <c r="T272" i="6" s="1"/>
  <c r="R98" i="6"/>
  <c r="S98" i="6" s="1" a="1"/>
  <c r="S98" i="6" s="1"/>
  <c r="T98" i="6" s="1"/>
  <c r="R349" i="6"/>
  <c r="S349" i="6" s="1" a="1"/>
  <c r="S349" i="6" s="1"/>
  <c r="T349" i="6" s="1"/>
  <c r="R285" i="6"/>
  <c r="S285" i="6" s="1" a="1"/>
  <c r="S285" i="6" s="1"/>
  <c r="T285" i="6" s="1"/>
  <c r="R413" i="6"/>
  <c r="S413" i="6" s="1" a="1"/>
  <c r="S413" i="6" s="1"/>
  <c r="T413" i="6" s="1"/>
  <c r="R178" i="6"/>
  <c r="S178" i="6" s="1" a="1"/>
  <c r="S178" i="6" s="1"/>
  <c r="T178" i="6" s="1"/>
  <c r="R148" i="6"/>
  <c r="S148" i="6" s="1" a="1"/>
  <c r="S148" i="6" s="1"/>
  <c r="T148" i="6" s="1"/>
  <c r="R314" i="6"/>
  <c r="S314" i="6" s="1" a="1"/>
  <c r="S314" i="6" s="1"/>
  <c r="T314" i="6" s="1"/>
  <c r="R263" i="6"/>
  <c r="S263" i="6" s="1" a="1"/>
  <c r="S263" i="6" s="1"/>
  <c r="T263" i="6" s="1"/>
  <c r="R415" i="6"/>
  <c r="S415" i="6" s="1" a="1"/>
  <c r="S415" i="6" s="1"/>
  <c r="T415" i="6" s="1"/>
  <c r="R180" i="6"/>
  <c r="S180" i="6" s="1" a="1"/>
  <c r="S180" i="6" s="1"/>
  <c r="T180" i="6" s="1"/>
  <c r="R346" i="6"/>
  <c r="S346" i="6" s="1" a="1"/>
  <c r="S346" i="6" s="1"/>
  <c r="T346" i="6" s="1"/>
  <c r="R322" i="6"/>
  <c r="S322" i="6" s="1" a="1"/>
  <c r="S322" i="6" s="1"/>
  <c r="T322" i="6" s="1"/>
  <c r="R229" i="6"/>
  <c r="S229" i="6" s="1" a="1"/>
  <c r="S229" i="6" s="1"/>
  <c r="T229" i="6" s="1"/>
  <c r="R117" i="6"/>
  <c r="S117" i="6" s="1" a="1"/>
  <c r="S117" i="6" s="1"/>
  <c r="T117" i="6" s="1"/>
  <c r="R338" i="6"/>
  <c r="S338" i="6" s="1" a="1"/>
  <c r="S338" i="6" s="1"/>
  <c r="T338" i="6" s="1"/>
  <c r="R278" i="6"/>
  <c r="S278" i="6" s="1" a="1"/>
  <c r="S278" i="6" s="1"/>
  <c r="T278" i="6" s="1"/>
  <c r="R351" i="6"/>
  <c r="S351" i="6" s="1" a="1"/>
  <c r="S351" i="6" s="1"/>
  <c r="T351" i="6" s="1"/>
  <c r="R219" i="6"/>
  <c r="S219" i="6" s="1" a="1"/>
  <c r="S219" i="6" s="1"/>
  <c r="T219" i="6" s="1"/>
  <c r="R392" i="6"/>
  <c r="S392" i="6" s="1" a="1"/>
  <c r="S392" i="6" s="1"/>
  <c r="T392" i="6" s="1"/>
  <c r="R270" i="6"/>
  <c r="S270" i="6" s="1" a="1"/>
  <c r="S270" i="6" s="1"/>
  <c r="T270" i="6" s="1"/>
  <c r="R73" i="6"/>
  <c r="S73" i="6" s="1" a="1"/>
  <c r="S73" i="6" s="1"/>
  <c r="T73" i="6" s="1"/>
  <c r="R372" i="6"/>
  <c r="S372" i="6" s="1" a="1"/>
  <c r="S372" i="6" s="1"/>
  <c r="T372" i="6" s="1"/>
  <c r="R275" i="6"/>
  <c r="S275" i="6" s="1" a="1"/>
  <c r="S275" i="6" s="1"/>
  <c r="T275" i="6" s="1"/>
  <c r="R313" i="6"/>
  <c r="S313" i="6" s="1" a="1"/>
  <c r="S313" i="6" s="1"/>
  <c r="T313" i="6" s="1"/>
  <c r="R290" i="6"/>
  <c r="S290" i="6" s="1" a="1"/>
  <c r="S290" i="6" s="1"/>
  <c r="T290" i="6" s="1"/>
  <c r="R39" i="6"/>
  <c r="S39" i="6" s="1" a="1"/>
  <c r="S39" i="6" s="1"/>
  <c r="T39" i="6" s="1"/>
  <c r="R116" i="6"/>
  <c r="S116" i="6" s="1" a="1"/>
  <c r="S116" i="6" s="1"/>
  <c r="T116" i="6" s="1"/>
  <c r="R13" i="6"/>
  <c r="S13" i="6" s="1" a="1"/>
  <c r="S13" i="6" s="1"/>
  <c r="T13" i="6" s="1"/>
  <c r="R442" i="6"/>
  <c r="S442" i="6" s="1" a="1"/>
  <c r="S442" i="6" s="1"/>
  <c r="T442" i="6" s="1"/>
  <c r="R55" i="6"/>
  <c r="S55" i="6" s="1" a="1"/>
  <c r="S55" i="6" s="1"/>
  <c r="T55" i="6" s="1"/>
  <c r="R99" i="6"/>
  <c r="S99" i="6" s="1" a="1"/>
  <c r="S99" i="6" s="1"/>
  <c r="T99" i="6" s="1"/>
  <c r="R53" i="6"/>
  <c r="S53" i="6" s="1" a="1"/>
  <c r="S53" i="6" s="1"/>
  <c r="T53" i="6" s="1"/>
  <c r="R123" i="6"/>
  <c r="S123" i="6" s="1" a="1"/>
  <c r="S123" i="6" s="1"/>
  <c r="T123" i="6" s="1"/>
  <c r="R92" i="6"/>
  <c r="S92" i="6" s="1" a="1"/>
  <c r="S92" i="6" s="1"/>
  <c r="T92" i="6" s="1"/>
  <c r="R31" i="6"/>
  <c r="S31" i="6" s="1" a="1"/>
  <c r="S31" i="6" s="1"/>
  <c r="T31" i="6" s="1"/>
  <c r="R440" i="6"/>
  <c r="S440" i="6" s="1" a="1"/>
  <c r="S440" i="6" s="1"/>
  <c r="T440" i="6" s="1"/>
  <c r="R131" i="6"/>
  <c r="S131" i="6" s="1" a="1"/>
  <c r="S131" i="6" s="1"/>
  <c r="T131" i="6" s="1"/>
  <c r="R61" i="6"/>
  <c r="S61" i="6" s="1" a="1"/>
  <c r="S61" i="6" s="1"/>
  <c r="T61" i="6" s="1"/>
  <c r="R19" i="6"/>
  <c r="S19" i="6" s="1" a="1"/>
  <c r="S19" i="6" s="1"/>
  <c r="T19" i="6" s="1"/>
  <c r="R16" i="6"/>
  <c r="S16" i="6" s="1" a="1"/>
  <c r="S16" i="6" s="1"/>
  <c r="T16" i="6" s="1"/>
  <c r="R112" i="6"/>
  <c r="S112" i="6" s="1" a="1"/>
  <c r="S112" i="6" s="1"/>
  <c r="T112" i="6" s="1"/>
  <c r="R68" i="6"/>
  <c r="S68" i="6" s="1" a="1"/>
  <c r="S68" i="6" s="1"/>
  <c r="T68" i="6" s="1"/>
  <c r="R110" i="6"/>
  <c r="S110" i="6" s="1" a="1"/>
  <c r="S110" i="6" s="1"/>
  <c r="T110" i="6" s="1"/>
  <c r="R30" i="6"/>
  <c r="S30" i="6" s="1" a="1"/>
  <c r="S30" i="6" s="1"/>
  <c r="T30" i="6" s="1"/>
  <c r="R100" i="6"/>
  <c r="S100" i="6" s="1" a="1"/>
  <c r="S100" i="6" s="1"/>
  <c r="T100" i="6" s="1"/>
  <c r="R103" i="6"/>
  <c r="S103" i="6" s="1" a="1"/>
  <c r="S103" i="6" s="1"/>
  <c r="T103" i="6" s="1"/>
  <c r="R441" i="6"/>
  <c r="S441" i="6" s="1" a="1"/>
  <c r="S441" i="6" s="1"/>
  <c r="T441" i="6" s="1"/>
  <c r="R434" i="6"/>
  <c r="S434" i="6" s="1" a="1"/>
  <c r="S434" i="6" s="1"/>
  <c r="T434" i="6" s="1"/>
  <c r="R136" i="6"/>
  <c r="S136" i="6" s="1" a="1"/>
  <c r="S136" i="6" s="1"/>
  <c r="T136" i="6" s="1"/>
  <c r="R43" i="6"/>
  <c r="S43" i="6" s="1" a="1"/>
  <c r="S43" i="6" s="1"/>
  <c r="T43" i="6" s="1"/>
  <c r="R6" i="6"/>
  <c r="S6" i="6" s="1" a="1"/>
  <c r="S6" i="6" s="1"/>
  <c r="T6" i="6" s="1"/>
  <c r="R66" i="6"/>
  <c r="S66" i="6" s="1" a="1"/>
  <c r="S66" i="6" s="1"/>
  <c r="T66" i="6" s="1"/>
  <c r="R94" i="6"/>
  <c r="S94" i="6" s="1" a="1"/>
  <c r="S94" i="6" s="1"/>
  <c r="T94" i="6" s="1"/>
  <c r="R81" i="6"/>
  <c r="S81" i="6" s="1" a="1"/>
  <c r="S81" i="6" s="1"/>
  <c r="T81" i="6" s="1"/>
  <c r="R87" i="6"/>
  <c r="S87" i="6" s="1" a="1"/>
  <c r="S87" i="6" s="1"/>
  <c r="T87" i="6" s="1"/>
  <c r="R62" i="6"/>
  <c r="S62" i="6" s="1" a="1"/>
  <c r="S62" i="6" s="1"/>
  <c r="T62" i="6" s="1"/>
  <c r="R82" i="6"/>
  <c r="S82" i="6" s="1" a="1"/>
  <c r="S82" i="6" s="1"/>
  <c r="T82" i="6" s="1"/>
  <c r="R113" i="6"/>
  <c r="S113" i="6" s="1" a="1"/>
  <c r="S113" i="6" s="1"/>
  <c r="T113" i="6" s="1"/>
  <c r="R22" i="6"/>
  <c r="S22" i="6" s="1" a="1"/>
  <c r="S22" i="6" s="1"/>
  <c r="T22" i="6" s="1"/>
  <c r="Y155" i="1"/>
  <c r="AI121" i="6" l="1"/>
  <c r="AI127" i="6"/>
  <c r="AI436" i="6"/>
  <c r="AI83" i="6"/>
  <c r="AI14" i="6"/>
  <c r="AI435" i="6"/>
  <c r="AI433" i="6"/>
  <c r="AI96" i="6"/>
  <c r="AI90" i="6"/>
  <c r="AI136" i="6"/>
  <c r="AI51" i="6"/>
  <c r="AI122" i="6"/>
  <c r="AI79" i="6"/>
  <c r="AI6" i="6"/>
  <c r="AI11" i="6"/>
  <c r="AI44" i="6"/>
  <c r="AI89" i="6"/>
  <c r="AI376" i="6"/>
  <c r="AI352" i="6"/>
  <c r="AI328" i="6"/>
  <c r="AI304" i="6"/>
  <c r="AI424" i="6"/>
  <c r="AI400" i="6"/>
  <c r="AI411" i="6"/>
  <c r="AI363" i="6"/>
  <c r="AI315" i="6"/>
  <c r="AI267" i="6"/>
  <c r="AI219" i="6"/>
  <c r="AI171" i="6"/>
  <c r="AI410" i="6"/>
  <c r="AI362" i="6"/>
  <c r="AI314" i="6"/>
  <c r="AI266" i="6"/>
  <c r="AI106" i="6"/>
  <c r="AI15" i="6"/>
  <c r="AI88" i="6"/>
  <c r="AI74" i="6"/>
  <c r="AI46" i="6"/>
  <c r="AI135" i="6"/>
  <c r="AI133" i="6"/>
  <c r="AI149" i="6"/>
  <c r="AI142" i="6"/>
  <c r="AI232" i="6"/>
  <c r="AI208" i="6"/>
  <c r="AI184" i="6"/>
  <c r="AI160" i="6"/>
  <c r="AI280" i="6"/>
  <c r="AI256" i="6"/>
  <c r="AI399" i="6"/>
  <c r="AI351" i="6"/>
  <c r="AI303" i="6"/>
  <c r="AI255" i="6"/>
  <c r="AI207" i="6"/>
  <c r="AI159" i="6"/>
  <c r="AI398" i="6"/>
  <c r="AI350" i="6"/>
  <c r="AI302" i="6"/>
  <c r="AI254" i="6"/>
  <c r="AI206" i="6"/>
  <c r="AI158" i="6"/>
  <c r="AI397" i="6"/>
  <c r="AI349" i="6"/>
  <c r="AI301" i="6"/>
  <c r="AI253" i="6"/>
  <c r="AI205" i="6"/>
  <c r="AI157" i="6"/>
  <c r="AI396" i="6"/>
  <c r="AI348" i="6"/>
  <c r="AI300" i="6"/>
  <c r="AI252" i="6"/>
  <c r="AI204" i="6"/>
  <c r="AI156" i="6"/>
  <c r="AI407" i="6"/>
  <c r="AI359" i="6"/>
  <c r="AI27" i="6"/>
  <c r="AI32" i="6"/>
  <c r="AI36" i="6"/>
  <c r="AI92" i="6"/>
  <c r="AI71" i="6"/>
  <c r="AI143" i="6"/>
  <c r="AI388" i="6"/>
  <c r="AI364" i="6"/>
  <c r="AI340" i="6"/>
  <c r="AI316" i="6"/>
  <c r="AI412" i="6"/>
  <c r="AI387" i="6"/>
  <c r="AI339" i="6"/>
  <c r="AI291" i="6"/>
  <c r="AI243" i="6"/>
  <c r="AI195" i="6"/>
  <c r="AI434" i="6"/>
  <c r="AI386" i="6"/>
  <c r="AI338" i="6"/>
  <c r="AI290" i="6"/>
  <c r="AI242" i="6"/>
  <c r="AI194" i="6"/>
  <c r="AI385" i="6"/>
  <c r="AI337" i="6"/>
  <c r="AI289" i="6"/>
  <c r="AI241" i="6"/>
  <c r="AI193" i="6"/>
  <c r="AI432" i="6"/>
  <c r="AI384" i="6"/>
  <c r="AI336" i="6"/>
  <c r="AI288" i="6"/>
  <c r="AI240" i="6"/>
  <c r="AI192" i="6"/>
  <c r="AI443" i="6"/>
  <c r="AI395" i="6"/>
  <c r="AI347" i="6"/>
  <c r="AI299" i="6"/>
  <c r="AI251" i="6"/>
  <c r="AI203" i="6"/>
  <c r="AI155" i="6"/>
  <c r="AI406" i="6"/>
  <c r="AI358" i="6"/>
  <c r="AI310" i="6"/>
  <c r="AI262" i="6"/>
  <c r="AI214" i="6"/>
  <c r="AI166" i="6"/>
  <c r="AI417" i="6"/>
  <c r="AI369" i="6"/>
  <c r="AI321" i="6"/>
  <c r="AI273" i="6"/>
  <c r="AI225" i="6"/>
  <c r="AI177" i="6"/>
  <c r="AI416" i="6"/>
  <c r="AI368" i="6"/>
  <c r="AI320" i="6"/>
  <c r="AI272" i="6"/>
  <c r="AI224" i="6"/>
  <c r="AI176" i="6"/>
  <c r="AI415" i="6"/>
  <c r="AI367" i="6"/>
  <c r="AI319" i="6"/>
  <c r="AI271" i="6"/>
  <c r="AI82" i="6"/>
  <c r="AI63" i="6"/>
  <c r="AI9" i="6"/>
  <c r="AI70" i="6"/>
  <c r="AI78" i="6"/>
  <c r="AI115" i="6"/>
  <c r="AI29" i="6"/>
  <c r="AI132" i="6"/>
  <c r="AI26" i="6"/>
  <c r="AI244" i="6"/>
  <c r="AI220" i="6"/>
  <c r="AI196" i="6"/>
  <c r="AI172" i="6"/>
  <c r="AI292" i="6"/>
  <c r="AI268" i="6"/>
  <c r="AI423" i="6"/>
  <c r="AI375" i="6"/>
  <c r="AI327" i="6"/>
  <c r="AI279" i="6"/>
  <c r="AI231" i="6"/>
  <c r="AI183" i="6"/>
  <c r="AI422" i="6"/>
  <c r="AI374" i="6"/>
  <c r="AI326" i="6"/>
  <c r="AI278" i="6"/>
  <c r="AI230" i="6"/>
  <c r="AI182" i="6"/>
  <c r="AI421" i="6"/>
  <c r="AI373" i="6"/>
  <c r="AI325" i="6"/>
  <c r="AI277" i="6"/>
  <c r="AI229" i="6"/>
  <c r="AI181" i="6"/>
  <c r="AI311" i="6"/>
  <c r="AI263" i="6"/>
  <c r="AI215" i="6"/>
  <c r="AI167" i="6"/>
  <c r="AI418" i="6"/>
  <c r="AI370" i="6"/>
  <c r="AI322" i="6"/>
  <c r="AI274" i="6"/>
  <c r="AI226" i="6"/>
  <c r="AI178" i="6"/>
  <c r="AI429" i="6"/>
  <c r="AI381" i="6"/>
  <c r="AI333" i="6"/>
  <c r="AI285" i="6"/>
  <c r="AI237" i="6"/>
  <c r="AI189" i="6"/>
  <c r="AI428" i="6"/>
  <c r="AI380" i="6"/>
  <c r="AI332" i="6"/>
  <c r="AI284" i="6"/>
  <c r="AI236" i="6"/>
  <c r="AI188" i="6"/>
  <c r="AI427" i="6"/>
  <c r="AI379" i="6"/>
  <c r="AI331" i="6"/>
  <c r="AI283" i="6"/>
  <c r="AI235" i="6"/>
  <c r="AI187" i="6"/>
  <c r="AI426" i="6"/>
  <c r="AI378" i="6"/>
  <c r="AI330" i="6"/>
  <c r="AI282" i="6"/>
  <c r="AI234" i="6"/>
  <c r="AI186" i="6"/>
  <c r="AI425" i="6"/>
  <c r="AI377" i="6"/>
  <c r="AI329" i="6"/>
  <c r="AI281" i="6"/>
  <c r="AI233" i="6"/>
  <c r="AI185" i="6"/>
  <c r="AI39" i="6"/>
  <c r="AI8" i="6"/>
  <c r="AI12" i="6"/>
  <c r="AI152" i="6"/>
  <c r="AI117" i="6"/>
  <c r="AI17" i="6"/>
  <c r="AI140" i="6"/>
  <c r="AI126" i="6"/>
  <c r="AI150" i="6"/>
  <c r="AI60" i="6"/>
  <c r="AI31" i="6"/>
  <c r="AI151" i="6"/>
  <c r="AI138" i="6"/>
  <c r="AI25" i="6"/>
  <c r="AI104" i="6"/>
  <c r="AI97" i="6"/>
  <c r="AI62" i="6"/>
  <c r="AI105" i="6"/>
  <c r="AI116" i="6"/>
  <c r="AI148" i="6"/>
  <c r="AI20" i="6"/>
  <c r="AI34" i="6"/>
  <c r="AI13" i="6"/>
  <c r="AI57" i="6"/>
  <c r="AI53" i="6"/>
  <c r="AI111" i="6"/>
  <c r="AI69" i="6"/>
  <c r="AI134" i="6"/>
  <c r="AI110" i="6"/>
  <c r="AI223" i="6"/>
  <c r="AI175" i="6"/>
  <c r="AI414" i="6"/>
  <c r="AI366" i="6"/>
  <c r="AI318" i="6"/>
  <c r="AI270" i="6"/>
  <c r="AI222" i="6"/>
  <c r="AI174" i="6"/>
  <c r="AI413" i="6"/>
  <c r="AI365" i="6"/>
  <c r="AI317" i="6"/>
  <c r="AI269" i="6"/>
  <c r="AI221" i="6"/>
  <c r="AI173" i="6"/>
  <c r="AI75" i="6"/>
  <c r="AI24" i="6"/>
  <c r="AI33" i="6"/>
  <c r="AI7" i="6"/>
  <c r="AI102" i="6"/>
  <c r="AI58" i="6"/>
  <c r="AI43" i="6"/>
  <c r="AI131" i="6"/>
  <c r="AI119" i="6"/>
  <c r="AI54" i="6"/>
  <c r="AI40" i="6"/>
  <c r="AI153" i="6"/>
  <c r="AI42" i="6"/>
  <c r="AI93" i="6"/>
  <c r="AI23" i="6"/>
  <c r="AI38" i="6"/>
  <c r="AI64" i="6"/>
  <c r="AI84" i="6"/>
  <c r="AI80" i="6"/>
  <c r="AI10" i="6"/>
  <c r="AI91" i="6"/>
  <c r="AI45" i="6"/>
  <c r="AI48" i="6"/>
  <c r="AI130" i="6"/>
  <c r="AI35" i="6"/>
  <c r="AI120" i="6"/>
  <c r="AI147" i="6"/>
  <c r="AI420" i="6"/>
  <c r="AI372" i="6"/>
  <c r="AI324" i="6"/>
  <c r="AI276" i="6"/>
  <c r="AI228" i="6"/>
  <c r="AI180" i="6"/>
  <c r="AI431" i="6"/>
  <c r="AI383" i="6"/>
  <c r="AI335" i="6"/>
  <c r="AI287" i="6"/>
  <c r="AI239" i="6"/>
  <c r="AI191" i="6"/>
  <c r="AI442" i="6"/>
  <c r="AI394" i="6"/>
  <c r="AI346" i="6"/>
  <c r="AI298" i="6"/>
  <c r="AI250" i="6"/>
  <c r="AI202" i="6"/>
  <c r="AI154" i="6"/>
  <c r="AI405" i="6"/>
  <c r="AI357" i="6"/>
  <c r="AI309" i="6"/>
  <c r="AI261" i="6"/>
  <c r="AI213" i="6"/>
  <c r="AI165" i="6"/>
  <c r="AI404" i="6"/>
  <c r="AI356" i="6"/>
  <c r="AI308" i="6"/>
  <c r="AI260" i="6"/>
  <c r="AI212" i="6"/>
  <c r="AI164" i="6"/>
  <c r="AI403" i="6"/>
  <c r="AI355" i="6"/>
  <c r="AI307" i="6"/>
  <c r="AI259" i="6"/>
  <c r="AI211" i="6"/>
  <c r="AI163" i="6"/>
  <c r="AI402" i="6"/>
  <c r="AI354" i="6"/>
  <c r="AI306" i="6"/>
  <c r="AI258" i="6"/>
  <c r="AI210" i="6"/>
  <c r="AI162" i="6"/>
  <c r="AI401" i="6"/>
  <c r="AI353" i="6"/>
  <c r="AI305" i="6"/>
  <c r="AI257" i="6"/>
  <c r="AI209" i="6"/>
  <c r="AI161" i="6"/>
  <c r="AI61" i="6"/>
  <c r="AI66" i="6"/>
  <c r="AI113" i="6"/>
  <c r="AI99" i="6"/>
  <c r="AI19" i="6"/>
  <c r="AI55" i="6"/>
  <c r="AI100" i="6"/>
  <c r="AI73" i="6"/>
  <c r="AI86" i="6"/>
  <c r="AI47" i="6"/>
  <c r="AI30" i="6"/>
  <c r="AI76" i="6"/>
  <c r="AI114" i="6"/>
  <c r="AI5" i="6"/>
  <c r="AI56" i="6"/>
  <c r="AI65" i="6"/>
  <c r="AI95" i="6"/>
  <c r="AI137" i="6"/>
  <c r="AI59" i="6"/>
  <c r="AI21" i="6"/>
  <c r="AI68" i="6"/>
  <c r="AI41" i="6"/>
  <c r="AI77" i="6"/>
  <c r="AI49" i="6"/>
  <c r="AI67" i="6"/>
  <c r="AI22" i="6"/>
  <c r="AI125" i="6"/>
  <c r="AI218" i="6"/>
  <c r="AI170" i="6"/>
  <c r="AI409" i="6"/>
  <c r="AI361" i="6"/>
  <c r="AI313" i="6"/>
  <c r="AI265" i="6"/>
  <c r="AI217" i="6"/>
  <c r="AI169" i="6"/>
  <c r="AI408" i="6"/>
  <c r="AI360" i="6"/>
  <c r="AI312" i="6"/>
  <c r="AI264" i="6"/>
  <c r="AI216" i="6"/>
  <c r="AI168" i="6"/>
  <c r="AI419" i="6"/>
  <c r="AI371" i="6"/>
  <c r="AI323" i="6"/>
  <c r="AI275" i="6"/>
  <c r="AI227" i="6"/>
  <c r="AI179" i="6"/>
  <c r="AI430" i="6"/>
  <c r="AI382" i="6"/>
  <c r="AI334" i="6"/>
  <c r="AI286" i="6"/>
  <c r="AI238" i="6"/>
  <c r="AI190" i="6"/>
  <c r="AI441" i="6"/>
  <c r="AI393" i="6"/>
  <c r="AI345" i="6"/>
  <c r="AI297" i="6"/>
  <c r="AI249" i="6"/>
  <c r="AI201" i="6"/>
  <c r="AI440" i="6"/>
  <c r="AI392" i="6"/>
  <c r="AI344" i="6"/>
  <c r="AI296" i="6"/>
  <c r="AI248" i="6"/>
  <c r="AI200" i="6"/>
  <c r="AI439" i="6"/>
  <c r="AI391" i="6"/>
  <c r="AI343" i="6"/>
  <c r="AI295" i="6"/>
  <c r="AI247" i="6"/>
  <c r="AI199" i="6"/>
  <c r="AI438" i="6"/>
  <c r="AI390" i="6"/>
  <c r="AI342" i="6"/>
  <c r="AI294" i="6"/>
  <c r="AI246" i="6"/>
  <c r="AI198" i="6"/>
  <c r="AI437" i="6"/>
  <c r="AI389" i="6"/>
  <c r="AI341" i="6"/>
  <c r="AI293" i="6"/>
  <c r="AI245" i="6"/>
  <c r="AI197" i="6"/>
  <c r="AI146" i="6"/>
  <c r="AI18" i="6"/>
  <c r="AI124" i="6"/>
  <c r="AI98" i="6"/>
  <c r="AI101" i="6"/>
  <c r="AI72" i="6"/>
  <c r="AI103" i="6"/>
  <c r="AI28" i="6"/>
  <c r="AI85" i="6"/>
  <c r="AI144" i="6"/>
  <c r="AI139" i="6"/>
  <c r="AI87" i="6"/>
  <c r="AI94" i="6"/>
  <c r="AI128" i="6"/>
  <c r="AI123" i="6"/>
  <c r="AI52" i="6"/>
  <c r="AI81" i="6"/>
  <c r="AI108" i="6"/>
  <c r="AI109" i="6"/>
  <c r="AI129" i="6"/>
  <c r="AI112" i="6"/>
  <c r="AI145" i="6"/>
  <c r="AI37" i="6"/>
  <c r="AI107" i="6"/>
  <c r="AI50" i="6"/>
  <c r="AI16" i="6"/>
  <c r="AI118" i="6"/>
  <c r="AI141" i="6"/>
  <c r="I2" i="6"/>
  <c r="J2" i="6" s="1"/>
  <c r="AI2" i="6" s="1"/>
  <c r="AI4" i="6"/>
  <c r="AI3" i="6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RILDO RUBACK</author>
  </authors>
  <commentList>
    <comment ref="K444" authorId="0" shapeId="0" xr:uid="{766E3559-07CF-47F0-9581-EEBC64CE2967}">
      <text>
        <r>
          <rPr>
            <b/>
            <sz val="9"/>
            <color indexed="81"/>
            <rFont val="Segoe UI"/>
            <family val="2"/>
          </rPr>
          <t>RILDO RUBACK:</t>
        </r>
        <r>
          <rPr>
            <sz val="9"/>
            <color indexed="81"/>
            <rFont val="Segoe UI"/>
            <family val="2"/>
          </rPr>
          <t xml:space="preserve">
A diferença de </t>
        </r>
        <r>
          <rPr>
            <b/>
            <sz val="9"/>
            <color indexed="81"/>
            <rFont val="Segoe UI"/>
            <family val="2"/>
          </rPr>
          <t>R$ 338.971,80</t>
        </r>
        <r>
          <rPr>
            <sz val="9"/>
            <color indexed="81"/>
            <rFont val="Segoe UI"/>
            <family val="2"/>
          </rPr>
          <t xml:space="preserve"> é:
R$ 136.992,00 - SRiachuelo;
R$ 135.217,80 - SHumaitá; e
R$   66.762,00 - EMA-RIO.
OM que utilizam o MUNIC não constam da planilha, VTD não dispormos de extração de dados pelo CCIMAR-16, a saber:
    * NApOcARongel
    * NPoAlteMaximiano
    * NEBrasil
    * Nve Cisne Branco
    * Funiao
    * NDMBahia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RILDO RUBACK</author>
  </authors>
  <commentList>
    <comment ref="K444" authorId="0" shapeId="0" xr:uid="{F50FEFA2-A64F-4F2D-82F0-61C23B431EEC}">
      <text>
        <r>
          <rPr>
            <b/>
            <sz val="9"/>
            <color indexed="81"/>
            <rFont val="Segoe UI"/>
            <family val="2"/>
          </rPr>
          <t>RILDO RUBACK:</t>
        </r>
        <r>
          <rPr>
            <sz val="9"/>
            <color indexed="81"/>
            <rFont val="Segoe UI"/>
            <family val="2"/>
          </rPr>
          <t xml:space="preserve">
A diferença de </t>
        </r>
        <r>
          <rPr>
            <b/>
            <sz val="9"/>
            <color indexed="81"/>
            <rFont val="Segoe UI"/>
            <family val="2"/>
          </rPr>
          <t>R$ 338.971,80</t>
        </r>
        <r>
          <rPr>
            <sz val="9"/>
            <color indexed="81"/>
            <rFont val="Segoe UI"/>
            <family val="2"/>
          </rPr>
          <t xml:space="preserve"> é:
R$ 136.992,00 - SRiachuelo;
R$ 135.217,80 - SHumaitá; e
R$   66.762,00 - EMA-RIO.
OM que utilizam o MUNIC não constam da planilha, VTD não dispormos de extração de dados pelo CCIMAR-16, a saber:
    * NApOcARongel
    * NPoAlteMaximiano
    * NEBrasil
    * Nve Cisne Branco
    * Funiao
    * NDMBahia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ANDRE AUGUSTO</author>
  </authors>
  <commentList>
    <comment ref="C1" authorId="0" shapeId="0" xr:uid="{8E3082AB-A35A-403F-9D90-CA51F98D13AC}">
      <text>
        <r>
          <rPr>
            <b/>
            <sz val="9"/>
            <color indexed="81"/>
            <rFont val="Segoe UI"/>
            <family val="2"/>
          </rPr>
          <t>ANDRE AUGUSTO:</t>
        </r>
        <r>
          <rPr>
            <sz val="9"/>
            <color indexed="81"/>
            <rFont val="Segoe UI"/>
            <family val="2"/>
          </rPr>
          <t xml:space="preserve">
ÚLTIMAS AUD ESPECIAIS GERADAS
</t>
        </r>
      </text>
    </comment>
    <comment ref="D1" authorId="0" shapeId="0" xr:uid="{FBA89D06-43FD-4C1F-91DB-C340D2691016}">
      <text>
        <r>
          <rPr>
            <b/>
            <sz val="9"/>
            <color indexed="81"/>
            <rFont val="Segoe UI"/>
            <family val="2"/>
          </rPr>
          <t>ANDRE AUGUSTO:</t>
        </r>
        <r>
          <rPr>
            <sz val="9"/>
            <color indexed="81"/>
            <rFont val="Segoe UI"/>
            <family val="2"/>
          </rPr>
          <t xml:space="preserve">
PLANILHA DSM.
SOLICITAR
CUSTOS OSE 2024-POR OMH-OMFM</t>
        </r>
      </text>
    </comment>
    <comment ref="E1" authorId="0" shapeId="0" xr:uid="{9DCA10B8-3A69-4C0C-B87E-6BF66F78244B}">
      <text>
        <r>
          <rPr>
            <b/>
            <sz val="9"/>
            <color indexed="81"/>
            <rFont val="Segoe UI"/>
            <family val="2"/>
          </rPr>
          <t>ANDRE AUGUSTO:</t>
        </r>
        <r>
          <rPr>
            <sz val="9"/>
            <color indexed="81"/>
            <rFont val="Segoe UI"/>
            <family val="2"/>
          </rPr>
          <t xml:space="preserve">
INF CCIMAR-30</t>
        </r>
      </text>
    </comment>
    <comment ref="F1" authorId="0" shapeId="0" xr:uid="{47BA5966-1176-4B66-B7E1-7EB7FC3F7CF4}">
      <text>
        <r>
          <rPr>
            <b/>
            <sz val="9"/>
            <color indexed="81"/>
            <rFont val="Segoe UI"/>
            <family val="2"/>
          </rPr>
          <t>ANDRE AUGUSTO:</t>
        </r>
        <r>
          <rPr>
            <sz val="9"/>
            <color indexed="81"/>
            <rFont val="Segoe UI"/>
            <family val="2"/>
          </rPr>
          <t xml:space="preserve">
INF CCIMAR-30</t>
        </r>
      </text>
    </comment>
    <comment ref="G1" authorId="0" shapeId="0" xr:uid="{0AE1E032-7184-453E-AF4A-F60572A636F9}">
      <text>
        <r>
          <rPr>
            <b/>
            <sz val="9"/>
            <color indexed="81"/>
            <rFont val="Segoe UI"/>
            <family val="2"/>
          </rPr>
          <t>ANDRE AUGUSTO:
PONTUAÇÃO E PESO = 2 para não envezar a análise e desprezar as INF externas da DSM, TCU.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RILDO RUBACK</author>
  </authors>
  <commentList>
    <comment ref="G1" authorId="0" shapeId="0" xr:uid="{C7352755-84E4-4D97-AA52-9CAF5D67EE78}">
      <text>
        <r>
          <rPr>
            <b/>
            <sz val="9"/>
            <color indexed="81"/>
            <rFont val="Segoe UI"/>
            <family val="2"/>
          </rPr>
          <t>RILDO RUBACK:</t>
        </r>
        <r>
          <rPr>
            <sz val="9"/>
            <color indexed="81"/>
            <rFont val="Segoe UI"/>
            <family val="2"/>
          </rPr>
          <t xml:space="preserve">
SGM-307</t>
        </r>
      </text>
    </comment>
    <comment ref="G20" authorId="0" shapeId="0" xr:uid="{A269DD6C-5821-4DED-8AAF-5A2DA9738E47}">
      <text>
        <r>
          <rPr>
            <b/>
            <sz val="9"/>
            <color indexed="81"/>
            <rFont val="Segoe UI"/>
            <family val="2"/>
          </rPr>
          <t>RILDO RUBACK:</t>
        </r>
        <r>
          <rPr>
            <sz val="9"/>
            <color indexed="81"/>
            <rFont val="Segoe UI"/>
            <family val="2"/>
          </rPr>
          <t xml:space="preserve">
OI PAINT</t>
        </r>
      </text>
    </comment>
  </commentList>
</comments>
</file>

<file path=xl/metadata.xml><?xml version="1.0" encoding="utf-8"?>
<metadata xmlns="http://schemas.openxmlformats.org/spreadsheetml/2006/main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xmlns:xda="http://schemas.microsoft.com/office/spreadsheetml/2017/dynamicarray"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<sst xmlns="http://schemas.openxmlformats.org/spreadsheetml/2006/main" count="6713" uniqueCount="1702">
  <si>
    <t>OM</t>
  </si>
  <si>
    <t>CONVITE - PESO 1</t>
  </si>
  <si>
    <t>TOMADA DE PREÇO - PESO 1</t>
  </si>
  <si>
    <t>CONCORRÊNCIA - PESO 2</t>
  </si>
  <si>
    <t>DISPENSA DE LICITAÇÃO - PESO 5</t>
  </si>
  <si>
    <t>INEXIGIBILIDADE - PESO 4</t>
  </si>
  <si>
    <t>NÃO SE APLIOCA - PESO 5</t>
  </si>
  <si>
    <t>SUPRIMENTO DE FUNDOS - PESO 3</t>
  </si>
  <si>
    <t>REGIME DIFERENCIADO - PESO 2</t>
  </si>
  <si>
    <t>CONSULTA - PESO 1</t>
  </si>
  <si>
    <t>PREGÃO - PESO 1</t>
  </si>
  <si>
    <t>CREDENCIAMENTO - PESO 1</t>
  </si>
  <si>
    <t>TRIBUNAL MARITIMO</t>
  </si>
  <si>
    <t>AMAZONIA AZUL TECNOL. DE DEFESA S.A - AMAZUL</t>
  </si>
  <si>
    <t>GABINETE DO COMANDANTE DA MARINHA</t>
  </si>
  <si>
    <t>CENTRO DE COMUNICACAO SOCIAL DA MARINHA</t>
  </si>
  <si>
    <t>SECRETARIA DA COMISSAO INTERMINIST.P/REC.MAR</t>
  </si>
  <si>
    <t>COMISSAO DE PROMOCOES DE OFICIAIS</t>
  </si>
  <si>
    <t>CENTRO DE INTELIGENCIA DA MARINHA</t>
  </si>
  <si>
    <t>PROCURADORIA ESPECIAL DA MARINHA</t>
  </si>
  <si>
    <t>ESTADO-MAIOR DA ARMADA</t>
  </si>
  <si>
    <t>DIR-GERAL DE DESEN.NUCLEAR E TEC.DA MARINHA</t>
  </si>
  <si>
    <t>CENTRO TECNOLOGICO DA MARINHA NO RIO DE JANEI</t>
  </si>
  <si>
    <t>ESCOLA DE GUERRA NAVAL</t>
  </si>
  <si>
    <t>COMANDO DO MATERIAL DE FUZILEIROS NAVAIS</t>
  </si>
  <si>
    <t>CENTRO TECNOLOGICO DO CORPO DE FUZ. NAVAIS</t>
  </si>
  <si>
    <t>BATALHAO NAVAL</t>
  </si>
  <si>
    <t>CENTRO DE INTEND. DA MARINHA PARADA DE LUCAS</t>
  </si>
  <si>
    <t>CENTRO DE INSTRUCAO ALTE. SYLVIO DE CAMARGO</t>
  </si>
  <si>
    <t>CENTRO INST.ALMIRANTE MILCIADES PORTELA ALVES</t>
  </si>
  <si>
    <t>CENTRO DE EDUCACAO FISICA ALTE ADALBE. NUNES</t>
  </si>
  <si>
    <t>CENTRO DE AVALIACAO DA ILHA DA MARAMBAIA</t>
  </si>
  <si>
    <t>COORD-GERAL PROG. DESENV. SUBMAR. NUCLEAR</t>
  </si>
  <si>
    <t>CENTRO LOGISTICO DO MATERIAL DA MARINHA</t>
  </si>
  <si>
    <t>BASE NAVAL DA ILHA DAS COBRAS</t>
  </si>
  <si>
    <t>ARSENAL DE MARINHA_DO RIO DE JANEIRO</t>
  </si>
  <si>
    <t>CENTRO DE INTENDENCIA TECNOLOGICO DA MARINHA</t>
  </si>
  <si>
    <t>DIRETORIA DE SISTEMAS DE ARMAS DA MARINHA</t>
  </si>
  <si>
    <t>CENTRO DE MANUTENCAO DE SISTEMAS DA MARINHA</t>
  </si>
  <si>
    <t>CENTRO DE MISSEIS E ARMAS SUBMAR.DA MARINHA</t>
  </si>
  <si>
    <t>GRUPAMENTO DE NAVIOS HIDROCEANOGRAFICOS</t>
  </si>
  <si>
    <t>BASE DE HIDROGRAFIA DA MARINHA EM NITEROI</t>
  </si>
  <si>
    <t>DIRETORIA DE PORTOS E COSTAS</t>
  </si>
  <si>
    <t>CENTRO DE INSTRUCAO ALMIRANTE GRACA ARANHA</t>
  </si>
  <si>
    <t>INSTITUTO DE EST. DO MAR ALTE PAULO MOREIRA</t>
  </si>
  <si>
    <t>DIRETORIA-GERAL DO PESSOAL DA MARINHA</t>
  </si>
  <si>
    <t>DIRETORIA DE ENSINO DA MARINHA</t>
  </si>
  <si>
    <t>CENTRO DE INSTRUCAO ALMIRANTE WANDENKOLK</t>
  </si>
  <si>
    <t>COLEGIO NAVAL</t>
  </si>
  <si>
    <t>ESCOLA NAVAL</t>
  </si>
  <si>
    <t>SERVICO DE SELECAO DO PESSOAL DA MARINHA</t>
  </si>
  <si>
    <t>CENTRO DE INSTRUCAO ALMIRANTE ALEXANDRINO</t>
  </si>
  <si>
    <t>DIRETORIA DO PESSOAL DA MARINHA</t>
  </si>
  <si>
    <t>DIRETORIA DO PESSOAL DA MARINHA BRASILIA DPM</t>
  </si>
  <si>
    <t>SERVICO DE IDENTIFICACAO DA MARINHA</t>
  </si>
  <si>
    <t>SERVICO DE VETERANOS E PENS. DA MARINHA</t>
  </si>
  <si>
    <t>DIRETORIA DE SAUDE DA MARINHA</t>
  </si>
  <si>
    <t>CENTRO MEDICO ASSISTENCIAL DA MARINHA</t>
  </si>
  <si>
    <t>HOSPITAL CENTRAL_DA MARINHA</t>
  </si>
  <si>
    <t>ODONTOCLINICA CENTRAL DA MARINHA</t>
  </si>
  <si>
    <t>POLICLINICA NAVAL NOSSA SENHORA DA GLORIA</t>
  </si>
  <si>
    <t>UNIDADE INTEGRADA DE SAUDE MENTAL</t>
  </si>
  <si>
    <t>SANATORIO NAVAL DE NOVA FRIBURGO</t>
  </si>
  <si>
    <t>CENTRO DE MEDICINA OPERATIVA DA MARINHA</t>
  </si>
  <si>
    <t>HOSPITAL NAVAL MARCILIO DIAS</t>
  </si>
  <si>
    <t>LABORATORIO FARMACEUTICO DA MARINHA</t>
  </si>
  <si>
    <t>DIRETORIA DE ASSISTENCIA SOCIAL DA MARINHA</t>
  </si>
  <si>
    <t>SERVICO DE ASSISTENCIA SOCIAL DA MARINHA</t>
  </si>
  <si>
    <t>CASA DO MARINHEIRO</t>
  </si>
  <si>
    <t>SECRETARIA-GERAL DA MARINHA</t>
  </si>
  <si>
    <t>COMISSAO NAVAL BRASILEIRA NA EUROPA - LONDRES</t>
  </si>
  <si>
    <t>COMISSAO NAVAL BRASILEIRA EM WASHINGTON</t>
  </si>
  <si>
    <t>DIRETORIA DE ABASTECIMENTO DA MARINHA</t>
  </si>
  <si>
    <t>BASE DE ABASTEC. DA MARINHA NO RIO DE JANEIRO</t>
  </si>
  <si>
    <t>DEPOSITO DE COMBUSTIVEIS_DA MB NO RIO JANEIRO</t>
  </si>
  <si>
    <t>CENTRO DE MUNICAO DA MARINHA</t>
  </si>
  <si>
    <t>CENTRO DE OBTENCAO DA MARINHA NO R.J.</t>
  </si>
  <si>
    <t>CENTRO DE OB.DA MARINHA NO RJ APOIO BASE</t>
  </si>
  <si>
    <t>DIR. DE GESTAO ORCAMENTARIA OP. DE CREDITO</t>
  </si>
  <si>
    <t>CENTRO DE INST. E ADEST. ALM. NEWTON BRAGA</t>
  </si>
  <si>
    <t>DIRETORIA DE FINANCAS DA MARINHA - EXTERIOR</t>
  </si>
  <si>
    <t>PAGADORIA DE PESSOAL DA MARINHA - PAPEM-PAIS</t>
  </si>
  <si>
    <t>PAGADORIA DE PESSOAL DA MARINHA EXTERIOR.</t>
  </si>
  <si>
    <t>PAGADORIA DO PESSOAL DA MARINHA -PAPEM-OM</t>
  </si>
  <si>
    <t>CAIXA DE CONSTR DE CASAS P/ O PESSOAL DA MARI</t>
  </si>
  <si>
    <t>CCCPM - OPERAC. DOS FIN. IMOB E SIMP</t>
  </si>
  <si>
    <t>DIR. DE PATR. HIST. E DOCUMENTACAO DA MARINHA</t>
  </si>
  <si>
    <t>COMANDO DE OPERACOES NAVAIS</t>
  </si>
  <si>
    <t>COMANDO DO 1.DISTRITO NAVAL</t>
  </si>
  <si>
    <t>COMANDO DO GRUPAMENTO DE PATRULHA NAV. DO SUD</t>
  </si>
  <si>
    <t>GRUPAMENTO DE FUZILEIROS NAVAIS_DO RJ</t>
  </si>
  <si>
    <t>CAPITANIA DOS PORTOS DO ESPIRITO SANTO</t>
  </si>
  <si>
    <t>CAPITANIA FLUVIAL DE MINAS GERAIS</t>
  </si>
  <si>
    <t>DELEGACIA FLUVIAL DE PIRAPORA</t>
  </si>
  <si>
    <t>CAPITANIA DOS PORTOS DO RIO DE JANEIRO.</t>
  </si>
  <si>
    <t>DELEG. DA CAPIT. DOS PORTOS EM ANGRA DOS REIS</t>
  </si>
  <si>
    <t>DELEG. DA CAPITANIA DOS PORTOS EM ITACURUCA</t>
  </si>
  <si>
    <t>CAPITANIA DOS PORTOS DE MACAE</t>
  </si>
  <si>
    <t>ESTACAO RADIOGONIOMETRICA MB EM CAMPOS NOVOS</t>
  </si>
  <si>
    <t>ESTACAO RADIO DA MARINHA_NO RIO DE JANEIRO</t>
  </si>
  <si>
    <t>ESCOLA DE APRENDIZES-MARINHEIROS DO ES</t>
  </si>
  <si>
    <t>DELEG.CAPITANIA PORTOS EM ILHEUS</t>
  </si>
  <si>
    <t>CAPITANIA DOS PORTOS DE SERGIPE</t>
  </si>
  <si>
    <t>HOSPITAL NAVAL_DE SALVADOR</t>
  </si>
  <si>
    <t>BASE NAVAL DE ARATU</t>
  </si>
  <si>
    <t>CENTRO DE INTENDENCIA DA MARINHA EM SALVADOR</t>
  </si>
  <si>
    <t>CAPITANIA DOS PORTOS DE ALAGOAS</t>
  </si>
  <si>
    <t>CAPITANIA DOS PORTOS DA PARAIBA</t>
  </si>
  <si>
    <t>ESCOLA DE APRENDIZES-MARINHEIROS DO CEARA</t>
  </si>
  <si>
    <t>ESCOLA DE APREND.-MARINHEIROS DE PERNAMBUCO</t>
  </si>
  <si>
    <t>HOSPITAL NAVAL DE NATAL</t>
  </si>
  <si>
    <t>HOSPITAL NAVAL DE RECIFE</t>
  </si>
  <si>
    <t>BASE NAVAL DE NATAL</t>
  </si>
  <si>
    <t>CENTRO DE INTENDENCIA DA MARINHA EM NATAL</t>
  </si>
  <si>
    <t>CAPITANIA FLUVIAL DE SANTAREM</t>
  </si>
  <si>
    <t>CAPITANIA DOS PORTOS DO AMAPA</t>
  </si>
  <si>
    <t>CAPITANIA DOS PORTOS DO MARANHAO</t>
  </si>
  <si>
    <t>CAPITANIA DOS PORTOS DO  PIAUI</t>
  </si>
  <si>
    <t>HOSPITAL NAVAL DE BELEM</t>
  </si>
  <si>
    <t>BASE NAVAL DE VAL-DE-CAES</t>
  </si>
  <si>
    <t>CENTRO DE INTENDENCIA DA MARINHA EM BELEM</t>
  </si>
  <si>
    <t>CAPITANIA DOS PORTOS DE SANTA CATARINA</t>
  </si>
  <si>
    <t>DELEG.CAPITANIA DOS PORTOS EM LAGUNA</t>
  </si>
  <si>
    <t>DELEGACIA DA CP EM SAO FRANCISCO DO SUL</t>
  </si>
  <si>
    <t>DELEGACIA DA CAPITANIA DOS PORTOS EM ITAJAI</t>
  </si>
  <si>
    <t>CAPITANIA FLUVIAL DE PORTO ALEGRE</t>
  </si>
  <si>
    <t>ESCOLA DE APRENDIZES-MARINHEIROS DE SC</t>
  </si>
  <si>
    <t>ESTACAO NAVAL DO RIO GRANDE</t>
  </si>
  <si>
    <t>CENTRO DE INTENDENCIA DA MARINHA EM RIO GRAND</t>
  </si>
  <si>
    <t>HOSPITAL NAVAL DE LADARIO</t>
  </si>
  <si>
    <t>BASE FLUVIAL DE LADARIO</t>
  </si>
  <si>
    <t>CENTRO DE INTENDENCIA DA MARINHA EM LADARIO</t>
  </si>
  <si>
    <t>COMANDO DO 7.DN</t>
  </si>
  <si>
    <t>CENTRO DE INTENDENCIA DA MARINHA EM BRASILIA</t>
  </si>
  <si>
    <t>HOSPITAL NAVAL DE BRASILIA</t>
  </si>
  <si>
    <t>CAPITANIA FLUVIAL DA AMAZONIA OCIDENTAL</t>
  </si>
  <si>
    <t>CAPITANIA FLUVIAL DE PORTO VELHO</t>
  </si>
  <si>
    <t>ESTACAO NAVAL DO RIO NEGRO</t>
  </si>
  <si>
    <t>CENTRO DE INTENDENCIA DA MARINHA EM MANAUS</t>
  </si>
  <si>
    <t>COMANDO DO 8.DISTRITO NAVAL</t>
  </si>
  <si>
    <t>COMANDO DO GRUPAM. DE PATRULHA NAV DO SUL-SUD</t>
  </si>
  <si>
    <t>GRUPAMENTO DE FUZILEIROS NAVAIS DE SANTOS</t>
  </si>
  <si>
    <t>CAPITANIA FLUVIAL DO RIO PARANA</t>
  </si>
  <si>
    <t>CAPITANIA DOS PORTOS DE SAO PAULO</t>
  </si>
  <si>
    <t>DEL.DA CAPITANIA DOS PORTOS EM SAO SEBASTIAO</t>
  </si>
  <si>
    <t>CAPITANIA FLUVIAL DO TIETE-PARANA</t>
  </si>
  <si>
    <t>DELEGACIA FLUVIAL DE PRESIDENTE EPITACIO</t>
  </si>
  <si>
    <t>DELEGACIA FLUVIAL DE GUAIRA</t>
  </si>
  <si>
    <t>CAPITANIA DOS PORTOS DO PARANA</t>
  </si>
  <si>
    <t>CENTRO DE INTENDEN. DA MARINHA EM NITEROI</t>
  </si>
  <si>
    <t>BASE AEREA NAVAL DE SAO PEDRO DA ALDEIA</t>
  </si>
  <si>
    <t>CENTRO DE INTEND. DA MARINHA EM S.PEDRO DA AL</t>
  </si>
  <si>
    <t>COMANDO DA FORCA DE SUBMARINOS</t>
  </si>
  <si>
    <t>BASE DE SUBMARINOS DA ILHA DA MADEIRA</t>
  </si>
  <si>
    <t>BASE ALMIRANTE CASTRO E SILVA</t>
  </si>
  <si>
    <t>CENTRO DE INSTR.E ADESTR.ALM.ATTILA M.ACHE</t>
  </si>
  <si>
    <t>BASE NAVAL DO RIO DE JANEIRO</t>
  </si>
  <si>
    <t>CENTRO DE ADESTRAMENTO ALM.MARQUES DE LEAO</t>
  </si>
  <si>
    <t>CENTRO DE MANUTENCAO DE EMBARCACOES MIUDAS</t>
  </si>
  <si>
    <t>BASE DE FUZILEIROS NAVAIS DA I. DO GOVERNADOR</t>
  </si>
  <si>
    <t>BASE DE FUZILEIROS NAVAIS DA ILHA DAS FLORES</t>
  </si>
  <si>
    <t>BATALHAO DE OPERACOES ESPECIAIS DE FN</t>
  </si>
  <si>
    <t>BASE DE FUZILEIROS NAVAIS DO RIO MERITI</t>
  </si>
  <si>
    <t>Total</t>
  </si>
  <si>
    <t>VALOR CONVITE</t>
  </si>
  <si>
    <t>VALOR TP</t>
  </si>
  <si>
    <t>VALOR CONC</t>
  </si>
  <si>
    <t>VALOR DISP LICIT</t>
  </si>
  <si>
    <t>VALOR INEXIG</t>
  </si>
  <si>
    <t>VALOR NÃO SE APLICA</t>
  </si>
  <si>
    <t>VALOR SF</t>
  </si>
  <si>
    <t>VALOR REG DIF CONT PUB</t>
  </si>
  <si>
    <t>VALOR CONS</t>
  </si>
  <si>
    <t>VALOR PREGAO</t>
  </si>
  <si>
    <t>VALOR CRED</t>
  </si>
  <si>
    <t>EXECUÇÃO E LICITAÇÃO-TOTAL</t>
  </si>
  <si>
    <t>EXECUÇÃO E LICITAÇÃO-TOTAL PESOS</t>
  </si>
  <si>
    <t>ASESPG</t>
  </si>
  <si>
    <t>ASMESD-BSB</t>
  </si>
  <si>
    <t>HFA</t>
  </si>
  <si>
    <t>STM</t>
  </si>
  <si>
    <t>TM</t>
  </si>
  <si>
    <t>EMGEPRON</t>
  </si>
  <si>
    <t>Amazul</t>
  </si>
  <si>
    <t>GCM</t>
  </si>
  <si>
    <t>GCM-RIO</t>
  </si>
  <si>
    <t>CCSM</t>
  </si>
  <si>
    <t>CCIMAR</t>
  </si>
  <si>
    <t>SECIRM</t>
  </si>
  <si>
    <t>CPO</t>
  </si>
  <si>
    <t>CIM</t>
  </si>
  <si>
    <t>EsIMar</t>
  </si>
  <si>
    <t>PEM</t>
  </si>
  <si>
    <t>EMA</t>
  </si>
  <si>
    <t>DGDNTM</t>
  </si>
  <si>
    <t>IPqM</t>
  </si>
  <si>
    <t>AVPQAM</t>
  </si>
  <si>
    <t>AgNSNQ</t>
  </si>
  <si>
    <t>CTMRJ</t>
  </si>
  <si>
    <t>GRSRiachuelo</t>
  </si>
  <si>
    <t>GRSHUMAITA</t>
  </si>
  <si>
    <t>CPSN</t>
  </si>
  <si>
    <t>EGN</t>
  </si>
  <si>
    <t>CASNAV</t>
  </si>
  <si>
    <t>CGCFN</t>
  </si>
  <si>
    <t>CDefNBQR-MB</t>
  </si>
  <si>
    <t>CMATFN</t>
  </si>
  <si>
    <t>CTecCFN</t>
  </si>
  <si>
    <t>BtlNav</t>
  </si>
  <si>
    <t>CiaPolBtlNav</t>
  </si>
  <si>
    <t>CeIMPL</t>
  </si>
  <si>
    <t>CPesFN</t>
  </si>
  <si>
    <t>CIASC</t>
  </si>
  <si>
    <t>CIAMPA</t>
  </si>
  <si>
    <t>CEFAN</t>
  </si>
  <si>
    <t>CDDCFN</t>
  </si>
  <si>
    <t>CADIM</t>
  </si>
  <si>
    <t>DGMM</t>
  </si>
  <si>
    <t>COGESN</t>
  </si>
  <si>
    <t>DGePM</t>
  </si>
  <si>
    <t>CLogMat</t>
  </si>
  <si>
    <t>BNIC</t>
  </si>
  <si>
    <t>DIM</t>
  </si>
  <si>
    <t>ETAM</t>
  </si>
  <si>
    <t>AMRJ</t>
  </si>
  <si>
    <t>CTMSP</t>
  </si>
  <si>
    <t>BtlDefNBQR-ARAMAR</t>
  </si>
  <si>
    <t>DDNM</t>
  </si>
  <si>
    <t>CINA</t>
  </si>
  <si>
    <t>CeITMSP</t>
  </si>
  <si>
    <t>DAerM</t>
  </si>
  <si>
    <t>DSAM</t>
  </si>
  <si>
    <t>CMS</t>
  </si>
  <si>
    <t>CMASM</t>
  </si>
  <si>
    <t>DEN</t>
  </si>
  <si>
    <t>DOCM</t>
  </si>
  <si>
    <t>DCTIM</t>
  </si>
  <si>
    <t>CTIM</t>
  </si>
  <si>
    <t>DGN</t>
  </si>
  <si>
    <t>DHN</t>
  </si>
  <si>
    <t>CIAARA</t>
  </si>
  <si>
    <t>GNHo</t>
  </si>
  <si>
    <t>NApOcARongel</t>
  </si>
  <si>
    <t>NHoCSul</t>
  </si>
  <si>
    <t>NOcAntares</t>
  </si>
  <si>
    <t>NHoFAlteGAranha</t>
  </si>
  <si>
    <t>NHoTaurus</t>
  </si>
  <si>
    <t>NPqHoVitaldeOliveira</t>
  </si>
  <si>
    <t>BHMN</t>
  </si>
  <si>
    <t>CHM</t>
  </si>
  <si>
    <t>NHoAValle</t>
  </si>
  <si>
    <t>NPoAlteMaximiano</t>
  </si>
  <si>
    <t>CAMR</t>
  </si>
  <si>
    <t>DPC</t>
  </si>
  <si>
    <t>CIAGA</t>
  </si>
  <si>
    <t>IEAPM</t>
  </si>
  <si>
    <t>DGPM</t>
  </si>
  <si>
    <t>CDM</t>
  </si>
  <si>
    <t>DEnsM</t>
  </si>
  <si>
    <t>CIAW</t>
  </si>
  <si>
    <t>CN</t>
  </si>
  <si>
    <t>EN</t>
  </si>
  <si>
    <t>AvInAspNasc</t>
  </si>
  <si>
    <t>AvInGMJansen</t>
  </si>
  <si>
    <t>AvInGMBrito</t>
  </si>
  <si>
    <t>VOJBotas</t>
  </si>
  <si>
    <t>SSPM</t>
  </si>
  <si>
    <t>CIAA</t>
  </si>
  <si>
    <t>DPCvM</t>
  </si>
  <si>
    <t>DPM</t>
  </si>
  <si>
    <t>SIM</t>
  </si>
  <si>
    <t>SVPM</t>
  </si>
  <si>
    <t>DSM</t>
  </si>
  <si>
    <t>CMAM</t>
  </si>
  <si>
    <t>HCM</t>
  </si>
  <si>
    <t>OCM</t>
  </si>
  <si>
    <t>PNNSG</t>
  </si>
  <si>
    <t>UISM</t>
  </si>
  <si>
    <t>SNNF</t>
  </si>
  <si>
    <t>PNN</t>
  </si>
  <si>
    <t>PNCG</t>
  </si>
  <si>
    <t>CMOpM</t>
  </si>
  <si>
    <t>HNMD</t>
  </si>
  <si>
    <t>ESM</t>
  </si>
  <si>
    <t>CPMM</t>
  </si>
  <si>
    <t>LFM</t>
  </si>
  <si>
    <t>DASM</t>
  </si>
  <si>
    <t>SASM</t>
  </si>
  <si>
    <t>CMN</t>
  </si>
  <si>
    <t>SGM</t>
  </si>
  <si>
    <t>DAbM</t>
  </si>
  <si>
    <t>BAMRJ</t>
  </si>
  <si>
    <t>CCIM</t>
  </si>
  <si>
    <t>CDU-1ºDN</t>
  </si>
  <si>
    <t>CDU-BAMRJ</t>
  </si>
  <si>
    <t>DepCMRJ</t>
  </si>
  <si>
    <t>DPNARJ</t>
  </si>
  <si>
    <t>DepSIMRJ</t>
  </si>
  <si>
    <t>DepSMRJ</t>
  </si>
  <si>
    <t>DepFMRJ</t>
  </si>
  <si>
    <t>CMM</t>
  </si>
  <si>
    <t>DEPMSMRJ</t>
  </si>
  <si>
    <t>COMRJ</t>
  </si>
  <si>
    <t>CSupAb</t>
  </si>
  <si>
    <t>DGOM</t>
  </si>
  <si>
    <t>CIANB</t>
  </si>
  <si>
    <t>DFM</t>
  </si>
  <si>
    <t>PAPEM</t>
  </si>
  <si>
    <t>DAdM</t>
  </si>
  <si>
    <t>CCCPM</t>
  </si>
  <si>
    <t>DPHDM</t>
  </si>
  <si>
    <t>ComOpNav</t>
  </si>
  <si>
    <t>CoNavOpEsp</t>
  </si>
  <si>
    <t>CGAEM</t>
  </si>
  <si>
    <t>NI-CDDGN</t>
  </si>
  <si>
    <t>Com1ºDN</t>
  </si>
  <si>
    <t>COMGPTPATNAVSE</t>
  </si>
  <si>
    <t>NApOcPurus</t>
  </si>
  <si>
    <t>NPaGurupa</t>
  </si>
  <si>
    <t>NPaGurupi</t>
  </si>
  <si>
    <t>NPaMacae</t>
  </si>
  <si>
    <t>NPaOcAmazonas</t>
  </si>
  <si>
    <t>NPaOcApa</t>
  </si>
  <si>
    <t>GptFNRJ</t>
  </si>
  <si>
    <t>CPES</t>
  </si>
  <si>
    <t>CFMG</t>
  </si>
  <si>
    <t>CFSF</t>
  </si>
  <si>
    <t>DelFurnas</t>
  </si>
  <si>
    <t>CPRJ</t>
  </si>
  <si>
    <t>DelAReis</t>
  </si>
  <si>
    <t>DelItacuruca</t>
  </si>
  <si>
    <t>AgParaty</t>
  </si>
  <si>
    <t>CPM</t>
  </si>
  <si>
    <t>AGCABO</t>
  </si>
  <si>
    <t>AgSJBarra</t>
  </si>
  <si>
    <t>ERMCN</t>
  </si>
  <si>
    <t>ERMRJ</t>
  </si>
  <si>
    <t>EAMES</t>
  </si>
  <si>
    <t>PM</t>
  </si>
  <si>
    <t>Com2ºDN</t>
  </si>
  <si>
    <t>CvCaboclo</t>
  </si>
  <si>
    <t>NPaGuaratuba</t>
  </si>
  <si>
    <t>NPaGravatai</t>
  </si>
  <si>
    <t>ComForMinVar</t>
  </si>
  <si>
    <t>NVAratu</t>
  </si>
  <si>
    <t>NVAtalaia</t>
  </si>
  <si>
    <t>NVAraçatuba</t>
  </si>
  <si>
    <t>GptFNSa</t>
  </si>
  <si>
    <t>CPBA</t>
  </si>
  <si>
    <t>DelIlheus</t>
  </si>
  <si>
    <t>DelPSeguro</t>
  </si>
  <si>
    <t>CPSE</t>
  </si>
  <si>
    <t>AgJuazeiro</t>
  </si>
  <si>
    <t>AgBJLapa</t>
  </si>
  <si>
    <t>ERMS</t>
  </si>
  <si>
    <t>SSN-2</t>
  </si>
  <si>
    <t>NBTENBOANERGES</t>
  </si>
  <si>
    <t>ComGptPatNavL</t>
  </si>
  <si>
    <t>HNSa</t>
  </si>
  <si>
    <t>BNA</t>
  </si>
  <si>
    <t>CeIMSa</t>
  </si>
  <si>
    <t>Com3ºDN</t>
  </si>
  <si>
    <t>ComGptPatNavNE</t>
  </si>
  <si>
    <t>NPaOcARAGUARI</t>
  </si>
  <si>
    <t>RbAMTriunfo</t>
  </si>
  <si>
    <t>NPaGrajau</t>
  </si>
  <si>
    <t>NPaGuaiba</t>
  </si>
  <si>
    <t>NPaGrauna</t>
  </si>
  <si>
    <t>NPaGoiana</t>
  </si>
  <si>
    <t>NPaMacau</t>
  </si>
  <si>
    <t>GptFNNa</t>
  </si>
  <si>
    <t>CPAL</t>
  </si>
  <si>
    <t>AgPenedo</t>
  </si>
  <si>
    <t>CPCE</t>
  </si>
  <si>
    <t>AgCamocim</t>
  </si>
  <si>
    <t>AgAracati</t>
  </si>
  <si>
    <t>CPPB</t>
  </si>
  <si>
    <t>CPPE</t>
  </si>
  <si>
    <t>CPRN</t>
  </si>
  <si>
    <t>AgABranca</t>
  </si>
  <si>
    <t>ERMN</t>
  </si>
  <si>
    <t>SSN-3</t>
  </si>
  <si>
    <t>NBComteManhães</t>
  </si>
  <si>
    <t>EAMCE</t>
  </si>
  <si>
    <t>EAMPE</t>
  </si>
  <si>
    <t>HNNa</t>
  </si>
  <si>
    <t>HNRe</t>
  </si>
  <si>
    <t>BNN</t>
  </si>
  <si>
    <t>CeIMNa</t>
  </si>
  <si>
    <t>Com4ºDN</t>
  </si>
  <si>
    <t>EsqdHU-41</t>
  </si>
  <si>
    <t>ComGptPatNavN</t>
  </si>
  <si>
    <t>NPaPampeiro</t>
  </si>
  <si>
    <t>NPaBracui</t>
  </si>
  <si>
    <t>NPaBocaina</t>
  </si>
  <si>
    <t>NPaGuanabara</t>
  </si>
  <si>
    <t>NPaGuaruja</t>
  </si>
  <si>
    <t>NAPara</t>
  </si>
  <si>
    <t>NApOcIguatemi</t>
  </si>
  <si>
    <t>GREOPRIBN</t>
  </si>
  <si>
    <t>2ºBtlOpRib</t>
  </si>
  <si>
    <t>CPAOR</t>
  </si>
  <si>
    <t>CFS</t>
  </si>
  <si>
    <t>CPAP</t>
  </si>
  <si>
    <t>AgOiapoque</t>
  </si>
  <si>
    <t>CPMA</t>
  </si>
  <si>
    <t>AgImperatriz</t>
  </si>
  <si>
    <t>CPPI</t>
  </si>
  <si>
    <t>ERMBe</t>
  </si>
  <si>
    <t>CHN-4</t>
  </si>
  <si>
    <t>NBGASA</t>
  </si>
  <si>
    <t>NBTenCastelo</t>
  </si>
  <si>
    <t>AvHoFluRioTocantins</t>
  </si>
  <si>
    <t>AvHoFluRioXingu</t>
  </si>
  <si>
    <t>HNBe</t>
  </si>
  <si>
    <t>BNVC</t>
  </si>
  <si>
    <t>CeIMBe</t>
  </si>
  <si>
    <t>CIABA</t>
  </si>
  <si>
    <t>Com5ºDN</t>
  </si>
  <si>
    <t>ComGptPatNavS</t>
  </si>
  <si>
    <t>RbAMTritao</t>
  </si>
  <si>
    <t>NPaBenevente</t>
  </si>
  <si>
    <t>NPaBabitonga</t>
  </si>
  <si>
    <t>NApOCMearim</t>
  </si>
  <si>
    <t>PNRG</t>
  </si>
  <si>
    <t>GptFNRG</t>
  </si>
  <si>
    <t>CPRS</t>
  </si>
  <si>
    <t>DELURUGUAIANA</t>
  </si>
  <si>
    <t>AgTramandai</t>
  </si>
  <si>
    <t>CPSC</t>
  </si>
  <si>
    <t>DelLaguna</t>
  </si>
  <si>
    <t>DelSFSul</t>
  </si>
  <si>
    <t>DelItajai</t>
  </si>
  <si>
    <t>ERMRG</t>
  </si>
  <si>
    <t>SSN-5</t>
  </si>
  <si>
    <t>NBComteVarella</t>
  </si>
  <si>
    <t>EAMSC</t>
  </si>
  <si>
    <t>ENRG</t>
  </si>
  <si>
    <t>CeIMRG</t>
  </si>
  <si>
    <t>EsqdHU-51</t>
  </si>
  <si>
    <t>Com6ºDN</t>
  </si>
  <si>
    <t>EsqdHU-4</t>
  </si>
  <si>
    <t>ComFlotMT</t>
  </si>
  <si>
    <t>MParnaiba</t>
  </si>
  <si>
    <t>NApLogFluPotengi</t>
  </si>
  <si>
    <t>NTrFluParaguassu</t>
  </si>
  <si>
    <t>NPaPoti</t>
  </si>
  <si>
    <t>GrEPD</t>
  </si>
  <si>
    <t>NPAAJA</t>
  </si>
  <si>
    <t>NPaPiratini</t>
  </si>
  <si>
    <t>NPaPenedo</t>
  </si>
  <si>
    <t>NASHTM</t>
  </si>
  <si>
    <t>NTrFluAlteLeverger</t>
  </si>
  <si>
    <t>3ºBtlOpRib</t>
  </si>
  <si>
    <t>CFPN</t>
  </si>
  <si>
    <t>AgCaceres</t>
  </si>
  <si>
    <t>CFMT</t>
  </si>
  <si>
    <t>AgPMurtinho</t>
  </si>
  <si>
    <t>AgSFAraguaia</t>
  </si>
  <si>
    <t>AgSinop</t>
  </si>
  <si>
    <t>SSN-6</t>
  </si>
  <si>
    <t>AvHoFluCaravelas</t>
  </si>
  <si>
    <t>HNLa</t>
  </si>
  <si>
    <t>BFLa</t>
  </si>
  <si>
    <t>CeIMLa</t>
  </si>
  <si>
    <t>Com7ºDN</t>
  </si>
  <si>
    <t>CeIMBra</t>
  </si>
  <si>
    <t>GptFNB</t>
  </si>
  <si>
    <t>CFAT</t>
  </si>
  <si>
    <t>CFB</t>
  </si>
  <si>
    <t>NI-CFGO</t>
  </si>
  <si>
    <t>ERMB</t>
  </si>
  <si>
    <t>HNBra</t>
  </si>
  <si>
    <t>CIAB</t>
  </si>
  <si>
    <t>Com9°DN</t>
  </si>
  <si>
    <t>EsqdHU-3</t>
  </si>
  <si>
    <t>ComFlotAM</t>
  </si>
  <si>
    <t>NAsHOCruz</t>
  </si>
  <si>
    <t>NASHCCHAGAS</t>
  </si>
  <si>
    <t>NPaFluPTeixeira</t>
  </si>
  <si>
    <t>NPaFluRTavares</t>
  </si>
  <si>
    <t>NPaFluRoraima</t>
  </si>
  <si>
    <t>NPaFluRondonia</t>
  </si>
  <si>
    <t>NPaFluAmapa</t>
  </si>
  <si>
    <t>NAsHDoutorMontenegro</t>
  </si>
  <si>
    <t>NAsHSMeirelles</t>
  </si>
  <si>
    <t>GREOPRIBAM</t>
  </si>
  <si>
    <t>1ºBtlOpRib</t>
  </si>
  <si>
    <t>CFAOC</t>
  </si>
  <si>
    <t>AgCSul</t>
  </si>
  <si>
    <t>AgEirunepe</t>
  </si>
  <si>
    <t>AgItacoatiara</t>
  </si>
  <si>
    <t>AgParintins</t>
  </si>
  <si>
    <t>AgTefe</t>
  </si>
  <si>
    <t>AGCARACARAI</t>
  </si>
  <si>
    <t>CFT</t>
  </si>
  <si>
    <t>DelPVelho</t>
  </si>
  <si>
    <t>AgGMirim</t>
  </si>
  <si>
    <t>AgHumaita</t>
  </si>
  <si>
    <t>AgBAcre</t>
  </si>
  <si>
    <t>SSN-9</t>
  </si>
  <si>
    <t>NHoFluRioBranco</t>
  </si>
  <si>
    <t>AvHoFluRioSolimões</t>
  </si>
  <si>
    <t>AvHoFluRioNegro</t>
  </si>
  <si>
    <t>PNMa</t>
  </si>
  <si>
    <t>ENRN</t>
  </si>
  <si>
    <t>CeIMMa</t>
  </si>
  <si>
    <t>Com8ºDN</t>
  </si>
  <si>
    <t>NPaMaracana</t>
  </si>
  <si>
    <t>ComGptPatNavSSE</t>
  </si>
  <si>
    <t>NPaGuajara</t>
  </si>
  <si>
    <t>NPaGuapore</t>
  </si>
  <si>
    <t>CCEMSP</t>
  </si>
  <si>
    <t>NI-GptFNSantos</t>
  </si>
  <si>
    <t>CFRP</t>
  </si>
  <si>
    <t>CPSP</t>
  </si>
  <si>
    <t>DelSSebastiao</t>
  </si>
  <si>
    <t>CFTP</t>
  </si>
  <si>
    <t>DelPEpitacio</t>
  </si>
  <si>
    <t>DelGuaira</t>
  </si>
  <si>
    <t>CPPR</t>
  </si>
  <si>
    <t>NBFMSeixas</t>
  </si>
  <si>
    <t>SSN-8</t>
  </si>
  <si>
    <t>ComemCh</t>
  </si>
  <si>
    <t>CeIMNi</t>
  </si>
  <si>
    <t>UMEsq</t>
  </si>
  <si>
    <t>ComForAerNav</t>
  </si>
  <si>
    <t>NI-EsqdQE-1</t>
  </si>
  <si>
    <t>EsqdHS-1</t>
  </si>
  <si>
    <t>EsqdHU-1</t>
  </si>
  <si>
    <t>EsqdHU-2</t>
  </si>
  <si>
    <t>EsqdHA-1</t>
  </si>
  <si>
    <t>EsqdHI-1</t>
  </si>
  <si>
    <t>EsqdVF-1</t>
  </si>
  <si>
    <t>GAerNAvMan</t>
  </si>
  <si>
    <t>BAeNSPA</t>
  </si>
  <si>
    <t>CeIMSPA</t>
  </si>
  <si>
    <t>CIAAN</t>
  </si>
  <si>
    <t>PNSPA</t>
  </si>
  <si>
    <t>ComForS</t>
  </si>
  <si>
    <t>NSSGuillobel</t>
  </si>
  <si>
    <t>STUPI</t>
  </si>
  <si>
    <t>STamoio</t>
  </si>
  <si>
    <t>STimbira</t>
  </si>
  <si>
    <t>STikuna</t>
  </si>
  <si>
    <t>BSIM</t>
  </si>
  <si>
    <t>GRUMEC</t>
  </si>
  <si>
    <t>BACS</t>
  </si>
  <si>
    <t>CIAMA</t>
  </si>
  <si>
    <t>ComForSup</t>
  </si>
  <si>
    <t>NEBrasil</t>
  </si>
  <si>
    <t>NveCisneBranco</t>
  </si>
  <si>
    <t>NAMAtlantico</t>
  </si>
  <si>
    <t>ComEsqdE-1</t>
  </si>
  <si>
    <t>FDefensora</t>
  </si>
  <si>
    <t>FConstituicao</t>
  </si>
  <si>
    <t>FLiberal</t>
  </si>
  <si>
    <t>FIndependencia</t>
  </si>
  <si>
    <t>FUniao</t>
  </si>
  <si>
    <t>CvJNoronha</t>
  </si>
  <si>
    <t>ComEsqdE-2</t>
  </si>
  <si>
    <t>FRademaker</t>
  </si>
  <si>
    <t>CvBarroso</t>
  </si>
  <si>
    <t>ComEsqdAp-1</t>
  </si>
  <si>
    <t>NDCCAlteSaboia</t>
  </si>
  <si>
    <t>NTAlteGMotta</t>
  </si>
  <si>
    <t>NDCCMMaia</t>
  </si>
  <si>
    <t>NDMBahia</t>
  </si>
  <si>
    <t>EDCGMARAMBAIA</t>
  </si>
  <si>
    <t>EDCGGuarapari</t>
  </si>
  <si>
    <t>EDCGTambau</t>
  </si>
  <si>
    <t>EDCGCamboriu</t>
  </si>
  <si>
    <t>ComDiv-1</t>
  </si>
  <si>
    <t>BNRJ</t>
  </si>
  <si>
    <t>ComDiv-2</t>
  </si>
  <si>
    <t>CAAML</t>
  </si>
  <si>
    <t>CASOP</t>
  </si>
  <si>
    <t>CMEM</t>
  </si>
  <si>
    <t>ComFFE</t>
  </si>
  <si>
    <t>ComDivAnf</t>
  </si>
  <si>
    <t>BtlBLDFUZNAV</t>
  </si>
  <si>
    <t>BtlCmdoCt</t>
  </si>
  <si>
    <t>1ºBtlInfFuzNav</t>
  </si>
  <si>
    <t>2ºBtlInfFuzNav</t>
  </si>
  <si>
    <t>3ºBtlInfFuzNav</t>
  </si>
  <si>
    <t>BtlArtFuzNav</t>
  </si>
  <si>
    <t>BFNIG</t>
  </si>
  <si>
    <t>ComTrRef</t>
  </si>
  <si>
    <t>BtlDefNBQR</t>
  </si>
  <si>
    <t>BtlEngFuzNav</t>
  </si>
  <si>
    <t>BtlLogFuzNav</t>
  </si>
  <si>
    <t>BtlVtrAnf</t>
  </si>
  <si>
    <t>UMEM</t>
  </si>
  <si>
    <t>BFNIF</t>
  </si>
  <si>
    <t>CiaPol</t>
  </si>
  <si>
    <t>BtlOpEspFuzNav</t>
  </si>
  <si>
    <t>BFNRM</t>
  </si>
  <si>
    <t>CmdoTrDbq</t>
  </si>
  <si>
    <t>BtlCmbAe</t>
  </si>
  <si>
    <t>COTRAM</t>
  </si>
  <si>
    <t>GSIPR-ASSMAR</t>
  </si>
  <si>
    <t>MD</t>
  </si>
  <si>
    <t>CFPA</t>
  </si>
  <si>
    <t>GRSTonelero</t>
  </si>
  <si>
    <t>COD SIAFI</t>
  </si>
  <si>
    <t>DESCRICAO OM</t>
  </si>
  <si>
    <t>TOTAL PAGTO</t>
  </si>
  <si>
    <t>TOTAL GERAL</t>
  </si>
  <si>
    <t>IMPORTACOES EM ANDAMENTO - BENS MOVEIS</t>
  </si>
  <si>
    <t>GABINETE DO COMANDANTE DA MARINHA - RIO</t>
  </si>
  <si>
    <t>CENTRO DE CONTROLE INTERNO DA MARINHA</t>
  </si>
  <si>
    <t>ESCOLA DE INTELIGENCIA DA MARINHA</t>
  </si>
  <si>
    <t>SECRETARIA NAVAL DE SEGUR.NUCLEAR E QUALIDADE</t>
  </si>
  <si>
    <t>INSTITUTO DE PESQUISAS DA MARINHA</t>
  </si>
  <si>
    <t>CENTRO DE PROJETOS DE SISTEMAS NAVAIS</t>
  </si>
  <si>
    <t>INSTITUTO NAVAL DE POS-GRADUACAO</t>
  </si>
  <si>
    <t>CENTRO DE ANALISES DE SISTEMAS NAVAIS</t>
  </si>
  <si>
    <t>COMANDO-GERAL DO CORPO DE FUZILEIROS NAVAIS</t>
  </si>
  <si>
    <t>COMANDO DO PESSOAL DE FUZILEIROS NAVAIS</t>
  </si>
  <si>
    <t>DIRETORIA-GERAL DO MATERIAL DA MARINHA</t>
  </si>
  <si>
    <t>DIRETORIA DE GESTAO DE PROGRAMAS DA MARINHA</t>
  </si>
  <si>
    <t>DIRETORIA INDUSTRIAL DA MARINHA</t>
  </si>
  <si>
    <t>ESCOLA TECNICA DO ARSENAL DE MARINHA</t>
  </si>
  <si>
    <t>CENTRO TECNOLOGICO DA MARINHA EM SAO PAULO</t>
  </si>
  <si>
    <t>BAT.DE DEFESA NUC.BIO.QUIM.E RADIO.DE ARAMAR</t>
  </si>
  <si>
    <t>C.TEC DA MARINHA EM SP- C.EXPER.DE ARAMAR</t>
  </si>
  <si>
    <t>DIRETORIA DE DESENV. NUCLEAR DA MARINHA</t>
  </si>
  <si>
    <t>CENTRO INDUSTRIAL NUCLEAR DE ARAMAR</t>
  </si>
  <si>
    <t>DIRETORIA DE AERONAUTICA DA MARINHA</t>
  </si>
  <si>
    <t>DIRETORIA DE ENGENHARIA NAVAL</t>
  </si>
  <si>
    <t>DIRETORIA DE OBRAS CIVIS DA MARINHA</t>
  </si>
  <si>
    <t>DIR. DE COMUNIC. E TECNOLOGIA DA INF. MARINHA</t>
  </si>
  <si>
    <t>DIRETORIA DE HIDROGRAFIA E NAVEGACAO</t>
  </si>
  <si>
    <t>C. DE INST. E ADEST. ALMTE. RADLER DE AQUINO</t>
  </si>
  <si>
    <t>CENTRO DE HIDROGRAFIA DA MARINHA</t>
  </si>
  <si>
    <t>CENTRO DE AUXILIOS A NAVEG. ALM.MORAES REGO</t>
  </si>
  <si>
    <t>POLICLINICA NAVAL DE NITEROI</t>
  </si>
  <si>
    <t>POLICLINICA NAVAL DE CAMPO GRANDE</t>
  </si>
  <si>
    <t>ESCOLA DE SAUDE DA MARINHA</t>
  </si>
  <si>
    <t>CENTRO DE PERICIAS MEDICAS DA MARINHA</t>
  </si>
  <si>
    <t>CENTRO DE OPERACOES DO ABASTECIMENTO</t>
  </si>
  <si>
    <t>CENTRO DE DISTR. DE UNIFORME DO COM1DN</t>
  </si>
  <si>
    <t>CENTRO DE DIST.DE UNIF.DA BASE ABAST.DA MR.RJ</t>
  </si>
  <si>
    <t>CENTRO DE DIST. E OPE. ADUANEIRAS DA MARINHA</t>
  </si>
  <si>
    <t>DEPOSITO DE SUPRIM.DE INTEND.DA MARINHA NO RJ</t>
  </si>
  <si>
    <t>DEPOSITO DE SOBRESSALENTES DA MARINHA_NO RJ</t>
  </si>
  <si>
    <t>DEPOS.DE FARDAMENTO DA MARINHA NO RIO JANEIRO</t>
  </si>
  <si>
    <t>DEPOSITO DE MATERIAL DE SAUDE MB</t>
  </si>
  <si>
    <t>CENTRO DE SUPRIMENTOS DO ABASTECIMENTO</t>
  </si>
  <si>
    <t>DIRETORIA DE GESTAO ORCAMENTARIA DA MARINHA</t>
  </si>
  <si>
    <t>DIRETORIA DE FINANCAS DA MARINHA</t>
  </si>
  <si>
    <t>GESTORIA PATRIM. EM OUTRAS MOEDAS ADIDANCIAS</t>
  </si>
  <si>
    <t>DIRETORIA DE ADMINISTRACAO DA MARINHA</t>
  </si>
  <si>
    <t>DELEGACIA FLUVIAL DE FURNAS</t>
  </si>
  <si>
    <t>DELEGACIA DA CAP. DOS PORTOS EM CABO FRIO</t>
  </si>
  <si>
    <t>PRESIDIO DA MARINHA</t>
  </si>
  <si>
    <t>COMANDO DO 2.DISTRITO NAVAL</t>
  </si>
  <si>
    <t>COMANDO DA FORCA DE MINAGEM E VARREDURA</t>
  </si>
  <si>
    <t>GRUPAMENTO DE FUZILEIROS NAVAIS DE SALVADOR</t>
  </si>
  <si>
    <t>CAPITANIA DOS PORTOS  DA BAHIA</t>
  </si>
  <si>
    <t>DELEGACIA DA CAPIT. DOS PORT. EM PORTO SEGURO</t>
  </si>
  <si>
    <t>CAPITANIA FLUVIAL DE JUAZEIRO</t>
  </si>
  <si>
    <t>AGENCIA FLUVIAL DE BOM JESUS DA LAPA</t>
  </si>
  <si>
    <t>ESTACAO RADIO DA MARINHA EM SALVADOR</t>
  </si>
  <si>
    <t>SERVICO DE SINALIZACAO NAUTICA DO LESTE</t>
  </si>
  <si>
    <t>COMANDO DO GRUPAMENTO DE PATRULHA NAVAL LESTE</t>
  </si>
  <si>
    <t>COMANDO DO 3.DISTRITO NAVAL</t>
  </si>
  <si>
    <t>COMANDO DO GRUPAMENTO DE PATRULHA NAV DO NORD</t>
  </si>
  <si>
    <t>GRUPAMENTO DE FUZILEIROS NAVAIS DE NATAL</t>
  </si>
  <si>
    <t>CAPITANIA DOS PORTOS_DO  CEARA</t>
  </si>
  <si>
    <t>CAPITANIA DOS PORTOS  DE PERNAMBUCO</t>
  </si>
  <si>
    <t>CAPITANIA DOS PORTOS DO RIO GRANDE DO NORTE</t>
  </si>
  <si>
    <t>ESTACAO RADIOGONIOMETRICA DA MARINHA EM NATAL</t>
  </si>
  <si>
    <t>SERVICO DE SINALIZACAO NAUTICA DO NORDESTE</t>
  </si>
  <si>
    <t>COMANDO DO 4.DISTRITO NAVAL</t>
  </si>
  <si>
    <t>1º ESQUADRAO DE HELICOP. DE EMPREG GERAL DO N</t>
  </si>
  <si>
    <t>COMANDO DO GRUPAMENTO DE PATRULHA NAVAL DO N</t>
  </si>
  <si>
    <t>SEGUNDO BATALHAO DE OPERACOES RIBEIRINHAS</t>
  </si>
  <si>
    <t>CAPITANIA DOS PORTOS DA AMAZONIA ORIENTAL</t>
  </si>
  <si>
    <t>ESTACAO RADIOGONIOMETRICA DA MARINHA EM BELEM</t>
  </si>
  <si>
    <t>CENTRO DE HIDROGRAFIA E NAVEGACAO DO NORTE</t>
  </si>
  <si>
    <t>CENTRO DE INSTRUCAO ALM.BRAZ DE AGUIAR</t>
  </si>
  <si>
    <t>COMANDO DO 5.DISTRITO NAVAL</t>
  </si>
  <si>
    <t>COMANDO DO GRUPAMENTO DE PATRULHA NAV. DO SUL</t>
  </si>
  <si>
    <t>POLICLINICA NAVAL DE RIO GRANDE</t>
  </si>
  <si>
    <t>GRUPAMENTO DE FUZILEIROS NAVAIS DO RIO GRANDE</t>
  </si>
  <si>
    <t>CAPITANIA DOS PORTOS  DO RIO GRANDE DO SUL</t>
  </si>
  <si>
    <t>DELEGACIA FLUVIAL DE URUGUAIANA</t>
  </si>
  <si>
    <t>EST. RADIOGONIOM. DA MARINHA EM RIO GRANDE</t>
  </si>
  <si>
    <t>SERVICO DE SINALIZACAO NAUTICA DO SUL</t>
  </si>
  <si>
    <t>1ºESQUADRAO DE HELICOP. EMPREG. GERAL DO SUL</t>
  </si>
  <si>
    <t>COMANDO DO 6.DISTRITO NAVAL</t>
  </si>
  <si>
    <t>1¤ESQUADRAO DE HELICOP.DE EMP.GERAL DO OESTE</t>
  </si>
  <si>
    <t>COMANDO DA FLOTILHA DE MATO GROSSO</t>
  </si>
  <si>
    <t>GRUPO DE EMBARC.DE OPER.RIBEIR.DO MATO GROSSO</t>
  </si>
  <si>
    <t>3º BATALHAO DE OPERACOES RIBEIRINHAS</t>
  </si>
  <si>
    <t>CAPITANIA FLUVIAL DO PANTANAL</t>
  </si>
  <si>
    <t>CAPITANIA FLUVIAL DO MATO GROSSO</t>
  </si>
  <si>
    <t>CENTRO DE HIDROGRAFIA E NAVEGACAO DO OESTE</t>
  </si>
  <si>
    <t>GRUPAMENTO DE FUZILEIROS NAVAIS_DE BRASILIA</t>
  </si>
  <si>
    <t>CAPITANIA FLUVIAL DO ARAGUAIA - TOCANTINS</t>
  </si>
  <si>
    <t>CAPITANIA FLUVIAL DE BRASILIA</t>
  </si>
  <si>
    <t>CAPITANIA FLUVIAL DE GOIAS</t>
  </si>
  <si>
    <t>ESTACAO RADIO DA MARINHA EM BRASILIA</t>
  </si>
  <si>
    <t>CENTRO DE INST.E ADESTRAMENTO DE BRASILIA</t>
  </si>
  <si>
    <t>COMANDO DO 9.DISTRITO NAVAL</t>
  </si>
  <si>
    <t>1º ESQ. DE HELIC. DE EMP. GERAL DO NOROESTE</t>
  </si>
  <si>
    <t>COMANDO DA FLOTILHA DO AMAZONAS</t>
  </si>
  <si>
    <t>GRUPO DE EMBARCACOES DE OP RIBEIRINHAS DO AM</t>
  </si>
  <si>
    <t>BATALHAO DE OPERACOES RIBEIRINHAS-BTLOPRIB</t>
  </si>
  <si>
    <t>CAPITANIA FLUVIAL DE TABATINGA</t>
  </si>
  <si>
    <t>CENTRO DE HIDROGRAFIA E NAVEGACAO DO NOROESTE</t>
  </si>
  <si>
    <t>POLICLINICA NAVAL DE MANAUS</t>
  </si>
  <si>
    <t>CENTRO DE COORD.DE ESTUDOS DA MARINHA EM SP</t>
  </si>
  <si>
    <t>SERVICO DE SINALIZACAO NAUTICA DO SUL-SUDESTE</t>
  </si>
  <si>
    <t>COMANDO-EM-CHEFE DA ESQUADRA</t>
  </si>
  <si>
    <t>UNIDADE MEDICA DA ESQUADRA</t>
  </si>
  <si>
    <t>COMANDO DA FORCA AERONAVAL</t>
  </si>
  <si>
    <t>1º ESQ. DE AERONAVES REMOTAMENTE PILOTADAS</t>
  </si>
  <si>
    <t>1. ESQUADRAO DE HELICOPTEROS ANTISSUBMARINO</t>
  </si>
  <si>
    <t>1 ESQUADRAO DE HELICOPTEROS DE EMPREGO GERAL</t>
  </si>
  <si>
    <t>2. ESQUADRAO DE HELICOPTEROS DE EMPREGO GERAL</t>
  </si>
  <si>
    <t>1.ESQ. HELICOPTEROS ESCLARECIMENTO E ATAQUE</t>
  </si>
  <si>
    <t>1.ESQUADRAO DE HELICOPTEROS DE INSTRUCAO</t>
  </si>
  <si>
    <t>1.ESQUADRAO DE AVIOES INTERCEPTACAO E ATAQUE</t>
  </si>
  <si>
    <t>GRUPO AEREO NAVAL DE MANUTENCAO</t>
  </si>
  <si>
    <t>CENTRO DE INSTRUCAO E ADESTRAMENTO AERONAVAL</t>
  </si>
  <si>
    <t>POLICLINICA NAVAL DE SAO PEDRO DÝ ALDEIA</t>
  </si>
  <si>
    <t>GRUPAMENTO DE MERGULHADORES DO COMBATE</t>
  </si>
  <si>
    <t>COMANDO DA FORCA DE SUPERFICIE</t>
  </si>
  <si>
    <t>COMANDO DO PRIMEIRO ESQUADRAO DE ESCOLTAS</t>
  </si>
  <si>
    <t>COMANDO DO SEGUNDO ESQUADRAO DE ESCOLTA</t>
  </si>
  <si>
    <t>COMANDO DO PRIMEIRO ESQUADRAO DE APOIO</t>
  </si>
  <si>
    <t>CENTRO DE APOIO A SISTEMAS OPERATIVOS</t>
  </si>
  <si>
    <t>COMANDO DA DIVISAO ANFIBIA</t>
  </si>
  <si>
    <t>BATALHAO DE BLINDADOS DE FUZILEIROS NAVAIS</t>
  </si>
  <si>
    <t>BATALHAO DE COMANDO E CONTROLE</t>
  </si>
  <si>
    <t>1.BATALHAO DE INFANTARIA DE FUZILEIROS NAVAIS</t>
  </si>
  <si>
    <t>2.BATALHAO DE INFANTARIA DE FUZILEIROS NAVAIS</t>
  </si>
  <si>
    <t>3.BATALHAO DE INFANTARIA DE FUZILEIROS NAVAIS</t>
  </si>
  <si>
    <t>BATALHAO DE ARTILHARIA DE FUZILEIROS NAVAIS</t>
  </si>
  <si>
    <t>COMANDO DA TROPA DE REFORCO</t>
  </si>
  <si>
    <t>BATALHAO DE DEF.NUC.BIOL.QUIM. E RADIOLOGICA</t>
  </si>
  <si>
    <t>BATALHAO DE ENGENHARIA DE FUZILEIROS NAVAIS</t>
  </si>
  <si>
    <t>BATALHAO LOGISTICO DE FUZILEIROS NAVAIS</t>
  </si>
  <si>
    <t>BATALHAO DE VIATURAS ANFIBIAS</t>
  </si>
  <si>
    <t>UNIDADE MEDICA EXPEDICIONARIA DA MARINHA</t>
  </si>
  <si>
    <t>COMPANHIA DE POLICIA</t>
  </si>
  <si>
    <t>BATALHAO DE COMBATE AEREO</t>
  </si>
  <si>
    <t>'= OBRAS EM ANDAMENTO</t>
  </si>
  <si>
    <t>'= BENS IMOVEIS A CLASSIFICAR/ A REGISTRAR</t>
  </si>
  <si>
    <t>PAGAMENTO</t>
  </si>
  <si>
    <t>MUNIC</t>
  </si>
  <si>
    <t>BENS MOVEIS</t>
  </si>
  <si>
    <t>BENS IMOVEIS</t>
  </si>
  <si>
    <t>BENS TOTAIS</t>
  </si>
  <si>
    <t>TOTAL</t>
  </si>
  <si>
    <t>EXECUÇÃO_LICITAÇÃO</t>
  </si>
  <si>
    <t>CNBE</t>
  </si>
  <si>
    <t>CNBW</t>
  </si>
  <si>
    <t>FConstituição</t>
  </si>
  <si>
    <t>AdiNavChile</t>
  </si>
  <si>
    <t>DelPirapora</t>
  </si>
  <si>
    <t>AdiNavColombia</t>
  </si>
  <si>
    <t>AdiNavPeru</t>
  </si>
  <si>
    <t>Fliberal</t>
  </si>
  <si>
    <t>AdiNavArgentina</t>
  </si>
  <si>
    <t>ÚLTIMA AUDITORIA - ANOS</t>
  </si>
  <si>
    <t>Cod SIAFI</t>
  </si>
  <si>
    <t>COD OM</t>
  </si>
  <si>
    <t>AUDITORIA</t>
  </si>
  <si>
    <t>AUDITORIA VALOR</t>
  </si>
  <si>
    <t>N/A</t>
  </si>
  <si>
    <t>SIGLAOM</t>
  </si>
  <si>
    <t>ADIDEFNAVAFRSUL</t>
  </si>
  <si>
    <t>ADINAVARGENTINA</t>
  </si>
  <si>
    <t>ADIDEFNAVCHILE</t>
  </si>
  <si>
    <t>ADINAVITALIA</t>
  </si>
  <si>
    <t>ADINAVPARAGUAI</t>
  </si>
  <si>
    <t>ADINAVPERU</t>
  </si>
  <si>
    <t>ADIDEFNAVPORTUGAL</t>
  </si>
  <si>
    <t>ADIDEFNAVURUGUAI</t>
  </si>
  <si>
    <t>ADINAVCOLOMBIA</t>
  </si>
  <si>
    <t>ADINAVAERESPANHA</t>
  </si>
  <si>
    <t>ADIDEFNAVEXAERNAMIBIA</t>
  </si>
  <si>
    <t>ADIDEFNAVEXAERCABOVERDE</t>
  </si>
  <si>
    <t>ADIDEFNAVEXAEAUSTIMORLESTE</t>
  </si>
  <si>
    <t>ESIMAR</t>
  </si>
  <si>
    <t>EMA-RIO</t>
  </si>
  <si>
    <t>IPQM</t>
  </si>
  <si>
    <t>GRS HUMAITÁ</t>
  </si>
  <si>
    <t>INPG</t>
  </si>
  <si>
    <t>CTECCFN</t>
  </si>
  <si>
    <t>BTLNAV</t>
  </si>
  <si>
    <t>CIAPOLBTLNAV</t>
  </si>
  <si>
    <t>CEIMPL</t>
  </si>
  <si>
    <t>CPESFN</t>
  </si>
  <si>
    <t>DGEPM</t>
  </si>
  <si>
    <t>CLOGMAT</t>
  </si>
  <si>
    <t>BTLDEFNBQR-ARAMAR</t>
  </si>
  <si>
    <t>CEITMSP</t>
  </si>
  <si>
    <t>DAERM</t>
  </si>
  <si>
    <t>GNHO</t>
  </si>
  <si>
    <t>NAPOCARONGEL</t>
  </si>
  <si>
    <t>NHOCSUL</t>
  </si>
  <si>
    <t>NOCANTARES</t>
  </si>
  <si>
    <t>NHOFALTEGARANHA</t>
  </si>
  <si>
    <t>AVPQHOASPMOURA</t>
  </si>
  <si>
    <t>NHOTAURUS</t>
  </si>
  <si>
    <t>NPQHO VITAL DE OLIVEIRA</t>
  </si>
  <si>
    <t>NHOAVALLE</t>
  </si>
  <si>
    <t>NPOALTEMAXIMIANO</t>
  </si>
  <si>
    <t>DENSM</t>
  </si>
  <si>
    <t>AVINASPNASC</t>
  </si>
  <si>
    <t>AVINGMJANSEN</t>
  </si>
  <si>
    <t>AVINGMBRITO</t>
  </si>
  <si>
    <t>DPM-BSB</t>
  </si>
  <si>
    <t>CMOPM</t>
  </si>
  <si>
    <t>DABM</t>
  </si>
  <si>
    <t>COPAB</t>
  </si>
  <si>
    <t>DEPCMRJ</t>
  </si>
  <si>
    <t>CDAM</t>
  </si>
  <si>
    <t>DEPSIMRJ</t>
  </si>
  <si>
    <t>DEPSMRJ</t>
  </si>
  <si>
    <t>DEPFMRJ</t>
  </si>
  <si>
    <t>CSUPAB</t>
  </si>
  <si>
    <t>DADM</t>
  </si>
  <si>
    <t>COMOPNAV</t>
  </si>
  <si>
    <t>NAPOCPURUS</t>
  </si>
  <si>
    <t>NPAGURUPA</t>
  </si>
  <si>
    <t>NPAGURUPI</t>
  </si>
  <si>
    <t>NPAMACAE</t>
  </si>
  <si>
    <t>NPAOCAMAZONAS</t>
  </si>
  <si>
    <t>NPAOCAPA</t>
  </si>
  <si>
    <t>GPTFNRJ</t>
  </si>
  <si>
    <t>DELPIRAPORA</t>
  </si>
  <si>
    <t>DELFURNAS</t>
  </si>
  <si>
    <t>DELAREIS</t>
  </si>
  <si>
    <t>DELITACURUCA</t>
  </si>
  <si>
    <t>DELCFRIO</t>
  </si>
  <si>
    <t>CVCABOCLO</t>
  </si>
  <si>
    <t>NPAGUARATUBA</t>
  </si>
  <si>
    <t>NPAGRAVATAI</t>
  </si>
  <si>
    <t>COMFORMINVAR</t>
  </si>
  <si>
    <t>NVARATU</t>
  </si>
  <si>
    <t>NVATALAIA</t>
  </si>
  <si>
    <t>NVARACATUBA</t>
  </si>
  <si>
    <t>GPTFNSA</t>
  </si>
  <si>
    <t>DELILHEUS</t>
  </si>
  <si>
    <t>DELPSEGURO</t>
  </si>
  <si>
    <t>CFJ</t>
  </si>
  <si>
    <t>AGBJLAPA</t>
  </si>
  <si>
    <t>NHIBTENBOANERGES</t>
  </si>
  <si>
    <t>COMGPTPATNAVL</t>
  </si>
  <si>
    <t>HNSA</t>
  </si>
  <si>
    <t>CEIMSA</t>
  </si>
  <si>
    <t>COMGPTPATNAVNE</t>
  </si>
  <si>
    <t>NPAOCARAGUARI</t>
  </si>
  <si>
    <t>RBAMTRIUNFO</t>
  </si>
  <si>
    <t>NPAGRAJAU</t>
  </si>
  <si>
    <t>NPAGUAIBA</t>
  </si>
  <si>
    <t>NPAGRAUNA</t>
  </si>
  <si>
    <t>NPAGOIANA</t>
  </si>
  <si>
    <t>NPAMACAU</t>
  </si>
  <si>
    <t>GPTFNNA</t>
  </si>
  <si>
    <t>AGARACATI</t>
  </si>
  <si>
    <t>NHIBCOMTEMANHAES</t>
  </si>
  <si>
    <t>HNNA</t>
  </si>
  <si>
    <t>HNRE</t>
  </si>
  <si>
    <t>CEIMNA</t>
  </si>
  <si>
    <t>ESQDHU-41</t>
  </si>
  <si>
    <t>COMGPTPATNAVN</t>
  </si>
  <si>
    <t>NPAPAMPEIRO</t>
  </si>
  <si>
    <t>NPABRACUI</t>
  </si>
  <si>
    <t>NPABOCAINA</t>
  </si>
  <si>
    <t>NPAGUANABARA</t>
  </si>
  <si>
    <t>NPAGUARUJA</t>
  </si>
  <si>
    <t>NAPARA</t>
  </si>
  <si>
    <t>NAPOCIGUATEMI</t>
  </si>
  <si>
    <t>2ºBTLOPRIB</t>
  </si>
  <si>
    <t>ERMBE</t>
  </si>
  <si>
    <t>NHOGSAMPAIO</t>
  </si>
  <si>
    <t>NHIBTENCASTELO</t>
  </si>
  <si>
    <t>HNBE</t>
  </si>
  <si>
    <t>CEIMBE</t>
  </si>
  <si>
    <t>COMGPTPATNAVS</t>
  </si>
  <si>
    <t>RBAMTRITAO</t>
  </si>
  <si>
    <t>NPABENEVENTE</t>
  </si>
  <si>
    <t>NPABABITONGA</t>
  </si>
  <si>
    <t>NAPOCMEARIM</t>
  </si>
  <si>
    <t>GPTFNRG</t>
  </si>
  <si>
    <t>AGTRAMANDAI</t>
  </si>
  <si>
    <t>DELLAGUNA</t>
  </si>
  <si>
    <t>DELSFSUL</t>
  </si>
  <si>
    <t>DELITAJAI</t>
  </si>
  <si>
    <t>NHIBCOMTEVARELLA</t>
  </si>
  <si>
    <t>CEIMRG</t>
  </si>
  <si>
    <t>ESQDHU-51</t>
  </si>
  <si>
    <t>ESQDHU-61</t>
  </si>
  <si>
    <t>COMFLOTMT</t>
  </si>
  <si>
    <t>MPARNAIBA</t>
  </si>
  <si>
    <t>NAPLOGFLUPOTENGI</t>
  </si>
  <si>
    <t>NTRFLUPARAGUASSU</t>
  </si>
  <si>
    <t>NPAPOTI</t>
  </si>
  <si>
    <t>GREOPRIBMT</t>
  </si>
  <si>
    <t>NPAPIRAJA</t>
  </si>
  <si>
    <t>NPAPIRATINI</t>
  </si>
  <si>
    <t>NPAPENEDO</t>
  </si>
  <si>
    <t>NASHTENMAXIMIANO</t>
  </si>
  <si>
    <t>NTRFLU ALMIRANTE LEVERGER</t>
  </si>
  <si>
    <t>3ºBTLOPRIB</t>
  </si>
  <si>
    <t>CHN-6</t>
  </si>
  <si>
    <t>AVHOFLUCARAVELAS</t>
  </si>
  <si>
    <t>HNLA</t>
  </si>
  <si>
    <t>BFLA</t>
  </si>
  <si>
    <t>CEIMLA</t>
  </si>
  <si>
    <t>CEIMBRA</t>
  </si>
  <si>
    <t>GPTFNB</t>
  </si>
  <si>
    <t>CFGO</t>
  </si>
  <si>
    <t>HNBRA</t>
  </si>
  <si>
    <t>ESQDHU-91</t>
  </si>
  <si>
    <t>COMFLOTAM</t>
  </si>
  <si>
    <t>NASHOCRUZ</t>
  </si>
  <si>
    <t>NPAFLUPTEIXEIRA</t>
  </si>
  <si>
    <t>NPAFLURTAVARES</t>
  </si>
  <si>
    <t>NPAFLURORAIMA</t>
  </si>
  <si>
    <t>NPAFLURONDONIA</t>
  </si>
  <si>
    <t>NPAFLUAMAPA</t>
  </si>
  <si>
    <t>NASHDOUTORMONTENEGRO</t>
  </si>
  <si>
    <t>NASHSMEIRELLES</t>
  </si>
  <si>
    <t>1ºBTLOPRIB</t>
  </si>
  <si>
    <t>AGCARACARAÍ</t>
  </si>
  <si>
    <t>CFPV</t>
  </si>
  <si>
    <t>CHN-9</t>
  </si>
  <si>
    <t>NHOFLURIOBRANCO</t>
  </si>
  <si>
    <t>PNMA</t>
  </si>
  <si>
    <t>CEIMMA</t>
  </si>
  <si>
    <t>NPAMARACANA</t>
  </si>
  <si>
    <t>COMGPTPATNAVSSE</t>
  </si>
  <si>
    <t>NPAGUAJARA</t>
  </si>
  <si>
    <t>NPAGUAPORE</t>
  </si>
  <si>
    <t>GPTFNSANTOS</t>
  </si>
  <si>
    <t>DELSSEBASTIAO</t>
  </si>
  <si>
    <t>DELPEPITACIO</t>
  </si>
  <si>
    <t>DELGUAIRA</t>
  </si>
  <si>
    <t>NBFMSEIXAS</t>
  </si>
  <si>
    <t>COMEMCH</t>
  </si>
  <si>
    <t>CEIMNI</t>
  </si>
  <si>
    <t>UMESQ</t>
  </si>
  <si>
    <t>COMFORAERNAV</t>
  </si>
  <si>
    <t>ESQDQE-1</t>
  </si>
  <si>
    <t>ESQDHS-1</t>
  </si>
  <si>
    <t>ESQDHU-1</t>
  </si>
  <si>
    <t>ESQDHU-2</t>
  </si>
  <si>
    <t>ESQDHA-1</t>
  </si>
  <si>
    <t>ESQDVF-1</t>
  </si>
  <si>
    <t>GAERNAVMAN</t>
  </si>
  <si>
    <t>BAENSPA</t>
  </si>
  <si>
    <t>CEIMSPA</t>
  </si>
  <si>
    <t>COMFORS</t>
  </si>
  <si>
    <t>NSS GUILLOBEL</t>
  </si>
  <si>
    <t>STIKUNA</t>
  </si>
  <si>
    <t>SRIACHUELO</t>
  </si>
  <si>
    <t>SHUMAITA</t>
  </si>
  <si>
    <t>COMFORSUP</t>
  </si>
  <si>
    <t>NEBRASIL</t>
  </si>
  <si>
    <t>NVECISNEBRANCO</t>
  </si>
  <si>
    <t>COMESQDE-1</t>
  </si>
  <si>
    <t>FDEFENSORA</t>
  </si>
  <si>
    <t>FCONSTITUICAO</t>
  </si>
  <si>
    <t>FLIBERAL</t>
  </si>
  <si>
    <t>FINDEPENDENCIA</t>
  </si>
  <si>
    <t>FUNIAO</t>
  </si>
  <si>
    <t>CVJNORONHA</t>
  </si>
  <si>
    <t>COMESQDE-2</t>
  </si>
  <si>
    <t>FRADEMAKER</t>
  </si>
  <si>
    <t>CVBARROSO</t>
  </si>
  <si>
    <t>COMESQDAP-1</t>
  </si>
  <si>
    <t>NDCCALTESABOIA</t>
  </si>
  <si>
    <t>NTALTEGMOTTA</t>
  </si>
  <si>
    <t>NDCCMMAIA</t>
  </si>
  <si>
    <t>NDMBAHIA</t>
  </si>
  <si>
    <t>COMDIV-1</t>
  </si>
  <si>
    <t>COMDIV-2</t>
  </si>
  <si>
    <t>COMFFE</t>
  </si>
  <si>
    <t>COMDIVANF</t>
  </si>
  <si>
    <t>BTLBLDFUZNAV</t>
  </si>
  <si>
    <t>BTLCMDOCT</t>
  </si>
  <si>
    <t>BTLARTFUZNAV</t>
  </si>
  <si>
    <t>COMTRREF</t>
  </si>
  <si>
    <t>BTLDEFNBQR</t>
  </si>
  <si>
    <t>BTLENGFUZNAV</t>
  </si>
  <si>
    <t>BTLLOGFUZNAV</t>
  </si>
  <si>
    <t>BTLVTRANF</t>
  </si>
  <si>
    <t>CIAPOL</t>
  </si>
  <si>
    <t>BTLOPESPFUZNAV</t>
  </si>
  <si>
    <t>BTLCMBAE</t>
  </si>
  <si>
    <t>TOTAL NA</t>
  </si>
  <si>
    <t>QTDE NA</t>
  </si>
  <si>
    <t>% TOTAL</t>
  </si>
  <si>
    <t>PONTUAÇÃO-NA</t>
  </si>
  <si>
    <t>ORG CENTRALIZADORA (OC)</t>
  </si>
  <si>
    <t>ORGAO DE FORMAÇÃO (OF)</t>
  </si>
  <si>
    <t>PONTUACAO-OC-OF</t>
  </si>
  <si>
    <t>PONTUAÇÃO-OC-OF</t>
  </si>
  <si>
    <t>PONTUACAO-OMPS</t>
  </si>
  <si>
    <t>IND</t>
  </si>
  <si>
    <t>TIPO OMPS</t>
  </si>
  <si>
    <t>CIENT</t>
  </si>
  <si>
    <t>ESP_ABAST</t>
  </si>
  <si>
    <t>HOSP</t>
  </si>
  <si>
    <t>PONTUAÇÃO-OMPS</t>
  </si>
  <si>
    <t>% EXEC_LICIT</t>
  </si>
  <si>
    <t>% PAGTO</t>
  </si>
  <si>
    <t>% MUNIC</t>
  </si>
  <si>
    <t>% PATRIM</t>
  </si>
  <si>
    <t>PONTUAÇÃO-EXEC_LICIT</t>
  </si>
  <si>
    <t>PONTUAÇÃO-PAGTO</t>
  </si>
  <si>
    <t>PONTUAÇÃO-MUNIC</t>
  </si>
  <si>
    <t>PONTUAÇÃO-PATRIM</t>
  </si>
  <si>
    <t>NA</t>
  </si>
  <si>
    <t>TOTAL :</t>
  </si>
  <si>
    <t>PESO_EXEC_LICIT (4)</t>
  </si>
  <si>
    <t>PESO_PAGTO (3)</t>
  </si>
  <si>
    <t>PESO_MUNIC (2)</t>
  </si>
  <si>
    <t>PESO_PATRIM (2)</t>
  </si>
  <si>
    <t>PONTUAÇÃO-ANOS SEM AUD</t>
  </si>
  <si>
    <t>PESO_ANOS SEM AUD (4)</t>
  </si>
  <si>
    <t>PESO_QTDE NA (3)</t>
  </si>
  <si>
    <t>PESO_OMPS (1)</t>
  </si>
  <si>
    <t>PESO_OC-OF (1)</t>
  </si>
  <si>
    <t>ELIMINAR (PAPEM)-EXEC_LICIT:</t>
  </si>
  <si>
    <t>ELIMINAR (SVPM)-PAGTO</t>
  </si>
  <si>
    <t>TOTAL ELIMINADO:</t>
  </si>
  <si>
    <t>DGOM-OP. DE CREDITO</t>
  </si>
  <si>
    <t>PAPEM-EXTERIOR</t>
  </si>
  <si>
    <t>DFM-EXTERIOR</t>
  </si>
  <si>
    <t>AMAZUL</t>
  </si>
  <si>
    <t>ANO</t>
  </si>
  <si>
    <t>Tipo Auditoria</t>
  </si>
  <si>
    <t>AE</t>
  </si>
  <si>
    <t>OM - AUD ESPECIAL</t>
  </si>
  <si>
    <t>FOCO EXTERNO</t>
  </si>
  <si>
    <t>EM FOCO-EXTERNO</t>
  </si>
  <si>
    <t>PONTUAÇÃO FINAL-PESOS</t>
  </si>
  <si>
    <t>OM - FOCO DSM</t>
  </si>
  <si>
    <t>DN</t>
  </si>
  <si>
    <t>OMH 
OMFM</t>
  </si>
  <si>
    <t>Subtotal</t>
  </si>
  <si>
    <t>DelItajaí</t>
  </si>
  <si>
    <t>DelUruguaiana</t>
  </si>
  <si>
    <t>6°DN</t>
  </si>
  <si>
    <t>DelSSebastião</t>
  </si>
  <si>
    <t>DelPEpitácio</t>
  </si>
  <si>
    <t>PERCENTUAL 
DE GLOSA</t>
  </si>
  <si>
    <t>VALOR TOTAL DE GLOSA  (B)</t>
  </si>
  <si>
    <t>VALOR FINAL AUDITADO (C)</t>
  </si>
  <si>
    <t>OM - FOCO-TCU-TCE</t>
  </si>
  <si>
    <t>OM - FOCO-TCU-DILIG</t>
  </si>
  <si>
    <t>COM1°DN</t>
  </si>
  <si>
    <t>COM2°DN</t>
  </si>
  <si>
    <t>COM3°DN</t>
  </si>
  <si>
    <t>COM4°DN</t>
  </si>
  <si>
    <t>COM5°DN</t>
  </si>
  <si>
    <t>COM7°DN</t>
  </si>
  <si>
    <t>COM8°DN</t>
  </si>
  <si>
    <t>COM9°DN</t>
  </si>
  <si>
    <t>Média MERCADO-ANS</t>
  </si>
  <si>
    <t xml:space="preserve">VALOR TOTAL INICIAL APRESENTADO (A) </t>
  </si>
  <si>
    <t>GptFNSantos</t>
  </si>
  <si>
    <t>CODIGO_OM</t>
  </si>
  <si>
    <t>SIGLA_OM</t>
  </si>
  <si>
    <t>NOME_OM</t>
  </si>
  <si>
    <t>DESPESA AUTORIZADA</t>
  </si>
  <si>
    <t>PERCENTUAL</t>
  </si>
  <si>
    <t>QUANTIDADE_DE_NOTAS</t>
  </si>
  <si>
    <t>UF</t>
  </si>
  <si>
    <t>AREA_OM</t>
  </si>
  <si>
    <t>AREA_AUDITORIA</t>
  </si>
  <si>
    <t>ULTIMA_AUDITORIA</t>
  </si>
  <si>
    <t>0570</t>
  </si>
  <si>
    <t>COMANDO DO 1º DISTRITO NAVAL</t>
  </si>
  <si>
    <t>RJ</t>
  </si>
  <si>
    <t>PRIMEIRO DN</t>
  </si>
  <si>
    <t>MUNICIAMENTO</t>
  </si>
  <si>
    <t>0307</t>
  </si>
  <si>
    <t>BASE DE FUZILEIROS NAVAIS DA ILHA DO GOVERNADOR</t>
  </si>
  <si>
    <t>1280</t>
  </si>
  <si>
    <t>0559</t>
  </si>
  <si>
    <t>CENTRO DE INSTRUÇÃO ALMIRANTE ALEXANDRINO</t>
  </si>
  <si>
    <t>1251</t>
  </si>
  <si>
    <t>CENTRO DE INTENDÊNCIA DA MARINHA EM NITERÓI</t>
  </si>
  <si>
    <t>0552</t>
  </si>
  <si>
    <t>BASE AÉREA NAVAL DE SÃO PEDRO DA ALDEIA</t>
  </si>
  <si>
    <t>0</t>
  </si>
  <si>
    <t xml:space="preserve">AC-2028 </t>
  </si>
  <si>
    <t>0053</t>
  </si>
  <si>
    <t>HOSPITAL NAVAL MARCÍLIO DIAS</t>
  </si>
  <si>
    <t>0525</t>
  </si>
  <si>
    <t xml:space="preserve">MO-2024 AC-2023 AC-2017 </t>
  </si>
  <si>
    <t>0791</t>
  </si>
  <si>
    <t>BASE FLUVIAL DE LADÁRIO</t>
  </si>
  <si>
    <t>MS</t>
  </si>
  <si>
    <t>SEXTO DN</t>
  </si>
  <si>
    <t>0093</t>
  </si>
  <si>
    <t>BATALHÃO NAVAL</t>
  </si>
  <si>
    <t>0574</t>
  </si>
  <si>
    <t>CENTRO DE INSTRUÇÃO ALMIRANTE SYLVIO DE CAMARGO</t>
  </si>
  <si>
    <t>0292</t>
  </si>
  <si>
    <t>BASE DE HIDROGRAFIA DA MARINHA EM NITERÓI</t>
  </si>
  <si>
    <t xml:space="preserve">MO-2021 AE-2019 AC-2028 </t>
  </si>
  <si>
    <t>0576</t>
  </si>
  <si>
    <t>CENTRO DE INSTRUÇÃO ALMIRANTE MILCIADES PORTELA ALVES</t>
  </si>
  <si>
    <t xml:space="preserve">MO-2023 AC-2022 </t>
  </si>
  <si>
    <t>0280</t>
  </si>
  <si>
    <t xml:space="preserve">MO-2021 AC-2028 </t>
  </si>
  <si>
    <t>0662</t>
  </si>
  <si>
    <t>0303</t>
  </si>
  <si>
    <t>1º BATALHÃO DE OPERAÇÕES RIBEIRINHAS</t>
  </si>
  <si>
    <t>AM</t>
  </si>
  <si>
    <t>NONO DN</t>
  </si>
  <si>
    <t xml:space="preserve">MO-2022 AC-2019 </t>
  </si>
  <si>
    <t>1069</t>
  </si>
  <si>
    <t>CENTRO DE INTENDÊNCIA DA MARINHA EM BELÉM</t>
  </si>
  <si>
    <t>PA</t>
  </si>
  <si>
    <t>QUARTO DN</t>
  </si>
  <si>
    <t>0529</t>
  </si>
  <si>
    <t>COLÉGIO NAVAL</t>
  </si>
  <si>
    <t>0665</t>
  </si>
  <si>
    <t>BASE DE ABASTECIMENTO DA MARINHA NO RIO DE JANEIRO</t>
  </si>
  <si>
    <t xml:space="preserve">MO-2022 AC-2020 </t>
  </si>
  <si>
    <t>1267</t>
  </si>
  <si>
    <t xml:space="preserve">AC-2017 </t>
  </si>
  <si>
    <t>0830</t>
  </si>
  <si>
    <t>COMANDO DO 7º DISTRITO NAVAL</t>
  </si>
  <si>
    <t>DF</t>
  </si>
  <si>
    <t>SÉTIMO DN</t>
  </si>
  <si>
    <t>1075</t>
  </si>
  <si>
    <t>CENTRO DE INTENDÊNCIA DA MARINHA EM SALVADOR</t>
  </si>
  <si>
    <t>BA</t>
  </si>
  <si>
    <t>SEGUNDO DN</t>
  </si>
  <si>
    <t>0631</t>
  </si>
  <si>
    <t>CENTRO DE INSTRUÇÃO ALMIRANTE GRACA ARANHA</t>
  </si>
  <si>
    <t>1276</t>
  </si>
  <si>
    <t>NAVIO-AERÓDROMO MULTIPROPÓSITO ATLÂNTICO</t>
  </si>
  <si>
    <t>0515</t>
  </si>
  <si>
    <t>GRUPAMENTO DE FUZILEIROS NAVAIS DO RIO DE JANEIRO</t>
  </si>
  <si>
    <t>0519</t>
  </si>
  <si>
    <t>CENTRO DE EDUCAÇÃO FÍSICA ALMIRANTE ADALBERTO NUNES</t>
  </si>
  <si>
    <t>1342</t>
  </si>
  <si>
    <t>CENTRO DE INTENDÊNCIA DA MARINHA EM BRASÍLIA</t>
  </si>
  <si>
    <t>0760</t>
  </si>
  <si>
    <t>COMANDO DO 5º DISTRITO NAVAL</t>
  </si>
  <si>
    <t>RS</t>
  </si>
  <si>
    <t>QUINTO DN</t>
  </si>
  <si>
    <t>0733</t>
  </si>
  <si>
    <t>ESTAÇÃO NAVAL DO RIO NEGRO</t>
  </si>
  <si>
    <t xml:space="preserve">MO-2023 AC-2021 </t>
  </si>
  <si>
    <t>0004</t>
  </si>
  <si>
    <t>0724</t>
  </si>
  <si>
    <t>CENTRO DE INSTRUÇÃO ALMIRANTE BRAZ DE AGUIAR</t>
  </si>
  <si>
    <t>0752</t>
  </si>
  <si>
    <t>CENTRO TECNOLÓGICO DA MARINHA EM SÃO PAULO "SEDE"</t>
  </si>
  <si>
    <t>SP</t>
  </si>
  <si>
    <t>OITAVO DN</t>
  </si>
  <si>
    <t>0611</t>
  </si>
  <si>
    <t xml:space="preserve">AE-2028 </t>
  </si>
  <si>
    <t>0518</t>
  </si>
  <si>
    <t>CENTRO DE INSTRUÇÃO ALMIRANTE WANDENKOLK</t>
  </si>
  <si>
    <t>0575</t>
  </si>
  <si>
    <t>0731</t>
  </si>
  <si>
    <t>2º BATALHÃO DE OPERAÇÕES RIBEIRINHAS</t>
  </si>
  <si>
    <t>0640</t>
  </si>
  <si>
    <t>COMANDO DO 2º DISTRITO NAVAL</t>
  </si>
  <si>
    <t>1011</t>
  </si>
  <si>
    <t>COMANDO DO 9º DISTRITO NAVAL</t>
  </si>
  <si>
    <t>1245</t>
  </si>
  <si>
    <t>CENTRO DE INTENDÊNCIA DA MARINHA EM PARADA DE LUCAS</t>
  </si>
  <si>
    <t>1171</t>
  </si>
  <si>
    <t>0683</t>
  </si>
  <si>
    <t>RN</t>
  </si>
  <si>
    <t>TERCEIRO DN</t>
  </si>
  <si>
    <t>1258</t>
  </si>
  <si>
    <t>CENTRO DE INSTRUÇÃO E ADESTRAMENTO DE BRASILIA ALTE DOMINGOS DE MATTOS CORTEZ</t>
  </si>
  <si>
    <t>0832</t>
  </si>
  <si>
    <t>GRUPAMENTO DE FUZILEIROS NAVAIS DE BRASÍLIA</t>
  </si>
  <si>
    <t>0685</t>
  </si>
  <si>
    <t>ESCOLA DE APRENDIZES-MARINHEIROS DO CEARÁ</t>
  </si>
  <si>
    <t>CE</t>
  </si>
  <si>
    <t>0553</t>
  </si>
  <si>
    <t>0598</t>
  </si>
  <si>
    <t>BATALHÃO DE OPERAÇÕES ESPECIAIS DE FUZILEIROS NAVAIS</t>
  </si>
  <si>
    <t>0542</t>
  </si>
  <si>
    <t>ESCOLA DE APRENDIZES-MARINHEIROS DO ESPÍRITO SANTO</t>
  </si>
  <si>
    <t>ES</t>
  </si>
  <si>
    <t>1064</t>
  </si>
  <si>
    <t>CENTRO DE AVALIAÇÃO DA ILHA DA MARAMBAIA</t>
  </si>
  <si>
    <t>0695</t>
  </si>
  <si>
    <t>0530</t>
  </si>
  <si>
    <t>POLICLÍNICA NAVAL NOSSA SENHORA DA GLÓRIA</t>
  </si>
  <si>
    <t>0697</t>
  </si>
  <si>
    <t>0507</t>
  </si>
  <si>
    <t>0649</t>
  </si>
  <si>
    <t>0686</t>
  </si>
  <si>
    <t>ESCOLA DE APRENDIZES-MARINHEIROS DE PERNAMBUCO</t>
  </si>
  <si>
    <t>PE</t>
  </si>
  <si>
    <t>0729</t>
  </si>
  <si>
    <t>HOSPITAL NAVAL DE BELÉM</t>
  </si>
  <si>
    <t>0835</t>
  </si>
  <si>
    <t>HOSPITAL NAVAL DE BRASÍLIA</t>
  </si>
  <si>
    <t>0648</t>
  </si>
  <si>
    <t>HOSPITAL NAVAL DE SALVADOR</t>
  </si>
  <si>
    <t>0762</t>
  </si>
  <si>
    <t>ESCOLA DE APRENDIZES-MARINHEIROS DE SANTA CATARINA</t>
  </si>
  <si>
    <t>SC</t>
  </si>
  <si>
    <t xml:space="preserve">AC-2024 MO-2024 </t>
  </si>
  <si>
    <t>1169</t>
  </si>
  <si>
    <t>CENTRO TECNOLÓGICO DA MARINHA NO RIO DE JANEIRO</t>
  </si>
  <si>
    <t>1074</t>
  </si>
  <si>
    <t>CENTRO DE INTENDÊNCIA DA MARINHA EM SÃO PEDRO DA ALDEIA</t>
  </si>
  <si>
    <t>1319</t>
  </si>
  <si>
    <t>0210</t>
  </si>
  <si>
    <t>COMANDO DO 8º DISTRITO NAVAL</t>
  </si>
  <si>
    <t>0680</t>
  </si>
  <si>
    <t>COMANDO DO 3º DISTRITO NAVAL</t>
  </si>
  <si>
    <t xml:space="preserve">MO-2024 AC-2022 </t>
  </si>
  <si>
    <t>0384</t>
  </si>
  <si>
    <t>FRAGATA CONSTITUIÇÃO</t>
  </si>
  <si>
    <t>0720</t>
  </si>
  <si>
    <t>COMANDO DO 4º DISTRITO NAVAL</t>
  </si>
  <si>
    <t>0381</t>
  </si>
  <si>
    <t>FRAGATA DEFENSORA</t>
  </si>
  <si>
    <t>0122</t>
  </si>
  <si>
    <t>INSTITUTO DE ESTUDOS DO MAR ALMIRANTE PAULO MOREIRA</t>
  </si>
  <si>
    <t>0711</t>
  </si>
  <si>
    <t>0050</t>
  </si>
  <si>
    <t>CENTRO DE MÍSSEIS E ARMAS SUBMARINAS DA MARINHA</t>
  </si>
  <si>
    <t>0587</t>
  </si>
  <si>
    <t>CENTRO DE ADESTRAMENTO ALMIRANTE MARQUES DE LEÃO</t>
  </si>
  <si>
    <t>0382</t>
  </si>
  <si>
    <t>FRAGATA INDEPENDÊNCIA</t>
  </si>
  <si>
    <t>0801</t>
  </si>
  <si>
    <t>0536</t>
  </si>
  <si>
    <t>CENTRO DE MUNIÇÃO DA MARINHA</t>
  </si>
  <si>
    <t>0526</t>
  </si>
  <si>
    <t>LABORATÓRIO FARMACÊUTICO DA MARINHA</t>
  </si>
  <si>
    <t>0521</t>
  </si>
  <si>
    <t>HOSPITAL CENTRAL DA MARINHA</t>
  </si>
  <si>
    <t>0528</t>
  </si>
  <si>
    <t>0780</t>
  </si>
  <si>
    <t>ESTAÇÃO RADIOGONIOMÉTRICA DA MARINHA NO RIO GRANDE</t>
  </si>
  <si>
    <t>0584</t>
  </si>
  <si>
    <t>ESTAÇÃO RÁDIO DA MARINHA NO RIO DE JANEIRO</t>
  </si>
  <si>
    <t>0268</t>
  </si>
  <si>
    <t>FRAGATA RADEMAKER</t>
  </si>
  <si>
    <t>0385</t>
  </si>
  <si>
    <t>FRAGATA LIBERAL</t>
  </si>
  <si>
    <t>0630</t>
  </si>
  <si>
    <t>COMANDO DE OPERAÇÕES NAVAIS</t>
  </si>
  <si>
    <t>0544</t>
  </si>
  <si>
    <t>CAPITANIA DOS PORTOS DO ESPÍRITO SANTO</t>
  </si>
  <si>
    <t>0690</t>
  </si>
  <si>
    <t>CAPITANIA DOS PORTOS DE PERNAMBUCO</t>
  </si>
  <si>
    <t>1256</t>
  </si>
  <si>
    <t>NAVIO DE SOCORRO SUBMARINO GUILLOBEL</t>
  </si>
  <si>
    <t>1151</t>
  </si>
  <si>
    <t>NAVIO DE PESQUISA HIDROCEANOGRÁFICO VITAL DE OLIVEIRA</t>
  </si>
  <si>
    <t>0563</t>
  </si>
  <si>
    <t>DEPÓSITO DE COMBUSTÍVEIS DA MARINHA NO RIO DE JANEIRO</t>
  </si>
  <si>
    <t>0532</t>
  </si>
  <si>
    <t>0373</t>
  </si>
  <si>
    <t>NAVIO-TANQUE "ALMIRANTE GASTÃO MOTTA"</t>
  </si>
  <si>
    <t>0116</t>
  </si>
  <si>
    <t>ESTAÇÃO RADIOGONIOMÉTRICA DA MARINHA EM NATAL</t>
  </si>
  <si>
    <t>0560</t>
  </si>
  <si>
    <t>1065</t>
  </si>
  <si>
    <t>NAVIO DE ASSISTÊNCIA HOSPITALAR SOARES DE MEIRELLES</t>
  </si>
  <si>
    <t>0764</t>
  </si>
  <si>
    <t>CAPITANIA DOS PORTOS DO PARANÁ</t>
  </si>
  <si>
    <t>PR</t>
  </si>
  <si>
    <t>1121</t>
  </si>
  <si>
    <t>NAVIO-PATRULHA OCEÂNICO "ARAGUARI"</t>
  </si>
  <si>
    <t>0691</t>
  </si>
  <si>
    <t>CAPITANIA DOS PORTOS DO CEARÁ</t>
  </si>
  <si>
    <t>1012</t>
  </si>
  <si>
    <t>NAVIO-AUXILIAR PARÁ</t>
  </si>
  <si>
    <t>0127</t>
  </si>
  <si>
    <t>SUBMARINO TUPI</t>
  </si>
  <si>
    <t>0051</t>
  </si>
  <si>
    <t>ESTAÇÃO RADIOGONIOMÉTRICA DA MARINHA EM BELÉM</t>
  </si>
  <si>
    <t>0761</t>
  </si>
  <si>
    <t>CAPITANIA FLUVIAL DO RIO PARANÁ</t>
  </si>
  <si>
    <t>0628</t>
  </si>
  <si>
    <t>0763</t>
  </si>
  <si>
    <t>0338</t>
  </si>
  <si>
    <t>NAVIO DE ASSISTÊNCIA  HOSPITALAR  DOUTOR MONTENEGRO</t>
  </si>
  <si>
    <t>1105</t>
  </si>
  <si>
    <t>NAVIO PATRULHA OCEÂNICO AMAZONAS</t>
  </si>
  <si>
    <t>0251</t>
  </si>
  <si>
    <t>NAVIO-PATRULHA FLUVIAL AMAPÁ</t>
  </si>
  <si>
    <t>0833</t>
  </si>
  <si>
    <t>ESTAÇÃO RÁDIO DA MARINHA EM BRASÍLIA</t>
  </si>
  <si>
    <t>0228</t>
  </si>
  <si>
    <t>DELEGACIA DA CAPITANIA DOS PORTOS EM ITAJAÍ</t>
  </si>
  <si>
    <t>0126</t>
  </si>
  <si>
    <t>CORVETA JULIO DE NORONHA</t>
  </si>
  <si>
    <t>0629</t>
  </si>
  <si>
    <t>ESTAÇÃO RADIOGONIOMÉTRICA DA MARINHA EM CAMPOS NOVOS</t>
  </si>
  <si>
    <t>1042</t>
  </si>
  <si>
    <t>NDCC "ALMIRANTE SABOIA"</t>
  </si>
  <si>
    <t>0726</t>
  </si>
  <si>
    <t>1152</t>
  </si>
  <si>
    <t>0105</t>
  </si>
  <si>
    <t>NAVIO DE ASSISTÊNCIA HOSPITALAR OSWALDO CRUZ</t>
  </si>
  <si>
    <t>0102</t>
  </si>
  <si>
    <t>NAVIO-OCEANOGRÁFICO ANTARES</t>
  </si>
  <si>
    <t>0311</t>
  </si>
  <si>
    <t>0252</t>
  </si>
  <si>
    <t>NAVIO PATRULHA FLUVIAL "RONDÔNIA"</t>
  </si>
  <si>
    <t>0692</t>
  </si>
  <si>
    <t>1215</t>
  </si>
  <si>
    <t>MG</t>
  </si>
  <si>
    <t>0202</t>
  </si>
  <si>
    <t>CORVETA CABOCLO</t>
  </si>
  <si>
    <t>1149</t>
  </si>
  <si>
    <t>NAVIO HIDROCEANOGRÁFICO FLUVIAL "RIO BRANCO"</t>
  </si>
  <si>
    <t>0520</t>
  </si>
  <si>
    <t>SERVIÇO DE SELEÇÃO DO PESSOAL DA MARINHA</t>
  </si>
  <si>
    <t>1007</t>
  </si>
  <si>
    <t>SUBMARINO TIKUNA</t>
  </si>
  <si>
    <t>0249</t>
  </si>
  <si>
    <t>NAVIO-PATRULHA FLUVIAL PEDRO TEIXEIRA</t>
  </si>
  <si>
    <t>0279</t>
  </si>
  <si>
    <t>NAVIO HIDROCEANOGRÁFICO TAURUS</t>
  </si>
  <si>
    <t>0010</t>
  </si>
  <si>
    <t>CAPITANIA FLUVIAL DO ARAGUAIA-TOCANTINS</t>
  </si>
  <si>
    <t>TO</t>
  </si>
  <si>
    <t>0106</t>
  </si>
  <si>
    <t>NAVIO DE ASSISTÊNCIA HOSPITALAR CARLOS CHAGAS</t>
  </si>
  <si>
    <t>0250</t>
  </si>
  <si>
    <t>NAVIO-PATRULHA FLUVIAL RAPOSO TAVARES</t>
  </si>
  <si>
    <t>0770</t>
  </si>
  <si>
    <t>DELEGACIA DA CAPITANIA DOS PORTOS EM SÃO FRANCISCO DO SUL</t>
  </si>
  <si>
    <t>1204</t>
  </si>
  <si>
    <t>NAVIO DE APOIO OCEÂNICO MEARIM</t>
  </si>
  <si>
    <t>0253</t>
  </si>
  <si>
    <t>NAVIO-PATRULHA FLUVIAL RORAIMA</t>
  </si>
  <si>
    <t>1205</t>
  </si>
  <si>
    <t>NAVIO DE APOIO OCEÂNICO IGUATEMI</t>
  </si>
  <si>
    <t>1066</t>
  </si>
  <si>
    <t>NAVIO PATRULHA MACAU</t>
  </si>
  <si>
    <t>0230</t>
  </si>
  <si>
    <t>NAVIO-PATRULHA BOCAINA</t>
  </si>
  <si>
    <t>0129</t>
  </si>
  <si>
    <t>REBOCADOR DE ALTO-MAR TRIUNFO</t>
  </si>
  <si>
    <t>1321</t>
  </si>
  <si>
    <t>SUBMARINO RIACHUELO</t>
  </si>
  <si>
    <t>1340</t>
  </si>
  <si>
    <t>SUBMARINO HUMAITÁ</t>
  </si>
  <si>
    <t>0429</t>
  </si>
  <si>
    <t>NAVIO DE DESEMBARQUE DE CARROS DE COMBATE MATTOSO MAIA</t>
  </si>
  <si>
    <t>0130</t>
  </si>
  <si>
    <t>REBOCADOR DE ALTO-MAR TRITÃO</t>
  </si>
  <si>
    <t>0257</t>
  </si>
  <si>
    <t>NAVIO-PATRULHA GUAÍBA</t>
  </si>
  <si>
    <t>0255</t>
  </si>
  <si>
    <t>NAVIO-PATRULHA GOIANA</t>
  </si>
  <si>
    <t>1018</t>
  </si>
  <si>
    <t>NAVIO HIDROCEANOGRÁFICO "CRUZEIRO DO SUL"</t>
  </si>
  <si>
    <t>0326</t>
  </si>
  <si>
    <t>NAVIO-PATRULHA GUARUJÁ</t>
  </si>
  <si>
    <t>1237</t>
  </si>
  <si>
    <t>NAVIO HIDROGRÁFICO BALIZADOR TENENTE CASTELO</t>
  </si>
  <si>
    <t>1045</t>
  </si>
  <si>
    <t>NAVIO-PATRULHA MACAÉ</t>
  </si>
  <si>
    <t>0254</t>
  </si>
  <si>
    <t>NAVIO-PATRULHA GRAÚNA</t>
  </si>
  <si>
    <t>0143</t>
  </si>
  <si>
    <t>NAVIO HIDROCEANOGRÁFICO GARNIER SAMPAIO</t>
  </si>
  <si>
    <t>1206</t>
  </si>
  <si>
    <t>NAVIO DE APOIO OCEÂNICO PURUS</t>
  </si>
  <si>
    <t>1239</t>
  </si>
  <si>
    <t>NAVIO BALIZADOR TENENTE BOANERGES</t>
  </si>
  <si>
    <t>1032</t>
  </si>
  <si>
    <t>NAVIO DE ASSISTENCIA HOSPITALAR TENENTE MAXIMIANO</t>
  </si>
  <si>
    <t>1268</t>
  </si>
  <si>
    <t>ESCOLA DE INTELIGÊNCIA DA MARINHA</t>
  </si>
  <si>
    <t>0088</t>
  </si>
  <si>
    <t>NAVIO-VARREDOR ARAÇATUBA</t>
  </si>
  <si>
    <t>0085</t>
  </si>
  <si>
    <t>NAVIO-VARREDOR ARATU</t>
  </si>
  <si>
    <t xml:space="preserve">AC-2024 </t>
  </si>
  <si>
    <t>0087</t>
  </si>
  <si>
    <t>NAVIO-VARREDOR ATALAIA</t>
  </si>
  <si>
    <t>0319</t>
  </si>
  <si>
    <t>NAVIO-PATRULHA GUARATUBA</t>
  </si>
  <si>
    <t>0332</t>
  </si>
  <si>
    <t>NAVIO-PATRULHA GRAVATAÍ</t>
  </si>
  <si>
    <t>0229</t>
  </si>
  <si>
    <t>NAVIO-PATRULHA BENEVENTE</t>
  </si>
  <si>
    <t>0350</t>
  </si>
  <si>
    <t>NAVIO HIDROCEANOGRÁFICO AMORIM DO VALLE</t>
  </si>
  <si>
    <t>0115</t>
  </si>
  <si>
    <t>NAVIO BALIZADOR FAROLEIRO MARIO SEIXAS</t>
  </si>
  <si>
    <t>1211</t>
  </si>
  <si>
    <t>AVISO DE PESQUISA HIDROCEANOGRÁFICO ASPIRANTE MOURA</t>
  </si>
  <si>
    <t>0317</t>
  </si>
  <si>
    <t>NAVIO DE APOIO LOGÍSTICO FLUVIAL POTENGÍ</t>
  </si>
  <si>
    <t>0266</t>
  </si>
  <si>
    <t>NAVIO-PATRULHA GURUPI</t>
  </si>
  <si>
    <t>0265</t>
  </si>
  <si>
    <t>NAVIO-PATRULHA GURUPÁ</t>
  </si>
  <si>
    <t>0223</t>
  </si>
  <si>
    <t>NAVIO-PATRULHA BABITONGA</t>
  </si>
  <si>
    <t>0259</t>
  </si>
  <si>
    <t>NAVIO-PATRULHA GUAPORÉ</t>
  </si>
  <si>
    <t>1238</t>
  </si>
  <si>
    <t>NAVIO HIDROGRÁFICO BALIZADOR COMANDANTE MANHÃES</t>
  </si>
  <si>
    <t>1236</t>
  </si>
  <si>
    <t>NAVIO HIDROGRÁFICO BALIZADOR COMANDANTE VARELLA</t>
  </si>
  <si>
    <t>0244</t>
  </si>
  <si>
    <t>NAVIO-PATRULHA PIRAJÁ</t>
  </si>
  <si>
    <t>1324</t>
  </si>
  <si>
    <t>NAVIO-PATRULHA MARACANÃ</t>
  </si>
  <si>
    <t>0256</t>
  </si>
  <si>
    <t>NAVIO-PATRULHA GRAJAÚ</t>
  </si>
  <si>
    <t xml:space="preserve">AC-2023 </t>
  </si>
  <si>
    <t>0245</t>
  </si>
  <si>
    <t>NAVIO-PATRULHA PAMPEIRO</t>
  </si>
  <si>
    <t>0258</t>
  </si>
  <si>
    <t>NAVIO-PATRULHA GUAJARÁ</t>
  </si>
  <si>
    <t>0841</t>
  </si>
  <si>
    <t>CENTRO DE INTELIGÊNCIA DA MARINHA</t>
  </si>
  <si>
    <t>0758</t>
  </si>
  <si>
    <t>ESTADO-MAIOR DA ARMADA  NO RIO DE JANEIRO</t>
  </si>
  <si>
    <t>0243</t>
  </si>
  <si>
    <t>NAVIO-PATRULHA PIRATINI</t>
  </si>
  <si>
    <t>0314</t>
  </si>
  <si>
    <t>NAVIO-PATRULHA GUANABARA</t>
  </si>
  <si>
    <t>0328</t>
  </si>
  <si>
    <t>NAVIO-PATRULHA PENEDO</t>
  </si>
  <si>
    <t>0837</t>
  </si>
  <si>
    <t>0537</t>
  </si>
  <si>
    <t>TRIBUNAL MARÍTIMO</t>
  </si>
  <si>
    <t>0523</t>
  </si>
  <si>
    <t>CENTRO DE COMUNICAÇÃO SOCIAL DA MARINHA</t>
  </si>
  <si>
    <t>0836</t>
  </si>
  <si>
    <t>0220</t>
  </si>
  <si>
    <t>NAVIO-PATRULHA BRACUÍ</t>
  </si>
  <si>
    <t>1061</t>
  </si>
  <si>
    <t>NAVIO HIDROCEANOGRAFICO FAROLEIRO ALMIRANTE GRAÇA ARANHA</t>
  </si>
  <si>
    <t>0248</t>
  </si>
  <si>
    <t>NAVIO-PATRULHA POTI</t>
  </si>
  <si>
    <t>0299</t>
  </si>
  <si>
    <t>1110</t>
  </si>
  <si>
    <t>NAVIO-PATRULHA OCEÂNICO "APA"</t>
  </si>
  <si>
    <t>0725</t>
  </si>
  <si>
    <t>CAPITANIA FLUVIAL DA AMAZÔNIA OCIDENTAL</t>
  </si>
  <si>
    <t>0002</t>
  </si>
  <si>
    <t xml:space="preserve">AE-2017 </t>
  </si>
  <si>
    <t>0583</t>
  </si>
  <si>
    <t>1232</t>
  </si>
  <si>
    <t>1º ESQUADRÃO DE HELICÓPTEROS DE EMPREGO GERAL DO NORTE</t>
  </si>
  <si>
    <t xml:space="preserve">AC-2023 AC-2017 </t>
  </si>
  <si>
    <t>1221</t>
  </si>
  <si>
    <t>1ºESQUADRÃO DE HELICÓPTEROS DE EMPREGO GERAL DO NOROESTE</t>
  </si>
  <si>
    <t>1223</t>
  </si>
  <si>
    <t>1ºESQUADRÃO DE HELICÓPTEROS DE EMPREGO GERAL DO SUL</t>
  </si>
  <si>
    <t>0586</t>
  </si>
  <si>
    <t>ARSENAL DE MARINHA DO RIO DE JANEIRO</t>
  </si>
  <si>
    <t>0657</t>
  </si>
  <si>
    <t>0722</t>
  </si>
  <si>
    <t>BASE NAVAL DE VAL-DE-CÃES</t>
  </si>
  <si>
    <t>0600</t>
  </si>
  <si>
    <t>BATALHÃO DE ARTILHARIA DE FUZILEIROS NAVAIS</t>
  </si>
  <si>
    <t>0369</t>
  </si>
  <si>
    <t>BATALHÃO DE COMANDO E CONTROLE</t>
  </si>
  <si>
    <t>1282</t>
  </si>
  <si>
    <t>BATALHÃO DE COMBATE AÉREO</t>
  </si>
  <si>
    <t>1288</t>
  </si>
  <si>
    <t>BATALHÃO DE DEFESA NUCLEAR, BIOLÓGICA, QUÍMICA E RADIOLÓGICA</t>
  </si>
  <si>
    <t>0590</t>
  </si>
  <si>
    <t>BATALHÃO DE ENGENHARIA DE FUZILEIROS NAVAIS</t>
  </si>
  <si>
    <t>0595</t>
  </si>
  <si>
    <t>BATALHÃO DE VIATURAS ANFÍBIAS</t>
  </si>
  <si>
    <t>0643</t>
  </si>
  <si>
    <t>CAPITANIA DOS PORTOS DA BAHIA</t>
  </si>
  <si>
    <t>0557</t>
  </si>
  <si>
    <t>CAPITANIA DOS PORTOS DO RIO DE JANEIRO</t>
  </si>
  <si>
    <t>1085</t>
  </si>
  <si>
    <t>CAPITANIA FLUVIAL DE BRASÍLIA</t>
  </si>
  <si>
    <t>0635</t>
  </si>
  <si>
    <t>CENTRO DE ANÁLISES DE SISTEMAS NAVAIS</t>
  </si>
  <si>
    <t>0306</t>
  </si>
  <si>
    <t>0061</t>
  </si>
  <si>
    <t>CENTRO DE DISTRIBUIÇÃO E OPERAÇÕES ADUANEIRAS DA MARINHA</t>
  </si>
  <si>
    <t>1244</t>
  </si>
  <si>
    <t>CENTRO DE GUERRA ACÚSTICA E ELETRÔNICA DA MARINHA</t>
  </si>
  <si>
    <t>0291</t>
  </si>
  <si>
    <t>1242</t>
  </si>
  <si>
    <t>CENTRO DE HIDROGRAFIA E NAVEGAÇÃO DO NOROESTE</t>
  </si>
  <si>
    <t>1174</t>
  </si>
  <si>
    <t>CENTRO DE HIDROGRAFIA E NAVEGAÇÃO DO NORTE</t>
  </si>
  <si>
    <t>1243</t>
  </si>
  <si>
    <t>CENTRO DE HIDROGRAFIA E NAVEGAÇÃO DO OESTE</t>
  </si>
  <si>
    <t>0533</t>
  </si>
  <si>
    <t>CENTRO DE INSTRUÇÃO E ADESTRAMENTO ALMIRANTE ÁTTILA MONTEIRO ACHÉ</t>
  </si>
  <si>
    <t>1125</t>
  </si>
  <si>
    <t>CENTRO DE INSTRUÇÃO E ADESTRAMENTO ALMIRANTE NEWTON BRAGA</t>
  </si>
  <si>
    <t>1070</t>
  </si>
  <si>
    <t>CENTRO DE INTENDÊNCIA DA MARINHA EM LADÁRIO</t>
  </si>
  <si>
    <t>1071</t>
  </si>
  <si>
    <t>CENTRO DE INTENDÊNCIA DA MARINHA EM MANAUS</t>
  </si>
  <si>
    <t>1072</t>
  </si>
  <si>
    <t>CENTRO DE INTENDÊNCIA DA MARINHA EM NATAL</t>
  </si>
  <si>
    <t>1073</t>
  </si>
  <si>
    <t>CENTRO DE INTENDÊNCIA DA MARINHA EM RIO GRANDE</t>
  </si>
  <si>
    <t>0225</t>
  </si>
  <si>
    <t>CENTRO DE MANUTENÇÃO DE EMBARCAÇÕES MIÚDAS</t>
  </si>
  <si>
    <t>1056</t>
  </si>
  <si>
    <t>CENTRO DE MANUTENÇÃO DE SISTEMAS DA MARINHA</t>
  </si>
  <si>
    <t>0667</t>
  </si>
  <si>
    <t>CENTRO DE OBTENÇÃO DA MARINHA NO RIO DE JANEIRO</t>
  </si>
  <si>
    <t>1325</t>
  </si>
  <si>
    <t>1266</t>
  </si>
  <si>
    <t>CENTRO LOGÍSTICO DO MATERIAL DA MARINHA</t>
  </si>
  <si>
    <t>0286</t>
  </si>
  <si>
    <t>CENTRO MÉDICO ASSISTENCIAL DA MARINHA</t>
  </si>
  <si>
    <t>1096</t>
  </si>
  <si>
    <t>CENTRO TECNOLÓGICO DO CFN</t>
  </si>
  <si>
    <t>0721</t>
  </si>
  <si>
    <t>0606</t>
  </si>
  <si>
    <t>COMANDO DA FORÇA DE FUZILEIROS DA ESQUADRA</t>
  </si>
  <si>
    <t>0034</t>
  </si>
  <si>
    <t>COMANDO DA FORÇA DE SUBMARINOS</t>
  </si>
  <si>
    <t>0191</t>
  </si>
  <si>
    <t>COMANDO DA FORÇA DE SUPERFÍCIE</t>
  </si>
  <si>
    <t>0588</t>
  </si>
  <si>
    <t>COMANDO DA TROPA DE REFORÇO</t>
  </si>
  <si>
    <t>0198</t>
  </si>
  <si>
    <t>COMANDO DO 1º ESQUADRÃO DE APOIO</t>
  </si>
  <si>
    <t>0351</t>
  </si>
  <si>
    <t>COMANDO DO 1º ESQUADRÃO DE ESCOLTA</t>
  </si>
  <si>
    <t>0790</t>
  </si>
  <si>
    <t>COMANDO DO 6º DISTRITO NAVAL</t>
  </si>
  <si>
    <t>1021</t>
  </si>
  <si>
    <t>COMANDO DO GRUPAMENTO DE PATRULHA NAVAL DO NORDESTE</t>
  </si>
  <si>
    <t>1022</t>
  </si>
  <si>
    <t>COMANDO DO GRUPAMENTO DE PATRULHA NAVAL DO NORTE</t>
  </si>
  <si>
    <t>1019</t>
  </si>
  <si>
    <t>COMANDO DO GRUPAMENTO DE PATRULHA NAVAL DO SUL</t>
  </si>
  <si>
    <t>1210</t>
  </si>
  <si>
    <t>COMANDO DO GRUPAMENTO DE PATRULHA NAVAL SUL-SUDESTE</t>
  </si>
  <si>
    <t>0282</t>
  </si>
  <si>
    <t>0283</t>
  </si>
  <si>
    <t>0593</t>
  </si>
  <si>
    <t>0581</t>
  </si>
  <si>
    <t>0538</t>
  </si>
  <si>
    <t>COMISSÃO DE PROMOÇÕES DE OFICIAIS</t>
  </si>
  <si>
    <t>1039</t>
  </si>
  <si>
    <t>COORDENADORIA-GERAL DO PROGRAMA DE DESENVOLVIMENTO DE SUBMARINO COM PROPULSÃO NUCLEAR</t>
  </si>
  <si>
    <t>0569</t>
  </si>
  <si>
    <t>DEPÓSITO DE FARDAMENTO DA MARINHA NO RIO DE JANEIRO</t>
  </si>
  <si>
    <t>0565</t>
  </si>
  <si>
    <t>DEPÓSITO DE SOBRESSALENTES DA MARINHA NO RIO DE JANEIRO</t>
  </si>
  <si>
    <t>1146</t>
  </si>
  <si>
    <t>DEPÓSITO DE SUPRIMENTOS DE INTENDÊNCIA DA MARINHA NO RIO DE JANEIRO</t>
  </si>
  <si>
    <t>0624</t>
  </si>
  <si>
    <t>DIRETORIA DE ADMINISTRAÇÃO DA MARINHA</t>
  </si>
  <si>
    <t>0501</t>
  </si>
  <si>
    <t>DIRETORIA DE AERONÁUTICA DA MARINHA</t>
  </si>
  <si>
    <t>1024</t>
  </si>
  <si>
    <t>DIRETORIA DE COMUNICAÇÕES E TECNOLOGIA DA INFORMAÇÃO DA MARINHA</t>
  </si>
  <si>
    <t>1172</t>
  </si>
  <si>
    <t>DIRETORIA DE DESENVOLVIMENTO NUCLEAR DA MARINHA</t>
  </si>
  <si>
    <t>0510</t>
  </si>
  <si>
    <t>0005</t>
  </si>
  <si>
    <t>DIRETORIA DE FINANÇAS DA MARINHA</t>
  </si>
  <si>
    <t>1127</t>
  </si>
  <si>
    <t>DIRETORIA DE GESTÃO DE PROGRAMAS DA MARINHA</t>
  </si>
  <si>
    <t>1093</t>
  </si>
  <si>
    <t>DIRETORIA DE GESTÃO ORÇAMENTÁRIA DA MARINHA</t>
  </si>
  <si>
    <t>0505</t>
  </si>
  <si>
    <t>DIRETORIA DE HIDROGRAFIA E NAVEGAÇÃO</t>
  </si>
  <si>
    <t>0509</t>
  </si>
  <si>
    <t>1028</t>
  </si>
  <si>
    <t>DIRETORIA DE PATRIMÔNIO HISTÓRICO E DOCUMENTAÇÃO DA MARINHA</t>
  </si>
  <si>
    <t>0508</t>
  </si>
  <si>
    <t>DIRETORIA DE SAÚDE DA MARINHA</t>
  </si>
  <si>
    <t>0145</t>
  </si>
  <si>
    <t xml:space="preserve">AC-2017 MO-2024 AC-2023 </t>
  </si>
  <si>
    <t>1320</t>
  </si>
  <si>
    <t>DIRETORIA DO PESSOAL DA MARINHA - BRASÍLIA</t>
  </si>
  <si>
    <t>0506</t>
  </si>
  <si>
    <t>1214</t>
  </si>
  <si>
    <t>ESCOLA DE SAÚDE DA MARINHA</t>
  </si>
  <si>
    <t>0642</t>
  </si>
  <si>
    <t>ESTAÇÃO RÁDIO DA MARINHA EM SALVADOR</t>
  </si>
  <si>
    <t>0219</t>
  </si>
  <si>
    <t>GRUPAMENTO DE MERGULHADORES DE COMBATE</t>
  </si>
  <si>
    <t>1240</t>
  </si>
  <si>
    <t>GRUPO AÉREO NAVAL DE MANUTENÇÃO</t>
  </si>
  <si>
    <t>1305</t>
  </si>
  <si>
    <t>GRUPO DE EMBARCAÇÕES DE OPERAÇÕES RIBEIRINHAS DO AMAZONAS</t>
  </si>
  <si>
    <t>1195</t>
  </si>
  <si>
    <t>GRUPO DE RECEBIMENTO DO SUBMARINO HUMAITÁ</t>
  </si>
  <si>
    <t>0794</t>
  </si>
  <si>
    <t>HOSPITAL NAVAL DE LADÁRIO</t>
  </si>
  <si>
    <t>0422</t>
  </si>
  <si>
    <t>MONITOR PARNAÍBA</t>
  </si>
  <si>
    <t>0348</t>
  </si>
  <si>
    <t>NAVIO VELEIRO CISNE BRANCO</t>
  </si>
  <si>
    <t>0325</t>
  </si>
  <si>
    <t>NAVIO-TRANSPORTE FLUVIAL PARAGUASSU</t>
  </si>
  <si>
    <t>0524</t>
  </si>
  <si>
    <t>ODONTOCLÍNICA CENTRAL DA MARINHA</t>
  </si>
  <si>
    <t>0186</t>
  </si>
  <si>
    <t>PAGADORIA DE PESSOAL DA MARINHA</t>
  </si>
  <si>
    <t>1088</t>
  </si>
  <si>
    <t>POLICLÍNICA NAVAL DE CAMPO GRANDE</t>
  </si>
  <si>
    <t>1034</t>
  </si>
  <si>
    <t>POLICLÍNICA NAVAL DE MANAUS</t>
  </si>
  <si>
    <t>1067</t>
  </si>
  <si>
    <t>POLICLÍNICA NAVAL DE NITERÓI</t>
  </si>
  <si>
    <t>0312</t>
  </si>
  <si>
    <t>POLICLÍNICA NAVAL DE SÃO PEDRO DA ALDEIA</t>
  </si>
  <si>
    <t>0546</t>
  </si>
  <si>
    <t>PRESÍDIO DA MARINHA</t>
  </si>
  <si>
    <t>0545</t>
  </si>
  <si>
    <t>0070</t>
  </si>
  <si>
    <t>SECRETARIA DA COMISSÃO INTERMINISTERIAL PARA OS RECURSOS DO MAR</t>
  </si>
  <si>
    <t>0655</t>
  </si>
  <si>
    <t>SERVIÇO DE SINALIZAÇÃO NÁUTICA DO LESTE</t>
  </si>
  <si>
    <t>0688</t>
  </si>
  <si>
    <t>SERVIÇO DE SINALIZAÇÃO NÁUTICA DO NORDESTE</t>
  </si>
  <si>
    <t>1175</t>
  </si>
  <si>
    <t>SERVIÇO DE VETERANOS E PENSIONISTAS DA MARINHA</t>
  </si>
  <si>
    <t>1052</t>
  </si>
  <si>
    <t>UNIDADE MÉDICA EXPEDICIONÁRIA DA MARINHA</t>
  </si>
  <si>
    <t>SIGLA SIAFI</t>
  </si>
  <si>
    <t>FCONSTITUIÇÃO</t>
  </si>
  <si>
    <t>COM4ºDN</t>
  </si>
  <si>
    <t>COM5ºDN</t>
  </si>
  <si>
    <t>COM2ºDN</t>
  </si>
  <si>
    <t>COM8ºDN</t>
  </si>
  <si>
    <t>COM3ºDN</t>
  </si>
  <si>
    <t>COM6ºDN</t>
  </si>
  <si>
    <t>COM1ºDN</t>
  </si>
  <si>
    <t>COM7ºDN</t>
  </si>
  <si>
    <t>NAMATLANTICO</t>
  </si>
  <si>
    <t>NSSGUILLOBEL</t>
  </si>
  <si>
    <t>NPQHOVITALDEOLIVEIRA</t>
  </si>
  <si>
    <t>NVARAÇATUBA</t>
  </si>
  <si>
    <t>NBCOMTEVARELLA</t>
  </si>
  <si>
    <t>NBCOMTEMANHÃES</t>
  </si>
  <si>
    <t>NBTENCASTELO</t>
  </si>
  <si>
    <t>PONTUAÇÃO-FOCO EXTERNO (2)</t>
  </si>
  <si>
    <t>PESO_FOCO EXTERNO (2)</t>
  </si>
  <si>
    <t>QTDE</t>
  </si>
  <si>
    <t>Média/Ano</t>
  </si>
  <si>
    <t>Rótulos de Linha</t>
  </si>
  <si>
    <t>Total Geral</t>
  </si>
  <si>
    <t>Soma de EXECUÇÃO E LICITAÇÃO-TOTAL</t>
  </si>
  <si>
    <t>(Tudo)</t>
  </si>
  <si>
    <t>VL EXEC_LICIT</t>
  </si>
  <si>
    <t>OMPS-I</t>
  </si>
  <si>
    <t>Compras s/ Não se aplica</t>
  </si>
  <si>
    <t>GCC</t>
  </si>
  <si>
    <t>EOF</t>
  </si>
  <si>
    <t>GPESS</t>
  </si>
  <si>
    <t>AMH</t>
  </si>
  <si>
    <t>X</t>
  </si>
  <si>
    <t>GPAT</t>
  </si>
  <si>
    <t>Nº</t>
  </si>
  <si>
    <t>AdiNavParaguai</t>
  </si>
  <si>
    <t>Fragata Tamandaré</t>
  </si>
  <si>
    <t>LGPD</t>
  </si>
  <si>
    <t>Consultoria DSM</t>
  </si>
  <si>
    <t>OUTRAS
(TI/TRAF CARGA)</t>
  </si>
  <si>
    <t>TOTAL "ÁREAS"</t>
  </si>
  <si>
    <t>Ano</t>
  </si>
  <si>
    <t>Coordenador</t>
  </si>
  <si>
    <t>Auditor</t>
  </si>
  <si>
    <t>ORDEM SELEÇÃO</t>
  </si>
  <si>
    <t>ÁREAS</t>
  </si>
  <si>
    <t>COORDENADORES</t>
  </si>
  <si>
    <t>TRAF. CARGA</t>
  </si>
  <si>
    <t>AUDITORES
DEPTO-10</t>
  </si>
  <si>
    <t>TRABALHOS POSSÍVEIS</t>
  </si>
  <si>
    <t>DEPTO-10</t>
  </si>
  <si>
    <t>DEMAIS 
DEPTO</t>
  </si>
  <si>
    <t>SEDE</t>
  </si>
  <si>
    <t>FORA SEDE</t>
  </si>
  <si>
    <t>EXTERIOR</t>
  </si>
  <si>
    <t>%</t>
  </si>
  <si>
    <t>FIndependência</t>
  </si>
  <si>
    <t>TRABALHOS PAINT</t>
  </si>
  <si>
    <t>RESERVA</t>
  </si>
  <si>
    <t>TOTAL
AUDITORES</t>
  </si>
  <si>
    <t>TIPO</t>
  </si>
  <si>
    <t>TRABALHOS</t>
  </si>
  <si>
    <t>Qtde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</si>
</sst>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4" formatCode="_-&quot;R$&quot;\ * #,##0.00_-;\-&quot;R$&quot;\ * #,##0.00_-;_-&quot;R$&quot;\ * &quot;-&quot;??_-;_-@_-"/>
    <numFmt numFmtId="43" formatCode="_-* #,##0.00_-;\-* #,##0.00_-;_-* &quot;-&quot;??_-;_-@_-"/>
    <numFmt numFmtId="164" formatCode="#,##0_ ;\-#,##0\ "/>
    <numFmt numFmtId="165" formatCode="#,##0.00_);\(#,##0.00\)"/>
    <numFmt numFmtId="166" formatCode="0.0%"/>
    <numFmt numFmtId="167" formatCode="[$R$-416]\ #,##0.00;[Red]\-[$R$-416]\ #,##0.00"/>
    <numFmt numFmtId="168" formatCode="00"/>
  </numFmts>
  <fonts count="3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name val="Calibri"/>
      <family val="2"/>
      <scheme val="minor"/>
    </font>
    <font>
      <sz val="12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0"/>
      <color rgb="FF000000"/>
      <name val="Calibri"/>
      <family val="2"/>
      <scheme val="minor"/>
    </font>
    <font>
      <sz val="10"/>
      <name val="Calibri"/>
      <family val="2"/>
      <scheme val="minor"/>
    </font>
    <font>
      <sz val="9"/>
      <color indexed="81"/>
      <name val="Segoe UI"/>
      <family val="2"/>
    </font>
    <font>
      <b/>
      <sz val="9"/>
      <color indexed="81"/>
      <name val="Segoe UI"/>
      <family val="2"/>
    </font>
    <font>
      <b/>
      <sz val="10"/>
      <color rgb="FFFF0000"/>
      <name val="Calibri"/>
      <family val="2"/>
      <scheme val="minor"/>
    </font>
    <font>
      <b/>
      <i/>
      <sz val="10"/>
      <color theme="1"/>
      <name val="Calibri"/>
      <family val="2"/>
      <scheme val="minor"/>
    </font>
    <font>
      <i/>
      <sz val="10"/>
      <color theme="1"/>
      <name val="Calibri"/>
      <family val="2"/>
      <scheme val="minor"/>
    </font>
    <font>
      <b/>
      <i/>
      <sz val="10"/>
      <color theme="0" tint="-4.9989318521683403E-2"/>
      <name val="Calibri"/>
      <family val="2"/>
      <scheme val="minor"/>
    </font>
    <font>
      <b/>
      <sz val="10"/>
      <color theme="0" tint="-4.9989318521683403E-2"/>
      <name val="Calibri"/>
      <family val="2"/>
      <scheme val="minor"/>
    </font>
    <font>
      <b/>
      <sz val="11"/>
      <color rgb="FF000000"/>
      <name val="Calibri"/>
      <family val="2"/>
    </font>
    <font>
      <sz val="12"/>
      <color rgb="FF000000"/>
      <name val="Calibri"/>
      <family val="2"/>
      <charset val="1"/>
    </font>
    <font>
      <b/>
      <i/>
      <sz val="11"/>
      <color theme="1"/>
      <name val="Calibri"/>
      <family val="2"/>
      <scheme val="minor"/>
    </font>
    <font>
      <sz val="11"/>
      <color rgb="FF000000"/>
      <name val="Calibri"/>
      <family val="2"/>
    </font>
    <font>
      <b/>
      <sz val="11"/>
      <color rgb="FFFF0000"/>
      <name val="Calibri"/>
      <family val="2"/>
    </font>
    <font>
      <b/>
      <sz val="11"/>
      <name val="Calibri"/>
      <family val="2"/>
    </font>
    <font>
      <sz val="11"/>
      <name val="Calibri"/>
      <family val="2"/>
    </font>
    <font>
      <b/>
      <sz val="10"/>
      <name val="Calibri"/>
      <family val="2"/>
      <scheme val="minor"/>
    </font>
    <font>
      <b/>
      <sz val="18"/>
      <color theme="1"/>
      <name val="Agency FB"/>
      <family val="2"/>
    </font>
    <font>
      <sz val="18"/>
      <color theme="1"/>
      <name val="Agency FB"/>
      <family val="2"/>
    </font>
    <font>
      <b/>
      <sz val="14"/>
      <color theme="1"/>
      <name val="Agency FB"/>
      <family val="2"/>
    </font>
    <font>
      <sz val="14"/>
      <color theme="1"/>
      <name val="Agency FB"/>
      <family val="2"/>
    </font>
    <font>
      <sz val="14"/>
      <color theme="1"/>
      <name val="Calibri"/>
      <family val="2"/>
      <scheme val="minor"/>
    </font>
    <font>
      <b/>
      <sz val="18"/>
      <color theme="0"/>
      <name val="Agency FB"/>
      <family val="2"/>
    </font>
  </fonts>
  <fills count="23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theme="4" tint="0.79998168889431442"/>
      </patternFill>
    </fill>
    <fill>
      <patternFill patternType="solid">
        <fgColor rgb="FFFFFF00"/>
        <bgColor indexed="64"/>
      </patternFill>
    </fill>
    <fill>
      <patternFill patternType="solid">
        <fgColor rgb="FFD9E1F2"/>
        <bgColor rgb="FFD9E1F2"/>
      </patternFill>
    </fill>
    <fill>
      <patternFill patternType="solid">
        <fgColor rgb="FFFFC00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9999"/>
        <bgColor indexed="64"/>
      </patternFill>
    </fill>
    <fill>
      <patternFill patternType="solid">
        <fgColor rgb="FF99CCFF"/>
        <bgColor rgb="FF8EB4E3"/>
      </patternFill>
    </fill>
    <fill>
      <patternFill patternType="solid">
        <fgColor rgb="FFFFFFCC"/>
        <bgColor rgb="FFFFFFFF"/>
      </patternFill>
    </fill>
    <fill>
      <patternFill patternType="solid">
        <fgColor rgb="FFEF9FB0"/>
        <bgColor rgb="FFD9A0BB"/>
      </patternFill>
    </fill>
    <fill>
      <patternFill patternType="solid">
        <fgColor rgb="FFDAE5BE"/>
        <bgColor rgb="FFDDD9B8"/>
      </patternFill>
    </fill>
    <fill>
      <patternFill patternType="solid">
        <fgColor rgb="FFE6B9B8"/>
        <bgColor rgb="FFD9A0BB"/>
      </patternFill>
    </fill>
    <fill>
      <patternFill patternType="solid">
        <fgColor theme="8" tint="0.59999389629810485"/>
        <bgColor rgb="FF8EB4E3"/>
      </patternFill>
    </fill>
    <fill>
      <patternFill patternType="solid">
        <fgColor rgb="FFFFFF00"/>
        <bgColor rgb="FFFFF200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8" tint="-0.249977111117893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5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</cellStyleXfs>
  <cellXfs count="202">
    <xf numFmtId="0" fontId="0" fillId="0" borderId="0" xfId="0"/>
    <xf numFmtId="0" fontId="2" fillId="4" borderId="1" xfId="0" applyFont="1" applyFill="1" applyBorder="1" applyAlignment="1">
      <alignment horizontal="center"/>
    </xf>
    <xf numFmtId="0" fontId="4" fillId="0" borderId="0" xfId="0" applyFont="1"/>
    <xf numFmtId="0" fontId="4" fillId="0" borderId="1" xfId="0" applyFont="1" applyBorder="1" applyAlignment="1">
      <alignment horizontal="center"/>
    </xf>
    <xf numFmtId="0" fontId="0" fillId="0" borderId="0" xfId="0" applyAlignment="1">
      <alignment horizontal="center"/>
    </xf>
    <xf numFmtId="0" fontId="2" fillId="0" borderId="0" xfId="0" applyFont="1" applyAlignment="1">
      <alignment horizontal="center"/>
    </xf>
    <xf numFmtId="0" fontId="7" fillId="0" borderId="1" xfId="0" applyFont="1" applyBorder="1" applyAlignment="1">
      <alignment horizontal="center" vertical="center"/>
    </xf>
    <xf numFmtId="0" fontId="7" fillId="2" borderId="1" xfId="0" applyFont="1" applyFill="1" applyBorder="1" applyAlignment="1">
      <alignment horizontal="center" vertical="center"/>
    </xf>
    <xf numFmtId="0" fontId="7" fillId="3" borderId="1" xfId="0" applyFont="1" applyFill="1" applyBorder="1" applyAlignment="1">
      <alignment horizontal="center" vertical="center"/>
    </xf>
    <xf numFmtId="0" fontId="8" fillId="0" borderId="1" xfId="0" applyFont="1" applyBorder="1" applyAlignment="1">
      <alignment horizontal="center" vertical="center"/>
    </xf>
    <xf numFmtId="43" fontId="8" fillId="2" borderId="1" xfId="0" applyNumberFormat="1" applyFont="1" applyFill="1" applyBorder="1" applyAlignment="1">
      <alignment horizontal="center" vertical="center"/>
    </xf>
    <xf numFmtId="43" fontId="8" fillId="3" borderId="1" xfId="0" applyNumberFormat="1" applyFont="1" applyFill="1" applyBorder="1" applyAlignment="1">
      <alignment horizontal="center" vertical="center"/>
    </xf>
    <xf numFmtId="43" fontId="7" fillId="2" borderId="1" xfId="0" applyNumberFormat="1" applyFont="1" applyFill="1" applyBorder="1" applyAlignment="1">
      <alignment horizontal="center" vertical="center"/>
    </xf>
    <xf numFmtId="43" fontId="7" fillId="3" borderId="1" xfId="0" applyNumberFormat="1" applyFont="1" applyFill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165" fontId="6" fillId="0" borderId="1" xfId="0" applyNumberFormat="1" applyFont="1" applyBorder="1" applyAlignment="1">
      <alignment horizontal="center" vertical="center"/>
    </xf>
    <xf numFmtId="43" fontId="2" fillId="0" borderId="0" xfId="1" applyFont="1" applyAlignment="1">
      <alignment horizontal="center"/>
    </xf>
    <xf numFmtId="0" fontId="3" fillId="5" borderId="1" xfId="0" applyFont="1" applyFill="1" applyBorder="1" applyAlignment="1">
      <alignment horizontal="center"/>
    </xf>
    <xf numFmtId="43" fontId="5" fillId="6" borderId="1" xfId="1" applyFont="1" applyFill="1" applyBorder="1" applyAlignment="1">
      <alignment horizontal="center" vertical="center"/>
    </xf>
    <xf numFmtId="0" fontId="2" fillId="5" borderId="1" xfId="0" applyFont="1" applyFill="1" applyBorder="1" applyAlignment="1">
      <alignment horizontal="center"/>
    </xf>
    <xf numFmtId="0" fontId="5" fillId="5" borderId="1" xfId="0" applyFont="1" applyFill="1" applyBorder="1" applyAlignment="1">
      <alignment horizontal="center" vertical="center"/>
    </xf>
    <xf numFmtId="0" fontId="5" fillId="5" borderId="1" xfId="0" applyFont="1" applyFill="1" applyBorder="1" applyAlignment="1">
      <alignment horizontal="center"/>
    </xf>
    <xf numFmtId="164" fontId="4" fillId="0" borderId="1" xfId="0" applyNumberFormat="1" applyFont="1" applyBorder="1" applyAlignment="1">
      <alignment horizontal="center"/>
    </xf>
    <xf numFmtId="164" fontId="3" fillId="0" borderId="0" xfId="0" applyNumberFormat="1" applyFont="1"/>
    <xf numFmtId="43" fontId="6" fillId="0" borderId="1" xfId="1" applyFont="1" applyBorder="1" applyAlignment="1">
      <alignment horizontal="center" vertical="center"/>
    </xf>
    <xf numFmtId="43" fontId="1" fillId="0" borderId="0" xfId="1" applyFont="1" applyAlignment="1">
      <alignment horizontal="center"/>
    </xf>
    <xf numFmtId="4" fontId="6" fillId="0" borderId="1" xfId="0" applyNumberFormat="1" applyFont="1" applyBorder="1" applyAlignment="1">
      <alignment horizontal="center" vertical="center"/>
    </xf>
    <xf numFmtId="4" fontId="2" fillId="0" borderId="0" xfId="1" applyNumberFormat="1" applyFont="1" applyAlignment="1">
      <alignment horizontal="center"/>
    </xf>
    <xf numFmtId="4" fontId="0" fillId="0" borderId="0" xfId="0" applyNumberFormat="1" applyAlignment="1">
      <alignment horizontal="center"/>
    </xf>
    <xf numFmtId="0" fontId="5" fillId="6" borderId="1" xfId="0" applyFont="1" applyFill="1" applyBorder="1" applyAlignment="1">
      <alignment horizontal="center" vertical="center"/>
    </xf>
    <xf numFmtId="4" fontId="5" fillId="6" borderId="1" xfId="0" applyNumberFormat="1" applyFont="1" applyFill="1" applyBorder="1" applyAlignment="1">
      <alignment horizontal="center" vertical="center"/>
    </xf>
    <xf numFmtId="0" fontId="4" fillId="0" borderId="0" xfId="0" applyFont="1" applyAlignment="1">
      <alignment horizontal="center"/>
    </xf>
    <xf numFmtId="165" fontId="3" fillId="0" borderId="0" xfId="0" applyNumberFormat="1" applyFont="1" applyAlignment="1">
      <alignment horizontal="center"/>
    </xf>
    <xf numFmtId="0" fontId="3" fillId="0" borderId="0" xfId="0" applyFont="1"/>
    <xf numFmtId="0" fontId="0" fillId="0" borderId="1" xfId="0" applyBorder="1" applyAlignment="1">
      <alignment horizontal="center"/>
    </xf>
    <xf numFmtId="0" fontId="0" fillId="0" borderId="1" xfId="0" applyBorder="1"/>
    <xf numFmtId="0" fontId="2" fillId="0" borderId="1" xfId="0" applyFont="1" applyBorder="1" applyAlignment="1">
      <alignment horizontal="center"/>
    </xf>
    <xf numFmtId="0" fontId="2" fillId="6" borderId="0" xfId="0" applyFont="1" applyFill="1" applyAlignment="1">
      <alignment horizontal="center"/>
    </xf>
    <xf numFmtId="43" fontId="2" fillId="6" borderId="0" xfId="0" applyNumberFormat="1" applyFont="1" applyFill="1" applyAlignment="1">
      <alignment horizontal="center"/>
    </xf>
    <xf numFmtId="43" fontId="4" fillId="6" borderId="0" xfId="1" applyFont="1" applyFill="1"/>
    <xf numFmtId="43" fontId="4" fillId="6" borderId="0" xfId="0" applyNumberFormat="1" applyFont="1" applyFill="1" applyAlignment="1">
      <alignment horizontal="center"/>
    </xf>
    <xf numFmtId="43" fontId="1" fillId="6" borderId="0" xfId="1" applyFont="1" applyFill="1" applyAlignment="1">
      <alignment horizontal="center"/>
    </xf>
    <xf numFmtId="0" fontId="2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2" fillId="6" borderId="2" xfId="0" applyFont="1" applyFill="1" applyBorder="1" applyAlignment="1">
      <alignment horizontal="center" vertical="center"/>
    </xf>
    <xf numFmtId="0" fontId="11" fillId="7" borderId="1" xfId="0" applyFont="1" applyFill="1" applyBorder="1" applyAlignment="1">
      <alignment horizontal="center" vertical="center"/>
    </xf>
    <xf numFmtId="0" fontId="11" fillId="0" borderId="1" xfId="0" applyFont="1" applyBorder="1" applyAlignment="1">
      <alignment horizontal="center" vertical="center"/>
    </xf>
    <xf numFmtId="0" fontId="12" fillId="0" borderId="1" xfId="0" applyFont="1" applyBorder="1" applyAlignment="1">
      <alignment horizontal="center" vertical="center"/>
    </xf>
    <xf numFmtId="0" fontId="12" fillId="6" borderId="1" xfId="0" applyFont="1" applyFill="1" applyBorder="1" applyAlignment="1">
      <alignment horizontal="center" vertical="center"/>
    </xf>
    <xf numFmtId="0" fontId="2" fillId="6" borderId="1" xfId="0" applyFont="1" applyFill="1" applyBorder="1" applyAlignment="1">
      <alignment horizontal="center" vertical="center"/>
    </xf>
    <xf numFmtId="0" fontId="11" fillId="7" borderId="0" xfId="0" applyFont="1" applyFill="1" applyAlignment="1">
      <alignment horizontal="center" vertical="center"/>
    </xf>
    <xf numFmtId="10" fontId="12" fillId="0" borderId="0" xfId="2" applyNumberFormat="1" applyFont="1" applyFill="1" applyBorder="1" applyAlignment="1">
      <alignment horizontal="center" vertical="center"/>
    </xf>
    <xf numFmtId="0" fontId="10" fillId="5" borderId="1" xfId="0" applyFont="1" applyFill="1" applyBorder="1" applyAlignment="1">
      <alignment horizontal="center" vertical="center"/>
    </xf>
    <xf numFmtId="43" fontId="10" fillId="6" borderId="1" xfId="1" applyFont="1" applyFill="1" applyBorder="1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43" fontId="9" fillId="0" borderId="1" xfId="1" applyFont="1" applyBorder="1" applyAlignment="1">
      <alignment horizontal="center" vertical="center"/>
    </xf>
    <xf numFmtId="10" fontId="9" fillId="0" borderId="1" xfId="2" applyNumberFormat="1" applyFont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43" fontId="10" fillId="6" borderId="2" xfId="1" applyFont="1" applyFill="1" applyBorder="1" applyAlignment="1">
      <alignment horizontal="center" vertical="center"/>
    </xf>
    <xf numFmtId="164" fontId="10" fillId="6" borderId="2" xfId="1" applyNumberFormat="1" applyFont="1" applyFill="1" applyBorder="1" applyAlignment="1">
      <alignment horizontal="center" vertical="center"/>
    </xf>
    <xf numFmtId="43" fontId="9" fillId="0" borderId="0" xfId="1" applyFont="1" applyAlignment="1">
      <alignment horizontal="center" vertical="center"/>
    </xf>
    <xf numFmtId="0" fontId="2" fillId="0" borderId="0" xfId="0" applyFont="1"/>
    <xf numFmtId="166" fontId="9" fillId="0" borderId="1" xfId="2" applyNumberFormat="1" applyFont="1" applyBorder="1" applyAlignment="1">
      <alignment horizontal="center" vertical="center"/>
    </xf>
    <xf numFmtId="43" fontId="10" fillId="0" borderId="0" xfId="1" applyFont="1" applyAlignment="1">
      <alignment horizontal="center" vertical="center"/>
    </xf>
    <xf numFmtId="0" fontId="10" fillId="6" borderId="1" xfId="0" applyFont="1" applyFill="1" applyBorder="1" applyAlignment="1">
      <alignment horizontal="center" vertical="center"/>
    </xf>
    <xf numFmtId="0" fontId="10" fillId="8" borderId="1" xfId="0" applyFont="1" applyFill="1" applyBorder="1" applyAlignment="1">
      <alignment horizontal="center" vertical="center"/>
    </xf>
    <xf numFmtId="43" fontId="10" fillId="8" borderId="1" xfId="1" applyFont="1" applyFill="1" applyBorder="1" applyAlignment="1">
      <alignment horizontal="center" vertical="center"/>
    </xf>
    <xf numFmtId="10" fontId="15" fillId="0" borderId="1" xfId="2" applyNumberFormat="1" applyFont="1" applyBorder="1" applyAlignment="1">
      <alignment horizontal="center" vertical="center"/>
    </xf>
    <xf numFmtId="43" fontId="10" fillId="2" borderId="1" xfId="1" applyFont="1" applyFill="1" applyBorder="1" applyAlignment="1">
      <alignment horizontal="center" vertical="center"/>
    </xf>
    <xf numFmtId="10" fontId="10" fillId="2" borderId="1" xfId="2" applyNumberFormat="1" applyFont="1" applyFill="1" applyBorder="1" applyAlignment="1">
      <alignment horizontal="center" vertical="center"/>
    </xf>
    <xf numFmtId="0" fontId="10" fillId="2" borderId="1" xfId="0" applyFont="1" applyFill="1" applyBorder="1" applyAlignment="1">
      <alignment horizontal="center" vertical="center"/>
    </xf>
    <xf numFmtId="43" fontId="9" fillId="0" borderId="1" xfId="0" applyNumberFormat="1" applyFont="1" applyBorder="1" applyAlignment="1">
      <alignment horizontal="center" vertical="center"/>
    </xf>
    <xf numFmtId="43" fontId="16" fillId="9" borderId="1" xfId="1" applyFont="1" applyFill="1" applyBorder="1" applyAlignment="1">
      <alignment horizontal="center" vertical="center"/>
    </xf>
    <xf numFmtId="164" fontId="16" fillId="9" borderId="1" xfId="1" applyNumberFormat="1" applyFont="1" applyFill="1" applyBorder="1" applyAlignment="1">
      <alignment horizontal="center" vertical="center"/>
    </xf>
    <xf numFmtId="0" fontId="16" fillId="0" borderId="0" xfId="0" applyFont="1" applyAlignment="1">
      <alignment horizontal="center" vertical="center"/>
    </xf>
    <xf numFmtId="43" fontId="16" fillId="0" borderId="0" xfId="1" applyFont="1" applyAlignment="1">
      <alignment horizontal="center" vertical="center"/>
    </xf>
    <xf numFmtId="0" fontId="17" fillId="0" borderId="0" xfId="0" applyFont="1" applyAlignment="1">
      <alignment horizontal="center" vertical="center"/>
    </xf>
    <xf numFmtId="0" fontId="16" fillId="6" borderId="1" xfId="0" applyFont="1" applyFill="1" applyBorder="1" applyAlignment="1">
      <alignment horizontal="center" vertical="center"/>
    </xf>
    <xf numFmtId="0" fontId="16" fillId="8" borderId="1" xfId="0" applyFont="1" applyFill="1" applyBorder="1" applyAlignment="1">
      <alignment horizontal="center" vertical="center"/>
    </xf>
    <xf numFmtId="0" fontId="18" fillId="10" borderId="1" xfId="0" applyFont="1" applyFill="1" applyBorder="1" applyAlignment="1">
      <alignment horizontal="center" vertical="center"/>
    </xf>
    <xf numFmtId="43" fontId="19" fillId="10" borderId="1" xfId="1" applyFont="1" applyFill="1" applyBorder="1" applyAlignment="1">
      <alignment horizontal="center" vertical="center"/>
    </xf>
    <xf numFmtId="0" fontId="19" fillId="10" borderId="1" xfId="0" applyFont="1" applyFill="1" applyBorder="1" applyAlignment="1">
      <alignment horizontal="center" vertical="center"/>
    </xf>
    <xf numFmtId="0" fontId="20" fillId="0" borderId="1" xfId="0" applyFont="1" applyBorder="1" applyAlignment="1">
      <alignment horizontal="center"/>
    </xf>
    <xf numFmtId="0" fontId="21" fillId="0" borderId="1" xfId="0" applyFont="1" applyBorder="1" applyAlignment="1">
      <alignment horizontal="center" vertical="center"/>
    </xf>
    <xf numFmtId="43" fontId="2" fillId="0" borderId="0" xfId="1" applyFont="1" applyAlignment="1">
      <alignment horizontal="center" vertical="center"/>
    </xf>
    <xf numFmtId="0" fontId="22" fillId="11" borderId="1" xfId="0" applyFont="1" applyFill="1" applyBorder="1" applyAlignment="1">
      <alignment horizontal="center"/>
    </xf>
    <xf numFmtId="0" fontId="24" fillId="0" borderId="1" xfId="0" applyFont="1" applyBorder="1" applyAlignment="1">
      <alignment horizontal="center"/>
    </xf>
    <xf numFmtId="0" fontId="23" fillId="0" borderId="1" xfId="0" applyFont="1" applyBorder="1" applyAlignment="1">
      <alignment horizontal="center"/>
    </xf>
    <xf numFmtId="0" fontId="23" fillId="0" borderId="1" xfId="0" applyFont="1" applyBorder="1" applyAlignment="1" applyProtection="1">
      <alignment horizontal="center" vertical="center" wrapText="1"/>
      <protection hidden="1"/>
    </xf>
    <xf numFmtId="0" fontId="24" fillId="0" borderId="1" xfId="0" applyFont="1" applyBorder="1" applyAlignment="1" applyProtection="1">
      <alignment horizontal="center" vertical="center" wrapText="1"/>
      <protection hidden="1"/>
    </xf>
    <xf numFmtId="44" fontId="24" fillId="0" borderId="1" xfId="4" applyFont="1" applyBorder="1" applyAlignment="1" applyProtection="1">
      <alignment horizontal="center" vertical="center" wrapText="1"/>
      <protection hidden="1"/>
    </xf>
    <xf numFmtId="0" fontId="20" fillId="0" borderId="1" xfId="0" applyFont="1" applyBorder="1" applyProtection="1">
      <protection hidden="1"/>
    </xf>
    <xf numFmtId="0" fontId="20" fillId="0" borderId="1" xfId="0" applyFont="1" applyBorder="1" applyProtection="1">
      <protection locked="0"/>
    </xf>
    <xf numFmtId="43" fontId="24" fillId="0" borderId="1" xfId="1" applyFont="1" applyBorder="1" applyProtection="1">
      <protection locked="0"/>
    </xf>
    <xf numFmtId="43" fontId="24" fillId="0" borderId="1" xfId="1" applyFont="1" applyBorder="1" applyAlignment="1" applyProtection="1">
      <alignment horizontal="center"/>
      <protection locked="0"/>
    </xf>
    <xf numFmtId="10" fontId="24" fillId="0" borderId="1" xfId="0" applyNumberFormat="1" applyFont="1" applyBorder="1" applyAlignment="1" applyProtection="1">
      <alignment horizontal="center" vertical="center"/>
      <protection locked="0"/>
    </xf>
    <xf numFmtId="43" fontId="25" fillId="0" borderId="1" xfId="1" applyFont="1" applyBorder="1" applyProtection="1">
      <protection locked="0"/>
    </xf>
    <xf numFmtId="43" fontId="26" fillId="0" borderId="1" xfId="1" applyFont="1" applyBorder="1" applyAlignment="1" applyProtection="1">
      <alignment horizontal="center"/>
      <protection locked="0"/>
    </xf>
    <xf numFmtId="43" fontId="26" fillId="0" borderId="1" xfId="1" applyFont="1" applyBorder="1" applyProtection="1">
      <protection locked="0"/>
    </xf>
    <xf numFmtId="10" fontId="23" fillId="0" borderId="1" xfId="0" applyNumberFormat="1" applyFont="1" applyBorder="1" applyAlignment="1" applyProtection="1">
      <alignment horizontal="center" vertical="center"/>
      <protection locked="0"/>
    </xf>
    <xf numFmtId="43" fontId="25" fillId="0" borderId="1" xfId="1" applyFont="1" applyBorder="1" applyAlignment="1" applyProtection="1">
      <alignment horizontal="center"/>
      <protection locked="0"/>
    </xf>
    <xf numFmtId="10" fontId="20" fillId="0" borderId="1" xfId="0" applyNumberFormat="1" applyFont="1" applyBorder="1" applyAlignment="1" applyProtection="1">
      <alignment horizontal="center" vertical="center"/>
      <protection locked="0"/>
    </xf>
    <xf numFmtId="43" fontId="0" fillId="0" borderId="0" xfId="0" applyNumberFormat="1"/>
    <xf numFmtId="0" fontId="20" fillId="17" borderId="1" xfId="0" applyFont="1" applyFill="1" applyBorder="1" applyAlignment="1" applyProtection="1">
      <alignment horizontal="center" vertical="center" wrapText="1"/>
      <protection hidden="1"/>
    </xf>
    <xf numFmtId="43" fontId="25" fillId="3" borderId="1" xfId="1" applyFont="1" applyFill="1" applyBorder="1" applyProtection="1">
      <protection locked="0"/>
    </xf>
    <xf numFmtId="43" fontId="25" fillId="3" borderId="1" xfId="1" applyFont="1" applyFill="1" applyBorder="1" applyAlignment="1" applyProtection="1">
      <alignment horizontal="center"/>
      <protection locked="0"/>
    </xf>
    <xf numFmtId="10" fontId="20" fillId="3" borderId="1" xfId="0" applyNumberFormat="1" applyFont="1" applyFill="1" applyBorder="1" applyAlignment="1" applyProtection="1">
      <alignment horizontal="center" vertical="center"/>
      <protection locked="0"/>
    </xf>
    <xf numFmtId="43" fontId="25" fillId="17" borderId="1" xfId="1" applyFont="1" applyFill="1" applyBorder="1" applyProtection="1">
      <protection locked="0"/>
    </xf>
    <xf numFmtId="43" fontId="25" fillId="17" borderId="1" xfId="1" applyFont="1" applyFill="1" applyBorder="1" applyAlignment="1" applyProtection="1">
      <alignment horizontal="center"/>
      <protection locked="0"/>
    </xf>
    <xf numFmtId="10" fontId="20" fillId="17" borderId="1" xfId="0" applyNumberFormat="1" applyFont="1" applyFill="1" applyBorder="1" applyAlignment="1" applyProtection="1">
      <alignment horizontal="center" vertical="center"/>
      <protection locked="0"/>
    </xf>
    <xf numFmtId="4" fontId="20" fillId="0" borderId="1" xfId="0" applyNumberFormat="1" applyFont="1" applyBorder="1" applyAlignment="1" applyProtection="1">
      <alignment horizontal="center"/>
      <protection locked="0"/>
    </xf>
    <xf numFmtId="10" fontId="20" fillId="0" borderId="3" xfId="0" applyNumberFormat="1" applyFont="1" applyBorder="1" applyAlignment="1" applyProtection="1">
      <alignment horizontal="center" vertical="center"/>
      <protection locked="0"/>
    </xf>
    <xf numFmtId="0" fontId="25" fillId="0" borderId="1" xfId="0" applyFont="1" applyBorder="1" applyAlignment="1" applyProtection="1">
      <alignment horizontal="center" vertical="center" wrapText="1"/>
      <protection hidden="1"/>
    </xf>
    <xf numFmtId="10" fontId="25" fillId="0" borderId="1" xfId="0" applyNumberFormat="1" applyFont="1" applyBorder="1" applyAlignment="1" applyProtection="1">
      <alignment horizontal="center" vertical="center"/>
      <protection locked="0"/>
    </xf>
    <xf numFmtId="0" fontId="7" fillId="0" borderId="0" xfId="0" applyFont="1"/>
    <xf numFmtId="10" fontId="10" fillId="0" borderId="1" xfId="2" applyNumberFormat="1" applyFont="1" applyBorder="1" applyAlignment="1">
      <alignment horizontal="center" vertical="center"/>
    </xf>
    <xf numFmtId="0" fontId="24" fillId="3" borderId="1" xfId="0" applyFont="1" applyFill="1" applyBorder="1" applyAlignment="1" applyProtection="1">
      <alignment horizontal="center"/>
      <protection hidden="1"/>
    </xf>
    <xf numFmtId="43" fontId="24" fillId="3" borderId="1" xfId="1" applyFont="1" applyFill="1" applyBorder="1" applyProtection="1">
      <protection locked="0"/>
    </xf>
    <xf numFmtId="43" fontId="24" fillId="3" borderId="1" xfId="1" applyFont="1" applyFill="1" applyBorder="1" applyAlignment="1" applyProtection="1">
      <alignment horizontal="center"/>
      <protection locked="0"/>
    </xf>
    <xf numFmtId="10" fontId="24" fillId="3" borderId="1" xfId="0" applyNumberFormat="1" applyFont="1" applyFill="1" applyBorder="1" applyAlignment="1" applyProtection="1">
      <alignment horizontal="center" vertical="center"/>
      <protection locked="0"/>
    </xf>
    <xf numFmtId="43" fontId="4" fillId="0" borderId="0" xfId="1" applyFont="1"/>
    <xf numFmtId="3" fontId="2" fillId="6" borderId="2" xfId="0" applyNumberFormat="1" applyFont="1" applyFill="1" applyBorder="1" applyAlignment="1">
      <alignment horizontal="center" vertical="center"/>
    </xf>
    <xf numFmtId="166" fontId="10" fillId="6" borderId="1" xfId="2" applyNumberFormat="1" applyFont="1" applyFill="1" applyBorder="1" applyAlignment="1">
      <alignment horizontal="center" vertical="center"/>
    </xf>
    <xf numFmtId="10" fontId="10" fillId="6" borderId="1" xfId="2" applyNumberFormat="1" applyFont="1" applyFill="1" applyBorder="1" applyAlignment="1">
      <alignment horizontal="center" vertical="center"/>
    </xf>
    <xf numFmtId="10" fontId="10" fillId="0" borderId="0" xfId="2" applyNumberFormat="1" applyFont="1" applyFill="1" applyBorder="1" applyAlignment="1">
      <alignment horizontal="center" vertical="center"/>
    </xf>
    <xf numFmtId="0" fontId="10" fillId="6" borderId="1" xfId="0" applyFont="1" applyFill="1" applyBorder="1" applyAlignment="1">
      <alignment horizontal="center"/>
    </xf>
    <xf numFmtId="0" fontId="16" fillId="6" borderId="1" xfId="0" applyFont="1" applyFill="1" applyBorder="1" applyAlignment="1">
      <alignment horizontal="center"/>
    </xf>
    <xf numFmtId="0" fontId="9" fillId="0" borderId="0" xfId="0" applyFont="1"/>
    <xf numFmtId="0" fontId="9" fillId="0" borderId="1" xfId="0" applyFont="1" applyBorder="1" applyAlignment="1">
      <alignment horizontal="center"/>
    </xf>
    <xf numFmtId="0" fontId="16" fillId="0" borderId="1" xfId="0" applyFont="1" applyBorder="1" applyAlignment="1">
      <alignment horizontal="center"/>
    </xf>
    <xf numFmtId="0" fontId="16" fillId="0" borderId="0" xfId="0" applyFont="1" applyAlignment="1">
      <alignment horizontal="center"/>
    </xf>
    <xf numFmtId="10" fontId="24" fillId="16" borderId="3" xfId="2" applyNumberFormat="1" applyFont="1" applyFill="1" applyBorder="1" applyAlignment="1">
      <alignment horizontal="center" vertical="center" wrapText="1"/>
    </xf>
    <xf numFmtId="0" fontId="15" fillId="19" borderId="0" xfId="0" applyFont="1" applyFill="1" applyAlignment="1">
      <alignment horizontal="center"/>
    </xf>
    <xf numFmtId="0" fontId="10" fillId="8" borderId="0" xfId="0" applyFont="1" applyFill="1"/>
    <xf numFmtId="1" fontId="10" fillId="8" borderId="0" xfId="0" applyNumberFormat="1" applyFont="1" applyFill="1" applyAlignment="1">
      <alignment horizontal="center"/>
    </xf>
    <xf numFmtId="0" fontId="27" fillId="18" borderId="1" xfId="0" applyFont="1" applyFill="1" applyBorder="1" applyAlignment="1">
      <alignment horizontal="center" vertical="center" wrapText="1"/>
    </xf>
    <xf numFmtId="43" fontId="27" fillId="18" borderId="1" xfId="1" applyFont="1" applyFill="1" applyBorder="1" applyAlignment="1">
      <alignment horizontal="center" vertical="center" wrapText="1"/>
    </xf>
    <xf numFmtId="0" fontId="27" fillId="0" borderId="0" xfId="0" applyFont="1" applyAlignment="1">
      <alignment horizontal="center" wrapText="1"/>
    </xf>
    <xf numFmtId="0" fontId="9" fillId="0" borderId="0" xfId="0" applyFont="1" applyAlignment="1">
      <alignment horizontal="center"/>
    </xf>
    <xf numFmtId="49" fontId="9" fillId="0" borderId="1" xfId="0" applyNumberFormat="1" applyFont="1" applyBorder="1" applyAlignment="1">
      <alignment horizontal="center"/>
    </xf>
    <xf numFmtId="43" fontId="9" fillId="0" borderId="1" xfId="1" applyFont="1" applyBorder="1" applyAlignment="1">
      <alignment horizontal="center"/>
    </xf>
    <xf numFmtId="10" fontId="9" fillId="0" borderId="1" xfId="0" applyNumberFormat="1" applyFont="1" applyBorder="1" applyAlignment="1">
      <alignment horizontal="center"/>
    </xf>
    <xf numFmtId="43" fontId="9" fillId="0" borderId="0" xfId="1" applyFont="1" applyAlignment="1">
      <alignment horizontal="center"/>
    </xf>
    <xf numFmtId="43" fontId="15" fillId="6" borderId="0" xfId="1" applyFont="1" applyFill="1" applyAlignment="1">
      <alignment horizontal="center"/>
    </xf>
    <xf numFmtId="43" fontId="10" fillId="0" borderId="0" xfId="1" applyFont="1" applyAlignment="1">
      <alignment horizontal="center"/>
    </xf>
    <xf numFmtId="0" fontId="8" fillId="20" borderId="1" xfId="0" applyFont="1" applyFill="1" applyBorder="1" applyAlignment="1">
      <alignment horizontal="center" vertical="center"/>
    </xf>
    <xf numFmtId="43" fontId="0" fillId="0" borderId="0" xfId="0" applyNumberForma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43" fontId="0" fillId="0" borderId="0" xfId="1" applyFont="1"/>
    <xf numFmtId="0" fontId="0" fillId="20" borderId="0" xfId="0" applyFill="1" applyAlignment="1">
      <alignment horizontal="left"/>
    </xf>
    <xf numFmtId="43" fontId="0" fillId="20" borderId="0" xfId="0" applyNumberFormat="1" applyFill="1"/>
    <xf numFmtId="43" fontId="2" fillId="0" borderId="0" xfId="0" applyNumberFormat="1" applyFont="1"/>
    <xf numFmtId="43" fontId="1" fillId="0" borderId="0" xfId="1" applyFont="1"/>
    <xf numFmtId="43" fontId="2" fillId="0" borderId="0" xfId="0" applyNumberFormat="1" applyFont="1" applyAlignment="1">
      <alignment horizontal="center"/>
    </xf>
    <xf numFmtId="0" fontId="9" fillId="21" borderId="1" xfId="0" applyFont="1" applyFill="1" applyBorder="1" applyAlignment="1">
      <alignment horizontal="center" vertical="center"/>
    </xf>
    <xf numFmtId="0" fontId="28" fillId="6" borderId="1" xfId="0" applyFont="1" applyFill="1" applyBorder="1" applyAlignment="1">
      <alignment horizontal="center" vertical="center"/>
    </xf>
    <xf numFmtId="0" fontId="28" fillId="0" borderId="1" xfId="0" applyFont="1" applyBorder="1" applyAlignment="1">
      <alignment horizontal="center" vertical="center"/>
    </xf>
    <xf numFmtId="0" fontId="28" fillId="19" borderId="1" xfId="0" applyFont="1" applyFill="1" applyBorder="1" applyAlignment="1">
      <alignment horizontal="center" vertical="center"/>
    </xf>
    <xf numFmtId="0" fontId="28" fillId="0" borderId="1" xfId="0" quotePrefix="1" applyFont="1" applyBorder="1" applyAlignment="1">
      <alignment horizontal="center" vertical="center"/>
    </xf>
    <xf numFmtId="0" fontId="29" fillId="0" borderId="0" xfId="0" applyFont="1"/>
    <xf numFmtId="0" fontId="28" fillId="8" borderId="2" xfId="0" applyFont="1" applyFill="1" applyBorder="1" applyAlignment="1">
      <alignment horizontal="center" vertical="center"/>
    </xf>
    <xf numFmtId="168" fontId="28" fillId="0" borderId="1" xfId="0" applyNumberFormat="1" applyFont="1" applyBorder="1" applyAlignment="1">
      <alignment horizontal="center" vertical="center"/>
    </xf>
    <xf numFmtId="168" fontId="28" fillId="0" borderId="1" xfId="0" quotePrefix="1" applyNumberFormat="1" applyFont="1" applyBorder="1" applyAlignment="1">
      <alignment horizontal="center" vertical="center"/>
    </xf>
    <xf numFmtId="0" fontId="28" fillId="6" borderId="1" xfId="0" applyFont="1" applyFill="1" applyBorder="1" applyAlignment="1">
      <alignment horizontal="center" vertical="center" wrapText="1"/>
    </xf>
    <xf numFmtId="0" fontId="10" fillId="20" borderId="1" xfId="0" applyFont="1" applyFill="1" applyBorder="1" applyAlignment="1">
      <alignment horizontal="center" vertical="center"/>
    </xf>
    <xf numFmtId="0" fontId="30" fillId="0" borderId="0" xfId="0" applyFont="1"/>
    <xf numFmtId="0" fontId="31" fillId="0" borderId="0" xfId="0" applyFont="1"/>
    <xf numFmtId="0" fontId="31" fillId="0" borderId="1" xfId="0" applyFont="1" applyBorder="1" applyAlignment="1">
      <alignment horizontal="center" vertical="center"/>
    </xf>
    <xf numFmtId="0" fontId="30" fillId="0" borderId="1" xfId="0" applyFont="1" applyBorder="1" applyAlignment="1">
      <alignment horizontal="center"/>
    </xf>
    <xf numFmtId="0" fontId="28" fillId="20" borderId="1" xfId="0" applyFont="1" applyFill="1" applyBorder="1" applyAlignment="1">
      <alignment horizontal="center" vertical="center"/>
    </xf>
    <xf numFmtId="168" fontId="28" fillId="10" borderId="1" xfId="0" quotePrefix="1" applyNumberFormat="1" applyFont="1" applyFill="1" applyBorder="1" applyAlignment="1">
      <alignment horizontal="center" vertical="center"/>
    </xf>
    <xf numFmtId="0" fontId="9" fillId="19" borderId="1" xfId="0" applyFont="1" applyFill="1" applyBorder="1" applyAlignment="1">
      <alignment horizontal="center" vertical="center"/>
    </xf>
    <xf numFmtId="0" fontId="29" fillId="0" borderId="0" xfId="0" applyFont="1" applyAlignment="1">
      <alignment horizontal="center"/>
    </xf>
    <xf numFmtId="168" fontId="28" fillId="19" borderId="1" xfId="0" applyNumberFormat="1" applyFont="1" applyFill="1" applyBorder="1" applyAlignment="1">
      <alignment horizontal="center" vertical="center"/>
    </xf>
    <xf numFmtId="3" fontId="28" fillId="19" borderId="1" xfId="0" applyNumberFormat="1" applyFont="1" applyFill="1" applyBorder="1" applyAlignment="1">
      <alignment horizontal="center" vertical="center"/>
    </xf>
    <xf numFmtId="0" fontId="31" fillId="0" borderId="0" xfId="0" applyFont="1" applyAlignment="1">
      <alignment horizontal="center"/>
    </xf>
    <xf numFmtId="9" fontId="31" fillId="0" borderId="0" xfId="2" applyFont="1" applyAlignment="1">
      <alignment horizontal="center"/>
    </xf>
    <xf numFmtId="43" fontId="30" fillId="0" borderId="0" xfId="1" applyFont="1" applyAlignment="1">
      <alignment horizontal="center"/>
    </xf>
    <xf numFmtId="0" fontId="32" fillId="0" borderId="0" xfId="0" applyFont="1"/>
    <xf numFmtId="0" fontId="16" fillId="6" borderId="0" xfId="0" applyFont="1" applyFill="1"/>
    <xf numFmtId="0" fontId="31" fillId="0" borderId="0" xfId="0" applyFont="1" applyAlignment="1">
      <alignment horizontal="center" vertical="center"/>
    </xf>
    <xf numFmtId="9" fontId="31" fillId="0" borderId="1" xfId="2" applyFont="1" applyBorder="1" applyAlignment="1">
      <alignment horizontal="center" vertical="center"/>
    </xf>
    <xf numFmtId="43" fontId="30" fillId="6" borderId="1" xfId="1" applyFont="1" applyFill="1" applyBorder="1" applyAlignment="1">
      <alignment horizontal="center" vertical="center"/>
    </xf>
    <xf numFmtId="0" fontId="30" fillId="6" borderId="1" xfId="0" applyFont="1" applyFill="1" applyBorder="1" applyAlignment="1">
      <alignment horizontal="center" vertical="center"/>
    </xf>
    <xf numFmtId="0" fontId="32" fillId="0" borderId="0" xfId="0" applyFont="1" applyAlignment="1">
      <alignment horizontal="center" vertical="center"/>
    </xf>
    <xf numFmtId="0" fontId="30" fillId="0" borderId="1" xfId="0" applyFont="1" applyBorder="1" applyAlignment="1">
      <alignment horizontal="center" vertical="center"/>
    </xf>
    <xf numFmtId="0" fontId="31" fillId="0" borderId="0" xfId="0" applyFont="1" applyAlignment="1">
      <alignment vertical="center"/>
    </xf>
    <xf numFmtId="0" fontId="28" fillId="6" borderId="4" xfId="0" applyFont="1" applyFill="1" applyBorder="1" applyAlignment="1">
      <alignment horizontal="center" vertical="center" wrapText="1"/>
    </xf>
    <xf numFmtId="0" fontId="28" fillId="6" borderId="5" xfId="0" applyFont="1" applyFill="1" applyBorder="1" applyAlignment="1">
      <alignment horizontal="center" vertical="center" wrapText="1"/>
    </xf>
    <xf numFmtId="0" fontId="28" fillId="6" borderId="6" xfId="0" applyFont="1" applyFill="1" applyBorder="1" applyAlignment="1">
      <alignment horizontal="center" vertical="center" wrapText="1"/>
    </xf>
    <xf numFmtId="0" fontId="20" fillId="0" borderId="1" xfId="0" applyFont="1" applyBorder="1" applyAlignment="1" applyProtection="1">
      <alignment horizontal="center" vertical="center" wrapText="1"/>
      <protection hidden="1"/>
    </xf>
    <xf numFmtId="0" fontId="20" fillId="12" borderId="1" xfId="0" applyFont="1" applyFill="1" applyBorder="1" applyAlignment="1" applyProtection="1">
      <alignment horizontal="center" vertical="center" wrapText="1"/>
      <protection hidden="1"/>
    </xf>
    <xf numFmtId="0" fontId="20" fillId="13" borderId="1" xfId="0" applyFont="1" applyFill="1" applyBorder="1" applyAlignment="1">
      <alignment horizontal="center" vertical="center" wrapText="1"/>
    </xf>
    <xf numFmtId="0" fontId="20" fillId="14" borderId="1" xfId="0" applyFont="1" applyFill="1" applyBorder="1" applyAlignment="1">
      <alignment horizontal="center" vertical="center" wrapText="1"/>
    </xf>
    <xf numFmtId="167" fontId="20" fillId="15" borderId="1" xfId="0" applyNumberFormat="1" applyFont="1" applyFill="1" applyBorder="1" applyAlignment="1">
      <alignment horizontal="center" vertical="center" wrapText="1"/>
    </xf>
    <xf numFmtId="167" fontId="20" fillId="16" borderId="3" xfId="0" applyNumberFormat="1" applyFont="1" applyFill="1" applyBorder="1" applyAlignment="1">
      <alignment horizontal="center" vertical="center" wrapText="1"/>
    </xf>
    <xf numFmtId="167" fontId="20" fillId="16" borderId="2" xfId="0" applyNumberFormat="1" applyFont="1" applyFill="1" applyBorder="1" applyAlignment="1">
      <alignment horizontal="center" vertical="center" wrapText="1"/>
    </xf>
    <xf numFmtId="0" fontId="33" fillId="22" borderId="1" xfId="0" applyFont="1" applyFill="1" applyBorder="1" applyAlignment="1">
      <alignment horizontal="center" vertical="center"/>
    </xf>
    <xf numFmtId="0" fontId="33" fillId="22" borderId="1" xfId="0" applyFont="1" applyFill="1" applyBorder="1" applyAlignment="1">
      <alignment horizontal="center" vertical="center" wrapText="1"/>
    </xf>
    <xf numFmtId="0" fontId="33" fillId="22" borderId="2" xfId="0" applyFont="1" applyFill="1" applyBorder="1" applyAlignment="1">
      <alignment horizontal="center" vertical="center"/>
    </xf>
  </cellXfs>
  <cellStyles count="5">
    <cellStyle name="Moeda" xfId="4" builtinId="4"/>
    <cellStyle name="Normal" xfId="0" builtinId="0"/>
    <cellStyle name="Porcentagem" xfId="2" builtinId="5"/>
    <cellStyle name="Vírgula" xfId="1" builtinId="3"/>
    <cellStyle name="Vírgula 2" xfId="3" xr:uid="{D146527E-D8C5-4537-AD3D-FB756C5F46B9}"/>
  </cellStyles>
  <dxfs count="3">
    <dxf>
      <fill>
        <patternFill patternType="solid">
          <bgColor rgb="FF00B0F0"/>
        </patternFill>
      </fill>
    </dxf>
    <dxf>
      <fill>
        <patternFill patternType="solid">
          <bgColor rgb="FF00B0F0"/>
        </patternFill>
      </fill>
    </dxf>
    <dxf>
      <numFmt numFmtId="35" formatCode="_-* #,##0.00_-;\-* #,##0.00_-;_-* &quot;-&quot;??_-;_-@_-"/>
    </dxf>
  </dxfs>
  <tableStyles count="0" defaultTableStyle="TableStyleMedium2" defaultPivotStyle="PivotStyleLight16"/>
  <colors>
    <mruColors>
      <color rgb="FFBD0395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tyles" Target="styles.xml"/><Relationship Id="rId30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32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Agency FB" panose="020B0503020202020204" pitchFamily="34" charset="0"/>
                <a:ea typeface="+mn-ea"/>
                <a:cs typeface="+mn-cs"/>
              </a:defRPr>
            </a:pPr>
            <a:r>
              <a:rPr lang="pt-BR" sz="3200" b="1" i="0"/>
              <a:t>Evolução da Força de Trabalho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2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Agency FB" panose="020B0503020202020204" pitchFamily="34" charset="0"/>
              <a:ea typeface="+mn-ea"/>
              <a:cs typeface="+mn-cs"/>
            </a:defRPr>
          </a:pPr>
          <a:endParaRPr lang="pt-BR"/>
        </a:p>
      </c:txPr>
    </c:title>
    <c:autoTitleDeleted val="0"/>
    <c:plotArea>
      <c:layout>
        <c:manualLayout>
          <c:layoutTarget val="inner"/>
          <c:xMode val="edge"/>
          <c:yMode val="edge"/>
          <c:x val="5.4421768707482989E-3"/>
          <c:y val="0.18492207151558934"/>
          <c:w val="0.97460317460317458"/>
          <c:h val="0.62090021100772808"/>
        </c:manualLayout>
      </c:layout>
      <c:lineChart>
        <c:grouping val="standard"/>
        <c:varyColors val="0"/>
        <c:ser>
          <c:idx val="0"/>
          <c:order val="0"/>
          <c:tx>
            <c:strRef>
              <c:f>'Qtde Auditores'!$B$1</c:f>
              <c:strCache>
                <c:ptCount val="1"/>
                <c:pt idx="0">
                  <c:v>Coordenador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24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Agency FB" panose="020B0503020202020204" pitchFamily="34" charset="0"/>
                    <a:ea typeface="+mn-ea"/>
                    <a:cs typeface="+mn-cs"/>
                  </a:defRPr>
                </a:pPr>
                <a:endParaRPr lang="pt-B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'Qtde Auditores'!$A$2:$A$6</c:f>
              <c:numCache>
                <c:formatCode>General</c:formatCode>
                <c:ptCount val="5"/>
                <c:pt idx="0">
                  <c:v>2021</c:v>
                </c:pt>
                <c:pt idx="1">
                  <c:v>2022</c:v>
                </c:pt>
                <c:pt idx="2">
                  <c:v>2023</c:v>
                </c:pt>
                <c:pt idx="3">
                  <c:v>2024</c:v>
                </c:pt>
                <c:pt idx="4">
                  <c:v>2025</c:v>
                </c:pt>
              </c:numCache>
            </c:numRef>
          </c:cat>
          <c:val>
            <c:numRef>
              <c:f>'Qtde Auditores'!$B$2:$B$6</c:f>
              <c:numCache>
                <c:formatCode>General</c:formatCode>
                <c:ptCount val="5"/>
                <c:pt idx="0">
                  <c:v>7</c:v>
                </c:pt>
                <c:pt idx="1">
                  <c:v>9</c:v>
                </c:pt>
                <c:pt idx="2">
                  <c:v>8</c:v>
                </c:pt>
                <c:pt idx="3">
                  <c:v>8</c:v>
                </c:pt>
                <c:pt idx="4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B91-42F0-BDE0-EA8F1AE5AB04}"/>
            </c:ext>
          </c:extLst>
        </c:ser>
        <c:ser>
          <c:idx val="1"/>
          <c:order val="1"/>
          <c:tx>
            <c:strRef>
              <c:f>'Qtde Auditores'!$C$1</c:f>
              <c:strCache>
                <c:ptCount val="1"/>
                <c:pt idx="0">
                  <c:v>Auditor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24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Agency FB" panose="020B0503020202020204" pitchFamily="34" charset="0"/>
                    <a:ea typeface="+mn-ea"/>
                    <a:cs typeface="+mn-cs"/>
                  </a:defRPr>
                </a:pPr>
                <a:endParaRPr lang="pt-B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'Qtde Auditores'!$A$2:$A$6</c:f>
              <c:numCache>
                <c:formatCode>General</c:formatCode>
                <c:ptCount val="5"/>
                <c:pt idx="0">
                  <c:v>2021</c:v>
                </c:pt>
                <c:pt idx="1">
                  <c:v>2022</c:v>
                </c:pt>
                <c:pt idx="2">
                  <c:v>2023</c:v>
                </c:pt>
                <c:pt idx="3">
                  <c:v>2024</c:v>
                </c:pt>
                <c:pt idx="4">
                  <c:v>2025</c:v>
                </c:pt>
              </c:numCache>
            </c:numRef>
          </c:cat>
          <c:val>
            <c:numRef>
              <c:f>'Qtde Auditores'!$C$2:$C$6</c:f>
              <c:numCache>
                <c:formatCode>General</c:formatCode>
                <c:ptCount val="5"/>
                <c:pt idx="0">
                  <c:v>25</c:v>
                </c:pt>
                <c:pt idx="1">
                  <c:v>24</c:v>
                </c:pt>
                <c:pt idx="2">
                  <c:v>31</c:v>
                </c:pt>
                <c:pt idx="3">
                  <c:v>27</c:v>
                </c:pt>
                <c:pt idx="4">
                  <c:v>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B91-42F0-BDE0-EA8F1AE5AB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8412352"/>
        <c:axId val="538411368"/>
      </c:lineChart>
      <c:catAx>
        <c:axId val="538412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gency FB" panose="020B0503020202020204" pitchFamily="34" charset="0"/>
                <a:ea typeface="+mn-ea"/>
                <a:cs typeface="+mn-cs"/>
              </a:defRPr>
            </a:pPr>
            <a:endParaRPr lang="pt-BR"/>
          </a:p>
        </c:txPr>
        <c:crossAx val="538411368"/>
        <c:crosses val="autoZero"/>
        <c:auto val="1"/>
        <c:lblAlgn val="ctr"/>
        <c:lblOffset val="100"/>
        <c:noMultiLvlLbl val="0"/>
      </c:catAx>
      <c:valAx>
        <c:axId val="538411368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538412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3269984109129218"/>
          <c:y val="0.92950349769735896"/>
          <c:w val="0.69831899583980572"/>
          <c:h val="4.683196735197374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Agency FB" panose="020B0503020202020204" pitchFamily="34" charset="0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25400" cap="flat" cmpd="thinThick" algn="ctr">
      <a:solidFill>
        <a:srgbClr val="002060"/>
      </a:solidFill>
      <a:round/>
    </a:ln>
    <a:effectLst/>
  </c:spPr>
  <c:txPr>
    <a:bodyPr/>
    <a:lstStyle/>
    <a:p>
      <a:pPr>
        <a:defRPr>
          <a:latin typeface="Agency FB" panose="020B0503020202020204" pitchFamily="34" charset="0"/>
        </a:defRPr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609599</xdr:colOff>
      <xdr:row>0</xdr:row>
      <xdr:rowOff>195261</xdr:rowOff>
    </xdr:from>
    <xdr:to>
      <xdr:col>15</xdr:col>
      <xdr:colOff>295274</xdr:colOff>
      <xdr:row>19</xdr:row>
      <xdr:rowOff>228600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0A74F765-1FDA-4AEB-A525-9C51EFCE50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182336</xdr:colOff>
      <xdr:row>0</xdr:row>
      <xdr:rowOff>44904</xdr:rowOff>
    </xdr:from>
    <xdr:ext cx="6840901" cy="8629650"/>
    <xdr:pic>
      <xdr:nvPicPr>
        <xdr:cNvPr id="2" name="image6.jpeg">
          <a:extLst>
            <a:ext uri="{FF2B5EF4-FFF2-40B4-BE49-F238E27FC236}">
              <a16:creationId xmlns:a16="http://schemas.microsoft.com/office/drawing/2014/main" id="{4B894E39-C5BE-4BD1-B3D7-B6BF250C73C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292" b="11191"/>
        <a:stretch/>
      </xdr:blipFill>
      <xdr:spPr>
        <a:xfrm>
          <a:off x="182336" y="44904"/>
          <a:ext cx="6840901" cy="8629650"/>
        </a:xfrm>
        <a:prstGeom prst="rect">
          <a:avLst/>
        </a:prstGeom>
      </xdr:spPr>
    </xdr:pic>
    <xdr:clientData/>
  </xdr:one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DRE AUGUSTO" refreshedDate="45545.395039814815" createdVersion="7" refreshedVersion="7" minRefreshableVersion="3" recordCount="153" xr:uid="{D13A873C-FD28-460D-AC7E-2B270CE00867}">
  <cacheSource type="worksheet">
    <worksheetSource ref="A1:Y154" sheet="EXEC_LICITACAO"/>
  </cacheSource>
  <cacheFields count="25">
    <cacheField name="COD SIAFI" numFmtId="0">
      <sharedItems containsMixedTypes="1" containsNumber="1" containsInteger="1" minValue="710100" maxValue="795500" count="153">
        <n v="710100"/>
        <n v="710300"/>
        <n v="711000"/>
        <n v="711100"/>
        <n v="712000"/>
        <n v="713000"/>
        <n v="714000"/>
        <n v="716000"/>
        <n v="720000"/>
        <n v="720300"/>
        <n v="720305"/>
        <n v="721000"/>
        <n v="731000"/>
        <n v="731040"/>
        <n v="731050"/>
        <n v="731060"/>
        <n v="732100"/>
        <n v="732200"/>
        <n v="732400"/>
        <n v="733100"/>
        <n v="740002"/>
        <n v="740003"/>
        <n v="740014"/>
        <n v="740015"/>
        <n v="741000"/>
        <n v="742050"/>
        <n v="744000"/>
        <n v="744021"/>
        <n v="744030"/>
        <n v="751200"/>
        <n v="751212"/>
        <n v="752000"/>
        <n v="752100"/>
        <n v="753000"/>
        <n v="760000"/>
        <n v="762000"/>
        <n v="762200"/>
        <n v="762300"/>
        <n v="762400"/>
        <n v="762500"/>
        <n v="762600"/>
        <n v="764000"/>
        <n v="764003"/>
        <n v="764100"/>
        <n v="764200"/>
        <n v="765000"/>
        <n v="765700"/>
        <n v="765701"/>
        <n v="765703"/>
        <n v="765704"/>
        <n v="765705"/>
        <n v="765706"/>
        <n v="765710"/>
        <n v="765720"/>
        <n v="765741"/>
        <n v="767000"/>
        <n v="767100"/>
        <n v="767200"/>
        <n v="770000"/>
        <n v="770100"/>
        <n v="770200"/>
        <n v="771000"/>
        <n v="771100"/>
        <n v="771210"/>
        <n v="771280"/>
        <n v="771300"/>
        <n v="771301"/>
        <n v="772010"/>
        <n v="772100"/>
        <n v="773002"/>
        <n v="773200"/>
        <n v="773201"/>
        <n v="773202"/>
        <n v="778000"/>
        <n v="778001"/>
        <n v="779000"/>
        <n v="780000"/>
        <n v="781000"/>
        <n v="781100"/>
        <n v="781200"/>
        <n v="781310"/>
        <n v="781312"/>
        <n v="781313"/>
        <n v="781330"/>
        <n v="781331"/>
        <n v="781332"/>
        <n v="781360"/>
        <n v="781401"/>
        <n v="781402"/>
        <n v="781600"/>
        <n v="782311"/>
        <n v="782320"/>
        <n v="782700"/>
        <n v="782801"/>
        <n v="782802"/>
        <n v="783310"/>
        <n v="783330"/>
        <n v="783601"/>
        <n v="783602"/>
        <n v="783701"/>
        <n v="783702"/>
        <n v="783800"/>
        <n v="783810"/>
        <n v="784311"/>
        <n v="784312"/>
        <n v="784320"/>
        <n v="784330"/>
        <n v="784700"/>
        <n v="784800"/>
        <n v="784810"/>
        <n v="785340"/>
        <n v="785341"/>
        <n v="785342"/>
        <n v="785344"/>
        <n v="785350"/>
        <n v="785600"/>
        <n v="785800"/>
        <n v="785810"/>
        <n v="786700"/>
        <n v="786800"/>
        <n v="786810"/>
        <n v="787000"/>
        <n v="787010"/>
        <n v="787700"/>
        <n v="788310"/>
        <n v="788340"/>
        <n v="788810"/>
        <n v="788820"/>
        <n v="789000"/>
        <n v="789101"/>
        <n v="789260"/>
        <n v="789300"/>
        <n v="789310"/>
        <n v="789311"/>
        <n v="789320"/>
        <n v="789321"/>
        <n v="789322"/>
        <n v="789330"/>
        <n v="791010"/>
        <n v="791180"/>
        <n v="791181"/>
        <n v="791500"/>
        <n v="791540"/>
        <n v="791580"/>
        <n v="791590"/>
        <n v="791800"/>
        <n v="791901"/>
        <n v="791904"/>
        <n v="795180"/>
        <n v="795380"/>
        <n v="795400"/>
        <n v="795500"/>
        <s v="Total"/>
      </sharedItems>
    </cacheField>
    <cacheField name="OM" numFmtId="0">
      <sharedItems containsBlank="1" count="152">
        <s v="TRIBUNAL MARITIMO"/>
        <s v="AMAZONIA AZUL TECNOL. DE DEFESA S.A - AMAZUL"/>
        <s v="GABINETE DO COMANDANTE DA MARINHA"/>
        <s v="CENTRO DE COMUNICACAO SOCIAL DA MARINHA"/>
        <s v="SECRETARIA DA COMISSAO INTERMINIST.P/REC.MAR"/>
        <s v="COMISSAO DE PROMOCOES DE OFICIAIS"/>
        <s v="CENTRO DE INTELIGENCIA DA MARINHA"/>
        <s v="PROCURADORIA ESPECIAL DA MARINHA"/>
        <s v="ESTADO-MAIOR DA ARMADA"/>
        <s v="DIR-GERAL DE DESEN.NUCLEAR E TEC.DA MARINHA"/>
        <s v="CENTRO TECNOLOGICO DA MARINHA NO RIO DE JANEI"/>
        <s v="ESCOLA DE GUERRA NAVAL"/>
        <s v="COMANDO DO MATERIAL DE FUZILEIROS NAVAIS"/>
        <s v="CENTRO TECNOLOGICO DO CORPO DE FUZ. NAVAIS"/>
        <s v="BATALHAO NAVAL"/>
        <s v="CENTRO DE INTEND. DA MARINHA PARADA DE LUCAS"/>
        <s v="CENTRO DE INSTRUCAO ALTE. SYLVIO DE CAMARGO"/>
        <s v="CENTRO INST.ALMIRANTE MILCIADES PORTELA ALVES"/>
        <s v="CENTRO DE EDUCACAO FISICA ALTE ADALBE. NUNES"/>
        <s v="CENTRO DE AVALIACAO DA ILHA DA MARAMBAIA"/>
        <s v="COORD-GERAL PROG. DESENV. SUBMAR. NUCLEAR"/>
        <s v="CENTRO LOGISTICO DO MATERIAL DA MARINHA"/>
        <s v="BASE NAVAL DA ILHA DAS COBRAS"/>
        <s v="ARSENAL DE MARINHA_DO RIO DE JANEIRO"/>
        <s v="CENTRO DE INTENDENCIA TECNOLOGICO DA MARINHA"/>
        <s v="DIRETORIA DE SISTEMAS DE ARMAS DA MARINHA"/>
        <s v="CENTRO DE MANUTENCAO DE SISTEMAS DA MARINHA"/>
        <s v="CENTRO DE MISSEIS E ARMAS SUBMAR.DA MARINHA"/>
        <s v="GRUPAMENTO DE NAVIOS HIDROCEANOGRAFICOS"/>
        <s v="BASE DE HIDROGRAFIA DA MARINHA EM NITEROI"/>
        <s v="DIRETORIA DE PORTOS E COSTAS"/>
        <s v="CENTRO DE INSTRUCAO ALMIRANTE GRACA ARANHA"/>
        <s v="INSTITUTO DE EST. DO MAR ALTE PAULO MOREIRA"/>
        <s v="DIRETORIA-GERAL DO PESSOAL DA MARINHA"/>
        <s v="DIRETORIA DE ENSINO DA MARINHA"/>
        <s v="CENTRO DE INSTRUCAO ALMIRANTE WANDENKOLK"/>
        <s v="COLEGIO NAVAL"/>
        <s v="ESCOLA NAVAL"/>
        <s v="SERVICO DE SELECAO DO PESSOAL DA MARINHA"/>
        <s v="CENTRO DE INSTRUCAO ALMIRANTE ALEXANDRINO"/>
        <s v="DIRETORIA DO PESSOAL DA MARINHA"/>
        <s v="DIRETORIA DO PESSOAL DA MARINHA BRASILIA DPM"/>
        <s v="SERVICO DE IDENTIFICACAO DA MARINHA"/>
        <s v="SERVICO DE VETERANOS E PENS. DA MARINHA"/>
        <s v="DIRETORIA DE SAUDE DA MARINHA"/>
        <s v="CENTRO MEDICO ASSISTENCIAL DA MARINHA"/>
        <s v="HOSPITAL CENTRAL_DA MARINHA"/>
        <s v="ODONTOCLINICA CENTRAL DA MARINHA"/>
        <s v="POLICLINICA NAVAL NOSSA SENHORA DA GLORIA"/>
        <s v="UNIDADE INTEGRADA DE SAUDE MENTAL"/>
        <s v="SANATORIO NAVAL DE NOVA FRIBURGO"/>
        <s v="CENTRO DE MEDICINA OPERATIVA DA MARINHA"/>
        <s v="HOSPITAL NAVAL MARCILIO DIAS"/>
        <s v="LABORATORIO FARMACEUTICO DA MARINHA"/>
        <s v="DIRETORIA DE ASSISTENCIA SOCIAL DA MARINHA"/>
        <s v="SERVICO DE ASSISTENCIA SOCIAL DA MARINHA"/>
        <s v="CASA DO MARINHEIRO"/>
        <s v="SECRETARIA-GERAL DA MARINHA"/>
        <s v="COMISSAO NAVAL BRASILEIRA NA EUROPA - LONDRES"/>
        <s v="COMISSAO NAVAL BRASILEIRA EM WASHINGTON"/>
        <s v="DIRETORIA DE ABASTECIMENTO DA MARINHA"/>
        <s v="BASE DE ABASTEC. DA MARINHA NO RIO DE JANEIRO"/>
        <s v="DEPOSITO DE COMBUSTIVEIS_DA MB NO RIO JANEIRO"/>
        <s v="CENTRO DE MUNICAO DA MARINHA"/>
        <s v="CENTRO DE OBTENCAO DA MARINHA NO R.J."/>
        <s v="CENTRO DE OB.DA MARINHA NO RJ APOIO BASE"/>
        <s v="DIR. DE GESTAO ORCAMENTARIA OP. DE CREDITO"/>
        <s v="CENTRO DE INST. E ADEST. ALM. NEWTON BRAGA"/>
        <s v="DIRETORIA DE FINANCAS DA MARINHA - EXTERIOR"/>
        <s v="PAGADORIA DE PESSOAL DA MARINHA - PAPEM-PAIS"/>
        <s v="PAGADORIA DE PESSOAL DA MARINHA EXTERIOR."/>
        <s v="PAGADORIA DO PESSOAL DA MARINHA -PAPEM-OM"/>
        <s v="CAIXA DE CONSTR DE CASAS P/ O PESSOAL DA MARI"/>
        <s v="CCCPM - OPERAC. DOS FIN. IMOB E SIMP"/>
        <s v="DIR. DE PATR. HIST. E DOCUMENTACAO DA MARINHA"/>
        <s v="COMANDO DE OPERACOES NAVAIS"/>
        <s v="COMANDO DO 1.DISTRITO NAVAL"/>
        <s v="COMANDO DO GRUPAMENTO DE PATRULHA NAV. DO SUD"/>
        <s v="GRUPAMENTO DE FUZILEIROS NAVAIS_DO RJ"/>
        <s v="CAPITANIA DOS PORTOS DO ESPIRITO SANTO"/>
        <s v="CAPITANIA FLUVIAL DE MINAS GERAIS"/>
        <s v="DELEGACIA FLUVIAL DE PIRAPORA"/>
        <s v="CAPITANIA DOS PORTOS DO RIO DE JANEIRO."/>
        <s v="DELEG. DA CAPIT. DOS PORTOS EM ANGRA DOS REIS"/>
        <s v="DELEG. DA CAPITANIA DOS PORTOS EM ITACURUCA"/>
        <s v="CAPITANIA DOS PORTOS DE MACAE"/>
        <s v="ESTACAO RADIOGONIOMETRICA MB EM CAMPOS NOVOS"/>
        <s v="ESTACAO RADIO DA MARINHA_NO RIO DE JANEIRO"/>
        <s v="ESCOLA DE APRENDIZES-MARINHEIROS DO ES"/>
        <s v="DELEG.CAPITANIA PORTOS EM ILHEUS"/>
        <s v="CAPITANIA DOS PORTOS DE SERGIPE"/>
        <s v="HOSPITAL NAVAL_DE SALVADOR"/>
        <s v="BASE NAVAL DE ARATU"/>
        <s v="CENTRO DE INTENDENCIA DA MARINHA EM SALVADOR"/>
        <s v="CAPITANIA DOS PORTOS DE ALAGOAS"/>
        <s v="CAPITANIA DOS PORTOS DA PARAIBA"/>
        <s v="ESCOLA DE APRENDIZES-MARINHEIROS DO CEARA"/>
        <s v="ESCOLA DE APREND.-MARINHEIROS DE PERNAMBUCO"/>
        <s v="HOSPITAL NAVAL DE NATAL"/>
        <s v="HOSPITAL NAVAL DE RECIFE"/>
        <s v="BASE NAVAL DE NATAL"/>
        <s v="CENTRO DE INTENDENCIA DA MARINHA EM NATAL"/>
        <s v="CAPITANIA FLUVIAL DE SANTAREM"/>
        <s v="CAPITANIA DOS PORTOS DO AMAPA"/>
        <s v="CAPITANIA DOS PORTOS DO MARANHAO"/>
        <s v="CAPITANIA DOS PORTOS DO  PIAUI"/>
        <s v="HOSPITAL NAVAL DE BELEM"/>
        <s v="BASE NAVAL DE VAL-DE-CAES"/>
        <s v="CENTRO DE INTENDENCIA DA MARINHA EM BELEM"/>
        <s v="CAPITANIA DOS PORTOS DE SANTA CATARINA"/>
        <s v="DELEG.CAPITANIA DOS PORTOS EM LAGUNA"/>
        <s v="DELEGACIA DA CP EM SAO FRANCISCO DO SUL"/>
        <s v="DELEGACIA DA CAPITANIA DOS PORTOS EM ITAJAI"/>
        <s v="CAPITANIA FLUVIAL DE PORTO ALEGRE"/>
        <s v="ESCOLA DE APRENDIZES-MARINHEIROS DE SC"/>
        <s v="ESTACAO NAVAL DO RIO GRANDE"/>
        <s v="CENTRO DE INTENDENCIA DA MARINHA EM RIO GRAND"/>
        <s v="HOSPITAL NAVAL DE LADARIO"/>
        <s v="BASE FLUVIAL DE LADARIO"/>
        <s v="CENTRO DE INTENDENCIA DA MARINHA EM LADARIO"/>
        <s v="COMANDO DO 7.DN"/>
        <s v="CENTRO DE INTENDENCIA DA MARINHA EM BRASILIA"/>
        <s v="HOSPITAL NAVAL DE BRASILIA"/>
        <s v="CAPITANIA FLUVIAL DA AMAZONIA OCIDENTAL"/>
        <s v="CAPITANIA FLUVIAL DE PORTO VELHO"/>
        <s v="ESTACAO NAVAL DO RIO NEGRO"/>
        <s v="CENTRO DE INTENDENCIA DA MARINHA EM MANAUS"/>
        <s v="COMANDO DO 8.DISTRITO NAVAL"/>
        <s v="COMANDO DO GRUPAM. DE PATRULHA NAV DO SUL-SUD"/>
        <s v="GRUPAMENTO DE FUZILEIROS NAVAIS DE SANTOS"/>
        <s v="CAPITANIA FLUVIAL DO RIO PARANA"/>
        <s v="CAPITANIA DOS PORTOS DE SAO PAULO"/>
        <s v="DEL.DA CAPITANIA DOS PORTOS EM SAO SEBASTIAO"/>
        <s v="CAPITANIA FLUVIAL DO TIETE-PARANA"/>
        <s v="DELEGACIA FLUVIAL DE PRESIDENTE EPITACIO"/>
        <s v="DELEGACIA FLUVIAL DE GUAIRA"/>
        <s v="CAPITANIA DOS PORTOS DO PARANA"/>
        <s v="CENTRO DE INTENDEN. DA MARINHA EM NITEROI"/>
        <s v="BASE AEREA NAVAL DE SAO PEDRO DA ALDEIA"/>
        <s v="CENTRO DE INTEND. DA MARINHA EM S.PEDRO DA AL"/>
        <s v="COMANDO DA FORCA DE SUBMARINOS"/>
        <s v="BASE DE SUBMARINOS DA ILHA DA MADEIRA"/>
        <s v="BASE ALMIRANTE CASTRO E SILVA"/>
        <s v="CENTRO DE INSTR.E ADESTR.ALM.ATTILA M.ACHE"/>
        <s v="BASE NAVAL DO RIO DE JANEIRO"/>
        <s v="CENTRO DE ADESTRAMENTO ALM.MARQUES DE LEAO"/>
        <s v="CENTRO DE MANUTENCAO DE EMBARCACOES MIUDAS"/>
        <s v="BASE DE FUZILEIROS NAVAIS DA I. DO GOVERNADOR"/>
        <s v="BASE DE FUZILEIROS NAVAIS DA ILHA DAS FLORES"/>
        <s v="BATALHAO DE OPERACOES ESPECIAIS DE FN"/>
        <s v="BASE DE FUZILEIROS NAVAIS DO RIO MERITI"/>
        <m/>
      </sharedItems>
    </cacheField>
    <cacheField name="VALOR CONVITE" numFmtId="43">
      <sharedItems containsString="0" containsBlank="1" containsNumber="1" minValue="0" maxValue="7469361.5122340005"/>
    </cacheField>
    <cacheField name="CONVITE - PESO 1" numFmtId="43">
      <sharedItems containsSemiMixedTypes="0" containsString="0" containsNumber="1" minValue="0" maxValue="7469361.5122340005"/>
    </cacheField>
    <cacheField name="VALOR TP" numFmtId="43">
      <sharedItems containsString="0" containsBlank="1" containsNumber="1" minValue="0" maxValue="21549716.079999994"/>
    </cacheField>
    <cacheField name="TOMADA DE PREÇO - PESO 1" numFmtId="43">
      <sharedItems containsSemiMixedTypes="0" containsString="0" containsNumber="1" minValue="0" maxValue="21549716.079999994"/>
    </cacheField>
    <cacheField name="VALOR CONC" numFmtId="43">
      <sharedItems containsString="0" containsBlank="1" containsNumber="1" minValue="0" maxValue="66189449.360245995"/>
    </cacheField>
    <cacheField name="CONCORRÊNCIA - PESO 2" numFmtId="43">
      <sharedItems containsSemiMixedTypes="0" containsString="0" containsNumber="1" minValue="0" maxValue="132378898.72049199"/>
    </cacheField>
    <cacheField name="VALOR DISP LICIT" numFmtId="43">
      <sharedItems containsString="0" containsBlank="1" containsNumber="1" minValue="0" maxValue="1862311642.7338192"/>
    </cacheField>
    <cacheField name="DISPENSA DE LICITAÇÃO - PESO 5" numFmtId="43">
      <sharedItems containsSemiMixedTypes="0" containsString="0" containsNumber="1" minValue="0" maxValue="9311558213.6691113"/>
    </cacheField>
    <cacheField name="VALOR INEXIG" numFmtId="43">
      <sharedItems containsString="0" containsBlank="1" containsNumber="1" minValue="0" maxValue="1239181812.8807995"/>
    </cacheField>
    <cacheField name="INEXIGIBILIDADE - PESO 4" numFmtId="43">
      <sharedItems containsSemiMixedTypes="0" containsString="0" containsNumber="1" minValue="0" maxValue="4956727251.5231981"/>
    </cacheField>
    <cacheField name="VALOR NÃO SE APLICA" numFmtId="43">
      <sharedItems containsString="0" containsBlank="1" containsNumber="1" minValue="-42109.8" maxValue="28734388019.808891"/>
    </cacheField>
    <cacheField name="NÃO SE APLIOCA - PESO 5" numFmtId="43">
      <sharedItems containsSemiMixedTypes="0" containsString="0" containsNumber="1" minValue="-210549" maxValue="143671940099.04449"/>
    </cacheField>
    <cacheField name="VALOR SF" numFmtId="43">
      <sharedItems containsString="0" containsBlank="1" containsNumber="1" minValue="0" maxValue="16179942.249277996"/>
    </cacheField>
    <cacheField name="SUPRIMENTO DE FUNDOS - PESO 3" numFmtId="43">
      <sharedItems containsSemiMixedTypes="0" containsString="0" containsNumber="1" minValue="0" maxValue="48539826.747833997"/>
    </cacheField>
    <cacheField name="VALOR REG DIF CONT PUB" numFmtId="43">
      <sharedItems containsString="0" containsBlank="1" containsNumber="1" minValue="0" maxValue="4532936.66"/>
    </cacheField>
    <cacheField name="REGIME DIFERENCIADO - PESO 2" numFmtId="43">
      <sharedItems containsSemiMixedTypes="0" containsString="0" containsNumber="1" minValue="0" maxValue="9065873.3200000003"/>
    </cacheField>
    <cacheField name="VALOR CONS" numFmtId="43">
      <sharedItems containsString="0" containsBlank="1" containsNumber="1" containsInteger="1" minValue="7180" maxValue="7180"/>
    </cacheField>
    <cacheField name="CONSULTA - PESO 1" numFmtId="43">
      <sharedItems containsSemiMixedTypes="0" containsString="0" containsNumber="1" containsInteger="1" minValue="0" maxValue="7180"/>
    </cacheField>
    <cacheField name="VALOR PREGAO" numFmtId="43">
      <sharedItems containsString="0" containsBlank="1" containsNumber="1" minValue="0" maxValue="1919758790.279063"/>
    </cacheField>
    <cacheField name="PREGÃO - PESO 1" numFmtId="43">
      <sharedItems containsSemiMixedTypes="0" containsString="0" containsNumber="1" minValue="0" maxValue="1919758790.279063"/>
    </cacheField>
    <cacheField name="VALOR CRED" numFmtId="43">
      <sharedItems containsString="0" containsBlank="1" containsNumber="1" minValue="0" maxValue="334787.21999999997"/>
    </cacheField>
    <cacheField name="CREDENCIAMENTO - PESO 1" numFmtId="43">
      <sharedItems containsSemiMixedTypes="0" containsString="0" containsNumber="1" minValue="0" maxValue="334787.21999999997"/>
    </cacheField>
    <cacheField name="EXECUÇÃO E LICITAÇÃO-TOTAL" numFmtId="43">
      <sharedItems containsSemiMixedTypes="0" containsString="0" containsNumber="1" minValue="133192.60999999999" maxValue="33871903638.78431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3">
  <r>
    <x v="0"/>
    <x v="0"/>
    <m/>
    <n v="0"/>
    <m/>
    <n v="0"/>
    <m/>
    <n v="0"/>
    <n v="715120.27"/>
    <n v="3575601.35"/>
    <n v="183883.89"/>
    <n v="735535.56"/>
    <n v="37570.68"/>
    <n v="187853.4"/>
    <n v="8397.9"/>
    <n v="25193.699999999997"/>
    <m/>
    <n v="0"/>
    <m/>
    <n v="0"/>
    <n v="782225.53"/>
    <n v="782225.53"/>
    <m/>
    <n v="0"/>
    <n v="1727198.27"/>
  </r>
  <r>
    <x v="1"/>
    <x v="1"/>
    <m/>
    <n v="0"/>
    <m/>
    <n v="0"/>
    <m/>
    <n v="0"/>
    <n v="0"/>
    <n v="0"/>
    <n v="70065433.390000001"/>
    <n v="280261733.56"/>
    <n v="499845323.07999998"/>
    <n v="2499226615.4000001"/>
    <n v="13040.95"/>
    <n v="39122.850000000006"/>
    <n v="4395483.8499999996"/>
    <n v="8790967.6999999993"/>
    <m/>
    <n v="0"/>
    <n v="11473827.369999999"/>
    <n v="11473827.369999999"/>
    <m/>
    <n v="0"/>
    <n v="585793108.6400001"/>
  </r>
  <r>
    <x v="2"/>
    <x v="2"/>
    <m/>
    <n v="0"/>
    <m/>
    <n v="0"/>
    <m/>
    <n v="0"/>
    <n v="1680787.95"/>
    <n v="8403939.75"/>
    <n v="82233.45"/>
    <n v="328933.8"/>
    <n v="1099434.83"/>
    <n v="5497174.1500000004"/>
    <n v="10000"/>
    <n v="30000"/>
    <m/>
    <n v="0"/>
    <m/>
    <n v="0"/>
    <n v="10561015.17"/>
    <n v="10561015.17"/>
    <m/>
    <n v="0"/>
    <n v="13433471.4"/>
  </r>
  <r>
    <x v="3"/>
    <x v="3"/>
    <m/>
    <n v="0"/>
    <m/>
    <n v="0"/>
    <m/>
    <n v="0"/>
    <n v="628404.80000000005"/>
    <n v="3142024"/>
    <n v="725770.21"/>
    <n v="2903080.84"/>
    <n v="335897.25"/>
    <n v="1679486.25"/>
    <m/>
    <n v="0"/>
    <m/>
    <n v="0"/>
    <m/>
    <n v="0"/>
    <n v="1795433.26"/>
    <n v="1795433.26"/>
    <m/>
    <n v="0"/>
    <n v="3485505.52"/>
  </r>
  <r>
    <x v="4"/>
    <x v="4"/>
    <m/>
    <n v="0"/>
    <m/>
    <n v="0"/>
    <m/>
    <n v="0"/>
    <n v="227932.65"/>
    <n v="1139663.25"/>
    <n v="1044764.32"/>
    <n v="4179057.28"/>
    <n v="878841.42"/>
    <n v="4394207.1000000006"/>
    <n v="17725.2"/>
    <n v="53175.600000000006"/>
    <m/>
    <n v="0"/>
    <m/>
    <n v="0"/>
    <n v="1477994.81"/>
    <n v="1477994.81"/>
    <m/>
    <n v="0"/>
    <n v="3647258.4000000004"/>
  </r>
  <r>
    <x v="5"/>
    <x v="5"/>
    <m/>
    <n v="0"/>
    <m/>
    <n v="0"/>
    <m/>
    <n v="0"/>
    <n v="99333.82"/>
    <n v="496669.10000000003"/>
    <m/>
    <n v="0"/>
    <n v="2414.9499999999998"/>
    <n v="12074.75"/>
    <m/>
    <n v="0"/>
    <m/>
    <n v="0"/>
    <m/>
    <n v="0"/>
    <n v="168021.42"/>
    <n v="168021.42"/>
    <m/>
    <n v="0"/>
    <n v="269770.19"/>
  </r>
  <r>
    <x v="6"/>
    <x v="6"/>
    <m/>
    <n v="0"/>
    <m/>
    <n v="0"/>
    <m/>
    <n v="0"/>
    <n v="763854.62"/>
    <n v="3819273.1"/>
    <n v="1609359.87"/>
    <n v="6437439.4800000004"/>
    <n v="825091.31"/>
    <n v="4125456.5500000003"/>
    <n v="290000"/>
    <n v="870000"/>
    <m/>
    <n v="0"/>
    <m/>
    <n v="0"/>
    <n v="1770874.32"/>
    <n v="1770874.32"/>
    <m/>
    <n v="0"/>
    <n v="5259180.12"/>
  </r>
  <r>
    <x v="7"/>
    <x v="7"/>
    <n v="0"/>
    <n v="0"/>
    <m/>
    <n v="0"/>
    <m/>
    <n v="0"/>
    <n v="96838.79"/>
    <n v="484193.94999999995"/>
    <n v="141347.54"/>
    <n v="565390.16"/>
    <n v="2314.36"/>
    <n v="11571.800000000001"/>
    <m/>
    <n v="0"/>
    <m/>
    <n v="0"/>
    <m/>
    <n v="0"/>
    <n v="32149.98"/>
    <n v="32149.98"/>
    <m/>
    <n v="0"/>
    <n v="272650.67"/>
  </r>
  <r>
    <x v="8"/>
    <x v="8"/>
    <m/>
    <n v="0"/>
    <m/>
    <n v="0"/>
    <m/>
    <n v="0"/>
    <n v="506116.77"/>
    <n v="2530583.85"/>
    <n v="204148.78"/>
    <n v="816595.12"/>
    <n v="1052933.54"/>
    <n v="5264667.7"/>
    <n v="38784.26"/>
    <n v="116352.78"/>
    <m/>
    <n v="0"/>
    <m/>
    <n v="0"/>
    <n v="9143614.5999999996"/>
    <n v="9143614.5999999996"/>
    <m/>
    <n v="0"/>
    <n v="10945597.949999999"/>
  </r>
  <r>
    <x v="9"/>
    <x v="9"/>
    <m/>
    <n v="0"/>
    <m/>
    <n v="0"/>
    <m/>
    <n v="0"/>
    <n v="517065.36"/>
    <n v="2585326.7999999998"/>
    <n v="218603.27"/>
    <n v="874413.08"/>
    <n v="1114640.26"/>
    <n v="5573201.2999999998"/>
    <n v="9000"/>
    <n v="27000"/>
    <m/>
    <n v="0"/>
    <m/>
    <n v="0"/>
    <n v="3689227.56"/>
    <n v="3689227.56"/>
    <m/>
    <n v="0"/>
    <n v="5548536.4500000002"/>
  </r>
  <r>
    <x v="10"/>
    <x v="10"/>
    <m/>
    <n v="0"/>
    <m/>
    <n v="0"/>
    <m/>
    <n v="0"/>
    <n v="0"/>
    <n v="0"/>
    <n v="386252.97"/>
    <n v="1545011.88"/>
    <n v="30688122.210000001"/>
    <n v="153440611.05000001"/>
    <n v="0"/>
    <n v="0"/>
    <m/>
    <n v="0"/>
    <m/>
    <n v="0"/>
    <n v="3107765.85"/>
    <n v="3107765.85"/>
    <m/>
    <n v="0"/>
    <n v="34182141.030000001"/>
  </r>
  <r>
    <x v="11"/>
    <x v="11"/>
    <m/>
    <n v="0"/>
    <m/>
    <n v="0"/>
    <m/>
    <n v="0"/>
    <n v="2280429.14"/>
    <n v="11402145.700000001"/>
    <n v="1311126.1100000001"/>
    <n v="5244504.4400000004"/>
    <n v="846280.49"/>
    <n v="4231402.45"/>
    <m/>
    <n v="0"/>
    <m/>
    <n v="0"/>
    <m/>
    <n v="0"/>
    <n v="4983986.66"/>
    <n v="4983986.66"/>
    <m/>
    <n v="0"/>
    <n v="9421822.4000000004"/>
  </r>
  <r>
    <x v="12"/>
    <x v="12"/>
    <m/>
    <n v="0"/>
    <m/>
    <n v="0"/>
    <m/>
    <n v="0"/>
    <n v="269740.68"/>
    <n v="1348703.4"/>
    <n v="645479.31999999995"/>
    <n v="2581917.2799999998"/>
    <m/>
    <n v="0"/>
    <m/>
    <n v="0"/>
    <m/>
    <n v="0"/>
    <m/>
    <n v="0"/>
    <n v="6913345.2199999997"/>
    <n v="6913345.2199999997"/>
    <m/>
    <n v="0"/>
    <n v="7828565.2199999997"/>
  </r>
  <r>
    <x v="13"/>
    <x v="13"/>
    <m/>
    <n v="0"/>
    <m/>
    <n v="0"/>
    <m/>
    <n v="0"/>
    <n v="1292571.4099999999"/>
    <n v="6462857.0499999998"/>
    <n v="1127179.99"/>
    <n v="4508719.96"/>
    <n v="500.03"/>
    <n v="2500.1499999999996"/>
    <m/>
    <n v="0"/>
    <m/>
    <n v="0"/>
    <m/>
    <n v="0"/>
    <n v="4178172.83"/>
    <n v="4178172.83"/>
    <m/>
    <n v="0"/>
    <n v="6598424.2599999998"/>
  </r>
  <r>
    <x v="14"/>
    <x v="14"/>
    <m/>
    <n v="0"/>
    <m/>
    <n v="0"/>
    <m/>
    <n v="0"/>
    <n v="1757400.06"/>
    <n v="8787000.3000000007"/>
    <n v="13106992.74"/>
    <n v="52427970.960000001"/>
    <n v="126512.1"/>
    <n v="632560.5"/>
    <n v="5519.36"/>
    <n v="16558.079999999998"/>
    <m/>
    <n v="0"/>
    <m/>
    <n v="0"/>
    <n v="11721819.82"/>
    <n v="11721819.82"/>
    <m/>
    <n v="0"/>
    <n v="26718244.079999998"/>
  </r>
  <r>
    <x v="15"/>
    <x v="15"/>
    <m/>
    <n v="0"/>
    <m/>
    <n v="0"/>
    <m/>
    <n v="0"/>
    <n v="2282570.0299999998"/>
    <n v="11412850.149999999"/>
    <n v="1445987.76"/>
    <n v="5783951.04"/>
    <n v="30956.32"/>
    <n v="154781.6"/>
    <n v="234452.07"/>
    <n v="703356.21"/>
    <m/>
    <n v="0"/>
    <m/>
    <n v="0"/>
    <n v="9087630.6199999992"/>
    <n v="9087630.6199999992"/>
    <m/>
    <n v="0"/>
    <n v="13081596.799999999"/>
  </r>
  <r>
    <x v="16"/>
    <x v="16"/>
    <m/>
    <n v="0"/>
    <m/>
    <n v="0"/>
    <m/>
    <n v="0"/>
    <n v="1878315.23"/>
    <n v="9391576.1500000004"/>
    <n v="1829.49"/>
    <n v="7317.96"/>
    <n v="66177.22"/>
    <n v="330886.09999999998"/>
    <n v="22499"/>
    <n v="67497"/>
    <m/>
    <n v="0"/>
    <m/>
    <n v="0"/>
    <n v="6199816.5199999996"/>
    <n v="6199816.5199999996"/>
    <m/>
    <n v="0"/>
    <n v="8168637.459999999"/>
  </r>
  <r>
    <x v="17"/>
    <x v="17"/>
    <m/>
    <n v="0"/>
    <m/>
    <n v="0"/>
    <m/>
    <n v="0"/>
    <n v="2821387.67"/>
    <n v="14106938.35"/>
    <n v="57288.78"/>
    <n v="229155.12"/>
    <n v="803183.49"/>
    <n v="4015917.45"/>
    <m/>
    <n v="0"/>
    <m/>
    <n v="0"/>
    <m/>
    <n v="0"/>
    <n v="3324490.05"/>
    <n v="3324490.05"/>
    <m/>
    <n v="0"/>
    <n v="7006349.9899999993"/>
  </r>
  <r>
    <x v="18"/>
    <x v="18"/>
    <m/>
    <n v="0"/>
    <n v="1869441.35"/>
    <n v="1869441.35"/>
    <m/>
    <n v="0"/>
    <n v="2490660.3199999998"/>
    <n v="12453301.6"/>
    <n v="4742107.6500000004"/>
    <n v="18968430.600000001"/>
    <n v="6679.21"/>
    <n v="33396.050000000003"/>
    <m/>
    <n v="0"/>
    <m/>
    <n v="0"/>
    <m/>
    <n v="0"/>
    <n v="6964407.2000000002"/>
    <n v="6964407.2000000002"/>
    <m/>
    <n v="0"/>
    <n v="16073295.73"/>
  </r>
  <r>
    <x v="19"/>
    <x v="19"/>
    <m/>
    <n v="0"/>
    <m/>
    <n v="0"/>
    <m/>
    <n v="0"/>
    <n v="905750.14"/>
    <n v="4528750.7"/>
    <n v="713917.83"/>
    <n v="2855671.32"/>
    <n v="1449.05"/>
    <n v="7245.25"/>
    <m/>
    <n v="0"/>
    <m/>
    <n v="0"/>
    <m/>
    <n v="0"/>
    <n v="3845772.11"/>
    <n v="3845772.11"/>
    <m/>
    <n v="0"/>
    <n v="5466889.1299999999"/>
  </r>
  <r>
    <x v="20"/>
    <x v="20"/>
    <m/>
    <n v="0"/>
    <m/>
    <n v="0"/>
    <m/>
    <n v="0"/>
    <n v="537342434.37"/>
    <n v="2686712171.8499999"/>
    <n v="1138385.81"/>
    <n v="4553543.24"/>
    <n v="6809345.25"/>
    <n v="34046726.25"/>
    <n v="0"/>
    <n v="0"/>
    <m/>
    <n v="0"/>
    <m/>
    <n v="0"/>
    <n v="1401733.85"/>
    <n v="1401733.85"/>
    <m/>
    <n v="0"/>
    <n v="546691899.27999997"/>
  </r>
  <r>
    <x v="21"/>
    <x v="20"/>
    <m/>
    <n v="0"/>
    <m/>
    <n v="0"/>
    <m/>
    <n v="0"/>
    <n v="494181191.094598"/>
    <n v="2470905955.47299"/>
    <m/>
    <n v="0"/>
    <m/>
    <n v="0"/>
    <m/>
    <n v="0"/>
    <m/>
    <n v="0"/>
    <m/>
    <n v="0"/>
    <m/>
    <n v="0"/>
    <m/>
    <n v="0"/>
    <n v="494181191.094598"/>
  </r>
  <r>
    <x v="22"/>
    <x v="21"/>
    <m/>
    <n v="0"/>
    <n v="5719579.4299999997"/>
    <n v="5719579.4299999997"/>
    <n v="4726054.67"/>
    <n v="9452109.3399999999"/>
    <n v="25755461.739999998"/>
    <n v="128777308.69999999"/>
    <n v="4385564.24"/>
    <n v="17542256.960000001"/>
    <n v="281556.34000000003"/>
    <n v="1407781.7000000002"/>
    <n v="17063.43"/>
    <n v="51190.29"/>
    <m/>
    <n v="0"/>
    <m/>
    <n v="0"/>
    <n v="31487713.129999999"/>
    <n v="31487713.129999999"/>
    <m/>
    <n v="0"/>
    <n v="72372992.980000004"/>
  </r>
  <r>
    <x v="23"/>
    <x v="22"/>
    <m/>
    <n v="0"/>
    <n v="2339422.61"/>
    <n v="2339422.61"/>
    <n v="846696.42"/>
    <n v="1693392.84"/>
    <n v="14879333.359999999"/>
    <n v="74396666.799999997"/>
    <n v="86297130.409999996"/>
    <n v="345188521.63999999"/>
    <n v="1932238.34"/>
    <n v="9661191.7000000011"/>
    <n v="41246.620000000003"/>
    <n v="123739.86000000002"/>
    <m/>
    <n v="0"/>
    <m/>
    <n v="0"/>
    <n v="29361599.09"/>
    <n v="29361599.09"/>
    <m/>
    <n v="0"/>
    <n v="135697666.84999999"/>
  </r>
  <r>
    <x v="24"/>
    <x v="23"/>
    <m/>
    <n v="0"/>
    <m/>
    <n v="0"/>
    <n v="1195730.44"/>
    <n v="2391460.88"/>
    <n v="6989694.0199999996"/>
    <n v="34948470.099999994"/>
    <n v="72233903.140000001"/>
    <n v="288935612.56"/>
    <n v="0"/>
    <n v="0"/>
    <n v="4780"/>
    <n v="14340"/>
    <m/>
    <n v="0"/>
    <m/>
    <n v="0"/>
    <n v="108396697.44"/>
    <n v="108396697.44"/>
    <m/>
    <n v="0"/>
    <n v="188820805.03999999"/>
  </r>
  <r>
    <x v="25"/>
    <x v="24"/>
    <m/>
    <n v="0"/>
    <n v="2090985.64"/>
    <n v="2090985.64"/>
    <n v="6906008.7400000002"/>
    <n v="13812017.48"/>
    <n v="0"/>
    <n v="0"/>
    <n v="35220111.880000003"/>
    <n v="140880447.52000001"/>
    <n v="26845073.309999999"/>
    <n v="134225366.54999998"/>
    <n v="172986.4"/>
    <n v="518959.19999999995"/>
    <m/>
    <n v="0"/>
    <m/>
    <n v="0"/>
    <n v="28663004.649999999"/>
    <n v="28663004.649999999"/>
    <m/>
    <n v="0"/>
    <n v="99898170.620000005"/>
  </r>
  <r>
    <x v="26"/>
    <x v="25"/>
    <m/>
    <n v="0"/>
    <n v="942041.7"/>
    <n v="942041.7"/>
    <m/>
    <n v="0"/>
    <n v="11033653.98"/>
    <n v="55168269.900000006"/>
    <n v="32594133.120000001"/>
    <n v="130376532.48"/>
    <n v="37753.699999999997"/>
    <n v="188768.5"/>
    <m/>
    <n v="0"/>
    <m/>
    <n v="0"/>
    <m/>
    <n v="0"/>
    <m/>
    <n v="0"/>
    <m/>
    <n v="0"/>
    <n v="44607582.5"/>
  </r>
  <r>
    <x v="27"/>
    <x v="26"/>
    <m/>
    <n v="0"/>
    <m/>
    <n v="0"/>
    <m/>
    <n v="0"/>
    <n v="677164.21"/>
    <n v="3385821.05"/>
    <n v="2087261.66"/>
    <n v="8349046.6399999997"/>
    <n v="112873.69"/>
    <n v="564368.44999999995"/>
    <n v="6083.6"/>
    <n v="18250.800000000003"/>
    <m/>
    <n v="0"/>
    <m/>
    <n v="0"/>
    <n v="5098185.68"/>
    <n v="5098185.68"/>
    <m/>
    <n v="0"/>
    <n v="7981568.8399999999"/>
  </r>
  <r>
    <x v="28"/>
    <x v="27"/>
    <m/>
    <n v="0"/>
    <m/>
    <n v="0"/>
    <m/>
    <n v="0"/>
    <n v="577279.54"/>
    <n v="2886397.7"/>
    <n v="1594085.1"/>
    <n v="6376340.4000000004"/>
    <m/>
    <n v="0"/>
    <m/>
    <n v="0"/>
    <m/>
    <n v="0"/>
    <m/>
    <n v="0"/>
    <n v="3987064.69"/>
    <n v="3987064.69"/>
    <m/>
    <n v="0"/>
    <n v="6158429.3300000001"/>
  </r>
  <r>
    <x v="29"/>
    <x v="28"/>
    <m/>
    <n v="0"/>
    <m/>
    <n v="0"/>
    <m/>
    <n v="0"/>
    <n v="3737268.61"/>
    <n v="18686343.050000001"/>
    <n v="853196"/>
    <n v="3412784"/>
    <n v="4986.8"/>
    <n v="24934"/>
    <n v="342032.56"/>
    <n v="1026097.6799999999"/>
    <m/>
    <n v="0"/>
    <m/>
    <n v="0"/>
    <n v="6181452.7000000002"/>
    <n v="6181452.7000000002"/>
    <m/>
    <n v="0"/>
    <n v="11118936.669999998"/>
  </r>
  <r>
    <x v="30"/>
    <x v="29"/>
    <m/>
    <n v="0"/>
    <m/>
    <n v="0"/>
    <n v="4157260.68"/>
    <n v="8314521.3600000003"/>
    <n v="6734345.79"/>
    <n v="33671728.950000003"/>
    <n v="2674739.9"/>
    <n v="10698959.6"/>
    <n v="123831.67999999999"/>
    <n v="619158.39999999991"/>
    <n v="9137.2999999999993"/>
    <n v="27411.899999999998"/>
    <m/>
    <n v="0"/>
    <m/>
    <n v="0"/>
    <n v="9511658.0199999996"/>
    <n v="9511658.0199999996"/>
    <m/>
    <n v="0"/>
    <n v="23210973.370000001"/>
  </r>
  <r>
    <x v="31"/>
    <x v="30"/>
    <m/>
    <n v="0"/>
    <m/>
    <n v="0"/>
    <m/>
    <n v="0"/>
    <n v="12052003.199999999"/>
    <n v="60260016"/>
    <n v="1671148.31"/>
    <n v="6684593.2400000002"/>
    <n v="265164.37"/>
    <n v="1325821.8500000001"/>
    <n v="30045.279999999999"/>
    <n v="90135.84"/>
    <m/>
    <n v="0"/>
    <m/>
    <n v="0"/>
    <n v="2409157.0099999998"/>
    <n v="2409157.0099999998"/>
    <m/>
    <n v="0"/>
    <n v="16427518.169999998"/>
  </r>
  <r>
    <x v="32"/>
    <x v="31"/>
    <m/>
    <n v="0"/>
    <m/>
    <n v="0"/>
    <m/>
    <n v="0"/>
    <n v="11171589.59"/>
    <n v="55857947.950000003"/>
    <n v="4081041.73"/>
    <n v="16324166.92"/>
    <n v="1709299.14"/>
    <n v="8546495.6999999993"/>
    <n v="18674.09"/>
    <n v="56022.270000000004"/>
    <m/>
    <n v="0"/>
    <m/>
    <n v="0"/>
    <n v="9119476.5700000003"/>
    <n v="9119476.5700000003"/>
    <m/>
    <n v="0"/>
    <n v="26100081.120000001"/>
  </r>
  <r>
    <x v="33"/>
    <x v="32"/>
    <m/>
    <n v="0"/>
    <n v="1450252.1"/>
    <n v="1450252.1"/>
    <n v="177899.25"/>
    <n v="355798.5"/>
    <n v="91995.92"/>
    <n v="459979.6"/>
    <n v="481767.61"/>
    <n v="1927070.44"/>
    <n v="1249628.6000000001"/>
    <n v="6248143"/>
    <n v="14790.1"/>
    <n v="44370.3"/>
    <m/>
    <n v="0"/>
    <m/>
    <n v="0"/>
    <n v="1318370.56"/>
    <n v="1318370.56"/>
    <m/>
    <n v="0"/>
    <n v="4784704.1400000006"/>
  </r>
  <r>
    <x v="34"/>
    <x v="33"/>
    <m/>
    <n v="0"/>
    <m/>
    <n v="0"/>
    <m/>
    <n v="0"/>
    <n v="301504.2"/>
    <n v="1507521"/>
    <m/>
    <n v="0"/>
    <n v="71454.55"/>
    <n v="357272.75"/>
    <m/>
    <n v="0"/>
    <m/>
    <n v="0"/>
    <m/>
    <n v="0"/>
    <n v="369615.51"/>
    <n v="369615.51"/>
    <m/>
    <n v="0"/>
    <n v="742574.26"/>
  </r>
  <r>
    <x v="35"/>
    <x v="34"/>
    <m/>
    <n v="0"/>
    <m/>
    <n v="0"/>
    <m/>
    <n v="0"/>
    <n v="28599.71"/>
    <n v="142998.54999999999"/>
    <n v="16590"/>
    <n v="66360"/>
    <n v="23882.63"/>
    <n v="119413.15000000001"/>
    <m/>
    <n v="0"/>
    <m/>
    <n v="0"/>
    <m/>
    <n v="0"/>
    <n v="1559214.72"/>
    <n v="1559214.72"/>
    <m/>
    <n v="0"/>
    <n v="1628287.06"/>
  </r>
  <r>
    <x v="36"/>
    <x v="35"/>
    <m/>
    <n v="0"/>
    <m/>
    <n v="0"/>
    <m/>
    <n v="0"/>
    <n v="645781.06999999995"/>
    <n v="3228905.3499999996"/>
    <n v="48040.9"/>
    <n v="192163.6"/>
    <n v="6219.57"/>
    <n v="31097.85"/>
    <n v="26164.15"/>
    <n v="78492.450000000012"/>
    <m/>
    <n v="0"/>
    <m/>
    <n v="0"/>
    <n v="3995536.67"/>
    <n v="3995536.67"/>
    <m/>
    <n v="0"/>
    <n v="4721742.3599999994"/>
  </r>
  <r>
    <x v="37"/>
    <x v="36"/>
    <m/>
    <n v="0"/>
    <m/>
    <n v="0"/>
    <m/>
    <n v="0"/>
    <n v="837515.32"/>
    <n v="4187576.5999999996"/>
    <n v="1239404.8799999999"/>
    <n v="4957619.5199999996"/>
    <n v="69501.679999999993"/>
    <n v="347508.39999999997"/>
    <m/>
    <n v="0"/>
    <m/>
    <n v="0"/>
    <m/>
    <n v="0"/>
    <n v="5482696.0899999999"/>
    <n v="5482696.0899999999"/>
    <m/>
    <n v="0"/>
    <n v="7629117.9699999997"/>
  </r>
  <r>
    <x v="38"/>
    <x v="37"/>
    <m/>
    <n v="0"/>
    <n v="486597.53"/>
    <n v="486597.53"/>
    <n v="2717689.59"/>
    <n v="5435379.1799999997"/>
    <n v="2233162.77"/>
    <n v="11165813.85"/>
    <n v="8230988.5599999996"/>
    <n v="32923954.239999998"/>
    <n v="19520.61"/>
    <n v="97603.05"/>
    <n v="26000"/>
    <n v="78000"/>
    <m/>
    <n v="0"/>
    <m/>
    <n v="0"/>
    <n v="8547483.7599999998"/>
    <n v="8547483.7599999998"/>
    <m/>
    <n v="0"/>
    <n v="22261442.82"/>
  </r>
  <r>
    <x v="39"/>
    <x v="38"/>
    <m/>
    <n v="0"/>
    <m/>
    <n v="0"/>
    <m/>
    <n v="0"/>
    <n v="131430.12"/>
    <n v="657150.6"/>
    <m/>
    <n v="0"/>
    <n v="26174.400000000001"/>
    <n v="130872"/>
    <m/>
    <n v="0"/>
    <m/>
    <n v="0"/>
    <m/>
    <n v="0"/>
    <n v="1206805.9099999999"/>
    <n v="1206805.9099999999"/>
    <m/>
    <n v="0"/>
    <n v="1364410.43"/>
  </r>
  <r>
    <x v="40"/>
    <x v="39"/>
    <m/>
    <n v="0"/>
    <m/>
    <n v="0"/>
    <n v="1379011.98"/>
    <n v="2758023.96"/>
    <n v="6281133.7199999997"/>
    <n v="31405668.599999998"/>
    <n v="3972333.39"/>
    <n v="15889333.560000001"/>
    <n v="33715.43"/>
    <n v="168577.15"/>
    <m/>
    <n v="0"/>
    <m/>
    <n v="0"/>
    <m/>
    <n v="0"/>
    <n v="15177796.310000001"/>
    <n v="15177796.310000001"/>
    <m/>
    <n v="0"/>
    <n v="26843990.829999998"/>
  </r>
  <r>
    <x v="41"/>
    <x v="40"/>
    <m/>
    <n v="0"/>
    <m/>
    <n v="0"/>
    <m/>
    <n v="0"/>
    <n v="380629.47"/>
    <n v="1903147.3499999999"/>
    <n v="112732.31"/>
    <n v="450929.24"/>
    <n v="128743.52"/>
    <n v="643717.6"/>
    <n v="0"/>
    <n v="0"/>
    <m/>
    <n v="0"/>
    <m/>
    <n v="0"/>
    <n v="2871294.73"/>
    <n v="2871294.73"/>
    <m/>
    <n v="0"/>
    <n v="3493400.03"/>
  </r>
  <r>
    <x v="42"/>
    <x v="41"/>
    <m/>
    <n v="0"/>
    <m/>
    <n v="0"/>
    <m/>
    <n v="0"/>
    <n v="149215.10999999999"/>
    <n v="746075.54999999993"/>
    <n v="35255.74"/>
    <n v="141022.96"/>
    <n v="4689.29"/>
    <n v="23446.45"/>
    <m/>
    <n v="0"/>
    <m/>
    <n v="0"/>
    <m/>
    <n v="0"/>
    <n v="441571.31"/>
    <n v="441571.31"/>
    <m/>
    <n v="0"/>
    <n v="630731.44999999995"/>
  </r>
  <r>
    <x v="43"/>
    <x v="42"/>
    <m/>
    <n v="0"/>
    <m/>
    <n v="0"/>
    <m/>
    <n v="0"/>
    <n v="344333.32"/>
    <n v="1721666.6"/>
    <n v="0"/>
    <n v="0"/>
    <n v="3350.61"/>
    <n v="16753.05"/>
    <m/>
    <n v="0"/>
    <m/>
    <n v="0"/>
    <m/>
    <n v="0"/>
    <n v="1812329.25"/>
    <n v="1812329.25"/>
    <m/>
    <n v="0"/>
    <n v="2160013.1800000002"/>
  </r>
  <r>
    <x v="44"/>
    <x v="43"/>
    <m/>
    <n v="0"/>
    <m/>
    <n v="0"/>
    <m/>
    <n v="0"/>
    <n v="820463.91"/>
    <n v="4102319.5500000003"/>
    <n v="169753.61"/>
    <n v="679014.44"/>
    <n v="31947994.32"/>
    <n v="159739971.59999999"/>
    <m/>
    <n v="0"/>
    <m/>
    <n v="0"/>
    <m/>
    <n v="0"/>
    <n v="1134853.73"/>
    <n v="1134853.73"/>
    <m/>
    <n v="0"/>
    <n v="34073065.57"/>
  </r>
  <r>
    <x v="45"/>
    <x v="44"/>
    <m/>
    <n v="0"/>
    <m/>
    <n v="0"/>
    <m/>
    <n v="0"/>
    <n v="466278.33"/>
    <n v="2331391.65"/>
    <n v="166586.5"/>
    <n v="666346"/>
    <n v="78034.86"/>
    <n v="390174.3"/>
    <n v="10000"/>
    <n v="30000"/>
    <m/>
    <n v="0"/>
    <m/>
    <n v="0"/>
    <n v="995615.8"/>
    <n v="995615.8"/>
    <m/>
    <n v="0"/>
    <n v="1716515.4900000002"/>
  </r>
  <r>
    <x v="46"/>
    <x v="45"/>
    <m/>
    <n v="0"/>
    <n v="3232.37"/>
    <n v="3232.37"/>
    <n v="0"/>
    <n v="0"/>
    <n v="1843160.12"/>
    <n v="9215800.6000000015"/>
    <n v="4917853.6100000003"/>
    <n v="19671414.440000001"/>
    <n v="2628.17"/>
    <n v="13140.85"/>
    <m/>
    <n v="0"/>
    <m/>
    <n v="0"/>
    <m/>
    <n v="0"/>
    <n v="4465816.59"/>
    <n v="4465816.59"/>
    <m/>
    <n v="0"/>
    <n v="11232690.859999999"/>
  </r>
  <r>
    <x v="47"/>
    <x v="46"/>
    <m/>
    <n v="0"/>
    <n v="280742.36"/>
    <n v="280742.36"/>
    <n v="1193984.99"/>
    <n v="2387969.98"/>
    <n v="385143.9"/>
    <n v="1925719.5"/>
    <n v="151193.97"/>
    <n v="604775.88"/>
    <n v="7283.28"/>
    <n v="36416.400000000001"/>
    <m/>
    <n v="0"/>
    <m/>
    <n v="0"/>
    <m/>
    <n v="0"/>
    <n v="1867858.27"/>
    <n v="1867858.27"/>
    <m/>
    <n v="0"/>
    <n v="3886206.77"/>
  </r>
  <r>
    <x v="48"/>
    <x v="47"/>
    <n v="227235.86"/>
    <n v="227235.86"/>
    <n v="107313.82"/>
    <n v="107313.82"/>
    <m/>
    <n v="0"/>
    <n v="529709.56999999995"/>
    <n v="2648547.8499999996"/>
    <n v="486827.63"/>
    <n v="1947310.52"/>
    <n v="507.7"/>
    <n v="2538.5"/>
    <n v="879.8"/>
    <n v="2639.3999999999996"/>
    <m/>
    <n v="0"/>
    <m/>
    <n v="0"/>
    <n v="2418892.21"/>
    <n v="2418892.21"/>
    <m/>
    <n v="0"/>
    <n v="3771366.59"/>
  </r>
  <r>
    <x v="49"/>
    <x v="48"/>
    <m/>
    <n v="0"/>
    <m/>
    <n v="0"/>
    <m/>
    <n v="0"/>
    <n v="1263876.1200000001"/>
    <n v="6319380.6000000006"/>
    <n v="374605.64"/>
    <n v="1498422.56"/>
    <n v="23244.47"/>
    <n v="116222.35"/>
    <m/>
    <n v="0"/>
    <m/>
    <n v="0"/>
    <m/>
    <n v="0"/>
    <n v="4515456.59"/>
    <n v="4515456.59"/>
    <n v="170065.37"/>
    <n v="170065.37"/>
    <n v="6347248.1900000004"/>
  </r>
  <r>
    <x v="50"/>
    <x v="49"/>
    <m/>
    <n v="0"/>
    <m/>
    <n v="0"/>
    <m/>
    <n v="0"/>
    <n v="506378.75"/>
    <n v="2531893.75"/>
    <n v="836749.41"/>
    <n v="3346997.64"/>
    <n v="6130.19"/>
    <n v="30650.949999999997"/>
    <n v="26199.759999999998"/>
    <n v="78599.28"/>
    <m/>
    <n v="0"/>
    <m/>
    <n v="0"/>
    <n v="2479463.86"/>
    <n v="2479463.86"/>
    <m/>
    <n v="0"/>
    <n v="3854921.9699999997"/>
  </r>
  <r>
    <x v="51"/>
    <x v="50"/>
    <m/>
    <n v="0"/>
    <m/>
    <n v="0"/>
    <m/>
    <n v="0"/>
    <n v="781108.4"/>
    <n v="3905542"/>
    <n v="18979520.280000001"/>
    <n v="75918081.120000005"/>
    <n v="20739.04"/>
    <n v="103695.20000000001"/>
    <m/>
    <n v="0"/>
    <m/>
    <n v="0"/>
    <m/>
    <n v="0"/>
    <n v="435036.89"/>
    <n v="435036.89"/>
    <m/>
    <n v="0"/>
    <n v="20216404.609999999"/>
  </r>
  <r>
    <x v="52"/>
    <x v="51"/>
    <m/>
    <n v="0"/>
    <m/>
    <n v="0"/>
    <m/>
    <n v="0"/>
    <n v="92696.59"/>
    <n v="463482.94999999995"/>
    <m/>
    <n v="0"/>
    <n v="3433.53"/>
    <n v="17167.650000000001"/>
    <n v="18452.490000000002"/>
    <n v="55357.47"/>
    <m/>
    <n v="0"/>
    <m/>
    <n v="0"/>
    <n v="18610"/>
    <n v="18610"/>
    <m/>
    <n v="0"/>
    <n v="133192.60999999999"/>
  </r>
  <r>
    <x v="53"/>
    <x v="52"/>
    <m/>
    <n v="0"/>
    <m/>
    <n v="0"/>
    <n v="5343532.62"/>
    <n v="10687065.24"/>
    <n v="17160036.73"/>
    <n v="85800183.650000006"/>
    <n v="38372584.57"/>
    <n v="153490338.28"/>
    <n v="1332647.42"/>
    <n v="6663237.0999999996"/>
    <n v="35882.050000000003"/>
    <n v="107646.15000000001"/>
    <n v="0"/>
    <n v="0"/>
    <m/>
    <n v="0"/>
    <n v="186796709.55000001"/>
    <n v="186796709.55000001"/>
    <m/>
    <n v="0"/>
    <n v="249041392.94"/>
  </r>
  <r>
    <x v="54"/>
    <x v="53"/>
    <m/>
    <n v="0"/>
    <n v="0"/>
    <n v="0"/>
    <m/>
    <n v="0"/>
    <n v="37414777.630000003"/>
    <n v="187073888.15000001"/>
    <n v="10603274.59"/>
    <n v="42413098.359999999"/>
    <n v="3133527.26"/>
    <n v="15667636.299999999"/>
    <n v="2500"/>
    <n v="7500"/>
    <m/>
    <n v="0"/>
    <m/>
    <n v="0"/>
    <n v="14157474.869999999"/>
    <n v="14157474.869999999"/>
    <m/>
    <n v="0"/>
    <n v="65311554.349999994"/>
  </r>
  <r>
    <x v="55"/>
    <x v="54"/>
    <m/>
    <n v="0"/>
    <m/>
    <n v="0"/>
    <m/>
    <n v="0"/>
    <n v="238169.42"/>
    <n v="1190847.1000000001"/>
    <n v="10134.44"/>
    <n v="40537.760000000002"/>
    <n v="22635.62"/>
    <n v="113178.09999999999"/>
    <m/>
    <n v="0"/>
    <m/>
    <n v="0"/>
    <m/>
    <n v="0"/>
    <n v="55620.94"/>
    <n v="55620.94"/>
    <m/>
    <n v="0"/>
    <n v="326560.42000000004"/>
  </r>
  <r>
    <x v="56"/>
    <x v="55"/>
    <m/>
    <n v="0"/>
    <m/>
    <n v="0"/>
    <m/>
    <n v="0"/>
    <n v="282376.69"/>
    <n v="1411883.45"/>
    <n v="22894331.510000002"/>
    <n v="91577326.040000007"/>
    <n v="15401.68"/>
    <n v="77008.399999999994"/>
    <m/>
    <n v="0"/>
    <m/>
    <n v="0"/>
    <m/>
    <n v="0"/>
    <n v="452074.76"/>
    <n v="452074.76"/>
    <m/>
    <n v="0"/>
    <n v="23644184.640000004"/>
  </r>
  <r>
    <x v="57"/>
    <x v="56"/>
    <m/>
    <n v="0"/>
    <m/>
    <n v="0"/>
    <m/>
    <n v="0"/>
    <n v="654830.82999999996"/>
    <n v="3274154.15"/>
    <n v="2752881.33"/>
    <n v="11011525.32"/>
    <n v="3749.12"/>
    <n v="18745.599999999999"/>
    <m/>
    <n v="0"/>
    <m/>
    <n v="0"/>
    <m/>
    <n v="0"/>
    <n v="376790.89"/>
    <n v="376790.89"/>
    <m/>
    <n v="0"/>
    <n v="3788252.1700000004"/>
  </r>
  <r>
    <x v="58"/>
    <x v="57"/>
    <m/>
    <n v="0"/>
    <m/>
    <n v="0"/>
    <m/>
    <n v="0"/>
    <n v="749613.12"/>
    <n v="3748065.6"/>
    <n v="142006.51999999999"/>
    <n v="568026.07999999996"/>
    <n v="796298.31"/>
    <n v="3981491.5500000003"/>
    <m/>
    <n v="0"/>
    <m/>
    <n v="0"/>
    <m/>
    <n v="0"/>
    <n v="2895056.8"/>
    <n v="2895056.8"/>
    <m/>
    <n v="0"/>
    <n v="4582974.75"/>
  </r>
  <r>
    <x v="59"/>
    <x v="58"/>
    <n v="3512897.322528"/>
    <n v="3512897.322528"/>
    <m/>
    <n v="0"/>
    <n v="13994558.330246"/>
    <n v="27989116.660491999"/>
    <n v="368266316.08214402"/>
    <n v="1841331580.4107201"/>
    <n v="148868697.645062"/>
    <n v="595474790.580248"/>
    <n v="1785099.500432"/>
    <n v="8925497.5021599997"/>
    <m/>
    <n v="0"/>
    <m/>
    <n v="0"/>
    <m/>
    <n v="0"/>
    <n v="43016124.454871997"/>
    <n v="43016124.454871997"/>
    <m/>
    <n v="0"/>
    <n v="579443693.33528399"/>
  </r>
  <r>
    <x v="60"/>
    <x v="59"/>
    <n v="3699228.3297060002"/>
    <n v="3699228.3297060002"/>
    <n v="910183.4"/>
    <n v="910183.4"/>
    <n v="0"/>
    <n v="0"/>
    <n v="83804516.657077998"/>
    <n v="419022583.28539002"/>
    <n v="9285308.5057379995"/>
    <n v="37141234.022951998"/>
    <n v="4608020.9479769999"/>
    <n v="23040104.739884999"/>
    <n v="46904.660112999998"/>
    <n v="140713.980339"/>
    <m/>
    <n v="0"/>
    <m/>
    <n v="0"/>
    <n v="20366106.234191999"/>
    <n v="20366106.234191999"/>
    <m/>
    <n v="0"/>
    <n v="122720268.73480402"/>
  </r>
  <r>
    <x v="61"/>
    <x v="60"/>
    <m/>
    <n v="0"/>
    <m/>
    <n v="0"/>
    <m/>
    <n v="0"/>
    <n v="1714732.24"/>
    <n v="8573661.1999999993"/>
    <n v="2027853.48"/>
    <n v="8111413.9199999999"/>
    <n v="155740.26999999999"/>
    <n v="778701.35"/>
    <n v="26019.01"/>
    <n v="78057.03"/>
    <m/>
    <n v="0"/>
    <m/>
    <n v="0"/>
    <n v="11570203.550000001"/>
    <n v="11570203.550000001"/>
    <m/>
    <n v="0"/>
    <n v="15494548.550000001"/>
  </r>
  <r>
    <x v="62"/>
    <x v="61"/>
    <m/>
    <n v="0"/>
    <m/>
    <n v="0"/>
    <m/>
    <n v="0"/>
    <n v="2694017.93"/>
    <n v="13470089.65"/>
    <n v="5694393.9299999997"/>
    <n v="22777575.719999999"/>
    <n v="233063.94"/>
    <n v="1165319.7"/>
    <n v="109488.11"/>
    <n v="328464.33"/>
    <m/>
    <n v="0"/>
    <m/>
    <n v="0"/>
    <n v="35138242.689999998"/>
    <n v="35138242.689999998"/>
    <m/>
    <n v="0"/>
    <n v="43869206.599999994"/>
  </r>
  <r>
    <x v="63"/>
    <x v="62"/>
    <m/>
    <n v="0"/>
    <m/>
    <n v="0"/>
    <m/>
    <n v="0"/>
    <n v="2249821.16"/>
    <n v="11249105.800000001"/>
    <n v="636344.64"/>
    <n v="2545378.56"/>
    <n v="31348.42"/>
    <n v="156742.09999999998"/>
    <n v="5458.45"/>
    <n v="16375.349999999999"/>
    <m/>
    <n v="0"/>
    <m/>
    <n v="0"/>
    <n v="5595575.9199999999"/>
    <n v="5595575.9199999999"/>
    <m/>
    <n v="0"/>
    <n v="8518548.5899999999"/>
  </r>
  <r>
    <x v="64"/>
    <x v="63"/>
    <m/>
    <n v="0"/>
    <m/>
    <n v="0"/>
    <n v="375000"/>
    <n v="750000"/>
    <n v="968062.53"/>
    <n v="4840312.6500000004"/>
    <n v="553126.49"/>
    <n v="2212505.96"/>
    <n v="6853"/>
    <n v="34265"/>
    <m/>
    <n v="0"/>
    <m/>
    <n v="0"/>
    <m/>
    <n v="0"/>
    <n v="4660327.3899999997"/>
    <n v="4660327.3899999997"/>
    <m/>
    <n v="0"/>
    <n v="6563369.4100000001"/>
  </r>
  <r>
    <x v="65"/>
    <x v="64"/>
    <m/>
    <n v="0"/>
    <m/>
    <n v="0"/>
    <m/>
    <n v="0"/>
    <n v="27432805.609999999"/>
    <n v="137164028.05000001"/>
    <n v="2721692.04"/>
    <n v="10886768.16"/>
    <m/>
    <n v="0"/>
    <m/>
    <n v="0"/>
    <m/>
    <n v="0"/>
    <m/>
    <n v="0"/>
    <n v="708867027.62"/>
    <n v="708867027.62"/>
    <m/>
    <n v="0"/>
    <n v="739021525.26999998"/>
  </r>
  <r>
    <x v="66"/>
    <x v="65"/>
    <m/>
    <n v="0"/>
    <m/>
    <n v="0"/>
    <m/>
    <n v="0"/>
    <n v="177914.52"/>
    <n v="889572.6"/>
    <n v="98998.2"/>
    <n v="395992.8"/>
    <n v="1428.99"/>
    <n v="7144.95"/>
    <m/>
    <n v="0"/>
    <m/>
    <n v="0"/>
    <m/>
    <n v="0"/>
    <n v="86444.34"/>
    <n v="86444.34"/>
    <m/>
    <n v="0"/>
    <n v="364786.04999999993"/>
  </r>
  <r>
    <x v="67"/>
    <x v="66"/>
    <m/>
    <n v="0"/>
    <m/>
    <n v="0"/>
    <m/>
    <n v="0"/>
    <m/>
    <n v="0"/>
    <m/>
    <n v="0"/>
    <n v="661017457.09000003"/>
    <n v="3305087285.4500003"/>
    <m/>
    <n v="0"/>
    <m/>
    <n v="0"/>
    <m/>
    <n v="0"/>
    <m/>
    <n v="0"/>
    <m/>
    <n v="0"/>
    <n v="661017457.09000003"/>
  </r>
  <r>
    <x v="68"/>
    <x v="67"/>
    <m/>
    <n v="0"/>
    <m/>
    <n v="0"/>
    <m/>
    <n v="0"/>
    <n v="538545.81999999995"/>
    <n v="2692729.0999999996"/>
    <n v="554485.55000000005"/>
    <n v="2217942.2000000002"/>
    <n v="6801.59"/>
    <n v="34007.949999999997"/>
    <n v="4303.25"/>
    <n v="12909.75"/>
    <m/>
    <n v="0"/>
    <m/>
    <n v="0"/>
    <n v="904071.27"/>
    <n v="904071.27"/>
    <m/>
    <n v="0"/>
    <n v="2008207.4800000002"/>
  </r>
  <r>
    <x v="69"/>
    <x v="68"/>
    <m/>
    <n v="0"/>
    <m/>
    <n v="0"/>
    <m/>
    <n v="0"/>
    <m/>
    <n v="0"/>
    <m/>
    <n v="0"/>
    <m/>
    <n v="0"/>
    <n v="11940580.589165"/>
    <n v="35821741.767494999"/>
    <m/>
    <n v="0"/>
    <m/>
    <n v="0"/>
    <m/>
    <n v="0"/>
    <m/>
    <n v="0"/>
    <n v="11940580.589165"/>
  </r>
  <r>
    <x v="70"/>
    <x v="69"/>
    <m/>
    <n v="0"/>
    <m/>
    <n v="0"/>
    <m/>
    <n v="0"/>
    <m/>
    <n v="0"/>
    <m/>
    <n v="0"/>
    <n v="26725985306.369999"/>
    <n v="133629926531.84999"/>
    <m/>
    <n v="0"/>
    <m/>
    <n v="0"/>
    <m/>
    <n v="0"/>
    <m/>
    <n v="0"/>
    <m/>
    <n v="0"/>
    <n v="26725985306.369999"/>
  </r>
  <r>
    <x v="71"/>
    <x v="70"/>
    <m/>
    <n v="0"/>
    <m/>
    <n v="0"/>
    <m/>
    <n v="0"/>
    <m/>
    <n v="0"/>
    <m/>
    <n v="0"/>
    <n v="463514800.05046898"/>
    <n v="2317574000.2523451"/>
    <m/>
    <n v="0"/>
    <m/>
    <n v="0"/>
    <m/>
    <n v="0"/>
    <m/>
    <n v="0"/>
    <m/>
    <n v="0"/>
    <n v="463514800.05046898"/>
  </r>
  <r>
    <x v="72"/>
    <x v="71"/>
    <m/>
    <n v="0"/>
    <m/>
    <n v="0"/>
    <m/>
    <n v="0"/>
    <n v="210270.61"/>
    <n v="1051353.0499999998"/>
    <n v="18563.16"/>
    <n v="74252.639999999999"/>
    <n v="5905.89"/>
    <n v="29529.45"/>
    <m/>
    <n v="0"/>
    <m/>
    <n v="0"/>
    <m/>
    <n v="0"/>
    <n v="6802632.5999999996"/>
    <n v="6802632.5999999996"/>
    <m/>
    <n v="0"/>
    <n v="7037372.2599999998"/>
  </r>
  <r>
    <x v="73"/>
    <x v="72"/>
    <n v="0"/>
    <n v="0"/>
    <m/>
    <n v="0"/>
    <n v="12653000"/>
    <n v="25306000"/>
    <n v="826379.55"/>
    <n v="4131897.75"/>
    <n v="108147.92"/>
    <n v="432591.68"/>
    <n v="66433579.450000003"/>
    <n v="332167897.25"/>
    <n v="0"/>
    <n v="0"/>
    <m/>
    <n v="0"/>
    <m/>
    <n v="0"/>
    <n v="4667477.33"/>
    <n v="4667477.33"/>
    <m/>
    <n v="0"/>
    <n v="84688584.25"/>
  </r>
  <r>
    <x v="74"/>
    <x v="73"/>
    <m/>
    <n v="0"/>
    <m/>
    <n v="0"/>
    <m/>
    <n v="0"/>
    <m/>
    <n v="0"/>
    <m/>
    <n v="0"/>
    <n v="186993867"/>
    <n v="934969335"/>
    <m/>
    <n v="0"/>
    <m/>
    <n v="0"/>
    <m/>
    <n v="0"/>
    <m/>
    <n v="0"/>
    <m/>
    <n v="0"/>
    <n v="186993867"/>
  </r>
  <r>
    <x v="75"/>
    <x v="74"/>
    <m/>
    <n v="0"/>
    <m/>
    <n v="0"/>
    <m/>
    <n v="0"/>
    <n v="1102962"/>
    <n v="5514810"/>
    <n v="4239958.4000000004"/>
    <n v="16959833.600000001"/>
    <n v="13204.24"/>
    <n v="66021.2"/>
    <n v="4000"/>
    <n v="12000"/>
    <m/>
    <n v="0"/>
    <m/>
    <n v="0"/>
    <n v="2845235.44"/>
    <n v="2845235.44"/>
    <m/>
    <n v="0"/>
    <n v="8205360.0800000001"/>
  </r>
  <r>
    <x v="76"/>
    <x v="75"/>
    <m/>
    <n v="0"/>
    <m/>
    <n v="0"/>
    <m/>
    <n v="0"/>
    <n v="2309191.15"/>
    <n v="11545955.75"/>
    <n v="403842.28"/>
    <n v="1615369.12"/>
    <n v="304826.12"/>
    <n v="1524130.6"/>
    <n v="21990.93"/>
    <n v="65972.790000000008"/>
    <m/>
    <n v="0"/>
    <m/>
    <n v="0"/>
    <n v="4268170.05"/>
    <n v="4268170.05"/>
    <m/>
    <n v="0"/>
    <n v="7308020.5299999993"/>
  </r>
  <r>
    <x v="77"/>
    <x v="76"/>
    <m/>
    <n v="0"/>
    <m/>
    <n v="0"/>
    <m/>
    <n v="0"/>
    <n v="1245122.68"/>
    <n v="6225613.3999999994"/>
    <n v="7808834.9500000002"/>
    <n v="31235339.800000001"/>
    <n v="331060.76"/>
    <n v="1655303.8"/>
    <n v="4942.41"/>
    <n v="14827.23"/>
    <n v="5062.9399999999996"/>
    <n v="10125.879999999999"/>
    <m/>
    <n v="0"/>
    <n v="41224945.789999999"/>
    <n v="41224945.789999999"/>
    <m/>
    <n v="0"/>
    <n v="50619969.530000001"/>
  </r>
  <r>
    <x v="78"/>
    <x v="77"/>
    <m/>
    <n v="0"/>
    <m/>
    <n v="0"/>
    <m/>
    <n v="0"/>
    <n v="1820716.2"/>
    <n v="9103581"/>
    <n v="69019.320000000007"/>
    <n v="276077.28000000003"/>
    <m/>
    <n v="0"/>
    <n v="20007.03"/>
    <n v="60021.09"/>
    <m/>
    <n v="0"/>
    <m/>
    <n v="0"/>
    <n v="773366.28"/>
    <n v="773366.28"/>
    <m/>
    <n v="0"/>
    <n v="2683108.83"/>
  </r>
  <r>
    <x v="79"/>
    <x v="78"/>
    <m/>
    <n v="0"/>
    <m/>
    <n v="0"/>
    <m/>
    <n v="0"/>
    <n v="671624.99"/>
    <n v="3358124.95"/>
    <n v="1862484.34"/>
    <n v="7449937.3600000003"/>
    <n v="2343.96"/>
    <n v="11719.8"/>
    <m/>
    <n v="0"/>
    <m/>
    <n v="0"/>
    <m/>
    <n v="0"/>
    <n v="1463091.7"/>
    <n v="1463091.7"/>
    <m/>
    <n v="0"/>
    <n v="3999544.99"/>
  </r>
  <r>
    <x v="80"/>
    <x v="79"/>
    <m/>
    <n v="0"/>
    <n v="0"/>
    <n v="0"/>
    <m/>
    <n v="0"/>
    <n v="760195.33"/>
    <n v="3800976.65"/>
    <n v="548162.38"/>
    <n v="2192649.52"/>
    <n v="174215.96"/>
    <n v="871079.79999999993"/>
    <m/>
    <n v="0"/>
    <m/>
    <n v="0"/>
    <m/>
    <n v="0"/>
    <n v="2601917.37"/>
    <n v="2601917.37"/>
    <m/>
    <n v="0"/>
    <n v="4084491.04"/>
  </r>
  <r>
    <x v="81"/>
    <x v="80"/>
    <m/>
    <n v="0"/>
    <m/>
    <n v="0"/>
    <m/>
    <n v="0"/>
    <n v="430252.33"/>
    <n v="2151261.65"/>
    <n v="5332525.7699999996"/>
    <n v="21330103.079999998"/>
    <n v="39813.47"/>
    <n v="199067.35"/>
    <m/>
    <n v="0"/>
    <m/>
    <n v="0"/>
    <m/>
    <n v="0"/>
    <n v="1314492.1599999999"/>
    <n v="1314492.1599999999"/>
    <m/>
    <n v="0"/>
    <n v="7117083.7299999995"/>
  </r>
  <r>
    <x v="82"/>
    <x v="81"/>
    <m/>
    <n v="0"/>
    <m/>
    <n v="0"/>
    <m/>
    <n v="0"/>
    <n v="236741.47"/>
    <n v="1183707.3500000001"/>
    <n v="609561.29"/>
    <n v="2438245.16"/>
    <n v="10119.629999999999"/>
    <n v="50598.149999999994"/>
    <m/>
    <n v="0"/>
    <m/>
    <n v="0"/>
    <m/>
    <n v="0"/>
    <n v="492942.31"/>
    <n v="492942.31"/>
    <m/>
    <n v="0"/>
    <n v="1349364.7"/>
  </r>
  <r>
    <x v="83"/>
    <x v="82"/>
    <m/>
    <n v="0"/>
    <m/>
    <n v="0"/>
    <m/>
    <n v="0"/>
    <n v="389188.55"/>
    <n v="1945942.75"/>
    <n v="1198170.71"/>
    <n v="4792682.84"/>
    <n v="45486.9"/>
    <n v="227434.5"/>
    <n v="38100.769999999997"/>
    <n v="114302.31"/>
    <m/>
    <n v="0"/>
    <m/>
    <n v="0"/>
    <n v="2935855.37"/>
    <n v="2935855.37"/>
    <m/>
    <n v="0"/>
    <n v="4606802.3"/>
  </r>
  <r>
    <x v="84"/>
    <x v="83"/>
    <m/>
    <n v="0"/>
    <m/>
    <n v="0"/>
    <m/>
    <n v="0"/>
    <n v="639520.46"/>
    <n v="3197602.3"/>
    <n v="48852.26"/>
    <n v="195409.04"/>
    <m/>
    <n v="0"/>
    <m/>
    <n v="0"/>
    <m/>
    <n v="0"/>
    <m/>
    <n v="0"/>
    <n v="239836.64"/>
    <n v="239836.64"/>
    <m/>
    <n v="0"/>
    <n v="928209.36"/>
  </r>
  <r>
    <x v="85"/>
    <x v="84"/>
    <m/>
    <n v="0"/>
    <m/>
    <n v="0"/>
    <m/>
    <n v="0"/>
    <n v="398402.04"/>
    <n v="1992010.2"/>
    <n v="16133.9"/>
    <n v="64535.6"/>
    <m/>
    <n v="0"/>
    <m/>
    <n v="0"/>
    <m/>
    <n v="0"/>
    <m/>
    <n v="0"/>
    <n v="403019.96"/>
    <n v="403019.96"/>
    <m/>
    <n v="0"/>
    <n v="817555.9"/>
  </r>
  <r>
    <x v="86"/>
    <x v="85"/>
    <m/>
    <n v="0"/>
    <m/>
    <n v="0"/>
    <m/>
    <n v="0"/>
    <n v="856395.34"/>
    <n v="4281976.7"/>
    <n v="126861.13"/>
    <n v="507444.52"/>
    <n v="37479.81"/>
    <n v="187399.05"/>
    <m/>
    <n v="0"/>
    <m/>
    <n v="0"/>
    <m/>
    <n v="0"/>
    <n v="326418.25"/>
    <n v="326418.25"/>
    <m/>
    <n v="0"/>
    <n v="1347154.53"/>
  </r>
  <r>
    <x v="87"/>
    <x v="86"/>
    <m/>
    <n v="0"/>
    <m/>
    <n v="0"/>
    <m/>
    <n v="0"/>
    <n v="314327.21999999997"/>
    <n v="1571636.0999999999"/>
    <n v="6124.97"/>
    <n v="24499.88"/>
    <n v="881.44"/>
    <n v="4407.2000000000007"/>
    <m/>
    <n v="0"/>
    <m/>
    <n v="0"/>
    <m/>
    <n v="0"/>
    <n v="243260.12"/>
    <n v="243260.12"/>
    <m/>
    <n v="0"/>
    <n v="564593.75"/>
  </r>
  <r>
    <x v="88"/>
    <x v="87"/>
    <m/>
    <n v="0"/>
    <m/>
    <n v="0"/>
    <n v="145000"/>
    <n v="290000"/>
    <n v="943220.69"/>
    <n v="4716103.4499999993"/>
    <n v="1917145.33"/>
    <n v="7668581.3200000003"/>
    <n v="266349.90000000002"/>
    <n v="1331749.5"/>
    <m/>
    <n v="0"/>
    <m/>
    <n v="0"/>
    <m/>
    <n v="0"/>
    <n v="1807888.72"/>
    <n v="1807888.72"/>
    <m/>
    <n v="0"/>
    <n v="5079604.6399999997"/>
  </r>
  <r>
    <x v="89"/>
    <x v="88"/>
    <m/>
    <n v="0"/>
    <m/>
    <n v="0"/>
    <n v="81496.3"/>
    <n v="162992.6"/>
    <n v="429819.17"/>
    <n v="2149095.85"/>
    <n v="26501397.449999999"/>
    <n v="106005589.8"/>
    <n v="15154"/>
    <n v="75770"/>
    <n v="3315.07"/>
    <n v="9945.2100000000009"/>
    <m/>
    <n v="0"/>
    <m/>
    <n v="0"/>
    <n v="2922916.25"/>
    <n v="2922916.25"/>
    <m/>
    <n v="0"/>
    <n v="29954098.239999998"/>
  </r>
  <r>
    <x v="90"/>
    <x v="89"/>
    <m/>
    <n v="0"/>
    <m/>
    <n v="0"/>
    <m/>
    <n v="0"/>
    <n v="439564.52"/>
    <n v="2197822.6"/>
    <n v="269704.92"/>
    <n v="1078819.68"/>
    <n v="9634.6299999999992"/>
    <n v="48173.149999999994"/>
    <m/>
    <n v="0"/>
    <m/>
    <n v="0"/>
    <m/>
    <n v="0"/>
    <n v="580757.56999999995"/>
    <n v="580757.56999999995"/>
    <m/>
    <n v="0"/>
    <n v="1299661.6399999999"/>
  </r>
  <r>
    <x v="91"/>
    <x v="90"/>
    <m/>
    <n v="0"/>
    <m/>
    <n v="0"/>
    <m/>
    <n v="0"/>
    <n v="187097.86"/>
    <n v="935489.29999999993"/>
    <n v="10014157.960000001"/>
    <n v="40056631.840000004"/>
    <n v="136400.29"/>
    <n v="682001.45000000007"/>
    <m/>
    <n v="0"/>
    <m/>
    <n v="0"/>
    <m/>
    <n v="0"/>
    <n v="972540.8"/>
    <n v="972540.8"/>
    <m/>
    <n v="0"/>
    <n v="11310196.91"/>
  </r>
  <r>
    <x v="92"/>
    <x v="91"/>
    <m/>
    <n v="0"/>
    <m/>
    <n v="0"/>
    <m/>
    <n v="0"/>
    <n v="3168710.72"/>
    <n v="15843553.600000001"/>
    <n v="26146335.859999999"/>
    <n v="104585343.44"/>
    <n v="8205.98"/>
    <n v="41029.899999999994"/>
    <m/>
    <n v="0"/>
    <m/>
    <n v="0"/>
    <m/>
    <n v="0"/>
    <n v="8722229.9499999993"/>
    <n v="8722229.9499999993"/>
    <m/>
    <n v="0"/>
    <n v="38045482.509999998"/>
  </r>
  <r>
    <x v="93"/>
    <x v="92"/>
    <m/>
    <n v="0"/>
    <m/>
    <n v="0"/>
    <m/>
    <n v="0"/>
    <n v="4353469.24"/>
    <n v="21767346.200000003"/>
    <n v="2230999.52"/>
    <n v="8923998.0800000001"/>
    <n v="619958.02"/>
    <n v="3099790.1"/>
    <m/>
    <n v="0"/>
    <m/>
    <n v="0"/>
    <m/>
    <n v="0"/>
    <n v="7494510.9500000002"/>
    <n v="7494510.9500000002"/>
    <m/>
    <n v="0"/>
    <n v="14698937.73"/>
  </r>
  <r>
    <x v="94"/>
    <x v="93"/>
    <m/>
    <n v="0"/>
    <m/>
    <n v="0"/>
    <m/>
    <n v="0"/>
    <n v="4966952"/>
    <n v="24834760"/>
    <n v="2861531.78"/>
    <n v="11446127.119999999"/>
    <n v="172446.44"/>
    <n v="862232.2"/>
    <n v="67854.850000000006"/>
    <n v="203564.55000000002"/>
    <m/>
    <n v="0"/>
    <m/>
    <n v="0"/>
    <n v="10637619.91"/>
    <n v="10637619.91"/>
    <m/>
    <n v="0"/>
    <n v="18706404.98"/>
  </r>
  <r>
    <x v="95"/>
    <x v="94"/>
    <m/>
    <n v="0"/>
    <m/>
    <n v="0"/>
    <m/>
    <n v="0"/>
    <n v="295068.17"/>
    <n v="1475340.8499999999"/>
    <n v="14161104.4"/>
    <n v="56644417.600000001"/>
    <n v="111616.93"/>
    <n v="558084.64999999991"/>
    <m/>
    <n v="0"/>
    <m/>
    <n v="0"/>
    <m/>
    <n v="0"/>
    <n v="1089331.06"/>
    <n v="1089331.06"/>
    <m/>
    <n v="0"/>
    <n v="15657120.560000001"/>
  </r>
  <r>
    <x v="96"/>
    <x v="95"/>
    <m/>
    <n v="0"/>
    <m/>
    <n v="0"/>
    <m/>
    <n v="0"/>
    <n v="530473.91"/>
    <n v="2652369.5500000003"/>
    <n v="16179291.1"/>
    <n v="64717164.399999999"/>
    <n v="157803.78"/>
    <n v="789018.9"/>
    <m/>
    <n v="0"/>
    <m/>
    <n v="0"/>
    <m/>
    <n v="0"/>
    <n v="1031593.31"/>
    <n v="1031593.31"/>
    <m/>
    <n v="0"/>
    <n v="17899162.099999998"/>
  </r>
  <r>
    <x v="97"/>
    <x v="96"/>
    <n v="30000"/>
    <n v="30000"/>
    <m/>
    <n v="0"/>
    <m/>
    <n v="0"/>
    <n v="1438366.53"/>
    <n v="7191832.6500000004"/>
    <n v="45923763.899999999"/>
    <n v="183695055.59999999"/>
    <n v="727357.7"/>
    <n v="3636788.5"/>
    <m/>
    <n v="0"/>
    <m/>
    <n v="0"/>
    <m/>
    <n v="0"/>
    <n v="4569841.97"/>
    <n v="4569841.97"/>
    <m/>
    <n v="0"/>
    <n v="52689330.100000001"/>
  </r>
  <r>
    <x v="98"/>
    <x v="97"/>
    <m/>
    <n v="0"/>
    <m/>
    <n v="0"/>
    <m/>
    <n v="0"/>
    <n v="1315050"/>
    <n v="6575250"/>
    <n v="1037849.53"/>
    <n v="4151398.12"/>
    <n v="341424.24"/>
    <n v="1707121.2"/>
    <m/>
    <n v="0"/>
    <m/>
    <n v="0"/>
    <m/>
    <n v="0"/>
    <n v="3394651.24"/>
    <n v="3394651.24"/>
    <m/>
    <n v="0"/>
    <n v="6088975.0100000007"/>
  </r>
  <r>
    <x v="99"/>
    <x v="98"/>
    <m/>
    <n v="0"/>
    <m/>
    <n v="0"/>
    <m/>
    <n v="0"/>
    <n v="559278.09"/>
    <n v="2796390.4499999997"/>
    <n v="56037072.100000001"/>
    <n v="224148288.40000001"/>
    <n v="10169.93"/>
    <n v="50849.65"/>
    <m/>
    <n v="0"/>
    <m/>
    <n v="0"/>
    <m/>
    <n v="0"/>
    <n v="8805865.4100000001"/>
    <n v="8805865.4100000001"/>
    <m/>
    <n v="0"/>
    <n v="65412385.530000001"/>
  </r>
  <r>
    <x v="100"/>
    <x v="99"/>
    <m/>
    <n v="0"/>
    <m/>
    <n v="0"/>
    <m/>
    <n v="0"/>
    <n v="881669.02"/>
    <n v="4408345.0999999996"/>
    <n v="49882426.890000001"/>
    <n v="199529707.56"/>
    <n v="1548.99"/>
    <n v="7744.95"/>
    <m/>
    <n v="0"/>
    <m/>
    <n v="0"/>
    <m/>
    <n v="0"/>
    <n v="4956204.13"/>
    <n v="4956204.13"/>
    <n v="0"/>
    <n v="0"/>
    <n v="55721849.030000009"/>
  </r>
  <r>
    <x v="101"/>
    <x v="100"/>
    <m/>
    <n v="0"/>
    <n v="828875.69"/>
    <n v="828875.69"/>
    <m/>
    <n v="0"/>
    <n v="2970106.16"/>
    <n v="14850530.800000001"/>
    <n v="38753.85"/>
    <n v="155015.4"/>
    <n v="662301.87"/>
    <n v="3311509.35"/>
    <m/>
    <n v="0"/>
    <m/>
    <n v="0"/>
    <m/>
    <n v="0"/>
    <n v="9797530.9700000007"/>
    <n v="9797530.9700000007"/>
    <m/>
    <n v="0"/>
    <n v="14297568.540000001"/>
  </r>
  <r>
    <x v="102"/>
    <x v="101"/>
    <m/>
    <n v="0"/>
    <n v="1023880.94"/>
    <n v="1023880.94"/>
    <m/>
    <n v="0"/>
    <n v="5544603.4900000002"/>
    <n v="27723017.450000003"/>
    <n v="2535404.29"/>
    <n v="10141617.16"/>
    <n v="238013.51"/>
    <n v="1190067.55"/>
    <n v="58043.35"/>
    <n v="174130.05"/>
    <m/>
    <n v="0"/>
    <m/>
    <n v="0"/>
    <n v="5460070.9400000004"/>
    <n v="5460070.9400000004"/>
    <m/>
    <n v="0"/>
    <n v="14860016.52"/>
  </r>
  <r>
    <x v="103"/>
    <x v="102"/>
    <m/>
    <n v="0"/>
    <m/>
    <n v="0"/>
    <m/>
    <n v="0"/>
    <n v="323420.08"/>
    <n v="1617100.4000000001"/>
    <n v="1389081.92"/>
    <n v="5556327.6799999997"/>
    <n v="66704.66"/>
    <n v="333523.30000000005"/>
    <m/>
    <n v="0"/>
    <m/>
    <n v="0"/>
    <m/>
    <n v="0"/>
    <n v="802047.47"/>
    <n v="802047.47"/>
    <m/>
    <n v="0"/>
    <n v="2581254.13"/>
  </r>
  <r>
    <x v="104"/>
    <x v="103"/>
    <m/>
    <n v="0"/>
    <m/>
    <n v="0"/>
    <m/>
    <n v="0"/>
    <n v="312606.8"/>
    <n v="1563034"/>
    <n v="6443438.2000000002"/>
    <n v="25773752.800000001"/>
    <n v="10102.92"/>
    <n v="50514.6"/>
    <m/>
    <n v="0"/>
    <m/>
    <n v="0"/>
    <m/>
    <n v="0"/>
    <n v="656287.43000000005"/>
    <n v="656287.43000000005"/>
    <m/>
    <n v="0"/>
    <n v="7422435.3499999996"/>
  </r>
  <r>
    <x v="105"/>
    <x v="104"/>
    <m/>
    <n v="0"/>
    <m/>
    <n v="0"/>
    <m/>
    <n v="0"/>
    <n v="419524.61"/>
    <n v="2097623.0499999998"/>
    <n v="17500982.379999999"/>
    <n v="70003929.519999996"/>
    <n v="17306.48"/>
    <n v="86532.4"/>
    <m/>
    <n v="0"/>
    <m/>
    <n v="0"/>
    <m/>
    <n v="0"/>
    <n v="961911.63"/>
    <n v="961911.63"/>
    <m/>
    <n v="0"/>
    <n v="18899725.099999998"/>
  </r>
  <r>
    <x v="106"/>
    <x v="105"/>
    <m/>
    <n v="0"/>
    <m/>
    <n v="0"/>
    <m/>
    <n v="0"/>
    <n v="1023301.13"/>
    <n v="5116505.6500000004"/>
    <n v="5696827.4199999999"/>
    <n v="22787309.68"/>
    <n v="11127.15"/>
    <n v="55635.75"/>
    <m/>
    <n v="0"/>
    <m/>
    <n v="0"/>
    <m/>
    <n v="0"/>
    <n v="708134.61"/>
    <n v="708134.61"/>
    <m/>
    <n v="0"/>
    <n v="7439390.3100000005"/>
  </r>
  <r>
    <x v="107"/>
    <x v="106"/>
    <m/>
    <n v="0"/>
    <m/>
    <n v="0"/>
    <m/>
    <n v="0"/>
    <n v="841161.69"/>
    <n v="4205808.4499999993"/>
    <n v="13560052.289999999"/>
    <n v="54240209.159999996"/>
    <n v="32592.720000000001"/>
    <n v="162963.6"/>
    <m/>
    <n v="0"/>
    <m/>
    <n v="0"/>
    <m/>
    <n v="0"/>
    <n v="7535249.6399999997"/>
    <n v="7535249.6399999997"/>
    <m/>
    <n v="0"/>
    <n v="21969056.34"/>
  </r>
  <r>
    <x v="108"/>
    <x v="107"/>
    <m/>
    <n v="0"/>
    <m/>
    <n v="0"/>
    <m/>
    <n v="0"/>
    <n v="6738546.5"/>
    <n v="33692732.5"/>
    <n v="185.14"/>
    <n v="740.56"/>
    <n v="80485.22"/>
    <n v="402426.1"/>
    <m/>
    <n v="0"/>
    <m/>
    <n v="0"/>
    <m/>
    <n v="0"/>
    <n v="9195321.6500000004"/>
    <n v="9195321.6500000004"/>
    <m/>
    <n v="0"/>
    <n v="16014538.51"/>
  </r>
  <r>
    <x v="109"/>
    <x v="108"/>
    <m/>
    <n v="0"/>
    <n v="1481372.46"/>
    <n v="1481372.46"/>
    <n v="2280000"/>
    <n v="4560000"/>
    <n v="14656789.449999999"/>
    <n v="73283947.25"/>
    <n v="3687788.33"/>
    <n v="14751153.32"/>
    <n v="986826.72"/>
    <n v="4934133.5999999996"/>
    <n v="532245.41"/>
    <n v="1596736.23"/>
    <m/>
    <n v="0"/>
    <m/>
    <n v="0"/>
    <n v="26551103.52"/>
    <n v="26551103.52"/>
    <m/>
    <n v="0"/>
    <n v="50176125.890000001"/>
  </r>
  <r>
    <x v="110"/>
    <x v="109"/>
    <m/>
    <n v="0"/>
    <n v="499339.4"/>
    <n v="499339.4"/>
    <m/>
    <n v="0"/>
    <n v="989306.99"/>
    <n v="4946534.95"/>
    <n v="94829.18"/>
    <n v="379316.72"/>
    <n v="67017.2"/>
    <n v="335086"/>
    <m/>
    <n v="0"/>
    <m/>
    <n v="0"/>
    <m/>
    <n v="0"/>
    <n v="966552.85"/>
    <n v="966552.85"/>
    <m/>
    <n v="0"/>
    <n v="2617045.62"/>
  </r>
  <r>
    <x v="111"/>
    <x v="110"/>
    <m/>
    <n v="0"/>
    <n v="8327.5"/>
    <n v="8327.5"/>
    <m/>
    <n v="0"/>
    <n v="179463.82"/>
    <n v="897319.10000000009"/>
    <n v="49640.22"/>
    <n v="198560.88"/>
    <n v="10713.69"/>
    <n v="53568.450000000004"/>
    <m/>
    <n v="0"/>
    <m/>
    <n v="0"/>
    <m/>
    <n v="0"/>
    <n v="261223.52"/>
    <n v="261223.52"/>
    <m/>
    <n v="0"/>
    <n v="509368.75"/>
  </r>
  <r>
    <x v="112"/>
    <x v="111"/>
    <m/>
    <n v="0"/>
    <m/>
    <n v="0"/>
    <m/>
    <n v="0"/>
    <n v="268886.12"/>
    <n v="1344430.6"/>
    <n v="2149931.4700000002"/>
    <n v="8599725.8800000008"/>
    <n v="31963.83"/>
    <n v="159819.15000000002"/>
    <m/>
    <n v="0"/>
    <m/>
    <n v="0"/>
    <m/>
    <n v="0"/>
    <n v="561916.71"/>
    <n v="561916.71"/>
    <m/>
    <n v="0"/>
    <n v="3012698.1300000004"/>
  </r>
  <r>
    <x v="113"/>
    <x v="112"/>
    <m/>
    <n v="0"/>
    <m/>
    <n v="0"/>
    <m/>
    <n v="0"/>
    <n v="254007.55"/>
    <n v="1270037.75"/>
    <n v="4716315.62"/>
    <n v="18865262.48"/>
    <n v="10897.1"/>
    <n v="54485.5"/>
    <m/>
    <n v="0"/>
    <m/>
    <n v="0"/>
    <m/>
    <n v="0"/>
    <n v="736395.85"/>
    <n v="736395.85"/>
    <m/>
    <n v="0"/>
    <n v="5717616.1199999992"/>
  </r>
  <r>
    <x v="114"/>
    <x v="113"/>
    <m/>
    <n v="0"/>
    <m/>
    <n v="0"/>
    <m/>
    <n v="0"/>
    <n v="389787.04"/>
    <n v="1948935.2"/>
    <n v="6244633.2999999998"/>
    <n v="24978533.199999999"/>
    <n v="30127.63"/>
    <n v="150638.15"/>
    <m/>
    <n v="0"/>
    <m/>
    <n v="0"/>
    <m/>
    <n v="0"/>
    <n v="614158.17000000004"/>
    <n v="614158.17000000004"/>
    <m/>
    <n v="0"/>
    <n v="7278706.1399999997"/>
  </r>
  <r>
    <x v="115"/>
    <x v="114"/>
    <m/>
    <n v="0"/>
    <n v="850873.15"/>
    <n v="850873.15"/>
    <m/>
    <n v="0"/>
    <n v="376894.23"/>
    <n v="1884471.15"/>
    <n v="14332668"/>
    <n v="57330672"/>
    <n v="73860.61"/>
    <n v="369303.05"/>
    <m/>
    <n v="0"/>
    <m/>
    <n v="0"/>
    <m/>
    <n v="0"/>
    <n v="2529391.0099999998"/>
    <n v="2529391.0099999998"/>
    <m/>
    <n v="0"/>
    <n v="18163687"/>
  </r>
  <r>
    <x v="116"/>
    <x v="115"/>
    <m/>
    <n v="0"/>
    <m/>
    <n v="0"/>
    <m/>
    <n v="0"/>
    <n v="3539579.7"/>
    <n v="17697898.5"/>
    <n v="1309527.68"/>
    <n v="5238110.72"/>
    <n v="5583.6"/>
    <n v="27918"/>
    <m/>
    <n v="0"/>
    <m/>
    <n v="0"/>
    <m/>
    <n v="0"/>
    <n v="2890903.09"/>
    <n v="2890903.09"/>
    <m/>
    <n v="0"/>
    <n v="7745594.0699999994"/>
  </r>
  <r>
    <x v="117"/>
    <x v="116"/>
    <m/>
    <n v="0"/>
    <m/>
    <n v="0"/>
    <m/>
    <n v="0"/>
    <n v="10325290.529999999"/>
    <n v="51626452.649999999"/>
    <n v="19230974.370000001"/>
    <n v="76923897.480000004"/>
    <n v="279435.34000000003"/>
    <n v="1397176.7000000002"/>
    <m/>
    <n v="0"/>
    <m/>
    <n v="0"/>
    <m/>
    <n v="0"/>
    <n v="11757956.039999999"/>
    <n v="11757956.039999999"/>
    <m/>
    <n v="0"/>
    <n v="41593656.280000001"/>
  </r>
  <r>
    <x v="118"/>
    <x v="117"/>
    <m/>
    <n v="0"/>
    <m/>
    <n v="0"/>
    <m/>
    <n v="0"/>
    <n v="240614.74"/>
    <n v="1203073.7"/>
    <n v="17263735.879999999"/>
    <n v="69054943.519999996"/>
    <n v="117821.83"/>
    <n v="589109.15"/>
    <m/>
    <n v="0"/>
    <m/>
    <n v="0"/>
    <m/>
    <n v="0"/>
    <n v="3034163.88"/>
    <n v="3034163.88"/>
    <m/>
    <n v="0"/>
    <n v="20656336.329999994"/>
  </r>
  <r>
    <x v="119"/>
    <x v="118"/>
    <m/>
    <n v="0"/>
    <m/>
    <n v="0"/>
    <m/>
    <n v="0"/>
    <n v="5605977.3899999997"/>
    <n v="28029886.949999999"/>
    <n v="151967.94"/>
    <n v="607871.76"/>
    <n v="57125.53"/>
    <n v="285627.65000000002"/>
    <m/>
    <n v="0"/>
    <m/>
    <n v="0"/>
    <m/>
    <n v="0"/>
    <n v="10897121.35"/>
    <n v="10897121.35"/>
    <m/>
    <n v="0"/>
    <n v="16712192.210000001"/>
  </r>
  <r>
    <x v="120"/>
    <x v="119"/>
    <m/>
    <n v="0"/>
    <m/>
    <n v="0"/>
    <n v="374874"/>
    <n v="749748"/>
    <n v="3257798.29"/>
    <n v="16288991.449999999"/>
    <n v="8301594.1200000001"/>
    <n v="33206376.48"/>
    <n v="138226.54999999999"/>
    <n v="691132.75"/>
    <n v="43841.53"/>
    <n v="131524.59"/>
    <m/>
    <n v="0"/>
    <m/>
    <n v="0"/>
    <n v="11551559.289999999"/>
    <n v="11551559.289999999"/>
    <m/>
    <n v="0"/>
    <n v="23667893.780000001"/>
  </r>
  <r>
    <x v="121"/>
    <x v="120"/>
    <m/>
    <n v="0"/>
    <m/>
    <n v="0"/>
    <m/>
    <n v="0"/>
    <n v="2546347.77"/>
    <n v="12731738.85"/>
    <n v="8017849.3399999999"/>
    <n v="32071397.359999999"/>
    <n v="121476.09"/>
    <n v="607380.44999999995"/>
    <n v="0"/>
    <n v="0"/>
    <m/>
    <n v="0"/>
    <m/>
    <n v="0"/>
    <n v="13030249.060000001"/>
    <n v="13030249.060000001"/>
    <m/>
    <n v="0"/>
    <n v="23715922.259999998"/>
  </r>
  <r>
    <x v="122"/>
    <x v="121"/>
    <m/>
    <n v="0"/>
    <m/>
    <n v="0"/>
    <m/>
    <n v="0"/>
    <n v="1229528.25"/>
    <n v="6147641.25"/>
    <n v="5733740.3600000003"/>
    <n v="22934961.440000001"/>
    <n v="215132.77"/>
    <n v="1075663.8499999999"/>
    <n v="11000"/>
    <n v="33000"/>
    <m/>
    <n v="0"/>
    <m/>
    <n v="0"/>
    <n v="7862396.4000000004"/>
    <n v="7862396.4000000004"/>
    <m/>
    <n v="0"/>
    <n v="15051797.780000001"/>
  </r>
  <r>
    <x v="123"/>
    <x v="122"/>
    <m/>
    <n v="0"/>
    <m/>
    <n v="0"/>
    <m/>
    <n v="0"/>
    <n v="1627206.29"/>
    <n v="8136031.4500000002"/>
    <n v="44672661.439999998"/>
    <n v="178690645.75999999"/>
    <n v="159257.94"/>
    <n v="796289.7"/>
    <m/>
    <n v="0"/>
    <n v="25849.87"/>
    <n v="51699.74"/>
    <m/>
    <n v="0"/>
    <n v="12270956.109999999"/>
    <n v="12270956.109999999"/>
    <m/>
    <n v="0"/>
    <n v="58755931.649999991"/>
  </r>
  <r>
    <x v="124"/>
    <x v="123"/>
    <m/>
    <n v="0"/>
    <m/>
    <n v="0"/>
    <m/>
    <n v="0"/>
    <n v="1196092.07"/>
    <n v="5980460.3500000006"/>
    <n v="876725.28"/>
    <n v="3506901.12"/>
    <n v="28048.22"/>
    <n v="140241.1"/>
    <m/>
    <n v="0"/>
    <m/>
    <n v="0"/>
    <m/>
    <n v="0"/>
    <n v="4991908.57"/>
    <n v="4991908.57"/>
    <m/>
    <n v="0"/>
    <n v="7092774.1400000006"/>
  </r>
  <r>
    <x v="125"/>
    <x v="124"/>
    <m/>
    <n v="0"/>
    <m/>
    <n v="0"/>
    <m/>
    <n v="0"/>
    <n v="887480.5"/>
    <n v="4437402.5"/>
    <n v="189098.18"/>
    <n v="756392.72"/>
    <n v="9794.6299999999992"/>
    <n v="48973.149999999994"/>
    <m/>
    <n v="0"/>
    <m/>
    <n v="0"/>
    <m/>
    <n v="0"/>
    <n v="710984.37"/>
    <n v="710984.37"/>
    <m/>
    <n v="0"/>
    <n v="1797357.6799999997"/>
  </r>
  <r>
    <x v="126"/>
    <x v="125"/>
    <m/>
    <n v="0"/>
    <m/>
    <n v="0"/>
    <m/>
    <n v="0"/>
    <n v="5627945.4199999999"/>
    <n v="28139727.100000001"/>
    <n v="10000"/>
    <n v="40000"/>
    <n v="19407.740000000002"/>
    <n v="97038.700000000012"/>
    <m/>
    <n v="0"/>
    <m/>
    <n v="0"/>
    <m/>
    <n v="0"/>
    <n v="13020393.310000001"/>
    <n v="13020393.310000001"/>
    <m/>
    <n v="0"/>
    <n v="18677746.469999999"/>
  </r>
  <r>
    <x v="127"/>
    <x v="126"/>
    <m/>
    <n v="0"/>
    <m/>
    <n v="0"/>
    <m/>
    <n v="0"/>
    <n v="6995617.4699999997"/>
    <n v="34978087.350000001"/>
    <n v="19356946.670000002"/>
    <n v="77427786.680000007"/>
    <n v="290504.38"/>
    <n v="1452521.9"/>
    <n v="642929.76"/>
    <n v="1928789.28"/>
    <m/>
    <n v="0"/>
    <m/>
    <n v="0"/>
    <n v="15187474.27"/>
    <n v="15187474.27"/>
    <m/>
    <n v="0"/>
    <n v="42473472.549999997"/>
  </r>
  <r>
    <x v="128"/>
    <x v="127"/>
    <m/>
    <n v="0"/>
    <n v="299844.81"/>
    <n v="299844.81"/>
    <m/>
    <n v="0"/>
    <n v="2088587.21"/>
    <n v="10442936.050000001"/>
    <n v="17778261.43"/>
    <n v="71113045.719999999"/>
    <n v="464186.1"/>
    <n v="2320930.5"/>
    <n v="2000"/>
    <n v="6000"/>
    <m/>
    <n v="0"/>
    <m/>
    <n v="0"/>
    <n v="5580186.2800000003"/>
    <n v="5580186.2800000003"/>
    <m/>
    <n v="0"/>
    <n v="26213065.830000002"/>
  </r>
  <r>
    <x v="129"/>
    <x v="128"/>
    <m/>
    <n v="0"/>
    <m/>
    <n v="0"/>
    <m/>
    <n v="0"/>
    <n v="2682835.87"/>
    <n v="13414179.350000001"/>
    <n v="238100.1"/>
    <n v="952400.4"/>
    <m/>
    <n v="0"/>
    <m/>
    <n v="0"/>
    <m/>
    <n v="0"/>
    <n v="7180"/>
    <n v="7180"/>
    <n v="1115030.01"/>
    <n v="1115030.01"/>
    <m/>
    <n v="0"/>
    <n v="4043145.9800000004"/>
  </r>
  <r>
    <x v="130"/>
    <x v="129"/>
    <m/>
    <n v="0"/>
    <m/>
    <n v="0"/>
    <m/>
    <n v="0"/>
    <n v="427086.97"/>
    <n v="2135434.8499999996"/>
    <n v="150000"/>
    <n v="600000"/>
    <m/>
    <n v="0"/>
    <m/>
    <n v="0"/>
    <m/>
    <n v="0"/>
    <m/>
    <n v="0"/>
    <n v="247744.11"/>
    <n v="247744.11"/>
    <m/>
    <n v="0"/>
    <n v="824831.08"/>
  </r>
  <r>
    <x v="131"/>
    <x v="130"/>
    <m/>
    <n v="0"/>
    <m/>
    <n v="0"/>
    <m/>
    <n v="0"/>
    <n v="1099024.7"/>
    <n v="5495123.5"/>
    <n v="3240908.02"/>
    <n v="12963632.08"/>
    <n v="97178.28"/>
    <n v="485891.4"/>
    <m/>
    <n v="0"/>
    <m/>
    <n v="0"/>
    <m/>
    <n v="0"/>
    <n v="829584.55"/>
    <n v="829584.55"/>
    <m/>
    <n v="0"/>
    <n v="5266695.55"/>
  </r>
  <r>
    <x v="132"/>
    <x v="131"/>
    <m/>
    <n v="0"/>
    <m/>
    <n v="0"/>
    <m/>
    <n v="0"/>
    <n v="982096.41"/>
    <n v="4910482.05"/>
    <n v="6596417.8399999999"/>
    <n v="26385671.359999999"/>
    <n v="165066.70000000001"/>
    <n v="825333.5"/>
    <m/>
    <n v="0"/>
    <m/>
    <n v="0"/>
    <m/>
    <n v="0"/>
    <n v="5522514.3899999997"/>
    <n v="5522514.3899999997"/>
    <m/>
    <n v="0"/>
    <n v="13266095.34"/>
  </r>
  <r>
    <x v="133"/>
    <x v="132"/>
    <m/>
    <n v="0"/>
    <m/>
    <n v="0"/>
    <m/>
    <n v="0"/>
    <n v="225659.89"/>
    <n v="1128299.4500000002"/>
    <n v="1564397.1"/>
    <n v="6257588.4000000004"/>
    <n v="15812.04"/>
    <n v="79060.200000000012"/>
    <n v="0"/>
    <n v="0"/>
    <m/>
    <n v="0"/>
    <m/>
    <n v="0"/>
    <n v="411977.03"/>
    <n v="411977.03"/>
    <m/>
    <n v="0"/>
    <n v="2217846.0600000005"/>
  </r>
  <r>
    <x v="134"/>
    <x v="133"/>
    <m/>
    <n v="0"/>
    <m/>
    <n v="0"/>
    <m/>
    <n v="0"/>
    <n v="548634.9"/>
    <n v="2743174.5"/>
    <n v="1892859.14"/>
    <n v="7571436.5599999996"/>
    <n v="23263.05"/>
    <n v="116315.25"/>
    <m/>
    <n v="0"/>
    <n v="0"/>
    <n v="0"/>
    <m/>
    <n v="0"/>
    <n v="459629.74"/>
    <n v="459629.74"/>
    <m/>
    <n v="0"/>
    <n v="2924386.83"/>
  </r>
  <r>
    <x v="135"/>
    <x v="134"/>
    <m/>
    <n v="0"/>
    <m/>
    <n v="0"/>
    <m/>
    <n v="0"/>
    <n v="241456.49"/>
    <n v="1207282.45"/>
    <n v="63421.99"/>
    <n v="253687.96"/>
    <n v="835.74"/>
    <n v="4178.7"/>
    <m/>
    <n v="0"/>
    <m/>
    <n v="0"/>
    <m/>
    <n v="0"/>
    <n v="162249.04999999999"/>
    <n v="162249.04999999999"/>
    <n v="164721.85"/>
    <n v="164721.85"/>
    <n v="632685.12"/>
  </r>
  <r>
    <x v="136"/>
    <x v="135"/>
    <m/>
    <n v="0"/>
    <m/>
    <n v="0"/>
    <m/>
    <n v="0"/>
    <n v="91277.86"/>
    <n v="456389.3"/>
    <n v="31638.9"/>
    <n v="126555.6"/>
    <n v="2982.05"/>
    <n v="14910.25"/>
    <m/>
    <n v="0"/>
    <m/>
    <n v="0"/>
    <m/>
    <n v="0"/>
    <n v="349762.54"/>
    <n v="349762.54"/>
    <m/>
    <n v="0"/>
    <n v="475661.35"/>
  </r>
  <r>
    <x v="137"/>
    <x v="136"/>
    <m/>
    <n v="0"/>
    <m/>
    <n v="0"/>
    <m/>
    <n v="0"/>
    <n v="1104776.3899999999"/>
    <n v="5523881.9499999993"/>
    <n v="7965412.2599999998"/>
    <n v="31861649.039999999"/>
    <n v="60373.04"/>
    <n v="301865.2"/>
    <m/>
    <n v="0"/>
    <m/>
    <n v="0"/>
    <m/>
    <n v="0"/>
    <n v="1799117.97"/>
    <n v="1799117.97"/>
    <m/>
    <n v="0"/>
    <n v="10929679.66"/>
  </r>
  <r>
    <x v="138"/>
    <x v="137"/>
    <m/>
    <n v="0"/>
    <m/>
    <n v="0"/>
    <n v="1904418.85"/>
    <n v="3808837.7"/>
    <n v="0"/>
    <n v="0"/>
    <n v="4200430.2300000004"/>
    <n v="16801720.920000002"/>
    <n v="60054.23"/>
    <n v="300271.15000000002"/>
    <n v="747154.42"/>
    <n v="2241463.2600000002"/>
    <n v="106540"/>
    <n v="213080"/>
    <m/>
    <n v="0"/>
    <n v="43758513.859999999"/>
    <n v="43758513.859999999"/>
    <m/>
    <n v="0"/>
    <n v="50777111.590000004"/>
  </r>
  <r>
    <x v="139"/>
    <x v="138"/>
    <m/>
    <n v="0"/>
    <m/>
    <n v="0"/>
    <n v="277000"/>
    <n v="554000"/>
    <n v="8050862.46"/>
    <n v="40254312.299999997"/>
    <n v="9759978.4100000001"/>
    <n v="39039913.640000001"/>
    <n v="26397.09"/>
    <n v="131985.45000000001"/>
    <n v="6500"/>
    <n v="19500"/>
    <m/>
    <n v="0"/>
    <m/>
    <n v="0"/>
    <n v="10153985.1"/>
    <n v="10153985.1"/>
    <m/>
    <n v="0"/>
    <n v="28274723.060000002"/>
  </r>
  <r>
    <x v="140"/>
    <x v="139"/>
    <m/>
    <n v="0"/>
    <n v="109330.35"/>
    <n v="109330.35"/>
    <n v="1415749.74"/>
    <n v="2831499.48"/>
    <n v="2945894.12"/>
    <n v="14729470.600000001"/>
    <n v="37611656.079999998"/>
    <n v="150446624.31999999"/>
    <n v="90180.72"/>
    <n v="450903.6"/>
    <n v="18825"/>
    <n v="56475"/>
    <m/>
    <n v="0"/>
    <m/>
    <n v="0"/>
    <n v="11273658.189999999"/>
    <n v="11273658.189999999"/>
    <m/>
    <n v="0"/>
    <n v="53465294.199999996"/>
  </r>
  <r>
    <x v="141"/>
    <x v="140"/>
    <m/>
    <n v="0"/>
    <m/>
    <n v="0"/>
    <m/>
    <n v="0"/>
    <n v="2080067.66"/>
    <n v="10400338.299999999"/>
    <n v="180315.85"/>
    <n v="721263.4"/>
    <n v="0"/>
    <n v="0"/>
    <n v="40517.54"/>
    <n v="121552.62"/>
    <m/>
    <n v="0"/>
    <m/>
    <n v="0"/>
    <n v="0"/>
    <n v="0"/>
    <m/>
    <n v="0"/>
    <n v="2300901.0499999998"/>
  </r>
  <r>
    <x v="142"/>
    <x v="141"/>
    <m/>
    <n v="0"/>
    <m/>
    <n v="0"/>
    <m/>
    <n v="0"/>
    <n v="839508.35"/>
    <n v="4197541.75"/>
    <n v="328122.09999999998"/>
    <n v="1312488.3999999999"/>
    <n v="2172.21"/>
    <n v="10861.05"/>
    <m/>
    <n v="0"/>
    <m/>
    <n v="0"/>
    <m/>
    <n v="0"/>
    <n v="3718528.89"/>
    <n v="3718528.89"/>
    <m/>
    <n v="0"/>
    <n v="4888331.55"/>
  </r>
  <r>
    <x v="143"/>
    <x v="142"/>
    <m/>
    <n v="0"/>
    <m/>
    <n v="0"/>
    <m/>
    <n v="0"/>
    <n v="849947.72"/>
    <n v="4249738.5999999996"/>
    <n v="5015.3"/>
    <n v="20061.2"/>
    <n v="-42109.8"/>
    <n v="-210549"/>
    <m/>
    <n v="0"/>
    <m/>
    <n v="0"/>
    <m/>
    <n v="0"/>
    <n v="1799736.5"/>
    <n v="1799736.5"/>
    <m/>
    <n v="0"/>
    <n v="2612589.7199999997"/>
  </r>
  <r>
    <x v="144"/>
    <x v="143"/>
    <m/>
    <n v="0"/>
    <m/>
    <n v="0"/>
    <m/>
    <n v="0"/>
    <n v="187767.1"/>
    <n v="938835.5"/>
    <m/>
    <n v="0"/>
    <n v="1483.38"/>
    <n v="7416.9000000000005"/>
    <m/>
    <n v="0"/>
    <m/>
    <n v="0"/>
    <m/>
    <n v="0"/>
    <n v="291178.40000000002"/>
    <n v="291178.40000000002"/>
    <m/>
    <n v="0"/>
    <n v="480428.88"/>
  </r>
  <r>
    <x v="145"/>
    <x v="144"/>
    <m/>
    <n v="0"/>
    <m/>
    <n v="0"/>
    <n v="0"/>
    <n v="0"/>
    <n v="1253037.51"/>
    <n v="6265187.5499999998"/>
    <n v="27293791.98"/>
    <n v="109175167.92"/>
    <n v="0"/>
    <n v="0"/>
    <n v="18000"/>
    <n v="54000"/>
    <m/>
    <n v="0"/>
    <m/>
    <n v="0"/>
    <n v="71173971.230000004"/>
    <n v="71173971.230000004"/>
    <m/>
    <n v="0"/>
    <n v="99738800.719999999"/>
  </r>
  <r>
    <x v="146"/>
    <x v="145"/>
    <m/>
    <n v="0"/>
    <m/>
    <n v="0"/>
    <m/>
    <n v="0"/>
    <n v="0"/>
    <n v="0"/>
    <m/>
    <n v="0"/>
    <m/>
    <n v="0"/>
    <m/>
    <n v="0"/>
    <m/>
    <n v="0"/>
    <m/>
    <n v="0"/>
    <n v="207364.83"/>
    <n v="207364.83"/>
    <m/>
    <n v="0"/>
    <n v="207364.83"/>
  </r>
  <r>
    <x v="147"/>
    <x v="146"/>
    <n v="0"/>
    <n v="0"/>
    <m/>
    <n v="0"/>
    <m/>
    <n v="0"/>
    <n v="726837.31"/>
    <n v="3634186.5500000003"/>
    <n v="121555.03"/>
    <n v="486220.12"/>
    <m/>
    <n v="0"/>
    <m/>
    <n v="0"/>
    <m/>
    <n v="0"/>
    <m/>
    <n v="0"/>
    <n v="3628600.35"/>
    <n v="3628600.35"/>
    <m/>
    <n v="0"/>
    <n v="4476992.6900000004"/>
  </r>
  <r>
    <x v="148"/>
    <x v="147"/>
    <m/>
    <n v="0"/>
    <m/>
    <n v="0"/>
    <m/>
    <n v="0"/>
    <n v="11215822.24"/>
    <n v="56079111.200000003"/>
    <n v="9882621.5500000007"/>
    <n v="39530486.200000003"/>
    <n v="355513.99"/>
    <n v="1777569.95"/>
    <n v="143771.78"/>
    <n v="431315.33999999997"/>
    <m/>
    <n v="0"/>
    <m/>
    <n v="0"/>
    <n v="12076934.279999999"/>
    <n v="12076934.279999999"/>
    <m/>
    <n v="0"/>
    <n v="33674663.839999996"/>
  </r>
  <r>
    <x v="149"/>
    <x v="148"/>
    <m/>
    <n v="0"/>
    <n v="248079.47"/>
    <n v="248079.47"/>
    <n v="4044482.76"/>
    <n v="8088965.5199999996"/>
    <n v="3507663.1"/>
    <n v="17538315.5"/>
    <n v="2111182.2599999998"/>
    <n v="8444729.0399999991"/>
    <n v="11211.79"/>
    <n v="56058.950000000004"/>
    <n v="166424.78"/>
    <n v="499274.33999999997"/>
    <m/>
    <n v="0"/>
    <m/>
    <n v="0"/>
    <n v="2984871.94"/>
    <n v="2984871.94"/>
    <m/>
    <n v="0"/>
    <n v="13073916.099999998"/>
  </r>
  <r>
    <x v="150"/>
    <x v="149"/>
    <m/>
    <n v="0"/>
    <m/>
    <n v="0"/>
    <m/>
    <n v="0"/>
    <n v="995506.44"/>
    <n v="4977532.1999999993"/>
    <n v="585166.51"/>
    <n v="2340666.04"/>
    <n v="18441.27"/>
    <n v="92206.35"/>
    <n v="717.6"/>
    <n v="2152.8000000000002"/>
    <m/>
    <n v="0"/>
    <m/>
    <n v="0"/>
    <n v="1565751.87"/>
    <n v="1565751.87"/>
    <m/>
    <n v="0"/>
    <n v="3165583.6900000004"/>
  </r>
  <r>
    <x v="151"/>
    <x v="150"/>
    <m/>
    <n v="0"/>
    <m/>
    <n v="0"/>
    <m/>
    <n v="0"/>
    <n v="1273025.51"/>
    <n v="6365127.5499999998"/>
    <n v="384458.27"/>
    <n v="1537833.08"/>
    <n v="28766.09"/>
    <n v="143830.45000000001"/>
    <n v="2669.58"/>
    <n v="8008.74"/>
    <m/>
    <n v="0"/>
    <m/>
    <n v="0"/>
    <n v="5624421.0499999998"/>
    <n v="5624421.0499999998"/>
    <m/>
    <n v="0"/>
    <n v="7313340.5"/>
  </r>
  <r>
    <x v="152"/>
    <x v="151"/>
    <n v="7469361.5122340005"/>
    <n v="7469361.5122340005"/>
    <n v="21549716.079999994"/>
    <n v="21549716.079999994"/>
    <n v="66189449.360245995"/>
    <n v="132378898.72049199"/>
    <n v="1862311642.7338192"/>
    <n v="9311558213.6691113"/>
    <n v="1239181812.8807995"/>
    <n v="4956727251.5231981"/>
    <n v="28734388019.808891"/>
    <n v="143671940099.04449"/>
    <n v="16179942.249277996"/>
    <n v="48539826.747833997"/>
    <n v="4532936.66"/>
    <n v="9065873.3200000003"/>
    <n v="7180"/>
    <n v="7180"/>
    <n v="1919758790.279063"/>
    <n v="1919758790.279063"/>
    <n v="334787.21999999997"/>
    <n v="334787.21999999997"/>
    <n v="33871903638.78431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7C5DDBB-641B-4619-8A5B-4704E9978391}" name="Tabela dinâmica2" cacheId="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>
  <location ref="A3:B15" firstHeaderRow="1" firstDataRow="1" firstDataCol="1" rowPageCount="1" colPageCount="1"/>
  <pivotFields count="25">
    <pivotField axis="axisPage" multipleItemSelectionAllowed="1" showAll="0">
      <items count="15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t="default"/>
      </items>
    </pivotField>
    <pivotField axis="axisRow" showAll="0">
      <items count="153">
        <item h="1" x="1"/>
        <item h="1" x="23"/>
        <item h="1" x="138"/>
        <item h="1" x="142"/>
        <item h="1" x="61"/>
        <item h="1" x="147"/>
        <item h="1" x="148"/>
        <item h="1" x="150"/>
        <item h="1" x="29"/>
        <item h="1" x="141"/>
        <item h="1" x="118"/>
        <item h="1" x="22"/>
        <item h="1" x="92"/>
        <item h="1" x="100"/>
        <item h="1" x="107"/>
        <item h="1" x="144"/>
        <item h="1" x="149"/>
        <item h="1" x="14"/>
        <item h="1" x="72"/>
        <item h="1" x="95"/>
        <item h="1" x="94"/>
        <item h="1" x="85"/>
        <item h="1" x="109"/>
        <item h="1" x="131"/>
        <item h="1" x="90"/>
        <item h="1" x="105"/>
        <item h="1" x="103"/>
        <item h="1" x="79"/>
        <item h="1" x="104"/>
        <item h="1" x="136"/>
        <item h="1" x="82"/>
        <item h="1" x="123"/>
        <item h="1" x="80"/>
        <item h="1" x="113"/>
        <item h="1" x="124"/>
        <item h="1" x="102"/>
        <item h="1" x="130"/>
        <item h="1" x="133"/>
        <item h="1" x="56"/>
        <item h="1" x="73"/>
        <item h="1" x="145"/>
        <item h="1" x="19"/>
        <item h="1" x="3"/>
        <item h="1" x="18"/>
        <item h="1" x="67"/>
        <item h="1" x="143"/>
        <item h="1" x="39"/>
        <item h="1" x="31"/>
        <item h="1" x="35"/>
        <item h="1" x="16"/>
        <item h="1" x="6"/>
        <item x="139"/>
        <item x="15"/>
        <item x="137"/>
        <item x="108"/>
        <item x="121"/>
        <item x="119"/>
        <item x="126"/>
        <item x="101"/>
        <item x="116"/>
        <item x="93"/>
        <item x="24"/>
        <item h="1" x="146"/>
        <item h="1" x="26"/>
        <item h="1" x="51"/>
        <item h="1" x="27"/>
        <item h="1" x="63"/>
        <item h="1" x="65"/>
        <item h="1" x="64"/>
        <item h="1" x="17"/>
        <item h="1" x="21"/>
        <item h="1" x="45"/>
        <item h="1" x="10"/>
        <item h="1" x="13"/>
        <item h="1" x="36"/>
        <item h="1" x="140"/>
        <item h="1" x="75"/>
        <item h="1" x="76"/>
        <item h="1" x="120"/>
        <item h="1" x="127"/>
        <item h="1" x="128"/>
        <item h="1" x="77"/>
        <item h="1" x="12"/>
        <item h="1" x="5"/>
        <item h="1" x="59"/>
        <item h="1" x="58"/>
        <item h="1" x="20"/>
        <item h="1" x="132"/>
        <item h="1" x="83"/>
        <item h="1" x="84"/>
        <item h="1" x="110"/>
        <item h="1" x="89"/>
        <item h="1" x="112"/>
        <item h="1" x="111"/>
        <item h="1" x="135"/>
        <item h="1" x="81"/>
        <item h="1" x="134"/>
        <item h="1" x="62"/>
        <item h="1" x="66"/>
        <item h="1" x="74"/>
        <item h="1" x="60"/>
        <item h="1" x="54"/>
        <item h="1" x="34"/>
        <item h="1" x="68"/>
        <item h="1" x="30"/>
        <item h="1" x="44"/>
        <item h="1" x="25"/>
        <item h="1" x="40"/>
        <item h="1" x="41"/>
        <item h="1" x="33"/>
        <item h="1" x="9"/>
        <item h="1" x="97"/>
        <item h="1" x="114"/>
        <item h="1" x="96"/>
        <item h="1" x="88"/>
        <item h="1" x="11"/>
        <item h="1" x="37"/>
        <item h="1" x="115"/>
        <item h="1" x="125"/>
        <item h="1" x="87"/>
        <item h="1" x="86"/>
        <item h="1" x="8"/>
        <item h="1" x="2"/>
        <item h="1" x="129"/>
        <item h="1" x="78"/>
        <item h="1" x="28"/>
        <item h="1" x="46"/>
        <item h="1" x="106"/>
        <item h="1" x="122"/>
        <item h="1" x="117"/>
        <item h="1" x="98"/>
        <item h="1" x="99"/>
        <item h="1" x="52"/>
        <item h="1" x="91"/>
        <item h="1" x="32"/>
        <item h="1" x="53"/>
        <item h="1" x="47"/>
        <item h="1" x="69"/>
        <item h="1" x="70"/>
        <item h="1" x="71"/>
        <item h="1" x="48"/>
        <item h="1" x="7"/>
        <item h="1" x="50"/>
        <item h="1" x="4"/>
        <item h="1" x="57"/>
        <item h="1" x="55"/>
        <item h="1" x="42"/>
        <item h="1" x="38"/>
        <item h="1" x="43"/>
        <item h="1" x="0"/>
        <item h="1" x="49"/>
        <item h="1" x="151"/>
        <item t="default"/>
      </items>
    </pivotField>
    <pivotField showAll="0"/>
    <pivotField numFmtId="43" showAll="0"/>
    <pivotField showAll="0"/>
    <pivotField numFmtId="43" showAll="0"/>
    <pivotField showAll="0"/>
    <pivotField numFmtId="43" showAll="0"/>
    <pivotField showAll="0"/>
    <pivotField numFmtId="43" showAll="0"/>
    <pivotField showAll="0"/>
    <pivotField numFmtId="43" showAll="0"/>
    <pivotField showAll="0"/>
    <pivotField numFmtId="43" showAll="0"/>
    <pivotField showAll="0"/>
    <pivotField numFmtId="43" showAll="0"/>
    <pivotField showAll="0"/>
    <pivotField numFmtId="43" showAll="0"/>
    <pivotField showAll="0"/>
    <pivotField numFmtId="43" showAll="0"/>
    <pivotField showAll="0"/>
    <pivotField numFmtId="43" showAll="0"/>
    <pivotField showAll="0"/>
    <pivotField numFmtId="43" showAll="0"/>
    <pivotField dataField="1" numFmtId="43" showAll="0"/>
  </pivotFields>
  <rowFields count="1">
    <field x="1"/>
  </rowFields>
  <rowItems count="12"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 t="grand">
      <x/>
    </i>
  </rowItems>
  <colItems count="1">
    <i/>
  </colItems>
  <pageFields count="1">
    <pageField fld="0" hier="-1"/>
  </pageFields>
  <dataFields count="1">
    <dataField name="Soma de EXECUÇÃO E LICITAÇÃO-TOTAL" fld="24" baseField="0" baseItem="0" numFmtId="43"/>
  </dataFields>
  <formats count="3">
    <format dxfId="2">
      <pivotArea outline="0" collapsedLevelsAreSubtotals="1" fieldPosition="0"/>
    </format>
    <format dxfId="1">
      <pivotArea collapsedLevelsAreSubtotals="1" fieldPosition="0">
        <references count="1">
          <reference field="1" count="11">
            <x v="51"/>
            <x v="52"/>
            <x v="53"/>
            <x v="54"/>
            <x v="55"/>
            <x v="56"/>
            <x v="57"/>
            <x v="58"/>
            <x v="59"/>
            <x v="60"/>
            <x v="61"/>
          </reference>
        </references>
      </pivotArea>
    </format>
    <format dxfId="0">
      <pivotArea dataOnly="0" labelOnly="1" fieldPosition="0">
        <references count="1">
          <reference field="1" count="11">
            <x v="51"/>
            <x v="52"/>
            <x v="53"/>
            <x v="54"/>
            <x v="55"/>
            <x v="56"/>
            <x v="57"/>
            <x v="58"/>
            <x v="59"/>
            <x v="60"/>
            <x v="6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9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FDEE02-F949-425F-872E-664BFD8A5AB3}">
  <dimension ref="A1:AJ446"/>
  <sheetViews>
    <sheetView zoomScaleNormal="10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defaultRowHeight="15" x14ac:dyDescent="0.25"/>
  <cols>
    <col min="1" max="1" width="8.85546875" style="58" bestFit="1" customWidth="1"/>
    <col min="2" max="2" width="44.7109375" style="58" bestFit="1" customWidth="1"/>
    <col min="3" max="3" width="20.5703125" style="61" bestFit="1" customWidth="1"/>
    <col min="4" max="4" width="12.5703125" style="61" bestFit="1" customWidth="1"/>
    <col min="5" max="5" width="22.28515625" style="64" bestFit="1" customWidth="1"/>
    <col min="6" max="6" width="22.5703125" style="76" bestFit="1" customWidth="1"/>
    <col min="7" max="7" width="17" style="61" bestFit="1" customWidth="1"/>
    <col min="8" max="8" width="9.7109375" style="61" bestFit="1" customWidth="1"/>
    <col min="9" max="9" width="19.42578125" style="64" bestFit="1" customWidth="1"/>
    <col min="10" max="10" width="16.28515625" style="76" bestFit="1" customWidth="1"/>
    <col min="11" max="11" width="17" style="61" bestFit="1" customWidth="1"/>
    <col min="12" max="12" width="10.42578125" style="58" bestFit="1" customWidth="1"/>
    <col min="13" max="13" width="19.42578125" style="64" bestFit="1" customWidth="1"/>
    <col min="14" max="14" width="16.42578125" style="76" bestFit="1" customWidth="1"/>
    <col min="15" max="16" width="17" style="61" bestFit="1" customWidth="1"/>
    <col min="17" max="17" width="17" style="58" bestFit="1" customWidth="1"/>
    <col min="18" max="18" width="10.42578125" style="58" bestFit="1" customWidth="1"/>
    <col min="19" max="19" width="20" style="64" bestFit="1" customWidth="1"/>
    <col min="20" max="20" width="16.85546875" style="76" bestFit="1" customWidth="1"/>
    <col min="21" max="21" width="24.5703125" style="58" bestFit="1" customWidth="1"/>
    <col min="22" max="22" width="26.5703125" style="54" bestFit="1" customWidth="1"/>
    <col min="23" max="23" width="23.42578125" style="76" bestFit="1" customWidth="1"/>
    <col min="24" max="24" width="9.42578125" style="58" bestFit="1" customWidth="1"/>
    <col min="25" max="25" width="9.140625" style="58" bestFit="1" customWidth="1"/>
    <col min="26" max="26" width="16" style="54" bestFit="1" customWidth="1"/>
    <col min="27" max="27" width="17.7109375" style="76" bestFit="1" customWidth="1"/>
    <col min="28" max="28" width="18" style="58" bestFit="1" customWidth="1"/>
    <col min="29" max="29" width="26.140625" style="54" bestFit="1" customWidth="1"/>
    <col min="30" max="30" width="22.5703125" style="76" bestFit="1" customWidth="1"/>
    <col min="31" max="31" width="18.85546875" style="54" bestFit="1" customWidth="1"/>
    <col min="32" max="32" width="15.7109375" style="76" bestFit="1" customWidth="1"/>
    <col min="33" max="33" width="18.5703125" style="54" bestFit="1" customWidth="1"/>
    <col min="34" max="34" width="15.42578125" style="76" bestFit="1" customWidth="1"/>
    <col min="35" max="35" width="25.42578125" style="85" bestFit="1" customWidth="1"/>
    <col min="36" max="16384" width="9.140625" style="58"/>
  </cols>
  <sheetData>
    <row r="1" spans="1:35" s="54" customFormat="1" x14ac:dyDescent="0.25">
      <c r="A1" s="52" t="s">
        <v>604</v>
      </c>
      <c r="B1" s="52" t="s">
        <v>605</v>
      </c>
      <c r="C1" s="53" t="s">
        <v>757</v>
      </c>
      <c r="D1" s="53" t="s">
        <v>1012</v>
      </c>
      <c r="E1" s="69" t="s">
        <v>1016</v>
      </c>
      <c r="F1" s="73" t="s">
        <v>1022</v>
      </c>
      <c r="G1" s="53" t="s">
        <v>751</v>
      </c>
      <c r="H1" s="53" t="s">
        <v>1013</v>
      </c>
      <c r="I1" s="69" t="s">
        <v>1017</v>
      </c>
      <c r="J1" s="73" t="s">
        <v>1023</v>
      </c>
      <c r="K1" s="53" t="s">
        <v>752</v>
      </c>
      <c r="L1" s="53" t="s">
        <v>1014</v>
      </c>
      <c r="M1" s="69" t="s">
        <v>1018</v>
      </c>
      <c r="N1" s="73" t="s">
        <v>1024</v>
      </c>
      <c r="O1" s="53" t="s">
        <v>753</v>
      </c>
      <c r="P1" s="53" t="s">
        <v>754</v>
      </c>
      <c r="Q1" s="53" t="s">
        <v>755</v>
      </c>
      <c r="R1" s="53" t="s">
        <v>1015</v>
      </c>
      <c r="S1" s="69" t="s">
        <v>1019</v>
      </c>
      <c r="T1" s="73" t="s">
        <v>1025</v>
      </c>
      <c r="U1" s="53" t="s">
        <v>767</v>
      </c>
      <c r="V1" s="69" t="s">
        <v>1026</v>
      </c>
      <c r="W1" s="73" t="s">
        <v>1027</v>
      </c>
      <c r="X1" s="53" t="s">
        <v>998</v>
      </c>
      <c r="Y1" s="53" t="s">
        <v>999</v>
      </c>
      <c r="Z1" s="69" t="s">
        <v>1000</v>
      </c>
      <c r="AA1" s="73" t="s">
        <v>1028</v>
      </c>
      <c r="AB1" s="53" t="s">
        <v>1043</v>
      </c>
      <c r="AC1" s="69" t="s">
        <v>1656</v>
      </c>
      <c r="AD1" s="73" t="s">
        <v>1657</v>
      </c>
      <c r="AE1" s="69" t="s">
        <v>1004</v>
      </c>
      <c r="AF1" s="73" t="s">
        <v>1030</v>
      </c>
      <c r="AG1" s="69" t="s">
        <v>1011</v>
      </c>
      <c r="AH1" s="73" t="s">
        <v>1029</v>
      </c>
      <c r="AI1" s="86" t="s">
        <v>1044</v>
      </c>
    </row>
    <row r="2" spans="1:35" x14ac:dyDescent="0.25">
      <c r="A2" s="55">
        <v>773200</v>
      </c>
      <c r="B2" s="55" t="s">
        <v>307</v>
      </c>
      <c r="C2" s="56">
        <f>VLOOKUP(A2,EXEC_LICITACAO!$A:$Z,25,0)</f>
        <v>26725985306.369999</v>
      </c>
      <c r="D2" s="68" t="s">
        <v>1020</v>
      </c>
      <c r="E2" s="70" t="str" cm="1">
        <f t="array" ref="E2">_xlfn.IFS(D2&gt;20%,"10",D2&gt;10%,"7",D2&gt;0%,"4",D2=0,"0")</f>
        <v>10</v>
      </c>
      <c r="F2" s="74">
        <f>E2*4</f>
        <v>40</v>
      </c>
      <c r="G2" s="56">
        <f>VLOOKUP(A2,PAGAMENTO!$A:$C,3,0)</f>
        <v>64463217.079999991</v>
      </c>
      <c r="H2" s="57">
        <f>G2/$G$446</f>
        <v>6.5356016402272022E-3</v>
      </c>
      <c r="I2" s="70" t="str">
        <f>_xlfn.IFS(H2&gt;20%,"10",H2&gt;10%,"7",H2&gt;0%,"4",H2=0,"0")</f>
        <v>4</v>
      </c>
      <c r="J2" s="74">
        <f>+I2*3</f>
        <v>12</v>
      </c>
      <c r="K2" s="56">
        <f>VLOOKUP(A2,MUNIC!C:E,3,0)</f>
        <v>0</v>
      </c>
      <c r="L2" s="57">
        <f>K2/$K$444</f>
        <v>0</v>
      </c>
      <c r="M2" s="70" t="str">
        <f>_xlfn.IFS(L2&gt;20%,"10",L2&gt;10%,"7",L2&gt;0%,"4",L2=0,"0")</f>
        <v>0</v>
      </c>
      <c r="N2" s="74">
        <f>+M2*2</f>
        <v>0</v>
      </c>
      <c r="O2" s="56">
        <v>0</v>
      </c>
      <c r="P2" s="56">
        <v>0</v>
      </c>
      <c r="Q2" s="72">
        <f t="shared" ref="Q2:Q65" si="0">SUM(O2:P2)</f>
        <v>0</v>
      </c>
      <c r="R2" s="57">
        <f>Q2/$Q$444</f>
        <v>0</v>
      </c>
      <c r="S2" s="70" t="str" cm="1">
        <f t="array" ref="S2">_xlfn.IFS(R2&gt;20%,"10",R2&gt;10%,"7",R2&gt;0%,"4",R2=0,"0")</f>
        <v>0</v>
      </c>
      <c r="T2" s="74">
        <f>+S2*2</f>
        <v>0</v>
      </c>
      <c r="U2" s="55">
        <f>VLOOKUP(A2,'Tempo sem Auditoria'!$A:$M,13,0)</f>
        <v>4</v>
      </c>
      <c r="V2" s="71" t="str">
        <f>IF(U2=1,"0",IF(U2=2,"2",IF(U2=3,"4",IF(U2=4,"6",IF(U2=5,"8",IF(U2&gt;5,"10"))))))</f>
        <v>6</v>
      </c>
      <c r="W2" s="74">
        <f>+V2*4</f>
        <v>24</v>
      </c>
      <c r="X2" s="55">
        <f>VLOOKUP(A2,'NOTAS AUDITORIA-CONTINUA-OM'!$A:$C,3,0)</f>
        <v>11</v>
      </c>
      <c r="Y2" s="57">
        <f>VLOOKUP(A2,'NOTAS AUDITORIA-CONTINUA-OM'!$A:$D,4,0)</f>
        <v>1.853099730458221E-3</v>
      </c>
      <c r="Z2" s="71" t="str">
        <f>IF(Y2&lt;21%,"4",IF(Y2&lt;31%,"7",IF(Y2&gt;30%,"10")))</f>
        <v>4</v>
      </c>
      <c r="AA2" s="74">
        <f>+Z2*3</f>
        <v>12</v>
      </c>
      <c r="AB2" s="55">
        <f>VLOOKUP(A2,'OM em FOCO'!$B:$G,6,0)</f>
        <v>0</v>
      </c>
      <c r="AC2" s="71">
        <f>IF(AB2=0,0,2)</f>
        <v>0</v>
      </c>
      <c r="AD2" s="74">
        <f>+AC2*2</f>
        <v>0</v>
      </c>
      <c r="AE2" s="71">
        <f>VLOOKUP(A2,OM_SIAFI!$B:$E,4,0)</f>
        <v>5</v>
      </c>
      <c r="AF2" s="74">
        <f>+AE2*1</f>
        <v>5</v>
      </c>
      <c r="AG2" s="71">
        <f>VLOOKUP(A2,OM_SIAFI!$B:$F,5,0)</f>
        <v>0</v>
      </c>
      <c r="AH2" s="74">
        <f>+AG2*1</f>
        <v>0</v>
      </c>
      <c r="AI2" s="86">
        <f>SUM(F2,J2,N2,T2,W2,AA2,AD2,AF2,AH2)</f>
        <v>93</v>
      </c>
    </row>
    <row r="3" spans="1:35" x14ac:dyDescent="0.25">
      <c r="A3" s="55">
        <v>771300</v>
      </c>
      <c r="B3" s="55" t="s">
        <v>302</v>
      </c>
      <c r="C3" s="56">
        <f>VLOOKUP(A3,EXEC_LICITACAO!$A:$Z,25,0)</f>
        <v>739021525.26999998</v>
      </c>
      <c r="D3" s="63">
        <f>C3/$C$446</f>
        <v>0.1034186917471132</v>
      </c>
      <c r="E3" s="70" t="str" cm="1">
        <f t="array" ref="E3">_xlfn.IFS(D3&gt;20%,"10",D3&gt;10%,"7",D3&gt;0%,"4",D3=0,"0")</f>
        <v>7</v>
      </c>
      <c r="F3" s="74">
        <f t="shared" ref="F3:F66" si="1">E3*4</f>
        <v>28</v>
      </c>
      <c r="G3" s="56">
        <f>VLOOKUP(A3,PAGAMENTO!$A:$C,3,0)</f>
        <v>14974925.59</v>
      </c>
      <c r="H3" s="57">
        <f t="shared" ref="H3:H66" si="2">G3/$G$446</f>
        <v>1.5182324538166583E-3</v>
      </c>
      <c r="I3" s="70" t="str" cm="1">
        <f t="array" ref="I3">_xlfn.IFS(H3&gt;20%,"10",H3&gt;10%,"7",H3&gt;0%,"4",H3=0,"0")</f>
        <v>4</v>
      </c>
      <c r="J3" s="74">
        <f t="shared" ref="J3:J66" si="3">+I3*3</f>
        <v>12</v>
      </c>
      <c r="K3" s="56">
        <f>VLOOKUP(A3,MUNIC!C:E,3,0)</f>
        <v>0</v>
      </c>
      <c r="L3" s="57">
        <f t="shared" ref="L3:L66" si="4">K3/$K$444</f>
        <v>0</v>
      </c>
      <c r="M3" s="70" t="str">
        <f t="shared" ref="M3:M66" si="5">_xlfn.IFS(L3&gt;20%,"10",L3&gt;10%,"7",L3&gt;0%,"4",L3=0,"0")</f>
        <v>0</v>
      </c>
      <c r="N3" s="74">
        <f t="shared" ref="N3:N66" si="6">+M3*2</f>
        <v>0</v>
      </c>
      <c r="O3" s="56">
        <f>VLOOKUP(A3,'BENS MOVEIS'!$A:$C,3,0)</f>
        <v>1811547.78</v>
      </c>
      <c r="P3" s="56">
        <v>0</v>
      </c>
      <c r="Q3" s="72">
        <f t="shared" si="0"/>
        <v>1811547.78</v>
      </c>
      <c r="R3" s="57">
        <f t="shared" ref="R3:R66" si="7">Q3/$Q$444</f>
        <v>2.3781108856497287E-5</v>
      </c>
      <c r="S3" s="70" t="str" cm="1">
        <f t="array" ref="S3">_xlfn.IFS(R3&gt;20%,"10",R3&gt;10%,"7",R3&gt;0%,"4",R3=0,"0")</f>
        <v>4</v>
      </c>
      <c r="T3" s="74">
        <f t="shared" ref="T3:T66" si="8">+S3*2</f>
        <v>8</v>
      </c>
      <c r="U3" s="55">
        <f>VLOOKUP(A3,'Tempo sem Auditoria'!$A:$M,13,0)</f>
        <v>1</v>
      </c>
      <c r="V3" s="71" t="str">
        <f t="shared" ref="V3:V66" si="9">IF(U3=1,"0",IF(U3=2,"2",IF(U3=3,"4",IF(U3=4,"6",IF(U3=5,"8",IF(U3&gt;5,"10"))))))</f>
        <v>0</v>
      </c>
      <c r="W3" s="74">
        <f t="shared" ref="W3:W66" si="10">+V3*4</f>
        <v>0</v>
      </c>
      <c r="X3" s="55">
        <f>VLOOKUP(A3,'NOTAS AUDITORIA-CONTINUA-OM'!$A:$C,3,0)</f>
        <v>25</v>
      </c>
      <c r="Y3" s="57">
        <f>VLOOKUP(A3,'NOTAS AUDITORIA-CONTINUA-OM'!$A:$D,4,0)</f>
        <v>4.2115902964959566E-3</v>
      </c>
      <c r="Z3" s="71" t="str">
        <f t="shared" ref="Z3:Z66" si="11">IF(Y3&lt;21%,"4",IF(Y3&lt;31%,"7",IF(Y3&gt;30%,"10")))</f>
        <v>4</v>
      </c>
      <c r="AA3" s="74">
        <f t="shared" ref="AA3:AA66" si="12">+Z3*3</f>
        <v>12</v>
      </c>
      <c r="AB3" s="55">
        <f>VLOOKUP(A3,'OM em FOCO'!$B:$G,6,0)</f>
        <v>1</v>
      </c>
      <c r="AC3" s="71">
        <f t="shared" ref="AC3:AC66" si="13">IF(AB3=0,0,2)</f>
        <v>2</v>
      </c>
      <c r="AD3" s="74">
        <f t="shared" ref="AD3:AD66" si="14">+AC3*2</f>
        <v>4</v>
      </c>
      <c r="AE3" s="71">
        <f>VLOOKUP(A3,OM_SIAFI!$B:$E,4,0)</f>
        <v>0</v>
      </c>
      <c r="AF3" s="74">
        <f t="shared" ref="AF3:AF66" si="15">+AE3*1</f>
        <v>0</v>
      </c>
      <c r="AG3" s="71">
        <f>VLOOKUP(A3,OM_SIAFI!$B:$F,5,0)</f>
        <v>0</v>
      </c>
      <c r="AH3" s="74">
        <f t="shared" ref="AH3:AH66" si="16">+AG3*1</f>
        <v>0</v>
      </c>
      <c r="AI3" s="86">
        <f t="shared" ref="AI3:AI66" si="17">SUM(F3,J3,N3,T3,W3,AA3,AD3,AF3,AH3)</f>
        <v>64</v>
      </c>
    </row>
    <row r="4" spans="1:35" x14ac:dyDescent="0.25">
      <c r="A4" s="47">
        <v>772010</v>
      </c>
      <c r="B4" s="47" t="s">
        <v>1034</v>
      </c>
      <c r="C4" s="56">
        <f>VLOOKUP(A4,EXEC_LICITACAO!$A:$Z,25,0)</f>
        <v>661017457.09000003</v>
      </c>
      <c r="D4" s="63">
        <f t="shared" ref="D4:D67" si="18">C4/$C$446</f>
        <v>9.2502800387682327E-2</v>
      </c>
      <c r="E4" s="70" t="str" cm="1">
        <f t="array" ref="E4">_xlfn.IFS(D4&gt;20%,"10",D4&gt;10%,"7",D4&gt;0%,"4",D4=0,"0")</f>
        <v>4</v>
      </c>
      <c r="F4" s="74">
        <f t="shared" si="1"/>
        <v>16</v>
      </c>
      <c r="G4" s="56">
        <v>0</v>
      </c>
      <c r="H4" s="57">
        <f t="shared" si="2"/>
        <v>0</v>
      </c>
      <c r="I4" s="70" t="str" cm="1">
        <f t="array" ref="I4">_xlfn.IFS(H4&gt;20%,"10",H4&gt;10%,"7",H4&gt;0%,"4",H4=0,"0")</f>
        <v>0</v>
      </c>
      <c r="J4" s="74">
        <f t="shared" si="3"/>
        <v>0</v>
      </c>
      <c r="K4" s="56">
        <f>VLOOKUP(A4,MUNIC!C:E,3,0)</f>
        <v>0</v>
      </c>
      <c r="L4" s="57">
        <f t="shared" si="4"/>
        <v>0</v>
      </c>
      <c r="M4" s="70" t="str">
        <f t="shared" si="5"/>
        <v>0</v>
      </c>
      <c r="N4" s="74">
        <f t="shared" si="6"/>
        <v>0</v>
      </c>
      <c r="O4" s="56">
        <v>0</v>
      </c>
      <c r="P4" s="56">
        <v>0</v>
      </c>
      <c r="Q4" s="72">
        <f t="shared" si="0"/>
        <v>0</v>
      </c>
      <c r="R4" s="57">
        <f t="shared" si="7"/>
        <v>0</v>
      </c>
      <c r="S4" s="70" t="str" cm="1">
        <f t="array" ref="S4">_xlfn.IFS(R4&gt;20%,"10",R4&gt;10%,"7",R4&gt;0%,"4",R4=0,"0")</f>
        <v>0</v>
      </c>
      <c r="T4" s="74">
        <f t="shared" si="8"/>
        <v>0</v>
      </c>
      <c r="U4" s="55" t="s">
        <v>772</v>
      </c>
      <c r="V4" s="71" t="str">
        <f t="shared" si="9"/>
        <v>10</v>
      </c>
      <c r="W4" s="74">
        <f t="shared" si="10"/>
        <v>40</v>
      </c>
      <c r="X4" s="56">
        <v>0</v>
      </c>
      <c r="Y4" s="57">
        <v>0</v>
      </c>
      <c r="Z4" s="71" t="str">
        <f t="shared" si="11"/>
        <v>4</v>
      </c>
      <c r="AA4" s="74">
        <f t="shared" si="12"/>
        <v>12</v>
      </c>
      <c r="AB4" s="55">
        <f>VLOOKUP(A4,'OM em FOCO'!$B:$G,6,0)</f>
        <v>0</v>
      </c>
      <c r="AC4" s="71">
        <f t="shared" si="13"/>
        <v>0</v>
      </c>
      <c r="AD4" s="74">
        <f t="shared" si="14"/>
        <v>0</v>
      </c>
      <c r="AE4" s="71">
        <v>0</v>
      </c>
      <c r="AF4" s="74">
        <f t="shared" si="15"/>
        <v>0</v>
      </c>
      <c r="AG4" s="71">
        <v>0</v>
      </c>
      <c r="AH4" s="74">
        <f t="shared" si="16"/>
        <v>0</v>
      </c>
      <c r="AI4" s="86">
        <f t="shared" si="17"/>
        <v>68</v>
      </c>
    </row>
    <row r="5" spans="1:35" x14ac:dyDescent="0.25">
      <c r="A5" s="55">
        <v>710300</v>
      </c>
      <c r="B5" s="55" t="s">
        <v>1037</v>
      </c>
      <c r="C5" s="56">
        <f>VLOOKUP(A5,EXEC_LICITACAO!$A:$Z,25,0)</f>
        <v>585793108.6400001</v>
      </c>
      <c r="D5" s="63">
        <f t="shared" si="18"/>
        <v>8.1975903080617141E-2</v>
      </c>
      <c r="E5" s="70" t="str" cm="1">
        <f t="array" ref="E5">_xlfn.IFS(D5&gt;20%,"10",D5&gt;10%,"7",D5&gt;0%,"4",D5=0,"0")</f>
        <v>4</v>
      </c>
      <c r="F5" s="74">
        <f t="shared" si="1"/>
        <v>16</v>
      </c>
      <c r="G5" s="56">
        <f>VLOOKUP(A5,PAGAMENTO!$A:$C,3,0)</f>
        <v>6032652.8700000001</v>
      </c>
      <c r="H5" s="57">
        <f t="shared" si="2"/>
        <v>6.1162035929984259E-4</v>
      </c>
      <c r="I5" s="70" t="str" cm="1">
        <f t="array" ref="I5">_xlfn.IFS(H5&gt;20%,"10",H5&gt;10%,"7",H5&gt;0%,"4",H5=0,"0")</f>
        <v>4</v>
      </c>
      <c r="J5" s="74">
        <f t="shared" si="3"/>
        <v>12</v>
      </c>
      <c r="K5" s="56">
        <f>VLOOKUP(A5,MUNIC!C:E,3,0)</f>
        <v>0</v>
      </c>
      <c r="L5" s="57">
        <f t="shared" si="4"/>
        <v>0</v>
      </c>
      <c r="M5" s="70" t="str">
        <f t="shared" si="5"/>
        <v>0</v>
      </c>
      <c r="N5" s="74">
        <f t="shared" si="6"/>
        <v>0</v>
      </c>
      <c r="O5" s="56">
        <f>VLOOKUP(A5,'BENS MOVEIS'!$A:$C,3,0)</f>
        <v>39680685.700000003</v>
      </c>
      <c r="P5" s="56">
        <v>0</v>
      </c>
      <c r="Q5" s="72">
        <f t="shared" si="0"/>
        <v>39680685.700000003</v>
      </c>
      <c r="R5" s="57">
        <f t="shared" si="7"/>
        <v>5.2090853829544332E-4</v>
      </c>
      <c r="S5" s="70" t="str" cm="1">
        <f t="array" ref="S5">_xlfn.IFS(R5&gt;20%,"10",R5&gt;10%,"7",R5&gt;0%,"4",R5=0,"0")</f>
        <v>4</v>
      </c>
      <c r="T5" s="74">
        <f t="shared" si="8"/>
        <v>8</v>
      </c>
      <c r="U5" s="55" t="s">
        <v>772</v>
      </c>
      <c r="V5" s="71" t="str">
        <f t="shared" si="9"/>
        <v>10</v>
      </c>
      <c r="W5" s="74">
        <f t="shared" si="10"/>
        <v>40</v>
      </c>
      <c r="X5" s="56">
        <v>0</v>
      </c>
      <c r="Y5" s="57">
        <v>0</v>
      </c>
      <c r="Z5" s="71" t="str">
        <f t="shared" si="11"/>
        <v>4</v>
      </c>
      <c r="AA5" s="74">
        <f t="shared" si="12"/>
        <v>12</v>
      </c>
      <c r="AB5" s="55">
        <f>VLOOKUP(A5,'OM em FOCO'!$B:$G,6,0)</f>
        <v>1</v>
      </c>
      <c r="AC5" s="71">
        <f t="shared" si="13"/>
        <v>2</v>
      </c>
      <c r="AD5" s="74">
        <f t="shared" si="14"/>
        <v>4</v>
      </c>
      <c r="AE5" s="71">
        <f>VLOOKUP(A5,OM_SIAFI!$B:$E,4,0)</f>
        <v>0</v>
      </c>
      <c r="AF5" s="74">
        <f t="shared" si="15"/>
        <v>0</v>
      </c>
      <c r="AG5" s="71">
        <f>VLOOKUP(A5,OM_SIAFI!$B:$F,5,0)</f>
        <v>0</v>
      </c>
      <c r="AH5" s="74">
        <f t="shared" si="16"/>
        <v>0</v>
      </c>
      <c r="AI5" s="86">
        <f t="shared" si="17"/>
        <v>92</v>
      </c>
    </row>
    <row r="6" spans="1:35" x14ac:dyDescent="0.25">
      <c r="A6" s="47">
        <v>770100</v>
      </c>
      <c r="B6" s="47" t="s">
        <v>758</v>
      </c>
      <c r="C6" s="56">
        <f>VLOOKUP(A6,EXEC_LICITACAO!$A:$Z,25,0)</f>
        <v>579443693.33528399</v>
      </c>
      <c r="D6" s="63">
        <f t="shared" si="18"/>
        <v>8.1087365735330832E-2</v>
      </c>
      <c r="E6" s="70" t="str" cm="1">
        <f t="array" ref="E6">_xlfn.IFS(D6&gt;20%,"10",D6&gt;10%,"7",D6&gt;0%,"4",D6=0,"0")</f>
        <v>4</v>
      </c>
      <c r="F6" s="74">
        <f t="shared" si="1"/>
        <v>16</v>
      </c>
      <c r="G6" s="56">
        <v>0</v>
      </c>
      <c r="H6" s="57">
        <f t="shared" si="2"/>
        <v>0</v>
      </c>
      <c r="I6" s="70" t="str" cm="1">
        <f t="array" ref="I6">_xlfn.IFS(H6&gt;20%,"10",H6&gt;10%,"7",H6&gt;0%,"4",H6=0,"0")</f>
        <v>0</v>
      </c>
      <c r="J6" s="74">
        <f t="shared" si="3"/>
        <v>0</v>
      </c>
      <c r="K6" s="56">
        <f>VLOOKUP(A6,MUNIC!C:E,3,0)</f>
        <v>0</v>
      </c>
      <c r="L6" s="57">
        <f t="shared" si="4"/>
        <v>0</v>
      </c>
      <c r="M6" s="70" t="str">
        <f t="shared" si="5"/>
        <v>0</v>
      </c>
      <c r="N6" s="74">
        <f t="shared" si="6"/>
        <v>0</v>
      </c>
      <c r="O6" s="56">
        <f>VLOOKUP(A6,'BENS MOVEIS'!$A:$C,3,0)</f>
        <v>5070807.2933470001</v>
      </c>
      <c r="P6" s="56">
        <f>VLOOKUP(A6,'BENS IMOVEIS'!$A:$C,3,0)</f>
        <v>137379891.01968899</v>
      </c>
      <c r="Q6" s="72">
        <f t="shared" si="0"/>
        <v>142450698.31303599</v>
      </c>
      <c r="R6" s="57">
        <f t="shared" si="7"/>
        <v>1.8700227510788389E-3</v>
      </c>
      <c r="S6" s="70" t="str" cm="1">
        <f t="array" ref="S6">_xlfn.IFS(R6&gt;20%,"10",R6&gt;10%,"7",R6&gt;0%,"4",R6=0,"0")</f>
        <v>4</v>
      </c>
      <c r="T6" s="74">
        <f t="shared" si="8"/>
        <v>8</v>
      </c>
      <c r="U6" s="55">
        <f>VLOOKUP(A6,'Tempo sem Auditoria'!$A:$M,13,0)</f>
        <v>1</v>
      </c>
      <c r="V6" s="71" t="str">
        <f t="shared" si="9"/>
        <v>0</v>
      </c>
      <c r="W6" s="74">
        <f t="shared" si="10"/>
        <v>0</v>
      </c>
      <c r="X6" s="55">
        <f>VLOOKUP(A6,'NOTAS AUDITORIA-CONTINUA-OM'!$A:$C,3,0)</f>
        <v>3</v>
      </c>
      <c r="Y6" s="57">
        <f>VLOOKUP(A6,'NOTAS AUDITORIA-CONTINUA-OM'!$A:$D,4,0)</f>
        <v>5.0539083557951485E-4</v>
      </c>
      <c r="Z6" s="71" t="str">
        <f t="shared" si="11"/>
        <v>4</v>
      </c>
      <c r="AA6" s="74">
        <f t="shared" si="12"/>
        <v>12</v>
      </c>
      <c r="AB6" s="55">
        <f>VLOOKUP(A6,'OM em FOCO'!$B:$G,6,0)</f>
        <v>0</v>
      </c>
      <c r="AC6" s="71">
        <f t="shared" si="13"/>
        <v>0</v>
      </c>
      <c r="AD6" s="74">
        <f t="shared" si="14"/>
        <v>0</v>
      </c>
      <c r="AE6" s="71">
        <f>VLOOKUP(A6,OM_SIAFI!$B:$E,4,0)</f>
        <v>0</v>
      </c>
      <c r="AF6" s="74">
        <f t="shared" si="15"/>
        <v>0</v>
      </c>
      <c r="AG6" s="71">
        <f>VLOOKUP(A6,OM_SIAFI!$B:$F,5,0)</f>
        <v>4</v>
      </c>
      <c r="AH6" s="74">
        <f t="shared" si="16"/>
        <v>4</v>
      </c>
      <c r="AI6" s="86">
        <f t="shared" si="17"/>
        <v>40</v>
      </c>
    </row>
    <row r="7" spans="1:35" x14ac:dyDescent="0.25">
      <c r="A7" s="55">
        <v>740002</v>
      </c>
      <c r="B7" s="55" t="s">
        <v>218</v>
      </c>
      <c r="C7" s="56">
        <f>VLOOKUP(A7,EXEC_LICITACAO!$A:$Z,25,0)</f>
        <v>546691899.27999997</v>
      </c>
      <c r="D7" s="63">
        <f t="shared" si="18"/>
        <v>7.6504078811000908E-2</v>
      </c>
      <c r="E7" s="70" t="str" cm="1">
        <f t="array" ref="E7">_xlfn.IFS(D7&gt;20%,"10",D7&gt;10%,"7",D7&gt;0%,"4",D7=0,"0")</f>
        <v>4</v>
      </c>
      <c r="F7" s="74">
        <f t="shared" si="1"/>
        <v>16</v>
      </c>
      <c r="G7" s="56">
        <f>VLOOKUP(A7,PAGAMENTO!$A:$C,3,0)</f>
        <v>36869930.049999997</v>
      </c>
      <c r="H7" s="57">
        <f t="shared" si="2"/>
        <v>3.7380569295944023E-3</v>
      </c>
      <c r="I7" s="70" t="str" cm="1">
        <f t="array" ref="I7">_xlfn.IFS(H7&gt;20%,"10",H7&gt;10%,"7",H7&gt;0%,"4",H7=0,"0")</f>
        <v>4</v>
      </c>
      <c r="J7" s="74">
        <f t="shared" si="3"/>
        <v>12</v>
      </c>
      <c r="K7" s="56">
        <f>VLOOKUP(A7,MUNIC!C:E,3,0)</f>
        <v>0</v>
      </c>
      <c r="L7" s="57">
        <f t="shared" si="4"/>
        <v>0</v>
      </c>
      <c r="M7" s="70" t="str">
        <f t="shared" si="5"/>
        <v>0</v>
      </c>
      <c r="N7" s="74">
        <f t="shared" si="6"/>
        <v>0</v>
      </c>
      <c r="O7" s="56">
        <f>VLOOKUP(A7,'BENS MOVEIS'!$A:$C,3,0)</f>
        <v>8124218768.8199997</v>
      </c>
      <c r="P7" s="56">
        <f>VLOOKUP(A7,'BENS IMOVEIS'!$A:$C,3,0)</f>
        <v>9291633520.0799999</v>
      </c>
      <c r="Q7" s="72">
        <f t="shared" si="0"/>
        <v>17415852288.900002</v>
      </c>
      <c r="R7" s="57">
        <f t="shared" si="7"/>
        <v>0.22862674873030858</v>
      </c>
      <c r="S7" s="70" t="str" cm="1">
        <f t="array" ref="S7">_xlfn.IFS(R7&gt;20%,"10",R7&gt;10%,"7",R7&gt;0%,"4",R7=0,"0")</f>
        <v>10</v>
      </c>
      <c r="T7" s="74">
        <f t="shared" si="8"/>
        <v>20</v>
      </c>
      <c r="U7" s="55">
        <f>VLOOKUP(A7,'Tempo sem Auditoria'!$A:$M,13,0)</f>
        <v>2</v>
      </c>
      <c r="V7" s="71" t="str">
        <f t="shared" si="9"/>
        <v>2</v>
      </c>
      <c r="W7" s="74">
        <f t="shared" si="10"/>
        <v>8</v>
      </c>
      <c r="X7" s="55">
        <f>VLOOKUP(A7,'NOTAS AUDITORIA-CONTINUA-OM'!$A:$C,3,0)</f>
        <v>12</v>
      </c>
      <c r="Y7" s="57">
        <f>VLOOKUP(A7,'NOTAS AUDITORIA-CONTINUA-OM'!$A:$D,4,0)</f>
        <v>2.0215633423180594E-3</v>
      </c>
      <c r="Z7" s="71" t="str">
        <f t="shared" si="11"/>
        <v>4</v>
      </c>
      <c r="AA7" s="74">
        <f t="shared" si="12"/>
        <v>12</v>
      </c>
      <c r="AB7" s="55">
        <f>VLOOKUP(A7,'OM em FOCO'!$B:$G,6,0)</f>
        <v>2</v>
      </c>
      <c r="AC7" s="71">
        <f t="shared" si="13"/>
        <v>2</v>
      </c>
      <c r="AD7" s="74">
        <f t="shared" si="14"/>
        <v>4</v>
      </c>
      <c r="AE7" s="71">
        <f>VLOOKUP(A7,OM_SIAFI!$B:$E,4,0)</f>
        <v>0</v>
      </c>
      <c r="AF7" s="74">
        <f t="shared" si="15"/>
        <v>0</v>
      </c>
      <c r="AG7" s="71">
        <f>VLOOKUP(A7,OM_SIAFI!$B:$F,5,0)</f>
        <v>0</v>
      </c>
      <c r="AH7" s="74">
        <f t="shared" si="16"/>
        <v>0</v>
      </c>
      <c r="AI7" s="86">
        <f t="shared" si="17"/>
        <v>72</v>
      </c>
    </row>
    <row r="8" spans="1:35" x14ac:dyDescent="0.25">
      <c r="A8" s="47">
        <v>740003</v>
      </c>
      <c r="B8" s="47" t="s">
        <v>32</v>
      </c>
      <c r="C8" s="56">
        <f>VLOOKUP(A8,EXEC_LICITACAO!$A:$Z,25,0)</f>
        <v>494181191.094598</v>
      </c>
      <c r="D8" s="63">
        <f t="shared" si="18"/>
        <v>6.9155728921916626E-2</v>
      </c>
      <c r="E8" s="70" t="str" cm="1">
        <f t="array" ref="E8">_xlfn.IFS(D8&gt;20%,"10",D8&gt;10%,"7",D8&gt;0%,"4",D8=0,"0")</f>
        <v>4</v>
      </c>
      <c r="F8" s="74">
        <f t="shared" si="1"/>
        <v>16</v>
      </c>
      <c r="G8" s="56">
        <v>0</v>
      </c>
      <c r="H8" s="57">
        <f t="shared" si="2"/>
        <v>0</v>
      </c>
      <c r="I8" s="70" t="str" cm="1">
        <f t="array" ref="I8">_xlfn.IFS(H8&gt;20%,"10",H8&gt;10%,"7",H8&gt;0%,"4",H8=0,"0")</f>
        <v>0</v>
      </c>
      <c r="J8" s="74">
        <f t="shared" si="3"/>
        <v>0</v>
      </c>
      <c r="K8" s="56">
        <f>VLOOKUP(A8,MUNIC!C:E,3,0)</f>
        <v>0</v>
      </c>
      <c r="L8" s="57">
        <f t="shared" si="4"/>
        <v>0</v>
      </c>
      <c r="M8" s="70" t="str">
        <f t="shared" si="5"/>
        <v>0</v>
      </c>
      <c r="N8" s="74">
        <f t="shared" si="6"/>
        <v>0</v>
      </c>
      <c r="O8" s="56">
        <f>VLOOKUP(A8,'BENS MOVEIS'!$A:$C,3,0)</f>
        <v>24891935.103087999</v>
      </c>
      <c r="P8" s="56">
        <v>0</v>
      </c>
      <c r="Q8" s="72">
        <f t="shared" si="0"/>
        <v>24891935.103087999</v>
      </c>
      <c r="R8" s="57">
        <f t="shared" si="7"/>
        <v>3.2676908932283404E-4</v>
      </c>
      <c r="S8" s="70" t="str" cm="1">
        <f t="array" ref="S8">_xlfn.IFS(R8&gt;20%,"10",R8&gt;10%,"7",R8&gt;0%,"4",R8=0,"0")</f>
        <v>4</v>
      </c>
      <c r="T8" s="74">
        <f t="shared" si="8"/>
        <v>8</v>
      </c>
      <c r="U8" s="55" t="s">
        <v>772</v>
      </c>
      <c r="V8" s="71" t="str">
        <f t="shared" si="9"/>
        <v>10</v>
      </c>
      <c r="W8" s="74">
        <f t="shared" si="10"/>
        <v>40</v>
      </c>
      <c r="X8" s="56">
        <v>0</v>
      </c>
      <c r="Y8" s="57">
        <v>0</v>
      </c>
      <c r="Z8" s="71" t="str">
        <f t="shared" si="11"/>
        <v>4</v>
      </c>
      <c r="AA8" s="74">
        <f t="shared" si="12"/>
        <v>12</v>
      </c>
      <c r="AB8" s="55">
        <f>VLOOKUP(A8,'OM em FOCO'!$B:$G,6,0)</f>
        <v>0</v>
      </c>
      <c r="AC8" s="71">
        <f t="shared" si="13"/>
        <v>0</v>
      </c>
      <c r="AD8" s="74">
        <f t="shared" si="14"/>
        <v>0</v>
      </c>
      <c r="AE8" s="71">
        <v>0</v>
      </c>
      <c r="AF8" s="74">
        <f t="shared" si="15"/>
        <v>0</v>
      </c>
      <c r="AG8" s="71">
        <v>0</v>
      </c>
      <c r="AH8" s="74">
        <f t="shared" si="16"/>
        <v>0</v>
      </c>
      <c r="AI8" s="86">
        <f t="shared" si="17"/>
        <v>76</v>
      </c>
    </row>
    <row r="9" spans="1:35" x14ac:dyDescent="0.25">
      <c r="A9" s="47">
        <v>773201</v>
      </c>
      <c r="B9" s="47" t="s">
        <v>82</v>
      </c>
      <c r="C9" s="56">
        <f>VLOOKUP(A9,EXEC_LICITACAO!$A:$Z,25,0)</f>
        <v>463514800.05046898</v>
      </c>
      <c r="D9" s="63">
        <f t="shared" si="18"/>
        <v>6.4864273349996004E-2</v>
      </c>
      <c r="E9" s="70" t="str" cm="1">
        <f t="array" ref="E9">_xlfn.IFS(D9&gt;20%,"10",D9&gt;10%,"7",D9&gt;0%,"4",D9=0,"0")</f>
        <v>4</v>
      </c>
      <c r="F9" s="74">
        <f t="shared" si="1"/>
        <v>16</v>
      </c>
      <c r="G9" s="56">
        <v>0</v>
      </c>
      <c r="H9" s="57">
        <f t="shared" si="2"/>
        <v>0</v>
      </c>
      <c r="I9" s="70" t="str" cm="1">
        <f t="array" ref="I9">_xlfn.IFS(H9&gt;20%,"10",H9&gt;10%,"7",H9&gt;0%,"4",H9=0,"0")</f>
        <v>0</v>
      </c>
      <c r="J9" s="74">
        <f t="shared" si="3"/>
        <v>0</v>
      </c>
      <c r="K9" s="56">
        <f>VLOOKUP(A9,MUNIC!C:E,3,0)</f>
        <v>0</v>
      </c>
      <c r="L9" s="57">
        <f t="shared" si="4"/>
        <v>0</v>
      </c>
      <c r="M9" s="70" t="str">
        <f t="shared" si="5"/>
        <v>0</v>
      </c>
      <c r="N9" s="74">
        <f t="shared" si="6"/>
        <v>0</v>
      </c>
      <c r="O9" s="56">
        <f>VLOOKUP(A9,'BENS MOVEIS'!$A:$C,3,0)</f>
        <v>608619.12899999996</v>
      </c>
      <c r="P9" s="56">
        <v>0</v>
      </c>
      <c r="Q9" s="72">
        <f t="shared" si="0"/>
        <v>608619.12899999996</v>
      </c>
      <c r="R9" s="57">
        <f t="shared" si="7"/>
        <v>7.9896527812783177E-6</v>
      </c>
      <c r="S9" s="70" t="str" cm="1">
        <f t="array" ref="S9">_xlfn.IFS(R9&gt;20%,"10",R9&gt;10%,"7",R9&gt;0%,"4",R9=0,"0")</f>
        <v>4</v>
      </c>
      <c r="T9" s="74">
        <f t="shared" si="8"/>
        <v>8</v>
      </c>
      <c r="U9" s="55" t="s">
        <v>772</v>
      </c>
      <c r="V9" s="71" t="str">
        <f t="shared" si="9"/>
        <v>10</v>
      </c>
      <c r="W9" s="74">
        <f t="shared" si="10"/>
        <v>40</v>
      </c>
      <c r="X9" s="56">
        <v>0</v>
      </c>
      <c r="Y9" s="57">
        <v>0</v>
      </c>
      <c r="Z9" s="71" t="str">
        <f t="shared" si="11"/>
        <v>4</v>
      </c>
      <c r="AA9" s="74">
        <f t="shared" si="12"/>
        <v>12</v>
      </c>
      <c r="AB9" s="55">
        <f>VLOOKUP(A9,'OM em FOCO'!$B:$G,6,0)</f>
        <v>0</v>
      </c>
      <c r="AC9" s="71">
        <f t="shared" si="13"/>
        <v>0</v>
      </c>
      <c r="AD9" s="74">
        <f t="shared" si="14"/>
        <v>0</v>
      </c>
      <c r="AE9" s="71">
        <v>0</v>
      </c>
      <c r="AF9" s="74">
        <f t="shared" si="15"/>
        <v>0</v>
      </c>
      <c r="AG9" s="71">
        <v>0</v>
      </c>
      <c r="AH9" s="74">
        <f t="shared" si="16"/>
        <v>0</v>
      </c>
      <c r="AI9" s="86">
        <f t="shared" si="17"/>
        <v>76</v>
      </c>
    </row>
    <row r="10" spans="1:35" x14ac:dyDescent="0.25">
      <c r="A10" s="55">
        <v>765720</v>
      </c>
      <c r="B10" s="55" t="s">
        <v>282</v>
      </c>
      <c r="C10" s="56">
        <f>VLOOKUP(A10,EXEC_LICITACAO!$A:$Z,25,0)</f>
        <v>249041392.94</v>
      </c>
      <c r="D10" s="63">
        <f t="shared" si="18"/>
        <v>3.4850859099569288E-2</v>
      </c>
      <c r="E10" s="70" t="str" cm="1">
        <f t="array" ref="E10">_xlfn.IFS(D10&gt;20%,"10",D10&gt;10%,"7",D10&gt;0%,"4",D10=0,"0")</f>
        <v>4</v>
      </c>
      <c r="F10" s="74">
        <f t="shared" si="1"/>
        <v>16</v>
      </c>
      <c r="G10" s="56">
        <f>VLOOKUP(A10,PAGAMENTO!$A:$C,3,0)</f>
        <v>321157395.56999999</v>
      </c>
      <c r="H10" s="57">
        <f t="shared" si="2"/>
        <v>3.2560534461901679E-2</v>
      </c>
      <c r="I10" s="70" t="str" cm="1">
        <f t="array" ref="I10">_xlfn.IFS(H10&gt;20%,"10",H10&gt;10%,"7",H10&gt;0%,"4",H10=0,"0")</f>
        <v>4</v>
      </c>
      <c r="J10" s="74">
        <f t="shared" si="3"/>
        <v>12</v>
      </c>
      <c r="K10" s="56">
        <f>VLOOKUP(A10,MUNIC!C:E,3,0)</f>
        <v>7999428.6500000004</v>
      </c>
      <c r="L10" s="57">
        <f t="shared" si="4"/>
        <v>3.7655317407969069E-2</v>
      </c>
      <c r="M10" s="70" t="str">
        <f t="shared" si="5"/>
        <v>4</v>
      </c>
      <c r="N10" s="74">
        <f t="shared" si="6"/>
        <v>8</v>
      </c>
      <c r="O10" s="56">
        <f>VLOOKUP(A10,'BENS MOVEIS'!$A:$C,3,0)</f>
        <v>187149117</v>
      </c>
      <c r="P10" s="56">
        <f>VLOOKUP(A10,'BENS IMOVEIS'!$A:$C,3,0)</f>
        <v>401089873.31</v>
      </c>
      <c r="Q10" s="72">
        <f t="shared" si="0"/>
        <v>588238990.30999994</v>
      </c>
      <c r="R10" s="57">
        <f t="shared" si="7"/>
        <v>7.7221123376597662E-3</v>
      </c>
      <c r="S10" s="70" t="str" cm="1">
        <f t="array" ref="S10">_xlfn.IFS(R10&gt;20%,"10",R10&gt;10%,"7",R10&gt;0%,"4",R10=0,"0")</f>
        <v>4</v>
      </c>
      <c r="T10" s="74">
        <f t="shared" si="8"/>
        <v>8</v>
      </c>
      <c r="U10" s="55">
        <f>VLOOKUP(A10,'Tempo sem Auditoria'!$A:$M,13,0)</f>
        <v>1</v>
      </c>
      <c r="V10" s="71" t="str">
        <f t="shared" si="9"/>
        <v>0</v>
      </c>
      <c r="W10" s="74">
        <f t="shared" si="10"/>
        <v>0</v>
      </c>
      <c r="X10" s="55">
        <f>VLOOKUP(A10,'NOTAS AUDITORIA-CONTINUA-OM'!$A:$C,3,0)</f>
        <v>135</v>
      </c>
      <c r="Y10" s="57">
        <f>VLOOKUP(A10,'NOTAS AUDITORIA-CONTINUA-OM'!$A:$D,4,0)</f>
        <v>2.2742587601078168E-2</v>
      </c>
      <c r="Z10" s="71" t="str">
        <f t="shared" si="11"/>
        <v>4</v>
      </c>
      <c r="AA10" s="74">
        <f t="shared" si="12"/>
        <v>12</v>
      </c>
      <c r="AB10" s="55">
        <f>VLOOKUP(A10,'OM em FOCO'!$B:$G,6,0)</f>
        <v>2</v>
      </c>
      <c r="AC10" s="71">
        <f t="shared" si="13"/>
        <v>2</v>
      </c>
      <c r="AD10" s="74">
        <f t="shared" si="14"/>
        <v>4</v>
      </c>
      <c r="AE10" s="71">
        <f>VLOOKUP(A10,OM_SIAFI!$B:$E,4,0)</f>
        <v>5</v>
      </c>
      <c r="AF10" s="74">
        <f t="shared" si="15"/>
        <v>5</v>
      </c>
      <c r="AG10" s="71">
        <f>VLOOKUP(A10,OM_SIAFI!$B:$F,5,0)</f>
        <v>8</v>
      </c>
      <c r="AH10" s="74">
        <f t="shared" si="16"/>
        <v>8</v>
      </c>
      <c r="AI10" s="86">
        <f t="shared" si="17"/>
        <v>73</v>
      </c>
    </row>
    <row r="11" spans="1:35" x14ac:dyDescent="0.25">
      <c r="A11" s="55">
        <v>741000</v>
      </c>
      <c r="B11" s="55" t="s">
        <v>224</v>
      </c>
      <c r="C11" s="56">
        <f>VLOOKUP(A11,EXEC_LICITACAO!$A:$Z,25,0)</f>
        <v>188820805.03999999</v>
      </c>
      <c r="D11" s="63">
        <f t="shared" si="18"/>
        <v>2.6423588439780762E-2</v>
      </c>
      <c r="E11" s="70" t="str" cm="1">
        <f t="array" ref="E11">_xlfn.IFS(D11&gt;20%,"10",D11&gt;10%,"7",D11&gt;0%,"4",D11=0,"0")</f>
        <v>4</v>
      </c>
      <c r="F11" s="74">
        <f t="shared" si="1"/>
        <v>16</v>
      </c>
      <c r="G11" s="56">
        <f>VLOOKUP(A11,PAGAMENTO!$A:$C,3,0)</f>
        <v>76676859.670000002</v>
      </c>
      <c r="H11" s="57">
        <f t="shared" si="2"/>
        <v>7.7738814866284535E-3</v>
      </c>
      <c r="I11" s="70" t="str" cm="1">
        <f t="array" ref="I11">_xlfn.IFS(H11&gt;20%,"10",H11&gt;10%,"7",H11&gt;0%,"4",H11=0,"0")</f>
        <v>4</v>
      </c>
      <c r="J11" s="74">
        <f t="shared" si="3"/>
        <v>12</v>
      </c>
      <c r="K11" s="56">
        <f>VLOOKUP(A11,MUNIC!C:E,3,0)</f>
        <v>0</v>
      </c>
      <c r="L11" s="57">
        <f t="shared" si="4"/>
        <v>0</v>
      </c>
      <c r="M11" s="70" t="str">
        <f t="shared" si="5"/>
        <v>0</v>
      </c>
      <c r="N11" s="74">
        <f t="shared" si="6"/>
        <v>0</v>
      </c>
      <c r="O11" s="56">
        <f>VLOOKUP(A11,'BENS MOVEIS'!$A:$C,3,0)</f>
        <v>255287843.06999999</v>
      </c>
      <c r="P11" s="56">
        <v>0</v>
      </c>
      <c r="Q11" s="72">
        <f t="shared" si="0"/>
        <v>255287843.06999999</v>
      </c>
      <c r="R11" s="57">
        <f t="shared" si="7"/>
        <v>3.3512933265210736E-3</v>
      </c>
      <c r="S11" s="70" t="str" cm="1">
        <f t="array" ref="S11">_xlfn.IFS(R11&gt;20%,"10",R11&gt;10%,"7",R11&gt;0%,"4",R11=0,"0")</f>
        <v>4</v>
      </c>
      <c r="T11" s="74">
        <f t="shared" si="8"/>
        <v>8</v>
      </c>
      <c r="U11" s="55">
        <f>VLOOKUP(A11,'Tempo sem Auditoria'!$A:$M,13,0)</f>
        <v>2</v>
      </c>
      <c r="V11" s="71" t="str">
        <f t="shared" si="9"/>
        <v>2</v>
      </c>
      <c r="W11" s="74">
        <f t="shared" si="10"/>
        <v>8</v>
      </c>
      <c r="X11" s="55">
        <f>VLOOKUP(A11,'NOTAS AUDITORIA-CONTINUA-OM'!$A:$C,3,0)</f>
        <v>36</v>
      </c>
      <c r="Y11" s="57">
        <f>VLOOKUP(A11,'NOTAS AUDITORIA-CONTINUA-OM'!$A:$D,4,0)</f>
        <v>6.0646900269541778E-3</v>
      </c>
      <c r="Z11" s="71" t="str">
        <f t="shared" si="11"/>
        <v>4</v>
      </c>
      <c r="AA11" s="74">
        <f t="shared" si="12"/>
        <v>12</v>
      </c>
      <c r="AB11" s="55">
        <f>VLOOKUP(A11,'OM em FOCO'!$B:$G,6,0)</f>
        <v>1</v>
      </c>
      <c r="AC11" s="71">
        <f t="shared" si="13"/>
        <v>2</v>
      </c>
      <c r="AD11" s="74">
        <f t="shared" si="14"/>
        <v>4</v>
      </c>
      <c r="AE11" s="71">
        <f>VLOOKUP(A11,OM_SIAFI!$B:$E,4,0)</f>
        <v>0</v>
      </c>
      <c r="AF11" s="74">
        <f t="shared" si="15"/>
        <v>0</v>
      </c>
      <c r="AG11" s="71">
        <f>VLOOKUP(A11,OM_SIAFI!$B:$F,5,0)</f>
        <v>10</v>
      </c>
      <c r="AH11" s="74">
        <f t="shared" si="16"/>
        <v>10</v>
      </c>
      <c r="AI11" s="86">
        <f t="shared" si="17"/>
        <v>70</v>
      </c>
    </row>
    <row r="12" spans="1:35" x14ac:dyDescent="0.25">
      <c r="A12" s="47">
        <v>778001</v>
      </c>
      <c r="B12" s="47" t="s">
        <v>85</v>
      </c>
      <c r="C12" s="56">
        <f>VLOOKUP(A12,EXEC_LICITACAO!$A:$Z,25,0)</f>
        <v>186993867</v>
      </c>
      <c r="D12" s="63">
        <f t="shared" si="18"/>
        <v>2.6167926682255087E-2</v>
      </c>
      <c r="E12" s="70" t="str" cm="1">
        <f t="array" ref="E12">_xlfn.IFS(D12&gt;20%,"10",D12&gt;10%,"7",D12&gt;0%,"4",D12=0,"0")</f>
        <v>4</v>
      </c>
      <c r="F12" s="74">
        <f t="shared" si="1"/>
        <v>16</v>
      </c>
      <c r="G12" s="56">
        <v>0</v>
      </c>
      <c r="H12" s="57">
        <f t="shared" si="2"/>
        <v>0</v>
      </c>
      <c r="I12" s="70" t="str" cm="1">
        <f t="array" ref="I12">_xlfn.IFS(H12&gt;20%,"10",H12&gt;10%,"7",H12&gt;0%,"4",H12=0,"0")</f>
        <v>0</v>
      </c>
      <c r="J12" s="74">
        <f t="shared" si="3"/>
        <v>0</v>
      </c>
      <c r="K12" s="56">
        <f>VLOOKUP(A12,MUNIC!C:E,3,0)</f>
        <v>0</v>
      </c>
      <c r="L12" s="57">
        <f t="shared" si="4"/>
        <v>0</v>
      </c>
      <c r="M12" s="70" t="str">
        <f t="shared" si="5"/>
        <v>0</v>
      </c>
      <c r="N12" s="74">
        <f t="shared" si="6"/>
        <v>0</v>
      </c>
      <c r="O12" s="56">
        <v>0</v>
      </c>
      <c r="P12" s="56">
        <v>0</v>
      </c>
      <c r="Q12" s="72">
        <f t="shared" si="0"/>
        <v>0</v>
      </c>
      <c r="R12" s="57">
        <f t="shared" si="7"/>
        <v>0</v>
      </c>
      <c r="S12" s="70" t="str" cm="1">
        <f t="array" ref="S12">_xlfn.IFS(R12&gt;20%,"10",R12&gt;10%,"7",R12&gt;0%,"4",R12=0,"0")</f>
        <v>0</v>
      </c>
      <c r="T12" s="74">
        <f t="shared" si="8"/>
        <v>0</v>
      </c>
      <c r="U12" s="55" t="s">
        <v>772</v>
      </c>
      <c r="V12" s="71" t="str">
        <f t="shared" si="9"/>
        <v>10</v>
      </c>
      <c r="W12" s="74">
        <f t="shared" si="10"/>
        <v>40</v>
      </c>
      <c r="X12" s="56">
        <v>0</v>
      </c>
      <c r="Y12" s="57">
        <v>0</v>
      </c>
      <c r="Z12" s="71" t="str">
        <f t="shared" si="11"/>
        <v>4</v>
      </c>
      <c r="AA12" s="74">
        <f t="shared" si="12"/>
        <v>12</v>
      </c>
      <c r="AB12" s="55">
        <f>VLOOKUP(A12,'OM em FOCO'!$B:$G,6,0)</f>
        <v>0</v>
      </c>
      <c r="AC12" s="71">
        <f t="shared" si="13"/>
        <v>0</v>
      </c>
      <c r="AD12" s="74">
        <f t="shared" si="14"/>
        <v>0</v>
      </c>
      <c r="AE12" s="71">
        <v>0</v>
      </c>
      <c r="AF12" s="74">
        <f t="shared" si="15"/>
        <v>0</v>
      </c>
      <c r="AG12" s="71">
        <v>0</v>
      </c>
      <c r="AH12" s="74">
        <f t="shared" si="16"/>
        <v>0</v>
      </c>
      <c r="AI12" s="86">
        <f t="shared" si="17"/>
        <v>68</v>
      </c>
    </row>
    <row r="13" spans="1:35" x14ac:dyDescent="0.25">
      <c r="A13" s="55">
        <v>740015</v>
      </c>
      <c r="B13" s="55" t="s">
        <v>221</v>
      </c>
      <c r="C13" s="56">
        <f>VLOOKUP(A13,EXEC_LICITACAO!$A:$Z,25,0)</f>
        <v>135697666.84999999</v>
      </c>
      <c r="D13" s="63">
        <f t="shared" si="18"/>
        <v>1.8989535079692619E-2</v>
      </c>
      <c r="E13" s="70" t="str" cm="1">
        <f t="array" ref="E13">_xlfn.IFS(D13&gt;20%,"10",D13&gt;10%,"7",D13&gt;0%,"4",D13=0,"0")</f>
        <v>4</v>
      </c>
      <c r="F13" s="74">
        <f t="shared" si="1"/>
        <v>16</v>
      </c>
      <c r="G13" s="56">
        <f>VLOOKUP(A13,PAGAMENTO!$A:$C,3,0)</f>
        <v>75217775.559999987</v>
      </c>
      <c r="H13" s="57">
        <f t="shared" si="2"/>
        <v>7.6259522808813807E-3</v>
      </c>
      <c r="I13" s="70" t="str" cm="1">
        <f t="array" ref="I13">_xlfn.IFS(H13&gt;20%,"10",H13&gt;10%,"7",H13&gt;0%,"4",H13=0,"0")</f>
        <v>4</v>
      </c>
      <c r="J13" s="74">
        <f t="shared" si="3"/>
        <v>12</v>
      </c>
      <c r="K13" s="56">
        <f>VLOOKUP(A13,MUNIC!C:E,3,0)</f>
        <v>10602553.199999999</v>
      </c>
      <c r="L13" s="57">
        <f t="shared" si="4"/>
        <v>4.9908877689768268E-2</v>
      </c>
      <c r="M13" s="70" t="str">
        <f t="shared" si="5"/>
        <v>4</v>
      </c>
      <c r="N13" s="74">
        <f t="shared" si="6"/>
        <v>8</v>
      </c>
      <c r="O13" s="56">
        <f>VLOOKUP(A13,'BENS MOVEIS'!$A:$C,3,0)</f>
        <v>16191187.33</v>
      </c>
      <c r="P13" s="56">
        <f>VLOOKUP(A13,'BENS IMOVEIS'!$A:$C,3,0)</f>
        <v>1040121115.27</v>
      </c>
      <c r="Q13" s="72">
        <f t="shared" si="0"/>
        <v>1056312302.6</v>
      </c>
      <c r="R13" s="57">
        <f t="shared" si="7"/>
        <v>1.3866748717269771E-2</v>
      </c>
      <c r="S13" s="70" t="str" cm="1">
        <f t="array" ref="S13">_xlfn.IFS(R13&gt;20%,"10",R13&gt;10%,"7",R13&gt;0%,"4",R13=0,"0")</f>
        <v>4</v>
      </c>
      <c r="T13" s="74">
        <f t="shared" si="8"/>
        <v>8</v>
      </c>
      <c r="U13" s="55" t="s">
        <v>772</v>
      </c>
      <c r="V13" s="71" t="str">
        <f t="shared" si="9"/>
        <v>10</v>
      </c>
      <c r="W13" s="74">
        <f t="shared" si="10"/>
        <v>40</v>
      </c>
      <c r="X13" s="55">
        <f>VLOOKUP(A13,'NOTAS AUDITORIA-CONTINUA-OM'!$A:$C,3,0)</f>
        <v>114</v>
      </c>
      <c r="Y13" s="57">
        <f>VLOOKUP(A13,'NOTAS AUDITORIA-CONTINUA-OM'!$A:$D,4,0)</f>
        <v>1.9204851752021565E-2</v>
      </c>
      <c r="Z13" s="71" t="str">
        <f t="shared" si="11"/>
        <v>4</v>
      </c>
      <c r="AA13" s="74">
        <f t="shared" si="12"/>
        <v>12</v>
      </c>
      <c r="AB13" s="55">
        <f>VLOOKUP(A13,'OM em FOCO'!$B:$G,6,0)</f>
        <v>0</v>
      </c>
      <c r="AC13" s="71">
        <f t="shared" si="13"/>
        <v>0</v>
      </c>
      <c r="AD13" s="74">
        <f t="shared" si="14"/>
        <v>0</v>
      </c>
      <c r="AE13" s="71">
        <f>VLOOKUP(A13,OM_SIAFI!$B:$E,4,0)</f>
        <v>5</v>
      </c>
      <c r="AF13" s="74">
        <f t="shared" si="15"/>
        <v>5</v>
      </c>
      <c r="AG13" s="71">
        <f>VLOOKUP(A13,OM_SIAFI!$B:$F,5,0)</f>
        <v>10</v>
      </c>
      <c r="AH13" s="74">
        <f t="shared" si="16"/>
        <v>10</v>
      </c>
      <c r="AI13" s="86">
        <f t="shared" si="17"/>
        <v>111</v>
      </c>
    </row>
    <row r="14" spans="1:35" x14ac:dyDescent="0.25">
      <c r="A14" s="47">
        <v>770200</v>
      </c>
      <c r="B14" s="47" t="s">
        <v>759</v>
      </c>
      <c r="C14" s="56">
        <f>VLOOKUP(A14,EXEC_LICITACAO!$A:$Z,25,0)</f>
        <v>122720268.73480402</v>
      </c>
      <c r="D14" s="63">
        <f t="shared" si="18"/>
        <v>1.7173477645012779E-2</v>
      </c>
      <c r="E14" s="70" t="str" cm="1">
        <f t="array" ref="E14">_xlfn.IFS(D14&gt;20%,"10",D14&gt;10%,"7",D14&gt;0%,"4",D14=0,"0")</f>
        <v>4</v>
      </c>
      <c r="F14" s="74">
        <f t="shared" si="1"/>
        <v>16</v>
      </c>
      <c r="G14" s="56">
        <v>0</v>
      </c>
      <c r="H14" s="57">
        <f t="shared" si="2"/>
        <v>0</v>
      </c>
      <c r="I14" s="70" t="str" cm="1">
        <f t="array" ref="I14">_xlfn.IFS(H14&gt;20%,"10",H14&gt;10%,"7",H14&gt;0%,"4",H14=0,"0")</f>
        <v>0</v>
      </c>
      <c r="J14" s="74">
        <f t="shared" si="3"/>
        <v>0</v>
      </c>
      <c r="K14" s="56">
        <f>VLOOKUP(A14,MUNIC!C:E,3,0)</f>
        <v>0</v>
      </c>
      <c r="L14" s="57">
        <f t="shared" si="4"/>
        <v>0</v>
      </c>
      <c r="M14" s="70" t="str">
        <f t="shared" si="5"/>
        <v>0</v>
      </c>
      <c r="N14" s="74">
        <f t="shared" si="6"/>
        <v>0</v>
      </c>
      <c r="O14" s="56">
        <f>VLOOKUP(A14,'BENS MOVEIS'!$A:$C,3,0)</f>
        <v>2368126.612675</v>
      </c>
      <c r="P14" s="56">
        <f>VLOOKUP(A14,'BENS IMOVEIS'!$A:$C,3,0)</f>
        <v>343981224.68495101</v>
      </c>
      <c r="Q14" s="72">
        <f t="shared" si="0"/>
        <v>346349351.29762602</v>
      </c>
      <c r="R14" s="57">
        <f t="shared" si="7"/>
        <v>4.5467040486153023E-3</v>
      </c>
      <c r="S14" s="70" t="str" cm="1">
        <f t="array" ref="S14">_xlfn.IFS(R14&gt;20%,"10",R14&gt;10%,"7",R14&gt;0%,"4",R14=0,"0")</f>
        <v>4</v>
      </c>
      <c r="T14" s="74">
        <f t="shared" si="8"/>
        <v>8</v>
      </c>
      <c r="U14" s="55">
        <f>VLOOKUP(A14,'Tempo sem Auditoria'!$A:$M,13,0)</f>
        <v>2</v>
      </c>
      <c r="V14" s="71" t="str">
        <f t="shared" si="9"/>
        <v>2</v>
      </c>
      <c r="W14" s="74">
        <f t="shared" si="10"/>
        <v>8</v>
      </c>
      <c r="X14" s="55">
        <f>VLOOKUP(A14,'NOTAS AUDITORIA-CONTINUA-OM'!$A:$C,3,0)</f>
        <v>2</v>
      </c>
      <c r="Y14" s="57">
        <f>VLOOKUP(A14,'NOTAS AUDITORIA-CONTINUA-OM'!$A:$D,4,0)</f>
        <v>3.3692722371967657E-4</v>
      </c>
      <c r="Z14" s="71" t="str">
        <f t="shared" si="11"/>
        <v>4</v>
      </c>
      <c r="AA14" s="74">
        <f t="shared" si="12"/>
        <v>12</v>
      </c>
      <c r="AB14" s="55">
        <f>VLOOKUP(A14,'OM em FOCO'!$B:$G,6,0)</f>
        <v>0</v>
      </c>
      <c r="AC14" s="71">
        <f t="shared" si="13"/>
        <v>0</v>
      </c>
      <c r="AD14" s="74">
        <f t="shared" si="14"/>
        <v>0</v>
      </c>
      <c r="AE14" s="71">
        <f>VLOOKUP(A14,OM_SIAFI!$B:$E,4,0)</f>
        <v>0</v>
      </c>
      <c r="AF14" s="74">
        <f t="shared" si="15"/>
        <v>0</v>
      </c>
      <c r="AG14" s="71">
        <f>VLOOKUP(A14,OM_SIAFI!$B:$F,5,0)</f>
        <v>4</v>
      </c>
      <c r="AH14" s="74">
        <f t="shared" si="16"/>
        <v>4</v>
      </c>
      <c r="AI14" s="86">
        <f t="shared" si="17"/>
        <v>48</v>
      </c>
    </row>
    <row r="15" spans="1:35" x14ac:dyDescent="0.25">
      <c r="A15" s="55">
        <v>742050</v>
      </c>
      <c r="B15" s="55" t="s">
        <v>229</v>
      </c>
      <c r="C15" s="56">
        <f>VLOOKUP(A15,EXEC_LICITACAO!$A:$Z,25,0)</f>
        <v>99898170.620000005</v>
      </c>
      <c r="D15" s="63">
        <f t="shared" si="18"/>
        <v>1.3979752632612112E-2</v>
      </c>
      <c r="E15" s="70" t="str" cm="1">
        <f t="array" ref="E15">_xlfn.IFS(D15&gt;20%,"10",D15&gt;10%,"7",D15&gt;0%,"4",D15=0,"0")</f>
        <v>4</v>
      </c>
      <c r="F15" s="74">
        <f t="shared" si="1"/>
        <v>16</v>
      </c>
      <c r="G15" s="56">
        <f>VLOOKUP(A15,PAGAMENTO!$A:$C,3,0)</f>
        <v>7095598.5</v>
      </c>
      <c r="H15" s="57">
        <f t="shared" si="2"/>
        <v>7.193870752283852E-4</v>
      </c>
      <c r="I15" s="70" t="str" cm="1">
        <f t="array" ref="I15">_xlfn.IFS(H15&gt;20%,"10",H15&gt;10%,"7",H15&gt;0%,"4",H15=0,"0")</f>
        <v>4</v>
      </c>
      <c r="J15" s="74">
        <f t="shared" si="3"/>
        <v>12</v>
      </c>
      <c r="K15" s="56">
        <f>VLOOKUP(A15,MUNIC!C:E,3,0)</f>
        <v>0</v>
      </c>
      <c r="L15" s="57">
        <f t="shared" si="4"/>
        <v>0</v>
      </c>
      <c r="M15" s="70" t="str">
        <f t="shared" si="5"/>
        <v>0</v>
      </c>
      <c r="N15" s="74">
        <f t="shared" si="6"/>
        <v>0</v>
      </c>
      <c r="O15" s="56">
        <f>VLOOKUP(A15,'BENS MOVEIS'!$A:$C,3,0)</f>
        <v>23354541.890000001</v>
      </c>
      <c r="P15" s="56">
        <f>VLOOKUP(A15,'BENS IMOVEIS'!$A:$C,3,0)</f>
        <v>104901457.97</v>
      </c>
      <c r="Q15" s="72">
        <f t="shared" si="0"/>
        <v>128255999.86</v>
      </c>
      <c r="R15" s="57">
        <f t="shared" si="7"/>
        <v>1.6836817266666633E-3</v>
      </c>
      <c r="S15" s="70" t="str" cm="1">
        <f t="array" ref="S15">_xlfn.IFS(R15&gt;20%,"10",R15&gt;10%,"7",R15&gt;0%,"4",R15=0,"0")</f>
        <v>4</v>
      </c>
      <c r="T15" s="74">
        <f t="shared" si="8"/>
        <v>8</v>
      </c>
      <c r="U15" s="55">
        <f>VLOOKUP(A15,'Tempo sem Auditoria'!$A:$M,13,0)</f>
        <v>4</v>
      </c>
      <c r="V15" s="71" t="str">
        <f t="shared" si="9"/>
        <v>6</v>
      </c>
      <c r="W15" s="74">
        <f t="shared" si="10"/>
        <v>24</v>
      </c>
      <c r="X15" s="55">
        <f>VLOOKUP(A15,'NOTAS AUDITORIA-CONTINUA-OM'!$A:$C,3,0)</f>
        <v>98</v>
      </c>
      <c r="Y15" s="57">
        <f>VLOOKUP(A15,'NOTAS AUDITORIA-CONTINUA-OM'!$A:$D,4,0)</f>
        <v>1.6509433962264151E-2</v>
      </c>
      <c r="Z15" s="71" t="str">
        <f t="shared" si="11"/>
        <v>4</v>
      </c>
      <c r="AA15" s="74">
        <f t="shared" si="12"/>
        <v>12</v>
      </c>
      <c r="AB15" s="55">
        <f>VLOOKUP(A15,'OM em FOCO'!$B:$G,6,0)</f>
        <v>1</v>
      </c>
      <c r="AC15" s="71">
        <f t="shared" si="13"/>
        <v>2</v>
      </c>
      <c r="AD15" s="74">
        <f t="shared" si="14"/>
        <v>4</v>
      </c>
      <c r="AE15" s="71">
        <f>VLOOKUP(A15,OM_SIAFI!$B:$E,4,0)</f>
        <v>5</v>
      </c>
      <c r="AF15" s="74">
        <f t="shared" si="15"/>
        <v>5</v>
      </c>
      <c r="AG15" s="71">
        <f>VLOOKUP(A15,OM_SIAFI!$B:$F,5,0)</f>
        <v>0</v>
      </c>
      <c r="AH15" s="74">
        <f t="shared" si="16"/>
        <v>0</v>
      </c>
      <c r="AI15" s="86">
        <f t="shared" si="17"/>
        <v>81</v>
      </c>
    </row>
    <row r="16" spans="1:35" x14ac:dyDescent="0.25">
      <c r="A16" s="55">
        <v>791800</v>
      </c>
      <c r="B16" s="55" t="s">
        <v>573</v>
      </c>
      <c r="C16" s="56">
        <f>VLOOKUP(A16,EXEC_LICITACAO!$A:$Z,25,0)</f>
        <v>99738800.719999999</v>
      </c>
      <c r="D16" s="63">
        <f t="shared" si="18"/>
        <v>1.3957450404600761E-2</v>
      </c>
      <c r="E16" s="70" t="str" cm="1">
        <f t="array" ref="E16">_xlfn.IFS(D16&gt;20%,"10",D16&gt;10%,"7",D16&gt;0%,"4",D16=0,"0")</f>
        <v>4</v>
      </c>
      <c r="F16" s="74">
        <f t="shared" si="1"/>
        <v>16</v>
      </c>
      <c r="G16" s="56">
        <f>VLOOKUP(A16,PAGAMENTO!$A:$C,3,0)</f>
        <v>119749205.39</v>
      </c>
      <c r="H16" s="57">
        <f t="shared" si="2"/>
        <v>1.2140770172725426E-2</v>
      </c>
      <c r="I16" s="70" t="str" cm="1">
        <f t="array" ref="I16">_xlfn.IFS(H16&gt;20%,"10",H16&gt;10%,"7",H16&gt;0%,"4",H16=0,"0")</f>
        <v>4</v>
      </c>
      <c r="J16" s="74">
        <f t="shared" si="3"/>
        <v>12</v>
      </c>
      <c r="K16" s="56">
        <f>VLOOKUP(A16,MUNIC!C:E,3,0)</f>
        <v>756</v>
      </c>
      <c r="L16" s="57">
        <f t="shared" si="4"/>
        <v>3.5586816516482855E-6</v>
      </c>
      <c r="M16" s="70" t="str">
        <f t="shared" si="5"/>
        <v>4</v>
      </c>
      <c r="N16" s="74">
        <f t="shared" si="6"/>
        <v>8</v>
      </c>
      <c r="O16" s="56">
        <f>VLOOKUP(A16,'BENS MOVEIS'!$A:$C,3,0)</f>
        <v>23572573.260000002</v>
      </c>
      <c r="P16" s="56">
        <f>VLOOKUP(A16,'BENS IMOVEIS'!$A:$C,3,0)</f>
        <v>234447102.56999999</v>
      </c>
      <c r="Q16" s="72">
        <f t="shared" si="0"/>
        <v>258019675.82999998</v>
      </c>
      <c r="R16" s="57">
        <f t="shared" si="7"/>
        <v>3.3871554842629494E-3</v>
      </c>
      <c r="S16" s="70" t="str" cm="1">
        <f t="array" ref="S16">_xlfn.IFS(R16&gt;20%,"10",R16&gt;10%,"7",R16&gt;0%,"4",R16=0,"0")</f>
        <v>4</v>
      </c>
      <c r="T16" s="74">
        <f t="shared" si="8"/>
        <v>8</v>
      </c>
      <c r="U16" s="55">
        <f>VLOOKUP(A16,'Tempo sem Auditoria'!$A:$M,13,0)</f>
        <v>1</v>
      </c>
      <c r="V16" s="71" t="str">
        <f t="shared" si="9"/>
        <v>0</v>
      </c>
      <c r="W16" s="74">
        <f t="shared" si="10"/>
        <v>0</v>
      </c>
      <c r="X16" s="55">
        <f>VLOOKUP(A16,'NOTAS AUDITORIA-CONTINUA-OM'!$A:$C,3,0)</f>
        <v>44</v>
      </c>
      <c r="Y16" s="57">
        <f>VLOOKUP(A16,'NOTAS AUDITORIA-CONTINUA-OM'!$A:$D,4,0)</f>
        <v>7.4123989218328841E-3</v>
      </c>
      <c r="Z16" s="71" t="str">
        <f t="shared" si="11"/>
        <v>4</v>
      </c>
      <c r="AA16" s="74">
        <f t="shared" si="12"/>
        <v>12</v>
      </c>
      <c r="AB16" s="55">
        <f>VLOOKUP(A16,'OM em FOCO'!$B:$G,6,0)</f>
        <v>1</v>
      </c>
      <c r="AC16" s="71">
        <f t="shared" si="13"/>
        <v>2</v>
      </c>
      <c r="AD16" s="74">
        <f t="shared" si="14"/>
        <v>4</v>
      </c>
      <c r="AE16" s="71">
        <f>VLOOKUP(A16,OM_SIAFI!$B:$E,4,0)</f>
        <v>0</v>
      </c>
      <c r="AF16" s="74">
        <f t="shared" si="15"/>
        <v>0</v>
      </c>
      <c r="AG16" s="71">
        <f>VLOOKUP(A16,OM_SIAFI!$B:$F,5,0)</f>
        <v>10</v>
      </c>
      <c r="AH16" s="74">
        <f t="shared" si="16"/>
        <v>10</v>
      </c>
      <c r="AI16" s="86">
        <f t="shared" si="17"/>
        <v>70</v>
      </c>
    </row>
    <row r="17" spans="1:35" x14ac:dyDescent="0.25">
      <c r="A17" s="55">
        <v>778000</v>
      </c>
      <c r="B17" s="55" t="s">
        <v>309</v>
      </c>
      <c r="C17" s="56">
        <f>VLOOKUP(A17,EXEC_LICITACAO!$A:$Z,25,0)</f>
        <v>84688584.25</v>
      </c>
      <c r="D17" s="63">
        <f t="shared" si="18"/>
        <v>1.1851322714653431E-2</v>
      </c>
      <c r="E17" s="70" t="str" cm="1">
        <f t="array" ref="E17">_xlfn.IFS(D17&gt;20%,"10",D17&gt;10%,"7",D17&gt;0%,"4",D17=0,"0")</f>
        <v>4</v>
      </c>
      <c r="F17" s="74">
        <f t="shared" si="1"/>
        <v>16</v>
      </c>
      <c r="G17" s="56">
        <f>VLOOKUP(A17,PAGAMENTO!$A:$C,3,0)</f>
        <v>14811219.739999998</v>
      </c>
      <c r="H17" s="57">
        <f t="shared" si="2"/>
        <v>1.5016351403371432E-3</v>
      </c>
      <c r="I17" s="70" t="str" cm="1">
        <f t="array" ref="I17">_xlfn.IFS(H17&gt;20%,"10",H17&gt;10%,"7",H17&gt;0%,"4",H17=0,"0")</f>
        <v>4</v>
      </c>
      <c r="J17" s="74">
        <f t="shared" si="3"/>
        <v>12</v>
      </c>
      <c r="K17" s="56">
        <f>VLOOKUP(A17,MUNIC!C:E,3,0)</f>
        <v>0</v>
      </c>
      <c r="L17" s="57">
        <f t="shared" si="4"/>
        <v>0</v>
      </c>
      <c r="M17" s="70" t="str">
        <f t="shared" si="5"/>
        <v>0</v>
      </c>
      <c r="N17" s="74">
        <f t="shared" si="6"/>
        <v>0</v>
      </c>
      <c r="O17" s="56">
        <f>VLOOKUP(A17,'BENS MOVEIS'!$A:$C,3,0)</f>
        <v>3332166.01</v>
      </c>
      <c r="P17" s="56">
        <v>0</v>
      </c>
      <c r="Q17" s="72">
        <f t="shared" si="0"/>
        <v>3332166.01</v>
      </c>
      <c r="R17" s="57">
        <f t="shared" si="7"/>
        <v>4.3743037576259905E-5</v>
      </c>
      <c r="S17" s="70" t="str" cm="1">
        <f t="array" ref="S17">_xlfn.IFS(R17&gt;20%,"10",R17&gt;10%,"7",R17&gt;0%,"4",R17=0,"0")</f>
        <v>4</v>
      </c>
      <c r="T17" s="74">
        <f t="shared" si="8"/>
        <v>8</v>
      </c>
      <c r="U17" s="55" t="s">
        <v>772</v>
      </c>
      <c r="V17" s="71" t="str">
        <f t="shared" si="9"/>
        <v>10</v>
      </c>
      <c r="W17" s="74">
        <f t="shared" si="10"/>
        <v>40</v>
      </c>
      <c r="X17" s="55">
        <f>VLOOKUP(A17,'NOTAS AUDITORIA-CONTINUA-OM'!$A:$C,3,0)</f>
        <v>8</v>
      </c>
      <c r="Y17" s="57">
        <f>VLOOKUP(A17,'NOTAS AUDITORIA-CONTINUA-OM'!$A:$D,4,0)</f>
        <v>1.3477088948787063E-3</v>
      </c>
      <c r="Z17" s="71" t="str">
        <f t="shared" si="11"/>
        <v>4</v>
      </c>
      <c r="AA17" s="74">
        <f t="shared" si="12"/>
        <v>12</v>
      </c>
      <c r="AB17" s="55">
        <f>VLOOKUP(A17,'OM em FOCO'!$B:$G,6,0)</f>
        <v>2</v>
      </c>
      <c r="AC17" s="71">
        <f t="shared" si="13"/>
        <v>2</v>
      </c>
      <c r="AD17" s="74">
        <f t="shared" si="14"/>
        <v>4</v>
      </c>
      <c r="AE17" s="71">
        <f>VLOOKUP(A17,OM_SIAFI!$B:$E,4,0)</f>
        <v>0</v>
      </c>
      <c r="AF17" s="74">
        <f t="shared" si="15"/>
        <v>0</v>
      </c>
      <c r="AG17" s="71">
        <f>VLOOKUP(A17,OM_SIAFI!$B:$F,5,0)</f>
        <v>0</v>
      </c>
      <c r="AH17" s="74">
        <f t="shared" si="16"/>
        <v>0</v>
      </c>
      <c r="AI17" s="86">
        <f t="shared" si="17"/>
        <v>92</v>
      </c>
    </row>
    <row r="18" spans="1:35" x14ac:dyDescent="0.25">
      <c r="A18" s="55">
        <v>740014</v>
      </c>
      <c r="B18" s="55" t="s">
        <v>220</v>
      </c>
      <c r="C18" s="56">
        <f>VLOOKUP(A18,EXEC_LICITACAO!$A:$Z,25,0)</f>
        <v>72372992.980000004</v>
      </c>
      <c r="D18" s="63">
        <f t="shared" si="18"/>
        <v>1.0127878547353652E-2</v>
      </c>
      <c r="E18" s="70" t="str" cm="1">
        <f t="array" ref="E18">_xlfn.IFS(D18&gt;20%,"10",D18&gt;10%,"7",D18&gt;0%,"4",D18=0,"0")</f>
        <v>4</v>
      </c>
      <c r="F18" s="74">
        <f t="shared" si="1"/>
        <v>16</v>
      </c>
      <c r="G18" s="56">
        <f>VLOOKUP(A18,PAGAMENTO!$A:$C,3,0)</f>
        <v>17493938.27</v>
      </c>
      <c r="H18" s="57">
        <f t="shared" si="2"/>
        <v>1.7736224909401534E-3</v>
      </c>
      <c r="I18" s="70" t="str" cm="1">
        <f t="array" ref="I18">_xlfn.IFS(H18&gt;20%,"10",H18&gt;10%,"7",H18&gt;0%,"4",H18=0,"0")</f>
        <v>4</v>
      </c>
      <c r="J18" s="74">
        <f t="shared" si="3"/>
        <v>12</v>
      </c>
      <c r="K18" s="56">
        <f>VLOOKUP(A18,MUNIC!C:E,3,0)</f>
        <v>0</v>
      </c>
      <c r="L18" s="57">
        <f t="shared" si="4"/>
        <v>0</v>
      </c>
      <c r="M18" s="70" t="str">
        <f t="shared" si="5"/>
        <v>0</v>
      </c>
      <c r="N18" s="74">
        <f t="shared" si="6"/>
        <v>0</v>
      </c>
      <c r="O18" s="56">
        <f>VLOOKUP(A18,'BENS MOVEIS'!$A:$C,3,0)</f>
        <v>4882920.01</v>
      </c>
      <c r="P18" s="56">
        <f>VLOOKUP(A18,'BENS IMOVEIS'!$A:$C,3,0)</f>
        <v>758618.09</v>
      </c>
      <c r="Q18" s="72">
        <f t="shared" si="0"/>
        <v>5641538.0999999996</v>
      </c>
      <c r="R18" s="57">
        <f t="shared" si="7"/>
        <v>7.4059339287300976E-5</v>
      </c>
      <c r="S18" s="70" t="str" cm="1">
        <f t="array" ref="S18">_xlfn.IFS(R18&gt;20%,"10",R18&gt;10%,"7",R18&gt;0%,"4",R18=0,"0")</f>
        <v>4</v>
      </c>
      <c r="T18" s="74">
        <f t="shared" si="8"/>
        <v>8</v>
      </c>
      <c r="U18" s="55" t="s">
        <v>772</v>
      </c>
      <c r="V18" s="71" t="str">
        <f t="shared" si="9"/>
        <v>10</v>
      </c>
      <c r="W18" s="74">
        <f t="shared" si="10"/>
        <v>40</v>
      </c>
      <c r="X18" s="55">
        <f>VLOOKUP(A18,'NOTAS AUDITORIA-CONTINUA-OM'!$A:$C,3,0)</f>
        <v>55</v>
      </c>
      <c r="Y18" s="57">
        <f>VLOOKUP(A18,'NOTAS AUDITORIA-CONTINUA-OM'!$A:$D,4,0)</f>
        <v>9.2654986522911053E-3</v>
      </c>
      <c r="Z18" s="71" t="str">
        <f t="shared" si="11"/>
        <v>4</v>
      </c>
      <c r="AA18" s="74">
        <f t="shared" si="12"/>
        <v>12</v>
      </c>
      <c r="AB18" s="55">
        <f>VLOOKUP(A18,'OM em FOCO'!$B:$G,6,0)</f>
        <v>1</v>
      </c>
      <c r="AC18" s="71">
        <f t="shared" si="13"/>
        <v>2</v>
      </c>
      <c r="AD18" s="74">
        <f t="shared" si="14"/>
        <v>4</v>
      </c>
      <c r="AE18" s="71">
        <f>VLOOKUP(A18,OM_SIAFI!$B:$E,4,0)</f>
        <v>5</v>
      </c>
      <c r="AF18" s="74">
        <f t="shared" si="15"/>
        <v>5</v>
      </c>
      <c r="AG18" s="71">
        <f>VLOOKUP(A18,OM_SIAFI!$B:$F,5,0)</f>
        <v>0</v>
      </c>
      <c r="AH18" s="74">
        <f t="shared" si="16"/>
        <v>0</v>
      </c>
      <c r="AI18" s="86">
        <f t="shared" si="17"/>
        <v>97</v>
      </c>
    </row>
    <row r="19" spans="1:35" x14ac:dyDescent="0.25">
      <c r="A19" s="55">
        <v>783701</v>
      </c>
      <c r="B19" s="55" t="s">
        <v>385</v>
      </c>
      <c r="C19" s="56">
        <f>VLOOKUP(A19,EXEC_LICITACAO!$A:$Z,25,0)</f>
        <v>65412385.530000001</v>
      </c>
      <c r="D19" s="63">
        <f t="shared" si="18"/>
        <v>9.1538109571285744E-3</v>
      </c>
      <c r="E19" s="70" t="str" cm="1">
        <f t="array" ref="E19">_xlfn.IFS(D19&gt;20%,"10",D19&gt;10%,"7",D19&gt;0%,"4",D19=0,"0")</f>
        <v>4</v>
      </c>
      <c r="F19" s="74">
        <f t="shared" si="1"/>
        <v>16</v>
      </c>
      <c r="G19" s="56">
        <f>VLOOKUP(A19,PAGAMENTO!$A:$C,3,0)</f>
        <v>48588360.329999998</v>
      </c>
      <c r="H19" s="57">
        <f t="shared" si="2"/>
        <v>4.9261296884176289E-3</v>
      </c>
      <c r="I19" s="70" t="str" cm="1">
        <f t="array" ref="I19">_xlfn.IFS(H19&gt;20%,"10",H19&gt;10%,"7",H19&gt;0%,"4",H19=0,"0")</f>
        <v>4</v>
      </c>
      <c r="J19" s="74">
        <f t="shared" si="3"/>
        <v>12</v>
      </c>
      <c r="K19" s="56">
        <f>VLOOKUP(A19,MUNIC!C:E,3,0)</f>
        <v>1183725</v>
      </c>
      <c r="L19" s="57">
        <f t="shared" si="4"/>
        <v>5.5720905265838182E-3</v>
      </c>
      <c r="M19" s="70" t="str">
        <f t="shared" si="5"/>
        <v>4</v>
      </c>
      <c r="N19" s="74">
        <f t="shared" si="6"/>
        <v>8</v>
      </c>
      <c r="O19" s="56">
        <f>VLOOKUP(A19,'BENS MOVEIS'!$A:$C,3,0)</f>
        <v>11435298.960000001</v>
      </c>
      <c r="P19" s="56">
        <f>VLOOKUP(A19,'BENS IMOVEIS'!$A:$C,3,0)</f>
        <v>15127.17</v>
      </c>
      <c r="Q19" s="72">
        <f t="shared" si="0"/>
        <v>11450426.130000001</v>
      </c>
      <c r="R19" s="57">
        <f t="shared" si="7"/>
        <v>1.503155662009704E-4</v>
      </c>
      <c r="S19" s="70" t="str" cm="1">
        <f t="array" ref="S19">_xlfn.IFS(R19&gt;20%,"10",R19&gt;10%,"7",R19&gt;0%,"4",R19=0,"0")</f>
        <v>4</v>
      </c>
      <c r="T19" s="74">
        <f t="shared" si="8"/>
        <v>8</v>
      </c>
      <c r="U19" s="55">
        <f>VLOOKUP(A19,'Tempo sem Auditoria'!$A:$M,13,0)</f>
        <v>3</v>
      </c>
      <c r="V19" s="71" t="str">
        <f t="shared" si="9"/>
        <v>4</v>
      </c>
      <c r="W19" s="74">
        <f t="shared" si="10"/>
        <v>16</v>
      </c>
      <c r="X19" s="55">
        <f>VLOOKUP(A19,'NOTAS AUDITORIA-CONTINUA-OM'!$A:$C,3,0)</f>
        <v>21</v>
      </c>
      <c r="Y19" s="57">
        <f>VLOOKUP(A19,'NOTAS AUDITORIA-CONTINUA-OM'!$A:$D,4,0)</f>
        <v>3.5377358490566039E-3</v>
      </c>
      <c r="Z19" s="71" t="str">
        <f t="shared" si="11"/>
        <v>4</v>
      </c>
      <c r="AA19" s="74">
        <f t="shared" si="12"/>
        <v>12</v>
      </c>
      <c r="AB19" s="55">
        <f>VLOOKUP(A19,'OM em FOCO'!$B:$G,6,0)</f>
        <v>1</v>
      </c>
      <c r="AC19" s="71">
        <f t="shared" si="13"/>
        <v>2</v>
      </c>
      <c r="AD19" s="74">
        <f t="shared" si="14"/>
        <v>4</v>
      </c>
      <c r="AE19" s="71">
        <f>VLOOKUP(A19,OM_SIAFI!$B:$E,4,0)</f>
        <v>0</v>
      </c>
      <c r="AF19" s="74">
        <f t="shared" si="15"/>
        <v>0</v>
      </c>
      <c r="AG19" s="71">
        <f>VLOOKUP(A19,OM_SIAFI!$B:$F,5,0)</f>
        <v>0</v>
      </c>
      <c r="AH19" s="74">
        <f t="shared" si="16"/>
        <v>0</v>
      </c>
      <c r="AI19" s="86">
        <f t="shared" si="17"/>
        <v>76</v>
      </c>
    </row>
    <row r="20" spans="1:35" x14ac:dyDescent="0.25">
      <c r="A20" s="55">
        <v>765741</v>
      </c>
      <c r="B20" s="55" t="s">
        <v>285</v>
      </c>
      <c r="C20" s="56">
        <f>VLOOKUP(A20,EXEC_LICITACAO!$A:$Z,25,0)</f>
        <v>65311554.349999994</v>
      </c>
      <c r="D20" s="63">
        <f t="shared" si="18"/>
        <v>9.1397006391387044E-3</v>
      </c>
      <c r="E20" s="70" t="str" cm="1">
        <f t="array" ref="E20">_xlfn.IFS(D20&gt;20%,"10",D20&gt;10%,"7",D20&gt;0%,"4",D20=0,"0")</f>
        <v>4</v>
      </c>
      <c r="F20" s="74">
        <f t="shared" si="1"/>
        <v>16</v>
      </c>
      <c r="G20" s="56">
        <f>VLOOKUP(A20,PAGAMENTO!$A:$C,3,0)</f>
        <v>21579608.170000006</v>
      </c>
      <c r="H20" s="57">
        <f t="shared" si="2"/>
        <v>2.1878480308589712E-3</v>
      </c>
      <c r="I20" s="70" t="str" cm="1">
        <f t="array" ref="I20">_xlfn.IFS(H20&gt;20%,"10",H20&gt;10%,"7",H20&gt;0%,"4",H20=0,"0")</f>
        <v>4</v>
      </c>
      <c r="J20" s="74">
        <f t="shared" si="3"/>
        <v>12</v>
      </c>
      <c r="K20" s="56">
        <f>VLOOKUP(A20,MUNIC!C:E,3,0)</f>
        <v>651699.6</v>
      </c>
      <c r="L20" s="57">
        <f t="shared" si="4"/>
        <v>3.0677135038446124E-3</v>
      </c>
      <c r="M20" s="70" t="str">
        <f t="shared" si="5"/>
        <v>4</v>
      </c>
      <c r="N20" s="74">
        <f t="shared" si="6"/>
        <v>8</v>
      </c>
      <c r="O20" s="56">
        <f>VLOOKUP(A20,'BENS MOVEIS'!$A:$C,3,0)</f>
        <v>36719587.009999998</v>
      </c>
      <c r="P20" s="56">
        <v>0</v>
      </c>
      <c r="Q20" s="72">
        <f t="shared" si="0"/>
        <v>36719587.009999998</v>
      </c>
      <c r="R20" s="57">
        <f t="shared" si="7"/>
        <v>4.8203669011171959E-4</v>
      </c>
      <c r="S20" s="70" t="str" cm="1">
        <f t="array" ref="S20">_xlfn.IFS(R20&gt;20%,"10",R20&gt;10%,"7",R20&gt;0%,"4",R20=0,"0")</f>
        <v>4</v>
      </c>
      <c r="T20" s="74">
        <f t="shared" si="8"/>
        <v>8</v>
      </c>
      <c r="U20" s="55">
        <f>VLOOKUP(A20,'Tempo sem Auditoria'!$A:$M,13,0)</f>
        <v>2</v>
      </c>
      <c r="V20" s="71" t="str">
        <f t="shared" si="9"/>
        <v>2</v>
      </c>
      <c r="W20" s="74">
        <f t="shared" si="10"/>
        <v>8</v>
      </c>
      <c r="X20" s="55">
        <f>VLOOKUP(A20,'NOTAS AUDITORIA-CONTINUA-OM'!$A:$C,3,0)</f>
        <v>56</v>
      </c>
      <c r="Y20" s="57">
        <f>VLOOKUP(A20,'NOTAS AUDITORIA-CONTINUA-OM'!$A:$D,4,0)</f>
        <v>9.433962264150943E-3</v>
      </c>
      <c r="Z20" s="71" t="str">
        <f t="shared" si="11"/>
        <v>4</v>
      </c>
      <c r="AA20" s="74">
        <f t="shared" si="12"/>
        <v>12</v>
      </c>
      <c r="AB20" s="55">
        <f>VLOOKUP(A20,'OM em FOCO'!$B:$G,6,0)</f>
        <v>1</v>
      </c>
      <c r="AC20" s="71">
        <f t="shared" si="13"/>
        <v>2</v>
      </c>
      <c r="AD20" s="74">
        <f t="shared" si="14"/>
        <v>4</v>
      </c>
      <c r="AE20" s="71">
        <f>VLOOKUP(A20,OM_SIAFI!$B:$E,4,0)</f>
        <v>5</v>
      </c>
      <c r="AF20" s="74">
        <f t="shared" si="15"/>
        <v>5</v>
      </c>
      <c r="AG20" s="71">
        <f>VLOOKUP(A20,OM_SIAFI!$B:$F,5,0)</f>
        <v>10</v>
      </c>
      <c r="AH20" s="74">
        <f t="shared" si="16"/>
        <v>10</v>
      </c>
      <c r="AI20" s="86">
        <f t="shared" si="17"/>
        <v>83</v>
      </c>
    </row>
    <row r="21" spans="1:35" x14ac:dyDescent="0.25">
      <c r="A21" s="55">
        <v>787700</v>
      </c>
      <c r="B21" s="55" t="s">
        <v>472</v>
      </c>
      <c r="C21" s="56">
        <f>VLOOKUP(A21,EXEC_LICITACAO!$A:$Z,25,0)</f>
        <v>58755931.649999991</v>
      </c>
      <c r="D21" s="63">
        <f t="shared" si="18"/>
        <v>8.2223066255151071E-3</v>
      </c>
      <c r="E21" s="70" t="str" cm="1">
        <f t="array" ref="E21">_xlfn.IFS(D21&gt;20%,"10",D21&gt;10%,"7",D21&gt;0%,"4",D21=0,"0")</f>
        <v>4</v>
      </c>
      <c r="F21" s="74">
        <f t="shared" si="1"/>
        <v>16</v>
      </c>
      <c r="G21" s="56">
        <f>VLOOKUP(A21,PAGAMENTO!$A:$C,3,0)</f>
        <v>65261501.980000004</v>
      </c>
      <c r="H21" s="57">
        <f t="shared" si="2"/>
        <v>6.6165357347098587E-3</v>
      </c>
      <c r="I21" s="70" t="str" cm="1">
        <f t="array" ref="I21">_xlfn.IFS(H21&gt;20%,"10",H21&gt;10%,"7",H21&gt;0%,"4",H21=0,"0")</f>
        <v>4</v>
      </c>
      <c r="J21" s="74">
        <f t="shared" si="3"/>
        <v>12</v>
      </c>
      <c r="K21" s="56">
        <f>VLOOKUP(A21,MUNIC!C:E,3,0)</f>
        <v>986704.8</v>
      </c>
      <c r="L21" s="57">
        <f t="shared" si="4"/>
        <v>4.6446670203085863E-3</v>
      </c>
      <c r="M21" s="70" t="str">
        <f t="shared" si="5"/>
        <v>4</v>
      </c>
      <c r="N21" s="74">
        <f t="shared" si="6"/>
        <v>8</v>
      </c>
      <c r="O21" s="56">
        <f>VLOOKUP(A21,'BENS MOVEIS'!$A:$C,3,0)</f>
        <v>25134904.73</v>
      </c>
      <c r="P21" s="56">
        <f>VLOOKUP(A21,'BENS IMOVEIS'!$A:$C,3,0)</f>
        <v>563207.19999999995</v>
      </c>
      <c r="Q21" s="72">
        <f t="shared" si="0"/>
        <v>25698111.93</v>
      </c>
      <c r="R21" s="57">
        <f t="shared" si="7"/>
        <v>3.3735218246011789E-4</v>
      </c>
      <c r="S21" s="70" t="str" cm="1">
        <f t="array" ref="S21">_xlfn.IFS(R21&gt;20%,"10",R21&gt;10%,"7",R21&gt;0%,"4",R21=0,"0")</f>
        <v>4</v>
      </c>
      <c r="T21" s="74">
        <f t="shared" si="8"/>
        <v>8</v>
      </c>
      <c r="U21" s="55">
        <f>VLOOKUP(A21,'Tempo sem Auditoria'!$A:$M,13,0)</f>
        <v>7</v>
      </c>
      <c r="V21" s="71" t="str">
        <f t="shared" si="9"/>
        <v>10</v>
      </c>
      <c r="W21" s="74">
        <f t="shared" si="10"/>
        <v>40</v>
      </c>
      <c r="X21" s="55">
        <f>VLOOKUP(A21,'NOTAS AUDITORIA-CONTINUA-OM'!$A:$C,3,0)</f>
        <v>42</v>
      </c>
      <c r="Y21" s="57">
        <f>VLOOKUP(A21,'NOTAS AUDITORIA-CONTINUA-OM'!$A:$D,4,0)</f>
        <v>7.0754716981132077E-3</v>
      </c>
      <c r="Z21" s="71" t="str">
        <f t="shared" si="11"/>
        <v>4</v>
      </c>
      <c r="AA21" s="74">
        <f t="shared" si="12"/>
        <v>12</v>
      </c>
      <c r="AB21" s="55">
        <f>VLOOKUP(A21,'OM em FOCO'!$B:$G,6,0)</f>
        <v>1</v>
      </c>
      <c r="AC21" s="71">
        <f t="shared" si="13"/>
        <v>2</v>
      </c>
      <c r="AD21" s="74">
        <f t="shared" si="14"/>
        <v>4</v>
      </c>
      <c r="AE21" s="71">
        <f>VLOOKUP(A21,OM_SIAFI!$B:$E,4,0)</f>
        <v>0</v>
      </c>
      <c r="AF21" s="74">
        <f t="shared" si="15"/>
        <v>0</v>
      </c>
      <c r="AG21" s="71">
        <f>VLOOKUP(A21,OM_SIAFI!$B:$F,5,0)</f>
        <v>0</v>
      </c>
      <c r="AH21" s="74">
        <f t="shared" si="16"/>
        <v>0</v>
      </c>
      <c r="AI21" s="86">
        <f t="shared" si="17"/>
        <v>100</v>
      </c>
    </row>
    <row r="22" spans="1:35" x14ac:dyDescent="0.25">
      <c r="A22" s="55">
        <v>783702</v>
      </c>
      <c r="B22" s="55" t="s">
        <v>386</v>
      </c>
      <c r="C22" s="56">
        <f>VLOOKUP(A22,EXEC_LICITACAO!$A:$Z,25,0)</f>
        <v>55721849.030000009</v>
      </c>
      <c r="D22" s="63">
        <f t="shared" si="18"/>
        <v>7.7977170236108702E-3</v>
      </c>
      <c r="E22" s="70" t="str" cm="1">
        <f t="array" ref="E22">_xlfn.IFS(D22&gt;20%,"10",D22&gt;10%,"7",D22&gt;0%,"4",D22=0,"0")</f>
        <v>4</v>
      </c>
      <c r="F22" s="74">
        <f t="shared" si="1"/>
        <v>16</v>
      </c>
      <c r="G22" s="56">
        <f>VLOOKUP(A22,PAGAMENTO!$A:$C,3,0)</f>
        <v>38386108.770000003</v>
      </c>
      <c r="H22" s="57">
        <f t="shared" si="2"/>
        <v>3.8917746709384656E-3</v>
      </c>
      <c r="I22" s="70" t="str" cm="1">
        <f t="array" ref="I22">_xlfn.IFS(H22&gt;20%,"10",H22&gt;10%,"7",H22&gt;0%,"4",H22=0,"0")</f>
        <v>4</v>
      </c>
      <c r="J22" s="74">
        <f t="shared" si="3"/>
        <v>12</v>
      </c>
      <c r="K22" s="56">
        <f>VLOOKUP(A22,MUNIC!C:E,3,0)</f>
        <v>748530</v>
      </c>
      <c r="L22" s="57">
        <f t="shared" si="4"/>
        <v>3.5235184877093796E-3</v>
      </c>
      <c r="M22" s="70" t="str">
        <f t="shared" si="5"/>
        <v>4</v>
      </c>
      <c r="N22" s="74">
        <f t="shared" si="6"/>
        <v>8</v>
      </c>
      <c r="O22" s="56">
        <f>VLOOKUP(A22,'BENS MOVEIS'!$A:$C,3,0)</f>
        <v>7615548.79</v>
      </c>
      <c r="P22" s="56">
        <f>VLOOKUP(A22,'BENS IMOVEIS'!$A:$C,3,0)</f>
        <v>40995401.390000001</v>
      </c>
      <c r="Q22" s="72">
        <f t="shared" si="0"/>
        <v>48610950.18</v>
      </c>
      <c r="R22" s="57">
        <f t="shared" si="7"/>
        <v>6.3814066104750844E-4</v>
      </c>
      <c r="S22" s="70" t="str" cm="1">
        <f t="array" ref="S22">_xlfn.IFS(R22&gt;20%,"10",R22&gt;10%,"7",R22&gt;0%,"4",R22=0,"0")</f>
        <v>4</v>
      </c>
      <c r="T22" s="74">
        <f t="shared" si="8"/>
        <v>8</v>
      </c>
      <c r="U22" s="55">
        <f>VLOOKUP(A22,'Tempo sem Auditoria'!$A:$M,13,0)</f>
        <v>1</v>
      </c>
      <c r="V22" s="71" t="str">
        <f t="shared" si="9"/>
        <v>0</v>
      </c>
      <c r="W22" s="74">
        <f t="shared" si="10"/>
        <v>0</v>
      </c>
      <c r="X22" s="55">
        <f>VLOOKUP(A22,'NOTAS AUDITORIA-CONTINUA-OM'!$A:$C,3,0)</f>
        <v>24</v>
      </c>
      <c r="Y22" s="57">
        <f>VLOOKUP(A22,'NOTAS AUDITORIA-CONTINUA-OM'!$A:$D,4,0)</f>
        <v>4.0431266846361188E-3</v>
      </c>
      <c r="Z22" s="71" t="str">
        <f t="shared" si="11"/>
        <v>4</v>
      </c>
      <c r="AA22" s="74">
        <f t="shared" si="12"/>
        <v>12</v>
      </c>
      <c r="AB22" s="55">
        <f>VLOOKUP(A22,'OM em FOCO'!$B:$G,6,0)</f>
        <v>2</v>
      </c>
      <c r="AC22" s="71">
        <f t="shared" si="13"/>
        <v>2</v>
      </c>
      <c r="AD22" s="74">
        <f t="shared" si="14"/>
        <v>4</v>
      </c>
      <c r="AE22" s="71">
        <f>VLOOKUP(A22,OM_SIAFI!$B:$E,4,0)</f>
        <v>0</v>
      </c>
      <c r="AF22" s="74">
        <f t="shared" si="15"/>
        <v>0</v>
      </c>
      <c r="AG22" s="71">
        <f>VLOOKUP(A22,OM_SIAFI!$B:$F,5,0)</f>
        <v>0</v>
      </c>
      <c r="AH22" s="74">
        <f t="shared" si="16"/>
        <v>0</v>
      </c>
      <c r="AI22" s="86">
        <f t="shared" si="17"/>
        <v>60</v>
      </c>
    </row>
    <row r="23" spans="1:35" x14ac:dyDescent="0.25">
      <c r="A23" s="55">
        <v>791181</v>
      </c>
      <c r="B23" s="55" t="s">
        <v>536</v>
      </c>
      <c r="C23" s="56">
        <f>VLOOKUP(A23,EXEC_LICITACAO!$A:$Z,25,0)</f>
        <v>53465294.199999996</v>
      </c>
      <c r="D23" s="63">
        <f t="shared" si="18"/>
        <v>7.4819346811561358E-3</v>
      </c>
      <c r="E23" s="70" t="str" cm="1">
        <f t="array" ref="E23">_xlfn.IFS(D23&gt;20%,"10",D23&gt;10%,"7",D23&gt;0%,"4",D23=0,"0")</f>
        <v>4</v>
      </c>
      <c r="F23" s="74">
        <f t="shared" si="1"/>
        <v>16</v>
      </c>
      <c r="G23" s="56">
        <f>VLOOKUP(A23,PAGAMENTO!$A:$C,3,0)</f>
        <v>13638312.039999999</v>
      </c>
      <c r="H23" s="57">
        <f t="shared" si="2"/>
        <v>1.382719922710913E-3</v>
      </c>
      <c r="I23" s="70" t="str" cm="1">
        <f t="array" ref="I23">_xlfn.IFS(H23&gt;20%,"10",H23&gt;10%,"7",H23&gt;0%,"4",H23=0,"0")</f>
        <v>4</v>
      </c>
      <c r="J23" s="74">
        <f t="shared" si="3"/>
        <v>12</v>
      </c>
      <c r="K23" s="56">
        <f>VLOOKUP(A23,MUNIC!C:E,3,0)</f>
        <v>928145.85</v>
      </c>
      <c r="L23" s="57">
        <f t="shared" si="4"/>
        <v>4.3690153524451082E-3</v>
      </c>
      <c r="M23" s="70" t="str">
        <f t="shared" si="5"/>
        <v>4</v>
      </c>
      <c r="N23" s="74">
        <f t="shared" si="6"/>
        <v>8</v>
      </c>
      <c r="O23" s="56">
        <f>VLOOKUP(A23,'BENS MOVEIS'!$A:$C,3,0)</f>
        <v>4922804.51</v>
      </c>
      <c r="P23" s="56">
        <f>VLOOKUP(A23,'BENS IMOVEIS'!$A:$C,3,0)</f>
        <v>781848.22</v>
      </c>
      <c r="Q23" s="72">
        <f t="shared" si="0"/>
        <v>5704652.7299999995</v>
      </c>
      <c r="R23" s="57">
        <f t="shared" si="7"/>
        <v>7.4887877128277796E-5</v>
      </c>
      <c r="S23" s="70" t="str" cm="1">
        <f t="array" ref="S23">_xlfn.IFS(R23&gt;20%,"10",R23&gt;10%,"7",R23&gt;0%,"4",R23=0,"0")</f>
        <v>4</v>
      </c>
      <c r="T23" s="74">
        <f t="shared" si="8"/>
        <v>8</v>
      </c>
      <c r="U23" s="55" t="s">
        <v>772</v>
      </c>
      <c r="V23" s="71" t="str">
        <f t="shared" si="9"/>
        <v>10</v>
      </c>
      <c r="W23" s="74">
        <f t="shared" si="10"/>
        <v>40</v>
      </c>
      <c r="X23" s="55">
        <f>VLOOKUP(A23,'NOTAS AUDITORIA-CONTINUA-OM'!$A:$C,3,0)</f>
        <v>56</v>
      </c>
      <c r="Y23" s="57">
        <f>VLOOKUP(A23,'NOTAS AUDITORIA-CONTINUA-OM'!$A:$D,4,0)</f>
        <v>9.433962264150943E-3</v>
      </c>
      <c r="Z23" s="71" t="str">
        <f t="shared" si="11"/>
        <v>4</v>
      </c>
      <c r="AA23" s="74">
        <f t="shared" si="12"/>
        <v>12</v>
      </c>
      <c r="AB23" s="55">
        <f>VLOOKUP(A23,'OM em FOCO'!$B:$G,6,0)</f>
        <v>0</v>
      </c>
      <c r="AC23" s="71">
        <f t="shared" si="13"/>
        <v>0</v>
      </c>
      <c r="AD23" s="74">
        <f t="shared" si="14"/>
        <v>0</v>
      </c>
      <c r="AE23" s="71">
        <f>VLOOKUP(A23,OM_SIAFI!$B:$E,4,0)</f>
        <v>5</v>
      </c>
      <c r="AF23" s="74">
        <f t="shared" si="15"/>
        <v>5</v>
      </c>
      <c r="AG23" s="71">
        <f>VLOOKUP(A23,OM_SIAFI!$B:$F,5,0)</f>
        <v>0</v>
      </c>
      <c r="AH23" s="74">
        <f t="shared" si="16"/>
        <v>0</v>
      </c>
      <c r="AI23" s="86">
        <f t="shared" si="17"/>
        <v>101</v>
      </c>
    </row>
    <row r="24" spans="1:35" x14ac:dyDescent="0.25">
      <c r="A24" s="55">
        <v>783601</v>
      </c>
      <c r="B24" s="55" t="s">
        <v>383</v>
      </c>
      <c r="C24" s="56">
        <f>VLOOKUP(A24,EXEC_LICITACAO!$A:$Z,25,0)</f>
        <v>52689330.100000001</v>
      </c>
      <c r="D24" s="63">
        <f t="shared" si="18"/>
        <v>7.3733462445264904E-3</v>
      </c>
      <c r="E24" s="70" t="str" cm="1">
        <f t="array" ref="E24">_xlfn.IFS(D24&gt;20%,"10",D24&gt;10%,"7",D24&gt;0%,"4",D24=0,"0")</f>
        <v>4</v>
      </c>
      <c r="F24" s="74">
        <f t="shared" si="1"/>
        <v>16</v>
      </c>
      <c r="G24" s="56">
        <f>VLOOKUP(A24,PAGAMENTO!$A:$C,3,0)</f>
        <v>39990695.600000001</v>
      </c>
      <c r="H24" s="57">
        <f t="shared" si="2"/>
        <v>4.0544556662884257E-3</v>
      </c>
      <c r="I24" s="70" t="str" cm="1">
        <f t="array" ref="I24">_xlfn.IFS(H24&gt;20%,"10",H24&gt;10%,"7",H24&gt;0%,"4",H24=0,"0")</f>
        <v>4</v>
      </c>
      <c r="J24" s="74">
        <f t="shared" si="3"/>
        <v>12</v>
      </c>
      <c r="K24" s="56">
        <f>VLOOKUP(A24,MUNIC!C:E,3,0)</f>
        <v>1391146.8</v>
      </c>
      <c r="L24" s="57">
        <f t="shared" si="4"/>
        <v>6.5484769734249033E-3</v>
      </c>
      <c r="M24" s="70" t="str">
        <f t="shared" si="5"/>
        <v>4</v>
      </c>
      <c r="N24" s="74">
        <f t="shared" si="6"/>
        <v>8</v>
      </c>
      <c r="O24" s="56">
        <f>VLOOKUP(A24,'BENS MOVEIS'!$A:$C,3,0)</f>
        <v>5626159.6200000001</v>
      </c>
      <c r="P24" s="56">
        <f>VLOOKUP(A24,'BENS IMOVEIS'!$A:$C,3,0)</f>
        <v>221607712.03</v>
      </c>
      <c r="Q24" s="72">
        <f t="shared" si="0"/>
        <v>227233871.65000001</v>
      </c>
      <c r="R24" s="57">
        <f t="shared" si="7"/>
        <v>2.9830145786118776E-3</v>
      </c>
      <c r="S24" s="70" t="str" cm="1">
        <f t="array" ref="S24">_xlfn.IFS(R24&gt;20%,"10",R24&gt;10%,"7",R24&gt;0%,"4",R24=0,"0")</f>
        <v>4</v>
      </c>
      <c r="T24" s="74">
        <f t="shared" si="8"/>
        <v>8</v>
      </c>
      <c r="U24" s="55">
        <f>VLOOKUP(A24,'Tempo sem Auditoria'!$A:$M,13,0)</f>
        <v>7</v>
      </c>
      <c r="V24" s="71" t="str">
        <f t="shared" si="9"/>
        <v>10</v>
      </c>
      <c r="W24" s="74">
        <f t="shared" si="10"/>
        <v>40</v>
      </c>
      <c r="X24" s="55">
        <f>VLOOKUP(A24,'NOTAS AUDITORIA-CONTINUA-OM'!$A:$C,3,0)</f>
        <v>39</v>
      </c>
      <c r="Y24" s="57">
        <f>VLOOKUP(A24,'NOTAS AUDITORIA-CONTINUA-OM'!$A:$D,4,0)</f>
        <v>6.5700808625336928E-3</v>
      </c>
      <c r="Z24" s="71" t="str">
        <f t="shared" si="11"/>
        <v>4</v>
      </c>
      <c r="AA24" s="74">
        <f t="shared" si="12"/>
        <v>12</v>
      </c>
      <c r="AB24" s="55">
        <f>VLOOKUP(A24,'OM em FOCO'!$B:$G,6,0)</f>
        <v>1</v>
      </c>
      <c r="AC24" s="71">
        <f t="shared" si="13"/>
        <v>2</v>
      </c>
      <c r="AD24" s="74">
        <f t="shared" si="14"/>
        <v>4</v>
      </c>
      <c r="AE24" s="71">
        <f>VLOOKUP(A24,OM_SIAFI!$B:$E,4,0)</f>
        <v>10</v>
      </c>
      <c r="AF24" s="74">
        <f t="shared" si="15"/>
        <v>10</v>
      </c>
      <c r="AG24" s="71">
        <f>VLOOKUP(A24,OM_SIAFI!$B:$F,5,0)</f>
        <v>0</v>
      </c>
      <c r="AH24" s="74">
        <f t="shared" si="16"/>
        <v>0</v>
      </c>
      <c r="AI24" s="86">
        <f t="shared" si="17"/>
        <v>110</v>
      </c>
    </row>
    <row r="25" spans="1:35" x14ac:dyDescent="0.25">
      <c r="A25" s="55">
        <v>791010</v>
      </c>
      <c r="B25" s="55" t="s">
        <v>524</v>
      </c>
      <c r="C25" s="56">
        <f>VLOOKUP(A25,EXEC_LICITACAO!$A:$Z,25,0)</f>
        <v>50777111.590000004</v>
      </c>
      <c r="D25" s="63">
        <f t="shared" si="18"/>
        <v>7.1057503357786862E-3</v>
      </c>
      <c r="E25" s="70" t="str" cm="1">
        <f t="array" ref="E25">_xlfn.IFS(D25&gt;20%,"10",D25&gt;10%,"7",D25&gt;0%,"4",D25=0,"0")</f>
        <v>4</v>
      </c>
      <c r="F25" s="74">
        <f t="shared" si="1"/>
        <v>16</v>
      </c>
      <c r="G25" s="56">
        <f>VLOOKUP(A25,PAGAMENTO!$A:$C,3,0)</f>
        <v>21730964.640000001</v>
      </c>
      <c r="H25" s="57">
        <f t="shared" si="2"/>
        <v>2.20319330275819E-3</v>
      </c>
      <c r="I25" s="70" t="str" cm="1">
        <f t="array" ref="I25">_xlfn.IFS(H25&gt;20%,"10",H25&gt;10%,"7",H25&gt;0%,"4",H25=0,"0")</f>
        <v>4</v>
      </c>
      <c r="J25" s="74">
        <f t="shared" si="3"/>
        <v>12</v>
      </c>
      <c r="K25" s="56">
        <f>VLOOKUP(A25,MUNIC!C:E,3,0)</f>
        <v>9775579.5500000007</v>
      </c>
      <c r="L25" s="57">
        <f t="shared" si="4"/>
        <v>4.6016105262980431E-2</v>
      </c>
      <c r="M25" s="70" t="str">
        <f t="shared" si="5"/>
        <v>4</v>
      </c>
      <c r="N25" s="74">
        <f t="shared" si="6"/>
        <v>8</v>
      </c>
      <c r="O25" s="56">
        <f>VLOOKUP(A25,'BENS MOVEIS'!$A:$C,3,0)</f>
        <v>3794905.29</v>
      </c>
      <c r="P25" s="56">
        <f>VLOOKUP(A25,'BENS IMOVEIS'!$A:$C,3,0)</f>
        <v>5832922.9800000004</v>
      </c>
      <c r="Q25" s="72">
        <f t="shared" si="0"/>
        <v>9627828.2699999996</v>
      </c>
      <c r="R25" s="57">
        <f t="shared" si="7"/>
        <v>1.2638939732549144E-4</v>
      </c>
      <c r="S25" s="70" t="str" cm="1">
        <f t="array" ref="S25">_xlfn.IFS(R25&gt;20%,"10",R25&gt;10%,"7",R25&gt;0%,"4",R25=0,"0")</f>
        <v>4</v>
      </c>
      <c r="T25" s="74">
        <f t="shared" si="8"/>
        <v>8</v>
      </c>
      <c r="U25" s="55">
        <f>VLOOKUP(A25,'Tempo sem Auditoria'!$A:$M,13,0)</f>
        <v>2</v>
      </c>
      <c r="V25" s="71" t="str">
        <f t="shared" si="9"/>
        <v>2</v>
      </c>
      <c r="W25" s="74">
        <f t="shared" si="10"/>
        <v>8</v>
      </c>
      <c r="X25" s="55">
        <f>VLOOKUP(A25,'NOTAS AUDITORIA-CONTINUA-OM'!$A:$C,3,0)</f>
        <v>153</v>
      </c>
      <c r="Y25" s="57">
        <f>VLOOKUP(A25,'NOTAS AUDITORIA-CONTINUA-OM'!$A:$D,4,0)</f>
        <v>2.5774932614555258E-2</v>
      </c>
      <c r="Z25" s="71" t="str">
        <f t="shared" si="11"/>
        <v>4</v>
      </c>
      <c r="AA25" s="74">
        <f t="shared" si="12"/>
        <v>12</v>
      </c>
      <c r="AB25" s="55">
        <f>VLOOKUP(A25,'OM em FOCO'!$B:$G,6,0)</f>
        <v>0</v>
      </c>
      <c r="AC25" s="71">
        <f t="shared" si="13"/>
        <v>0</v>
      </c>
      <c r="AD25" s="74">
        <f t="shared" si="14"/>
        <v>0</v>
      </c>
      <c r="AE25" s="71">
        <f>VLOOKUP(A25,OM_SIAFI!$B:$E,4,0)</f>
        <v>5</v>
      </c>
      <c r="AF25" s="74">
        <f t="shared" si="15"/>
        <v>5</v>
      </c>
      <c r="AG25" s="71">
        <f>VLOOKUP(A25,OM_SIAFI!$B:$F,5,0)</f>
        <v>0</v>
      </c>
      <c r="AH25" s="74">
        <f t="shared" si="16"/>
        <v>0</v>
      </c>
      <c r="AI25" s="86">
        <f t="shared" si="17"/>
        <v>69</v>
      </c>
    </row>
    <row r="26" spans="1:35" x14ac:dyDescent="0.25">
      <c r="A26" s="55">
        <v>781000</v>
      </c>
      <c r="B26" s="55" t="s">
        <v>315</v>
      </c>
      <c r="C26" s="56">
        <f>VLOOKUP(A26,EXEC_LICITACAO!$A:$Z,25,0)</f>
        <v>50619969.530000001</v>
      </c>
      <c r="D26" s="63">
        <f t="shared" si="18"/>
        <v>7.0837598717557217E-3</v>
      </c>
      <c r="E26" s="70" t="str" cm="1">
        <f t="array" ref="E26">_xlfn.IFS(D26&gt;20%,"10",D26&gt;10%,"7",D26&gt;0%,"4",D26=0,"0")</f>
        <v>4</v>
      </c>
      <c r="F26" s="74">
        <f t="shared" si="1"/>
        <v>16</v>
      </c>
      <c r="G26" s="56">
        <f>VLOOKUP(A26,PAGAMENTO!$A:$C,3,0)</f>
        <v>91359000.400000006</v>
      </c>
      <c r="H26" s="57">
        <f t="shared" si="2"/>
        <v>9.2624299547874479E-3</v>
      </c>
      <c r="I26" s="70" t="str" cm="1">
        <f t="array" ref="I26">_xlfn.IFS(H26&gt;20%,"10",H26&gt;10%,"7",H26&gt;0%,"4",H26=0,"0")</f>
        <v>4</v>
      </c>
      <c r="J26" s="74">
        <f t="shared" si="3"/>
        <v>12</v>
      </c>
      <c r="K26" s="56">
        <f>VLOOKUP(A26,MUNIC!C:E,3,0)</f>
        <v>12799722</v>
      </c>
      <c r="L26" s="57">
        <f t="shared" si="4"/>
        <v>6.0251502417458858E-2</v>
      </c>
      <c r="M26" s="70" t="str">
        <f t="shared" si="5"/>
        <v>4</v>
      </c>
      <c r="N26" s="74">
        <f t="shared" si="6"/>
        <v>8</v>
      </c>
      <c r="O26" s="56">
        <f>VLOOKUP(A26,'BENS MOVEIS'!$A:$C,3,0)</f>
        <v>26645778.120000001</v>
      </c>
      <c r="P26" s="56">
        <f>VLOOKUP(A26,'BENS IMOVEIS'!$A:$C,3,0)</f>
        <v>1305300721.1900001</v>
      </c>
      <c r="Q26" s="72">
        <f t="shared" si="0"/>
        <v>1331946499.3099999</v>
      </c>
      <c r="R26" s="57">
        <f t="shared" si="7"/>
        <v>1.7485138973878787E-2</v>
      </c>
      <c r="S26" s="70" t="str" cm="1">
        <f t="array" ref="S26">_xlfn.IFS(R26&gt;20%,"10",R26&gt;10%,"7",R26&gt;0%,"4",R26=0,"0")</f>
        <v>4</v>
      </c>
      <c r="T26" s="74">
        <f t="shared" si="8"/>
        <v>8</v>
      </c>
      <c r="U26" s="55">
        <f>VLOOKUP(A26,'Tempo sem Auditoria'!$A:$M,13,0)</f>
        <v>8</v>
      </c>
      <c r="V26" s="71" t="str">
        <f t="shared" si="9"/>
        <v>10</v>
      </c>
      <c r="W26" s="74">
        <f t="shared" si="10"/>
        <v>40</v>
      </c>
      <c r="X26" s="55">
        <f>VLOOKUP(A26,'NOTAS AUDITORIA-CONTINUA-OM'!$A:$C,3,0)</f>
        <v>119</v>
      </c>
      <c r="Y26" s="57">
        <f>VLOOKUP(A26,'NOTAS AUDITORIA-CONTINUA-OM'!$A:$D,4,0)</f>
        <v>2.0047169811320754E-2</v>
      </c>
      <c r="Z26" s="71" t="str">
        <f t="shared" si="11"/>
        <v>4</v>
      </c>
      <c r="AA26" s="74">
        <f t="shared" si="12"/>
        <v>12</v>
      </c>
      <c r="AB26" s="55">
        <f>VLOOKUP(A26,'OM em FOCO'!$B:$G,6,0)</f>
        <v>0</v>
      </c>
      <c r="AC26" s="71">
        <f t="shared" si="13"/>
        <v>0</v>
      </c>
      <c r="AD26" s="74">
        <f t="shared" si="14"/>
        <v>0</v>
      </c>
      <c r="AE26" s="71">
        <f>VLOOKUP(A26,OM_SIAFI!$B:$E,4,0)</f>
        <v>5</v>
      </c>
      <c r="AF26" s="74">
        <f t="shared" si="15"/>
        <v>5</v>
      </c>
      <c r="AG26" s="71">
        <f>VLOOKUP(A26,OM_SIAFI!$B:$F,5,0)</f>
        <v>4</v>
      </c>
      <c r="AH26" s="74">
        <f t="shared" si="16"/>
        <v>4</v>
      </c>
      <c r="AI26" s="86">
        <f t="shared" si="17"/>
        <v>105</v>
      </c>
    </row>
    <row r="27" spans="1:35" x14ac:dyDescent="0.25">
      <c r="A27" s="55">
        <v>784810</v>
      </c>
      <c r="B27" s="55" t="s">
        <v>416</v>
      </c>
      <c r="C27" s="56">
        <f>VLOOKUP(A27,EXEC_LICITACAO!$A:$Z,25,0)</f>
        <v>50176125.890000001</v>
      </c>
      <c r="D27" s="63">
        <f t="shared" si="18"/>
        <v>7.0216483810622583E-3</v>
      </c>
      <c r="E27" s="70" t="str" cm="1">
        <f t="array" ref="E27">_xlfn.IFS(D27&gt;20%,"10",D27&gt;10%,"7",D27&gt;0%,"4",D27=0,"0")</f>
        <v>4</v>
      </c>
      <c r="F27" s="74">
        <f t="shared" si="1"/>
        <v>16</v>
      </c>
      <c r="G27" s="56">
        <f>VLOOKUP(A27,PAGAMENTO!$A:$C,3,0)</f>
        <v>14969741.24</v>
      </c>
      <c r="H27" s="57">
        <f t="shared" si="2"/>
        <v>1.51770683862247E-3</v>
      </c>
      <c r="I27" s="70" t="str" cm="1">
        <f t="array" ref="I27">_xlfn.IFS(H27&gt;20%,"10",H27&gt;10%,"7",H27&gt;0%,"4",H27=0,"0")</f>
        <v>4</v>
      </c>
      <c r="J27" s="74">
        <f t="shared" si="3"/>
        <v>12</v>
      </c>
      <c r="K27" s="56">
        <f>VLOOKUP(A27,MUNIC!C:E,3,0)</f>
        <v>2839840.8</v>
      </c>
      <c r="L27" s="57">
        <f t="shared" si="4"/>
        <v>1.3367843053653686E-2</v>
      </c>
      <c r="M27" s="70" t="str">
        <f t="shared" si="5"/>
        <v>4</v>
      </c>
      <c r="N27" s="74">
        <f t="shared" si="6"/>
        <v>8</v>
      </c>
      <c r="O27" s="56">
        <f>VLOOKUP(A27,'BENS MOVEIS'!$A:$C,3,0)</f>
        <v>3883249.61</v>
      </c>
      <c r="P27" s="56">
        <f>VLOOKUP(A27,'BENS IMOVEIS'!$A:$C,3,0)</f>
        <v>3253297933.9200001</v>
      </c>
      <c r="Q27" s="72">
        <f t="shared" si="0"/>
        <v>3257181183.5300002</v>
      </c>
      <c r="R27" s="57">
        <f t="shared" si="7"/>
        <v>4.2758673630381196E-2</v>
      </c>
      <c r="S27" s="70" t="str" cm="1">
        <f t="array" ref="S27">_xlfn.IFS(R27&gt;20%,"10",R27&gt;10%,"7",R27&gt;0%,"4",R27=0,"0")</f>
        <v>4</v>
      </c>
      <c r="T27" s="74">
        <f t="shared" si="8"/>
        <v>8</v>
      </c>
      <c r="U27" s="55">
        <f>VLOOKUP(A27,'Tempo sem Auditoria'!$A:$M,13,0)</f>
        <v>3</v>
      </c>
      <c r="V27" s="71" t="str">
        <f t="shared" si="9"/>
        <v>4</v>
      </c>
      <c r="W27" s="74">
        <f t="shared" si="10"/>
        <v>16</v>
      </c>
      <c r="X27" s="55">
        <f>VLOOKUP(A27,'NOTAS AUDITORIA-CONTINUA-OM'!$A:$C,3,0)</f>
        <v>159</v>
      </c>
      <c r="Y27" s="57">
        <f>VLOOKUP(A27,'NOTAS AUDITORIA-CONTINUA-OM'!$A:$D,4,0)</f>
        <v>2.6785714285714284E-2</v>
      </c>
      <c r="Z27" s="71" t="str">
        <f t="shared" si="11"/>
        <v>4</v>
      </c>
      <c r="AA27" s="74">
        <f t="shared" si="12"/>
        <v>12</v>
      </c>
      <c r="AB27" s="55">
        <f>VLOOKUP(A27,'OM em FOCO'!$B:$G,6,0)</f>
        <v>1</v>
      </c>
      <c r="AC27" s="71">
        <f t="shared" si="13"/>
        <v>2</v>
      </c>
      <c r="AD27" s="74">
        <f t="shared" si="14"/>
        <v>4</v>
      </c>
      <c r="AE27" s="71">
        <f>VLOOKUP(A27,OM_SIAFI!$B:$E,4,0)</f>
        <v>5</v>
      </c>
      <c r="AF27" s="74">
        <f t="shared" si="15"/>
        <v>5</v>
      </c>
      <c r="AG27" s="71">
        <f>VLOOKUP(A27,OM_SIAFI!$B:$F,5,0)</f>
        <v>0</v>
      </c>
      <c r="AH27" s="74">
        <f t="shared" si="16"/>
        <v>0</v>
      </c>
      <c r="AI27" s="86">
        <f t="shared" si="17"/>
        <v>81</v>
      </c>
    </row>
    <row r="28" spans="1:35" x14ac:dyDescent="0.25">
      <c r="A28" s="55">
        <v>744000</v>
      </c>
      <c r="B28" s="55" t="s">
        <v>231</v>
      </c>
      <c r="C28" s="56">
        <f>VLOOKUP(A28,EXEC_LICITACAO!$A:$Z,25,0)</f>
        <v>44607582.5</v>
      </c>
      <c r="D28" s="63">
        <f t="shared" si="18"/>
        <v>6.242386272126481E-3</v>
      </c>
      <c r="E28" s="70" t="str" cm="1">
        <f t="array" ref="E28">_xlfn.IFS(D28&gt;20%,"10",D28&gt;10%,"7",D28&gt;0%,"4",D28=0,"0")</f>
        <v>4</v>
      </c>
      <c r="F28" s="74">
        <f t="shared" si="1"/>
        <v>16</v>
      </c>
      <c r="G28" s="56">
        <f>VLOOKUP(A28,PAGAMENTO!$A:$C,3,0)</f>
        <v>48611084.350000009</v>
      </c>
      <c r="H28" s="57">
        <f t="shared" si="2"/>
        <v>4.9284335626130528E-3</v>
      </c>
      <c r="I28" s="70" t="str" cm="1">
        <f t="array" ref="I28">_xlfn.IFS(H28&gt;20%,"10",H28&gt;10%,"7",H28&gt;0%,"4",H28=0,"0")</f>
        <v>4</v>
      </c>
      <c r="J28" s="74">
        <f t="shared" si="3"/>
        <v>12</v>
      </c>
      <c r="K28" s="56">
        <f>VLOOKUP(A28,MUNIC!C:E,3,0)</f>
        <v>0</v>
      </c>
      <c r="L28" s="57">
        <f t="shared" si="4"/>
        <v>0</v>
      </c>
      <c r="M28" s="70" t="str">
        <f t="shared" si="5"/>
        <v>0</v>
      </c>
      <c r="N28" s="74">
        <f t="shared" si="6"/>
        <v>0</v>
      </c>
      <c r="O28" s="56">
        <f>VLOOKUP(A28,'BENS MOVEIS'!$A:$C,3,0)</f>
        <v>1766755601.4200001</v>
      </c>
      <c r="P28" s="56">
        <v>0</v>
      </c>
      <c r="Q28" s="72">
        <f t="shared" si="0"/>
        <v>1766755601.4200001</v>
      </c>
      <c r="R28" s="57">
        <f t="shared" si="7"/>
        <v>2.3193099152038568E-2</v>
      </c>
      <c r="S28" s="70" t="str" cm="1">
        <f t="array" ref="S28">_xlfn.IFS(R28&gt;20%,"10",R28&gt;10%,"7",R28&gt;0%,"4",R28=0,"0")</f>
        <v>4</v>
      </c>
      <c r="T28" s="74">
        <f t="shared" si="8"/>
        <v>8</v>
      </c>
      <c r="U28" s="55">
        <f>VLOOKUP(A28,'Tempo sem Auditoria'!$A:$M,13,0)</f>
        <v>4</v>
      </c>
      <c r="V28" s="71" t="str">
        <f t="shared" si="9"/>
        <v>6</v>
      </c>
      <c r="W28" s="74">
        <f t="shared" si="10"/>
        <v>24</v>
      </c>
      <c r="X28" s="55">
        <f>VLOOKUP(A28,'NOTAS AUDITORIA-CONTINUA-OM'!$A:$C,3,0)</f>
        <v>11</v>
      </c>
      <c r="Y28" s="57">
        <f>VLOOKUP(A28,'NOTAS AUDITORIA-CONTINUA-OM'!$A:$D,4,0)</f>
        <v>1.853099730458221E-3</v>
      </c>
      <c r="Z28" s="71" t="str">
        <f t="shared" si="11"/>
        <v>4</v>
      </c>
      <c r="AA28" s="74">
        <f t="shared" si="12"/>
        <v>12</v>
      </c>
      <c r="AB28" s="55">
        <f>VLOOKUP(A28,'OM em FOCO'!$B:$G,6,0)</f>
        <v>0</v>
      </c>
      <c r="AC28" s="71">
        <f t="shared" si="13"/>
        <v>0</v>
      </c>
      <c r="AD28" s="74">
        <f t="shared" si="14"/>
        <v>0</v>
      </c>
      <c r="AE28" s="71">
        <f>VLOOKUP(A28,OM_SIAFI!$B:$E,4,0)</f>
        <v>0</v>
      </c>
      <c r="AF28" s="74">
        <f t="shared" si="15"/>
        <v>0</v>
      </c>
      <c r="AG28" s="71">
        <f>VLOOKUP(A28,OM_SIAFI!$B:$F,5,0)</f>
        <v>0</v>
      </c>
      <c r="AH28" s="74">
        <f t="shared" si="16"/>
        <v>0</v>
      </c>
      <c r="AI28" s="86">
        <f t="shared" si="17"/>
        <v>72</v>
      </c>
    </row>
    <row r="29" spans="1:35" x14ac:dyDescent="0.25">
      <c r="A29" s="55">
        <v>771100</v>
      </c>
      <c r="B29" s="55" t="s">
        <v>291</v>
      </c>
      <c r="C29" s="56">
        <f>VLOOKUP(A29,EXEC_LICITACAO!$A:$Z,25,0)</f>
        <v>43869206.599999994</v>
      </c>
      <c r="D29" s="63">
        <f t="shared" si="18"/>
        <v>6.1390579291966873E-3</v>
      </c>
      <c r="E29" s="70" t="str" cm="1">
        <f t="array" ref="E29">_xlfn.IFS(D29&gt;20%,"10",D29&gt;10%,"7",D29&gt;0%,"4",D29=0,"0")</f>
        <v>4</v>
      </c>
      <c r="F29" s="74">
        <f t="shared" si="1"/>
        <v>16</v>
      </c>
      <c r="G29" s="56">
        <f>VLOOKUP(A29,PAGAMENTO!$A:$C,3,0)</f>
        <v>21374904.91</v>
      </c>
      <c r="H29" s="57">
        <f t="shared" si="2"/>
        <v>2.167094195999076E-3</v>
      </c>
      <c r="I29" s="70" t="str" cm="1">
        <f t="array" ref="I29">_xlfn.IFS(H29&gt;20%,"10",H29&gt;10%,"7",H29&gt;0%,"4",H29=0,"0")</f>
        <v>4</v>
      </c>
      <c r="J29" s="74">
        <f t="shared" si="3"/>
        <v>12</v>
      </c>
      <c r="K29" s="56">
        <f>VLOOKUP(A29,MUNIC!C:E,3,0)</f>
        <v>2635729.2000000002</v>
      </c>
      <c r="L29" s="57">
        <f t="shared" si="4"/>
        <v>1.2407038548615893E-2</v>
      </c>
      <c r="M29" s="70" t="str">
        <f t="shared" si="5"/>
        <v>4</v>
      </c>
      <c r="N29" s="74">
        <f t="shared" si="6"/>
        <v>8</v>
      </c>
      <c r="O29" s="56">
        <f>VLOOKUP(A29,'BENS MOVEIS'!$A:$C,3,0)</f>
        <v>14394135.380000001</v>
      </c>
      <c r="P29" s="56">
        <f>VLOOKUP(A29,'BENS IMOVEIS'!$A:$C,3,0)</f>
        <v>1310239319.2</v>
      </c>
      <c r="Q29" s="72">
        <f t="shared" si="0"/>
        <v>1324633454.5800002</v>
      </c>
      <c r="R29" s="57">
        <f t="shared" si="7"/>
        <v>1.7389136917120143E-2</v>
      </c>
      <c r="S29" s="70" t="str" cm="1">
        <f t="array" ref="S29">_xlfn.IFS(R29&gt;20%,"10",R29&gt;10%,"7",R29&gt;0%,"4",R29=0,"0")</f>
        <v>4</v>
      </c>
      <c r="T29" s="74">
        <f t="shared" si="8"/>
        <v>8</v>
      </c>
      <c r="U29" s="55" t="s">
        <v>772</v>
      </c>
      <c r="V29" s="71" t="str">
        <f t="shared" si="9"/>
        <v>10</v>
      </c>
      <c r="W29" s="74">
        <f t="shared" si="10"/>
        <v>40</v>
      </c>
      <c r="X29" s="55">
        <f>VLOOKUP(A29,'NOTAS AUDITORIA-CONTINUA-OM'!$A:$C,3,0)</f>
        <v>85</v>
      </c>
      <c r="Y29" s="57">
        <f>VLOOKUP(A29,'NOTAS AUDITORIA-CONTINUA-OM'!$A:$D,4,0)</f>
        <v>1.4319407008086253E-2</v>
      </c>
      <c r="Z29" s="71" t="str">
        <f t="shared" si="11"/>
        <v>4</v>
      </c>
      <c r="AA29" s="74">
        <f t="shared" si="12"/>
        <v>12</v>
      </c>
      <c r="AB29" s="55">
        <f>VLOOKUP(A29,'OM em FOCO'!$B:$G,6,0)</f>
        <v>0</v>
      </c>
      <c r="AC29" s="71">
        <f t="shared" si="13"/>
        <v>0</v>
      </c>
      <c r="AD29" s="74">
        <f t="shared" si="14"/>
        <v>0</v>
      </c>
      <c r="AE29" s="71">
        <f>VLOOKUP(A29,OM_SIAFI!$B:$E,4,0)</f>
        <v>5</v>
      </c>
      <c r="AF29" s="74">
        <f t="shared" si="15"/>
        <v>5</v>
      </c>
      <c r="AG29" s="71">
        <f>VLOOKUP(A29,OM_SIAFI!$B:$F,5,0)</f>
        <v>4</v>
      </c>
      <c r="AH29" s="74">
        <f t="shared" si="16"/>
        <v>4</v>
      </c>
      <c r="AI29" s="86">
        <f t="shared" si="17"/>
        <v>105</v>
      </c>
    </row>
    <row r="30" spans="1:35" x14ac:dyDescent="0.25">
      <c r="A30" s="55">
        <v>788820</v>
      </c>
      <c r="B30" s="55" t="s">
        <v>506</v>
      </c>
      <c r="C30" s="56">
        <f>VLOOKUP(A30,EXEC_LICITACAO!$A:$Z,25,0)</f>
        <v>42473472.549999997</v>
      </c>
      <c r="D30" s="63">
        <f t="shared" si="18"/>
        <v>5.9437388694099464E-3</v>
      </c>
      <c r="E30" s="70" t="str" cm="1">
        <f t="array" ref="E30">_xlfn.IFS(D30&gt;20%,"10",D30&gt;10%,"7",D30&gt;0%,"4",D30=0,"0")</f>
        <v>4</v>
      </c>
      <c r="F30" s="74">
        <f t="shared" si="1"/>
        <v>16</v>
      </c>
      <c r="G30" s="56">
        <f>VLOOKUP(A30,PAGAMENTO!$A:$C,3,0)</f>
        <v>10492190.08</v>
      </c>
      <c r="H30" s="57">
        <f t="shared" si="2"/>
        <v>1.0637504270276112E-3</v>
      </c>
      <c r="I30" s="70" t="str" cm="1">
        <f t="array" ref="I30">_xlfn.IFS(H30&gt;20%,"10",H30&gt;10%,"7",H30&gt;0%,"4",H30=0,"0")</f>
        <v>4</v>
      </c>
      <c r="J30" s="74">
        <f t="shared" si="3"/>
        <v>12</v>
      </c>
      <c r="K30" s="56">
        <f>VLOOKUP(A30,MUNIC!C:E,3,0)</f>
        <v>0</v>
      </c>
      <c r="L30" s="57">
        <f t="shared" si="4"/>
        <v>0</v>
      </c>
      <c r="M30" s="70" t="str">
        <f t="shared" si="5"/>
        <v>0</v>
      </c>
      <c r="N30" s="74">
        <f t="shared" si="6"/>
        <v>0</v>
      </c>
      <c r="O30" s="56">
        <f>VLOOKUP(A30,'BENS MOVEIS'!$A:$C,3,0)</f>
        <v>3724196.59</v>
      </c>
      <c r="P30" s="56">
        <f>VLOOKUP(A30,'BENS IMOVEIS'!$A:$C,3,0)</f>
        <v>26668.45</v>
      </c>
      <c r="Q30" s="72">
        <f t="shared" si="0"/>
        <v>3750865.04</v>
      </c>
      <c r="R30" s="57">
        <f t="shared" si="7"/>
        <v>4.9239512646070004E-5</v>
      </c>
      <c r="S30" s="70" t="str" cm="1">
        <f t="array" ref="S30">_xlfn.IFS(R30&gt;20%,"10",R30&gt;10%,"7",R30&gt;0%,"4",R30=0,"0")</f>
        <v>4</v>
      </c>
      <c r="T30" s="74">
        <f t="shared" si="8"/>
        <v>8</v>
      </c>
      <c r="U30" s="55">
        <f>VLOOKUP(A30,'Tempo sem Auditoria'!$A:$M,13,0)</f>
        <v>2</v>
      </c>
      <c r="V30" s="71" t="str">
        <f t="shared" si="9"/>
        <v>2</v>
      </c>
      <c r="W30" s="74">
        <f t="shared" si="10"/>
        <v>8</v>
      </c>
      <c r="X30" s="55">
        <f>VLOOKUP(A30,'NOTAS AUDITORIA-CONTINUA-OM'!$A:$C,3,0)</f>
        <v>111</v>
      </c>
      <c r="Y30" s="57">
        <f>VLOOKUP(A30,'NOTAS AUDITORIA-CONTINUA-OM'!$A:$D,4,0)</f>
        <v>1.8699460916442048E-2</v>
      </c>
      <c r="Z30" s="71" t="str">
        <f t="shared" si="11"/>
        <v>4</v>
      </c>
      <c r="AA30" s="74">
        <f t="shared" si="12"/>
        <v>12</v>
      </c>
      <c r="AB30" s="55">
        <f>VLOOKUP(A30,'OM em FOCO'!$B:$G,6,0)</f>
        <v>1</v>
      </c>
      <c r="AC30" s="71">
        <f t="shared" si="13"/>
        <v>2</v>
      </c>
      <c r="AD30" s="74">
        <f t="shared" si="14"/>
        <v>4</v>
      </c>
      <c r="AE30" s="71">
        <f>VLOOKUP(A30,OM_SIAFI!$B:$E,4,0)</f>
        <v>5</v>
      </c>
      <c r="AF30" s="74">
        <f t="shared" si="15"/>
        <v>5</v>
      </c>
      <c r="AG30" s="71">
        <f>VLOOKUP(A30,OM_SIAFI!$B:$F,5,0)</f>
        <v>0</v>
      </c>
      <c r="AH30" s="74">
        <f t="shared" si="16"/>
        <v>0</v>
      </c>
      <c r="AI30" s="86">
        <f t="shared" si="17"/>
        <v>65</v>
      </c>
    </row>
    <row r="31" spans="1:35" x14ac:dyDescent="0.25">
      <c r="A31" s="55">
        <v>785810</v>
      </c>
      <c r="B31" s="55" t="s">
        <v>438</v>
      </c>
      <c r="C31" s="56">
        <f>VLOOKUP(A31,EXEC_LICITACAO!$A:$Z,25,0)</f>
        <v>41593656.280000001</v>
      </c>
      <c r="D31" s="63">
        <f t="shared" si="18"/>
        <v>5.8206173573701154E-3</v>
      </c>
      <c r="E31" s="70" t="str" cm="1">
        <f t="array" ref="E31">_xlfn.IFS(D31&gt;20%,"10",D31&gt;10%,"7",D31&gt;0%,"4",D31=0,"0")</f>
        <v>4</v>
      </c>
      <c r="F31" s="74">
        <f t="shared" si="1"/>
        <v>16</v>
      </c>
      <c r="G31" s="56">
        <f>VLOOKUP(A31,PAGAMENTO!$A:$C,3,0)</f>
        <v>11164956.98</v>
      </c>
      <c r="H31" s="57">
        <f t="shared" si="2"/>
        <v>1.1319588822412859E-3</v>
      </c>
      <c r="I31" s="70" t="str" cm="1">
        <f t="array" ref="I31">_xlfn.IFS(H31&gt;20%,"10",H31&gt;10%,"7",H31&gt;0%,"4",H31=0,"0")</f>
        <v>4</v>
      </c>
      <c r="J31" s="74">
        <f t="shared" si="3"/>
        <v>12</v>
      </c>
      <c r="K31" s="56">
        <f>VLOOKUP(A31,MUNIC!C:E,3,0)</f>
        <v>0</v>
      </c>
      <c r="L31" s="57">
        <f t="shared" si="4"/>
        <v>0</v>
      </c>
      <c r="M31" s="70" t="str">
        <f t="shared" si="5"/>
        <v>0</v>
      </c>
      <c r="N31" s="74">
        <f t="shared" si="6"/>
        <v>0</v>
      </c>
      <c r="O31" s="56">
        <f>VLOOKUP(A31,'BENS MOVEIS'!$A:$C,3,0)</f>
        <v>3165449.75</v>
      </c>
      <c r="P31" s="56">
        <f>VLOOKUP(A31,'BENS IMOVEIS'!$A:$C,3,0)</f>
        <v>198389764.22999999</v>
      </c>
      <c r="Q31" s="72">
        <f t="shared" si="0"/>
        <v>201555213.97999999</v>
      </c>
      <c r="R31" s="57">
        <f t="shared" si="7"/>
        <v>2.6459177821150171E-3</v>
      </c>
      <c r="S31" s="70" t="str" cm="1">
        <f t="array" ref="S31">_xlfn.IFS(R31&gt;20%,"10",R31&gt;10%,"7",R31&gt;0%,"4",R31=0,"0")</f>
        <v>4</v>
      </c>
      <c r="T31" s="74">
        <f t="shared" si="8"/>
        <v>8</v>
      </c>
      <c r="U31" s="55">
        <f>VLOOKUP(A31,'Tempo sem Auditoria'!$A:$M,13,0)</f>
        <v>6</v>
      </c>
      <c r="V31" s="71" t="str">
        <f t="shared" si="9"/>
        <v>10</v>
      </c>
      <c r="W31" s="74">
        <f t="shared" si="10"/>
        <v>40</v>
      </c>
      <c r="X31" s="55">
        <f>VLOOKUP(A31,'NOTAS AUDITORIA-CONTINUA-OM'!$A:$C,3,0)</f>
        <v>116</v>
      </c>
      <c r="Y31" s="57">
        <f>VLOOKUP(A31,'NOTAS AUDITORIA-CONTINUA-OM'!$A:$D,4,0)</f>
        <v>1.9541778975741241E-2</v>
      </c>
      <c r="Z31" s="71" t="str">
        <f t="shared" si="11"/>
        <v>4</v>
      </c>
      <c r="AA31" s="74">
        <f t="shared" si="12"/>
        <v>12</v>
      </c>
      <c r="AB31" s="55">
        <f>VLOOKUP(A31,'OM em FOCO'!$B:$G,6,0)</f>
        <v>0</v>
      </c>
      <c r="AC31" s="71">
        <f t="shared" si="13"/>
        <v>0</v>
      </c>
      <c r="AD31" s="74">
        <f t="shared" si="14"/>
        <v>0</v>
      </c>
      <c r="AE31" s="71">
        <f>VLOOKUP(A31,OM_SIAFI!$B:$E,4,0)</f>
        <v>5</v>
      </c>
      <c r="AF31" s="74">
        <f t="shared" si="15"/>
        <v>5</v>
      </c>
      <c r="AG31" s="71">
        <f>VLOOKUP(A31,OM_SIAFI!$B:$F,5,0)</f>
        <v>0</v>
      </c>
      <c r="AH31" s="74">
        <f t="shared" si="16"/>
        <v>0</v>
      </c>
      <c r="AI31" s="86">
        <f t="shared" si="17"/>
        <v>93</v>
      </c>
    </row>
    <row r="32" spans="1:35" x14ac:dyDescent="0.25">
      <c r="A32" s="55">
        <v>782700</v>
      </c>
      <c r="B32" s="55" t="s">
        <v>358</v>
      </c>
      <c r="C32" s="56">
        <f>VLOOKUP(A32,EXEC_LICITACAO!$A:$Z,25,0)</f>
        <v>38045482.509999998</v>
      </c>
      <c r="D32" s="63">
        <f t="shared" si="18"/>
        <v>5.3240858263693645E-3</v>
      </c>
      <c r="E32" s="70" t="str" cm="1">
        <f t="array" ref="E32">_xlfn.IFS(D32&gt;20%,"10",D32&gt;10%,"7",D32&gt;0%,"4",D32=0,"0")</f>
        <v>4</v>
      </c>
      <c r="F32" s="74">
        <f t="shared" si="1"/>
        <v>16</v>
      </c>
      <c r="G32" s="56">
        <f>VLOOKUP(A32,PAGAMENTO!$A:$C,3,0)</f>
        <v>46846283.319999993</v>
      </c>
      <c r="H32" s="57">
        <f t="shared" si="2"/>
        <v>4.7495092546308926E-3</v>
      </c>
      <c r="I32" s="70" t="str" cm="1">
        <f t="array" ref="I32">_xlfn.IFS(H32&gt;20%,"10",H32&gt;10%,"7",H32&gt;0%,"4",H32=0,"0")</f>
        <v>4</v>
      </c>
      <c r="J32" s="74">
        <f t="shared" si="3"/>
        <v>12</v>
      </c>
      <c r="K32" s="56">
        <f>VLOOKUP(A32,MUNIC!C:E,3,0)</f>
        <v>954553.85</v>
      </c>
      <c r="L32" s="57">
        <f t="shared" si="4"/>
        <v>4.4933244332079755E-3</v>
      </c>
      <c r="M32" s="70" t="str">
        <f t="shared" si="5"/>
        <v>4</v>
      </c>
      <c r="N32" s="74">
        <f t="shared" si="6"/>
        <v>8</v>
      </c>
      <c r="O32" s="56">
        <f>VLOOKUP(A32,'BENS MOVEIS'!$A:$C,3,0)</f>
        <v>13883218.18</v>
      </c>
      <c r="P32" s="56">
        <v>0</v>
      </c>
      <c r="Q32" s="72">
        <f t="shared" si="0"/>
        <v>13883218.18</v>
      </c>
      <c r="R32" s="57">
        <f t="shared" si="7"/>
        <v>1.8225206448437264E-4</v>
      </c>
      <c r="S32" s="70" t="str" cm="1">
        <f t="array" ref="S32">_xlfn.IFS(R32&gt;20%,"10",R32&gt;10%,"7",R32&gt;0%,"4",R32=0,"0")</f>
        <v>4</v>
      </c>
      <c r="T32" s="74">
        <f t="shared" si="8"/>
        <v>8</v>
      </c>
      <c r="U32" s="55">
        <f>VLOOKUP(A32,'Tempo sem Auditoria'!$A:$M,13,0)</f>
        <v>3</v>
      </c>
      <c r="V32" s="71" t="str">
        <f t="shared" si="9"/>
        <v>4</v>
      </c>
      <c r="W32" s="74">
        <f t="shared" si="10"/>
        <v>16</v>
      </c>
      <c r="X32" s="55">
        <f>VLOOKUP(A32,'NOTAS AUDITORIA-CONTINUA-OM'!$A:$C,3,0)</f>
        <v>23</v>
      </c>
      <c r="Y32" s="57">
        <f>VLOOKUP(A32,'NOTAS AUDITORIA-CONTINUA-OM'!$A:$D,4,0)</f>
        <v>3.8746630727762802E-3</v>
      </c>
      <c r="Z32" s="71" t="str">
        <f t="shared" si="11"/>
        <v>4</v>
      </c>
      <c r="AA32" s="74">
        <f t="shared" si="12"/>
        <v>12</v>
      </c>
      <c r="AB32" s="55">
        <f>VLOOKUP(A32,'OM em FOCO'!$B:$G,6,0)</f>
        <v>0</v>
      </c>
      <c r="AC32" s="71">
        <f t="shared" si="13"/>
        <v>0</v>
      </c>
      <c r="AD32" s="74">
        <f t="shared" si="14"/>
        <v>0</v>
      </c>
      <c r="AE32" s="71">
        <f>VLOOKUP(A32,OM_SIAFI!$B:$E,4,0)</f>
        <v>0</v>
      </c>
      <c r="AF32" s="74">
        <f t="shared" si="15"/>
        <v>0</v>
      </c>
      <c r="AG32" s="71">
        <f>VLOOKUP(A32,OM_SIAFI!$B:$F,5,0)</f>
        <v>0</v>
      </c>
      <c r="AH32" s="74">
        <f t="shared" si="16"/>
        <v>0</v>
      </c>
      <c r="AI32" s="86">
        <f t="shared" si="17"/>
        <v>72</v>
      </c>
    </row>
    <row r="33" spans="1:35" x14ac:dyDescent="0.25">
      <c r="A33" s="55">
        <v>720305</v>
      </c>
      <c r="B33" s="55" t="s">
        <v>198</v>
      </c>
      <c r="C33" s="56">
        <f>VLOOKUP(A33,EXEC_LICITACAO!$A:$Z,25,0)</f>
        <v>34182141.030000001</v>
      </c>
      <c r="D33" s="63">
        <f t="shared" si="18"/>
        <v>4.7834497177147708E-3</v>
      </c>
      <c r="E33" s="70" t="str" cm="1">
        <f t="array" ref="E33">_xlfn.IFS(D33&gt;20%,"10",D33&gt;10%,"7",D33&gt;0%,"4",D33=0,"0")</f>
        <v>4</v>
      </c>
      <c r="F33" s="74">
        <f t="shared" si="1"/>
        <v>16</v>
      </c>
      <c r="G33" s="56">
        <f>VLOOKUP(A33,PAGAMENTO!$A:$C,3,0)</f>
        <v>31820937.129999999</v>
      </c>
      <c r="H33" s="57">
        <f t="shared" si="2"/>
        <v>3.2261649095530172E-3</v>
      </c>
      <c r="I33" s="70" t="str" cm="1">
        <f t="array" ref="I33">_xlfn.IFS(H33&gt;20%,"10",H33&gt;10%,"7",H33&gt;0%,"4",H33=0,"0")</f>
        <v>4</v>
      </c>
      <c r="J33" s="74">
        <f t="shared" si="3"/>
        <v>12</v>
      </c>
      <c r="K33" s="56">
        <f>VLOOKUP(A33,MUNIC!C:E,3,0)</f>
        <v>950706</v>
      </c>
      <c r="L33" s="57">
        <f t="shared" si="4"/>
        <v>4.4752116379787495E-3</v>
      </c>
      <c r="M33" s="70" t="str">
        <f t="shared" si="5"/>
        <v>4</v>
      </c>
      <c r="N33" s="74">
        <f t="shared" si="6"/>
        <v>8</v>
      </c>
      <c r="O33" s="56">
        <f>VLOOKUP(A33,'BENS MOVEIS'!$A:$C,3,0)</f>
        <v>6889899.3600000003</v>
      </c>
      <c r="P33" s="56">
        <v>0</v>
      </c>
      <c r="Q33" s="72">
        <f t="shared" si="0"/>
        <v>6889899.3600000003</v>
      </c>
      <c r="R33" s="57">
        <f t="shared" si="7"/>
        <v>9.0447212322752529E-5</v>
      </c>
      <c r="S33" s="70" t="str" cm="1">
        <f t="array" ref="S33">_xlfn.IFS(R33&gt;20%,"10",R33&gt;10%,"7",R33&gt;0%,"4",R33=0,"0")</f>
        <v>4</v>
      </c>
      <c r="T33" s="74">
        <f t="shared" si="8"/>
        <v>8</v>
      </c>
      <c r="U33" s="55">
        <f>VLOOKUP(A33,'Tempo sem Auditoria'!$A:$M,13,0)</f>
        <v>3</v>
      </c>
      <c r="V33" s="71" t="str">
        <f t="shared" si="9"/>
        <v>4</v>
      </c>
      <c r="W33" s="74">
        <f t="shared" si="10"/>
        <v>16</v>
      </c>
      <c r="X33" s="55">
        <f>VLOOKUP(A33,'NOTAS AUDITORIA-CONTINUA-OM'!$A:$C,3,0)</f>
        <v>40</v>
      </c>
      <c r="Y33" s="57">
        <f>VLOOKUP(A33,'NOTAS AUDITORIA-CONTINUA-OM'!$A:$D,4,0)</f>
        <v>6.7385444743935314E-3</v>
      </c>
      <c r="Z33" s="71" t="str">
        <f t="shared" si="11"/>
        <v>4</v>
      </c>
      <c r="AA33" s="74">
        <f t="shared" si="12"/>
        <v>12</v>
      </c>
      <c r="AB33" s="55">
        <f>VLOOKUP(A33,'OM em FOCO'!$B:$G,6,0)</f>
        <v>0</v>
      </c>
      <c r="AC33" s="71">
        <f t="shared" si="13"/>
        <v>0</v>
      </c>
      <c r="AD33" s="74">
        <f t="shared" si="14"/>
        <v>0</v>
      </c>
      <c r="AE33" s="71">
        <f>VLOOKUP(A33,OM_SIAFI!$B:$E,4,0)</f>
        <v>5</v>
      </c>
      <c r="AF33" s="74">
        <f t="shared" si="15"/>
        <v>5</v>
      </c>
      <c r="AG33" s="71">
        <f>VLOOKUP(A33,OM_SIAFI!$B:$F,5,0)</f>
        <v>0</v>
      </c>
      <c r="AH33" s="74">
        <f t="shared" si="16"/>
        <v>0</v>
      </c>
      <c r="AI33" s="86">
        <f t="shared" si="17"/>
        <v>77</v>
      </c>
    </row>
    <row r="34" spans="1:35" x14ac:dyDescent="0.25">
      <c r="A34" s="55">
        <v>764200</v>
      </c>
      <c r="B34" s="55" t="s">
        <v>271</v>
      </c>
      <c r="C34" s="56">
        <f>VLOOKUP(A34,EXEC_LICITACAO!$A:$Z,25,0)</f>
        <v>34073065.57</v>
      </c>
      <c r="D34" s="63">
        <f t="shared" si="18"/>
        <v>4.7681856949641568E-3</v>
      </c>
      <c r="E34" s="70" t="str" cm="1">
        <f t="array" ref="E34">_xlfn.IFS(D34&gt;20%,"10",D34&gt;10%,"7",D34&gt;0%,"4",D34=0,"0")</f>
        <v>4</v>
      </c>
      <c r="F34" s="74">
        <f t="shared" si="1"/>
        <v>16</v>
      </c>
      <c r="G34" s="56">
        <f>VLOOKUP(A34,PAGAMENTO!$A:$C,3,0)</f>
        <v>16359294142.419975</v>
      </c>
      <c r="H34" s="68" t="s">
        <v>1020</v>
      </c>
      <c r="I34" s="70" t="str" cm="1">
        <f t="array" ref="I34">_xlfn.IFS(H34&gt;20%,"10",H34&gt;10%,"7",H34&gt;0%,"4",H34=0,"0")</f>
        <v>10</v>
      </c>
      <c r="J34" s="74">
        <f t="shared" si="3"/>
        <v>30</v>
      </c>
      <c r="K34" s="56">
        <f>VLOOKUP(A34,MUNIC!C:E,3,0)</f>
        <v>0</v>
      </c>
      <c r="L34" s="57">
        <f t="shared" si="4"/>
        <v>0</v>
      </c>
      <c r="M34" s="70" t="str">
        <f t="shared" si="5"/>
        <v>0</v>
      </c>
      <c r="N34" s="74">
        <f t="shared" si="6"/>
        <v>0</v>
      </c>
      <c r="O34" s="56">
        <f>VLOOKUP(A34,'BENS MOVEIS'!$A:$C,3,0)</f>
        <v>5624758.96</v>
      </c>
      <c r="P34" s="56">
        <v>0</v>
      </c>
      <c r="Q34" s="72">
        <f t="shared" si="0"/>
        <v>5624758.96</v>
      </c>
      <c r="R34" s="57">
        <f t="shared" si="7"/>
        <v>7.3839070984546958E-5</v>
      </c>
      <c r="S34" s="70" t="str" cm="1">
        <f t="array" ref="S34">_xlfn.IFS(R34&gt;20%,"10",R34&gt;10%,"7",R34&gt;0%,"4",R34=0,"0")</f>
        <v>4</v>
      </c>
      <c r="T34" s="74">
        <f t="shared" si="8"/>
        <v>8</v>
      </c>
      <c r="U34" s="55">
        <f>VLOOKUP(A34,'Tempo sem Auditoria'!$A:$M,13,0)</f>
        <v>4</v>
      </c>
      <c r="V34" s="71" t="str">
        <f t="shared" si="9"/>
        <v>6</v>
      </c>
      <c r="W34" s="74">
        <f t="shared" si="10"/>
        <v>24</v>
      </c>
      <c r="X34" s="55">
        <f>VLOOKUP(A34,'NOTAS AUDITORIA-CONTINUA-OM'!$A:$C,3,0)</f>
        <v>62</v>
      </c>
      <c r="Y34" s="57">
        <f>VLOOKUP(A34,'NOTAS AUDITORIA-CONTINUA-OM'!$A:$D,4,0)</f>
        <v>1.0444743935309973E-2</v>
      </c>
      <c r="Z34" s="71" t="str">
        <f t="shared" si="11"/>
        <v>4</v>
      </c>
      <c r="AA34" s="74">
        <f t="shared" si="12"/>
        <v>12</v>
      </c>
      <c r="AB34" s="55">
        <f>VLOOKUP(A34,'OM em FOCO'!$B:$G,6,0)</f>
        <v>0</v>
      </c>
      <c r="AC34" s="71">
        <f t="shared" si="13"/>
        <v>0</v>
      </c>
      <c r="AD34" s="74">
        <f t="shared" si="14"/>
        <v>0</v>
      </c>
      <c r="AE34" s="71">
        <f>VLOOKUP(A34,OM_SIAFI!$B:$E,4,0)</f>
        <v>5</v>
      </c>
      <c r="AF34" s="74">
        <f t="shared" si="15"/>
        <v>5</v>
      </c>
      <c r="AG34" s="71">
        <f>VLOOKUP(A34,OM_SIAFI!$B:$F,5,0)</f>
        <v>0</v>
      </c>
      <c r="AH34" s="74">
        <f t="shared" si="16"/>
        <v>0</v>
      </c>
      <c r="AI34" s="86">
        <f t="shared" si="17"/>
        <v>95</v>
      </c>
    </row>
    <row r="35" spans="1:35" x14ac:dyDescent="0.25">
      <c r="A35" s="55">
        <v>795180</v>
      </c>
      <c r="B35" s="55" t="s">
        <v>586</v>
      </c>
      <c r="C35" s="56">
        <f>VLOOKUP(A35,EXEC_LICITACAO!$A:$Z,25,0)</f>
        <v>33674663.839999996</v>
      </c>
      <c r="D35" s="63">
        <f t="shared" si="18"/>
        <v>4.7124333463551852E-3</v>
      </c>
      <c r="E35" s="70" t="str" cm="1">
        <f t="array" ref="E35">_xlfn.IFS(D35&gt;20%,"10",D35&gt;10%,"7",D35&gt;0%,"4",D35=0,"0")</f>
        <v>4</v>
      </c>
      <c r="F35" s="74">
        <f t="shared" si="1"/>
        <v>16</v>
      </c>
      <c r="G35" s="56">
        <f>VLOOKUP(A35,PAGAMENTO!$A:$C,3,0)</f>
        <v>54468410.589999989</v>
      </c>
      <c r="H35" s="57">
        <f t="shared" si="2"/>
        <v>5.5222784359457338E-3</v>
      </c>
      <c r="I35" s="70" t="str" cm="1">
        <f t="array" ref="I35">_xlfn.IFS(H35&gt;20%,"10",H35&gt;10%,"7",H35&gt;0%,"4",H35=0,"0")</f>
        <v>4</v>
      </c>
      <c r="J35" s="74">
        <f t="shared" si="3"/>
        <v>12</v>
      </c>
      <c r="K35" s="56">
        <f>VLOOKUP(A35,MUNIC!C:E,3,0)</f>
        <v>10764550.4</v>
      </c>
      <c r="L35" s="57">
        <f t="shared" si="4"/>
        <v>5.0671439149104776E-2</v>
      </c>
      <c r="M35" s="70" t="str">
        <f t="shared" si="5"/>
        <v>4</v>
      </c>
      <c r="N35" s="74">
        <f t="shared" si="6"/>
        <v>8</v>
      </c>
      <c r="O35" s="56">
        <f>VLOOKUP(A35,'BENS MOVEIS'!$A:$C,3,0)</f>
        <v>32412611.809999999</v>
      </c>
      <c r="P35" s="56">
        <f>VLOOKUP(A35,'BENS IMOVEIS'!$A:$C,3,0)</f>
        <v>327494783.88</v>
      </c>
      <c r="Q35" s="72">
        <f t="shared" si="0"/>
        <v>359907395.69</v>
      </c>
      <c r="R35" s="57">
        <f t="shared" si="7"/>
        <v>4.7246873914428755E-3</v>
      </c>
      <c r="S35" s="70" t="str" cm="1">
        <f t="array" ref="S35">_xlfn.IFS(R35&gt;20%,"10",R35&gt;10%,"7",R35&gt;0%,"4",R35=0,"0")</f>
        <v>4</v>
      </c>
      <c r="T35" s="74">
        <f t="shared" si="8"/>
        <v>8</v>
      </c>
      <c r="U35" s="55">
        <f>VLOOKUP(A35,'Tempo sem Auditoria'!$A:$M,13,0)</f>
        <v>1</v>
      </c>
      <c r="V35" s="71" t="str">
        <f t="shared" si="9"/>
        <v>0</v>
      </c>
      <c r="W35" s="74">
        <f t="shared" si="10"/>
        <v>0</v>
      </c>
      <c r="X35" s="55">
        <f>VLOOKUP(A35,'NOTAS AUDITORIA-CONTINUA-OM'!$A:$C,3,0)</f>
        <v>89</v>
      </c>
      <c r="Y35" s="57">
        <f>VLOOKUP(A35,'NOTAS AUDITORIA-CONTINUA-OM'!$A:$D,4,0)</f>
        <v>1.4993261455525606E-2</v>
      </c>
      <c r="Z35" s="71" t="str">
        <f t="shared" si="11"/>
        <v>4</v>
      </c>
      <c r="AA35" s="74">
        <f t="shared" si="12"/>
        <v>12</v>
      </c>
      <c r="AB35" s="55">
        <f>VLOOKUP(A35,'OM em FOCO'!$B:$G,6,0)</f>
        <v>2</v>
      </c>
      <c r="AC35" s="71">
        <f t="shared" si="13"/>
        <v>2</v>
      </c>
      <c r="AD35" s="74">
        <f t="shared" si="14"/>
        <v>4</v>
      </c>
      <c r="AE35" s="71">
        <f>VLOOKUP(A35,OM_SIAFI!$B:$E,4,0)</f>
        <v>5</v>
      </c>
      <c r="AF35" s="74">
        <f t="shared" si="15"/>
        <v>5</v>
      </c>
      <c r="AG35" s="71">
        <f>VLOOKUP(A35,OM_SIAFI!$B:$F,5,0)</f>
        <v>0</v>
      </c>
      <c r="AH35" s="74">
        <f t="shared" si="16"/>
        <v>0</v>
      </c>
      <c r="AI35" s="86">
        <f t="shared" si="17"/>
        <v>65</v>
      </c>
    </row>
    <row r="36" spans="1:35" x14ac:dyDescent="0.25">
      <c r="A36" s="55">
        <v>781600</v>
      </c>
      <c r="B36" s="55" t="s">
        <v>337</v>
      </c>
      <c r="C36" s="56">
        <f>VLOOKUP(A36,EXEC_LICITACAO!$A:$Z,25,0)</f>
        <v>29954098.239999998</v>
      </c>
      <c r="D36" s="63">
        <f t="shared" si="18"/>
        <v>4.1917772981152693E-3</v>
      </c>
      <c r="E36" s="70" t="str" cm="1">
        <f t="array" ref="E36">_xlfn.IFS(D36&gt;20%,"10",D36&gt;10%,"7",D36&gt;0%,"4",D36=0,"0")</f>
        <v>4</v>
      </c>
      <c r="F36" s="74">
        <f t="shared" si="1"/>
        <v>16</v>
      </c>
      <c r="G36" s="56">
        <f>VLOOKUP(A36,PAGAMENTO!$A:$C,3,0)</f>
        <v>36612444.479999997</v>
      </c>
      <c r="H36" s="57">
        <f t="shared" si="2"/>
        <v>3.7119517615644168E-3</v>
      </c>
      <c r="I36" s="70" t="str" cm="1">
        <f t="array" ref="I36">_xlfn.IFS(H36&gt;20%,"10",H36&gt;10%,"7",H36&gt;0%,"4",H36=0,"0")</f>
        <v>4</v>
      </c>
      <c r="J36" s="74">
        <f t="shared" si="3"/>
        <v>12</v>
      </c>
      <c r="K36" s="56">
        <f>VLOOKUP(A36,MUNIC!C:E,3,0)</f>
        <v>1301263.1000000001</v>
      </c>
      <c r="L36" s="57">
        <f t="shared" si="4"/>
        <v>6.1253718491229743E-3</v>
      </c>
      <c r="M36" s="70" t="str">
        <f t="shared" si="5"/>
        <v>4</v>
      </c>
      <c r="N36" s="74">
        <f t="shared" si="6"/>
        <v>8</v>
      </c>
      <c r="O36" s="56">
        <f>VLOOKUP(A36,'BENS MOVEIS'!$A:$C,3,0)</f>
        <v>8546738.3499999996</v>
      </c>
      <c r="P36" s="56">
        <f>VLOOKUP(A36,'BENS IMOVEIS'!$A:$C,3,0)</f>
        <v>62832405.530000001</v>
      </c>
      <c r="Q36" s="72">
        <f t="shared" si="0"/>
        <v>71379143.879999995</v>
      </c>
      <c r="R36" s="57">
        <f t="shared" si="7"/>
        <v>9.370303170771802E-4</v>
      </c>
      <c r="S36" s="70" t="str" cm="1">
        <f t="array" ref="S36">_xlfn.IFS(R36&gt;20%,"10",R36&gt;10%,"7",R36&gt;0%,"4",R36=0,"0")</f>
        <v>4</v>
      </c>
      <c r="T36" s="74">
        <f t="shared" si="8"/>
        <v>8</v>
      </c>
      <c r="U36" s="55">
        <f>VLOOKUP(A36,'Tempo sem Auditoria'!$A:$M,13,0)</f>
        <v>9</v>
      </c>
      <c r="V36" s="71" t="str">
        <f t="shared" si="9"/>
        <v>10</v>
      </c>
      <c r="W36" s="74">
        <f t="shared" si="10"/>
        <v>40</v>
      </c>
      <c r="X36" s="55">
        <f>VLOOKUP(A36,'NOTAS AUDITORIA-CONTINUA-OM'!$A:$C,3,0)</f>
        <v>50</v>
      </c>
      <c r="Y36" s="57">
        <f>VLOOKUP(A36,'NOTAS AUDITORIA-CONTINUA-OM'!$A:$D,4,0)</f>
        <v>8.4231805929919131E-3</v>
      </c>
      <c r="Z36" s="71" t="str">
        <f t="shared" si="11"/>
        <v>4</v>
      </c>
      <c r="AA36" s="74">
        <f t="shared" si="12"/>
        <v>12</v>
      </c>
      <c r="AB36" s="55">
        <f>VLOOKUP(A36,'OM em FOCO'!$B:$G,6,0)</f>
        <v>1</v>
      </c>
      <c r="AC36" s="71">
        <f t="shared" si="13"/>
        <v>2</v>
      </c>
      <c r="AD36" s="74">
        <f t="shared" si="14"/>
        <v>4</v>
      </c>
      <c r="AE36" s="71">
        <f>VLOOKUP(A36,OM_SIAFI!$B:$E,4,0)</f>
        <v>10</v>
      </c>
      <c r="AF36" s="74">
        <f t="shared" si="15"/>
        <v>10</v>
      </c>
      <c r="AG36" s="71">
        <f>VLOOKUP(A36,OM_SIAFI!$B:$F,5,0)</f>
        <v>0</v>
      </c>
      <c r="AH36" s="74">
        <f t="shared" si="16"/>
        <v>0</v>
      </c>
      <c r="AI36" s="86">
        <f t="shared" si="17"/>
        <v>110</v>
      </c>
    </row>
    <row r="37" spans="1:35" x14ac:dyDescent="0.25">
      <c r="A37" s="55">
        <v>791180</v>
      </c>
      <c r="B37" s="55" t="s">
        <v>535</v>
      </c>
      <c r="C37" s="56">
        <f>VLOOKUP(A37,EXEC_LICITACAO!$A:$Z,25,0)</f>
        <v>28274723.060000002</v>
      </c>
      <c r="D37" s="63">
        <f t="shared" si="18"/>
        <v>3.9567654911117876E-3</v>
      </c>
      <c r="E37" s="70" t="str" cm="1">
        <f t="array" ref="E37">_xlfn.IFS(D37&gt;20%,"10",D37&gt;10%,"7",D37&gt;0%,"4",D37=0,"0")</f>
        <v>4</v>
      </c>
      <c r="F37" s="74">
        <f t="shared" si="1"/>
        <v>16</v>
      </c>
      <c r="G37" s="56">
        <f>VLOOKUP(A37,PAGAMENTO!$A:$C,3,0)</f>
        <v>89140133.270000011</v>
      </c>
      <c r="H37" s="57">
        <f t="shared" si="2"/>
        <v>9.037470166691897E-3</v>
      </c>
      <c r="I37" s="70" t="str" cm="1">
        <f t="array" ref="I37">_xlfn.IFS(H37&gt;20%,"10",H37&gt;10%,"7",H37&gt;0%,"4",H37=0,"0")</f>
        <v>4</v>
      </c>
      <c r="J37" s="74">
        <f t="shared" si="3"/>
        <v>12</v>
      </c>
      <c r="K37" s="56">
        <f>VLOOKUP(A37,MUNIC!C:E,3,0)</f>
        <v>8629859.8499999996</v>
      </c>
      <c r="L37" s="57">
        <f t="shared" si="4"/>
        <v>4.0622915217580984E-2</v>
      </c>
      <c r="M37" s="70" t="str">
        <f t="shared" si="5"/>
        <v>4</v>
      </c>
      <c r="N37" s="74">
        <f t="shared" si="6"/>
        <v>8</v>
      </c>
      <c r="O37" s="56">
        <f>VLOOKUP(A37,'BENS MOVEIS'!$A:$C,3,0)</f>
        <v>31367597.16</v>
      </c>
      <c r="P37" s="56">
        <f>VLOOKUP(A37,'BENS IMOVEIS'!$A:$C,3,0)</f>
        <v>1177544780.02</v>
      </c>
      <c r="Q37" s="72">
        <f t="shared" si="0"/>
        <v>1208912377.1800001</v>
      </c>
      <c r="R37" s="57">
        <f t="shared" si="7"/>
        <v>1.5870007491430606E-2</v>
      </c>
      <c r="S37" s="70" t="str" cm="1">
        <f t="array" ref="S37">_xlfn.IFS(R37&gt;20%,"10",R37&gt;10%,"7",R37&gt;0%,"4",R37=0,"0")</f>
        <v>4</v>
      </c>
      <c r="T37" s="74">
        <f t="shared" si="8"/>
        <v>8</v>
      </c>
      <c r="U37" s="55">
        <f>VLOOKUP(A37,'Tempo sem Auditoria'!$A:$M,13,0)</f>
        <v>2</v>
      </c>
      <c r="V37" s="71" t="str">
        <f t="shared" si="9"/>
        <v>2</v>
      </c>
      <c r="W37" s="74">
        <f t="shared" si="10"/>
        <v>8</v>
      </c>
      <c r="X37" s="55">
        <f>VLOOKUP(A37,'NOTAS AUDITORIA-CONTINUA-OM'!$A:$C,3,0)</f>
        <v>14</v>
      </c>
      <c r="Y37" s="57">
        <f>VLOOKUP(A37,'NOTAS AUDITORIA-CONTINUA-OM'!$A:$D,4,0)</f>
        <v>2.3584905660377358E-3</v>
      </c>
      <c r="Z37" s="71" t="str">
        <f t="shared" si="11"/>
        <v>4</v>
      </c>
      <c r="AA37" s="74">
        <f t="shared" si="12"/>
        <v>12</v>
      </c>
      <c r="AB37" s="55">
        <f>VLOOKUP(A37,'OM em FOCO'!$B:$G,6,0)</f>
        <v>0</v>
      </c>
      <c r="AC37" s="71">
        <f t="shared" si="13"/>
        <v>0</v>
      </c>
      <c r="AD37" s="74">
        <f t="shared" si="14"/>
        <v>0</v>
      </c>
      <c r="AE37" s="71">
        <f>VLOOKUP(A37,OM_SIAFI!$B:$E,4,0)</f>
        <v>0</v>
      </c>
      <c r="AF37" s="74">
        <f t="shared" si="15"/>
        <v>0</v>
      </c>
      <c r="AG37" s="71">
        <f>VLOOKUP(A37,OM_SIAFI!$B:$F,5,0)</f>
        <v>10</v>
      </c>
      <c r="AH37" s="74">
        <f t="shared" si="16"/>
        <v>10</v>
      </c>
      <c r="AI37" s="86">
        <f t="shared" si="17"/>
        <v>74</v>
      </c>
    </row>
    <row r="38" spans="1:35" x14ac:dyDescent="0.25">
      <c r="A38" s="55">
        <v>762600</v>
      </c>
      <c r="B38" s="55" t="s">
        <v>267</v>
      </c>
      <c r="C38" s="56">
        <f>VLOOKUP(A38,EXEC_LICITACAO!$A:$Z,25,0)</f>
        <v>26843990.829999998</v>
      </c>
      <c r="D38" s="63">
        <f t="shared" si="18"/>
        <v>3.7565487850923355E-3</v>
      </c>
      <c r="E38" s="70" t="str" cm="1">
        <f t="array" ref="E38">_xlfn.IFS(D38&gt;20%,"10",D38&gt;10%,"7",D38&gt;0%,"4",D38=0,"0")</f>
        <v>4</v>
      </c>
      <c r="F38" s="74">
        <f t="shared" si="1"/>
        <v>16</v>
      </c>
      <c r="G38" s="56">
        <f>VLOOKUP(A38,PAGAMENTO!$A:$C,3,0)</f>
        <v>230755944.68000001</v>
      </c>
      <c r="H38" s="57">
        <f t="shared" si="2"/>
        <v>2.3395185640070849E-2</v>
      </c>
      <c r="I38" s="70" t="str" cm="1">
        <f t="array" ref="I38">_xlfn.IFS(H38&gt;20%,"10",H38&gt;10%,"7",H38&gt;0%,"4",H38=0,"0")</f>
        <v>4</v>
      </c>
      <c r="J38" s="74">
        <f t="shared" si="3"/>
        <v>12</v>
      </c>
      <c r="K38" s="56">
        <f>VLOOKUP(A38,MUNIC!C:E,3,0)</f>
        <v>9933136.1999999993</v>
      </c>
      <c r="L38" s="57">
        <f t="shared" si="4"/>
        <v>4.675776393950181E-2</v>
      </c>
      <c r="M38" s="70" t="str">
        <f t="shared" si="5"/>
        <v>4</v>
      </c>
      <c r="N38" s="74">
        <f t="shared" si="6"/>
        <v>8</v>
      </c>
      <c r="O38" s="56">
        <f>VLOOKUP(A38,'BENS MOVEIS'!$A:$C,3,0)</f>
        <v>32664879.5</v>
      </c>
      <c r="P38" s="56">
        <f>VLOOKUP(A38,'BENS IMOVEIS'!$A:$C,3,0)</f>
        <v>2497684.4700000002</v>
      </c>
      <c r="Q38" s="72">
        <f t="shared" si="0"/>
        <v>35162563.969999999</v>
      </c>
      <c r="R38" s="57">
        <f t="shared" si="7"/>
        <v>4.6159685693971558E-4</v>
      </c>
      <c r="S38" s="70" t="str" cm="1">
        <f t="array" ref="S38">_xlfn.IFS(R38&gt;20%,"10",R38&gt;10%,"7",R38&gt;0%,"4",R38=0,"0")</f>
        <v>4</v>
      </c>
      <c r="T38" s="74">
        <f t="shared" si="8"/>
        <v>8</v>
      </c>
      <c r="U38" s="55">
        <f>VLOOKUP(A38,'Tempo sem Auditoria'!$A:$M,13,0)</f>
        <v>1</v>
      </c>
      <c r="V38" s="71" t="str">
        <f t="shared" si="9"/>
        <v>0</v>
      </c>
      <c r="W38" s="74">
        <f t="shared" si="10"/>
        <v>0</v>
      </c>
      <c r="X38" s="55">
        <f>VLOOKUP(A38,'NOTAS AUDITORIA-CONTINUA-OM'!$A:$C,3,0)</f>
        <v>91</v>
      </c>
      <c r="Y38" s="57">
        <f>VLOOKUP(A38,'NOTAS AUDITORIA-CONTINUA-OM'!$A:$D,4,0)</f>
        <v>1.5330188679245283E-2</v>
      </c>
      <c r="Z38" s="71" t="str">
        <f t="shared" si="11"/>
        <v>4</v>
      </c>
      <c r="AA38" s="74">
        <f t="shared" si="12"/>
        <v>12</v>
      </c>
      <c r="AB38" s="55">
        <f>VLOOKUP(A38,'OM em FOCO'!$B:$G,6,0)</f>
        <v>2</v>
      </c>
      <c r="AC38" s="71">
        <f t="shared" si="13"/>
        <v>2</v>
      </c>
      <c r="AD38" s="74">
        <f t="shared" si="14"/>
        <v>4</v>
      </c>
      <c r="AE38" s="71">
        <f>VLOOKUP(A38,OM_SIAFI!$B:$E,4,0)</f>
        <v>10</v>
      </c>
      <c r="AF38" s="74">
        <f t="shared" si="15"/>
        <v>10</v>
      </c>
      <c r="AG38" s="71">
        <f>VLOOKUP(A38,OM_SIAFI!$B:$F,5,0)</f>
        <v>0</v>
      </c>
      <c r="AH38" s="74">
        <f t="shared" si="16"/>
        <v>0</v>
      </c>
      <c r="AI38" s="86">
        <f t="shared" si="17"/>
        <v>70</v>
      </c>
    </row>
    <row r="39" spans="1:35" x14ac:dyDescent="0.25">
      <c r="A39" s="55">
        <v>731050</v>
      </c>
      <c r="B39" s="55" t="s">
        <v>208</v>
      </c>
      <c r="C39" s="56">
        <f>VLOOKUP(A39,EXEC_LICITACAO!$A:$Z,25,0)</f>
        <v>26718244.079999998</v>
      </c>
      <c r="D39" s="63">
        <f t="shared" si="18"/>
        <v>3.7389517815792105E-3</v>
      </c>
      <c r="E39" s="70" t="str" cm="1">
        <f t="array" ref="E39">_xlfn.IFS(D39&gt;20%,"10",D39&gt;10%,"7",D39&gt;0%,"4",D39=0,"0")</f>
        <v>4</v>
      </c>
      <c r="F39" s="74">
        <f t="shared" si="1"/>
        <v>16</v>
      </c>
      <c r="G39" s="56">
        <f>VLOOKUP(A39,PAGAMENTO!$A:$C,3,0)</f>
        <v>78320710.109999999</v>
      </c>
      <c r="H39" s="57">
        <f t="shared" si="2"/>
        <v>7.9405432220894575E-3</v>
      </c>
      <c r="I39" s="70" t="str" cm="1">
        <f t="array" ref="I39">_xlfn.IFS(H39&gt;20%,"10",H39&gt;10%,"7",H39&gt;0%,"4",H39=0,"0")</f>
        <v>4</v>
      </c>
      <c r="J39" s="74">
        <f t="shared" si="3"/>
        <v>12</v>
      </c>
      <c r="K39" s="56">
        <f>VLOOKUP(A39,MUNIC!C:E,3,0)</f>
        <v>4503772.2</v>
      </c>
      <c r="L39" s="57">
        <f t="shared" si="4"/>
        <v>2.1200385570560362E-2</v>
      </c>
      <c r="M39" s="70" t="str">
        <f t="shared" si="5"/>
        <v>4</v>
      </c>
      <c r="N39" s="74">
        <f t="shared" si="6"/>
        <v>8</v>
      </c>
      <c r="O39" s="56">
        <f>VLOOKUP(A39,'BENS MOVEIS'!$A:$C,3,0)</f>
        <v>13277688.1</v>
      </c>
      <c r="P39" s="56">
        <f>VLOOKUP(A39,'BENS IMOVEIS'!$A:$C,3,0)</f>
        <v>13600251.41</v>
      </c>
      <c r="Q39" s="72">
        <f t="shared" si="0"/>
        <v>26877939.509999998</v>
      </c>
      <c r="R39" s="57">
        <f t="shared" si="7"/>
        <v>3.5284037902972632E-4</v>
      </c>
      <c r="S39" s="70" t="str" cm="1">
        <f t="array" ref="S39">_xlfn.IFS(R39&gt;20%,"10",R39&gt;10%,"7",R39&gt;0%,"4",R39=0,"0")</f>
        <v>4</v>
      </c>
      <c r="T39" s="74">
        <f t="shared" si="8"/>
        <v>8</v>
      </c>
      <c r="U39" s="55">
        <f>VLOOKUP(A39,'Tempo sem Auditoria'!$A:$M,13,0)</f>
        <v>4</v>
      </c>
      <c r="V39" s="71" t="str">
        <f t="shared" si="9"/>
        <v>6</v>
      </c>
      <c r="W39" s="74">
        <f t="shared" si="10"/>
        <v>24</v>
      </c>
      <c r="X39" s="55">
        <f>VLOOKUP(A39,'NOTAS AUDITORIA-CONTINUA-OM'!$A:$C,3,0)</f>
        <v>57</v>
      </c>
      <c r="Y39" s="57">
        <f>VLOOKUP(A39,'NOTAS AUDITORIA-CONTINUA-OM'!$A:$D,4,0)</f>
        <v>9.6024258760107825E-3</v>
      </c>
      <c r="Z39" s="71" t="str">
        <f t="shared" si="11"/>
        <v>4</v>
      </c>
      <c r="AA39" s="74">
        <f t="shared" si="12"/>
        <v>12</v>
      </c>
      <c r="AB39" s="55">
        <f>VLOOKUP(A39,'OM em FOCO'!$B:$G,6,0)</f>
        <v>1</v>
      </c>
      <c r="AC39" s="71">
        <f t="shared" si="13"/>
        <v>2</v>
      </c>
      <c r="AD39" s="74">
        <f t="shared" si="14"/>
        <v>4</v>
      </c>
      <c r="AE39" s="71">
        <f>VLOOKUP(A39,OM_SIAFI!$B:$E,4,0)</f>
        <v>5</v>
      </c>
      <c r="AF39" s="74">
        <f t="shared" si="15"/>
        <v>5</v>
      </c>
      <c r="AG39" s="71">
        <f>VLOOKUP(A39,OM_SIAFI!$B:$F,5,0)</f>
        <v>0</v>
      </c>
      <c r="AH39" s="74">
        <f t="shared" si="16"/>
        <v>0</v>
      </c>
      <c r="AI39" s="86">
        <f t="shared" si="17"/>
        <v>89</v>
      </c>
    </row>
    <row r="40" spans="1:35" x14ac:dyDescent="0.25">
      <c r="A40" s="55">
        <v>789000</v>
      </c>
      <c r="B40" s="55" t="s">
        <v>507</v>
      </c>
      <c r="C40" s="56">
        <f>VLOOKUP(A40,EXEC_LICITACAO!$A:$Z,25,0)</f>
        <v>26213065.830000002</v>
      </c>
      <c r="D40" s="63">
        <f t="shared" si="18"/>
        <v>3.6682571239438889E-3</v>
      </c>
      <c r="E40" s="70" t="str" cm="1">
        <f t="array" ref="E40">_xlfn.IFS(D40&gt;20%,"10",D40&gt;10%,"7",D40&gt;0%,"4",D40=0,"0")</f>
        <v>4</v>
      </c>
      <c r="F40" s="74">
        <f t="shared" si="1"/>
        <v>16</v>
      </c>
      <c r="G40" s="56">
        <f>VLOOKUP(A40,PAGAMENTO!$A:$C,3,0)</f>
        <v>60065465.43999999</v>
      </c>
      <c r="H40" s="57">
        <f t="shared" si="2"/>
        <v>6.0897357009578887E-3</v>
      </c>
      <c r="I40" s="70" t="str" cm="1">
        <f t="array" ref="I40">_xlfn.IFS(H40&gt;20%,"10",H40&gt;10%,"7",H40&gt;0%,"4",H40=0,"0")</f>
        <v>4</v>
      </c>
      <c r="J40" s="74">
        <f t="shared" si="3"/>
        <v>12</v>
      </c>
      <c r="K40" s="56">
        <f>VLOOKUP(A40,MUNIC!C:E,3,0)</f>
        <v>873069.6</v>
      </c>
      <c r="L40" s="57">
        <f t="shared" si="4"/>
        <v>4.1097576271586084E-3</v>
      </c>
      <c r="M40" s="70" t="str">
        <f t="shared" si="5"/>
        <v>4</v>
      </c>
      <c r="N40" s="74">
        <f t="shared" si="6"/>
        <v>8</v>
      </c>
      <c r="O40" s="56">
        <f>VLOOKUP(A40,'BENS MOVEIS'!$A:$C,3,0)</f>
        <v>9040914.8699999992</v>
      </c>
      <c r="P40" s="56">
        <f>VLOOKUP(A40,'BENS IMOVEIS'!$A:$C,3,0)</f>
        <v>98628211.609999999</v>
      </c>
      <c r="Q40" s="72">
        <f t="shared" si="0"/>
        <v>107669126.48</v>
      </c>
      <c r="R40" s="57">
        <f t="shared" si="7"/>
        <v>1.4134273716505863E-3</v>
      </c>
      <c r="S40" s="70" t="str" cm="1">
        <f t="array" ref="S40">_xlfn.IFS(R40&gt;20%,"10",R40&gt;10%,"7",R40&gt;0%,"4",R40=0,"0")</f>
        <v>4</v>
      </c>
      <c r="T40" s="74">
        <f t="shared" si="8"/>
        <v>8</v>
      </c>
      <c r="U40" s="55" t="s">
        <v>772</v>
      </c>
      <c r="V40" s="71" t="str">
        <f t="shared" si="9"/>
        <v>10</v>
      </c>
      <c r="W40" s="74">
        <f t="shared" si="10"/>
        <v>40</v>
      </c>
      <c r="X40" s="55">
        <f>VLOOKUP(A40,'NOTAS AUDITORIA-CONTINUA-OM'!$A:$C,3,0)</f>
        <v>82</v>
      </c>
      <c r="Y40" s="57">
        <f>VLOOKUP(A40,'NOTAS AUDITORIA-CONTINUA-OM'!$A:$D,4,0)</f>
        <v>1.3814016172506738E-2</v>
      </c>
      <c r="Z40" s="71" t="str">
        <f t="shared" si="11"/>
        <v>4</v>
      </c>
      <c r="AA40" s="74">
        <f t="shared" si="12"/>
        <v>12</v>
      </c>
      <c r="AB40" s="55">
        <f>VLOOKUP(A40,'OM em FOCO'!$B:$G,6,0)</f>
        <v>0</v>
      </c>
      <c r="AC40" s="71">
        <f t="shared" si="13"/>
        <v>0</v>
      </c>
      <c r="AD40" s="74">
        <f t="shared" si="14"/>
        <v>0</v>
      </c>
      <c r="AE40" s="71">
        <f>VLOOKUP(A40,OM_SIAFI!$B:$E,4,0)</f>
        <v>5</v>
      </c>
      <c r="AF40" s="74">
        <f t="shared" si="15"/>
        <v>5</v>
      </c>
      <c r="AG40" s="71">
        <f>VLOOKUP(A40,OM_SIAFI!$B:$F,5,0)</f>
        <v>0</v>
      </c>
      <c r="AH40" s="74">
        <f t="shared" si="16"/>
        <v>0</v>
      </c>
      <c r="AI40" s="86">
        <f t="shared" si="17"/>
        <v>101</v>
      </c>
    </row>
    <row r="41" spans="1:35" x14ac:dyDescent="0.25">
      <c r="A41" s="55">
        <v>752100</v>
      </c>
      <c r="B41" s="55" t="s">
        <v>254</v>
      </c>
      <c r="C41" s="56">
        <f>VLOOKUP(A41,EXEC_LICITACAO!$A:$Z,25,0)</f>
        <v>26100081.120000001</v>
      </c>
      <c r="D41" s="63">
        <f t="shared" si="18"/>
        <v>3.6524460406451202E-3</v>
      </c>
      <c r="E41" s="70" t="str" cm="1">
        <f t="array" ref="E41">_xlfn.IFS(D41&gt;20%,"10",D41&gt;10%,"7",D41&gt;0%,"4",D41=0,"0")</f>
        <v>4</v>
      </c>
      <c r="F41" s="74">
        <f t="shared" si="1"/>
        <v>16</v>
      </c>
      <c r="G41" s="56">
        <f>VLOOKUP(A41,PAGAMENTO!$A:$C,3,0)</f>
        <v>51069086.479999997</v>
      </c>
      <c r="H41" s="57">
        <f t="shared" si="2"/>
        <v>5.1776380466612738E-3</v>
      </c>
      <c r="I41" s="70" t="str" cm="1">
        <f t="array" ref="I41">_xlfn.IFS(H41&gt;20%,"10",H41&gt;10%,"7",H41&gt;0%,"4",H41=0,"0")</f>
        <v>4</v>
      </c>
      <c r="J41" s="74">
        <f t="shared" si="3"/>
        <v>12</v>
      </c>
      <c r="K41" s="56">
        <f>VLOOKUP(A41,MUNIC!C:E,3,0)</f>
        <v>2393233.7999999998</v>
      </c>
      <c r="L41" s="57">
        <f t="shared" si="4"/>
        <v>1.1265551867942463E-2</v>
      </c>
      <c r="M41" s="70" t="str">
        <f t="shared" si="5"/>
        <v>4</v>
      </c>
      <c r="N41" s="74">
        <f t="shared" si="6"/>
        <v>8</v>
      </c>
      <c r="O41" s="56">
        <f>VLOOKUP(A41,'BENS MOVEIS'!$A:$C,3,0)</f>
        <v>16699450.029999999</v>
      </c>
      <c r="P41" s="56">
        <v>0</v>
      </c>
      <c r="Q41" s="72">
        <f t="shared" si="0"/>
        <v>16699450.029999999</v>
      </c>
      <c r="R41" s="57">
        <f t="shared" si="7"/>
        <v>2.1922217199651605E-4</v>
      </c>
      <c r="S41" s="70" t="str" cm="1">
        <f t="array" ref="S41">_xlfn.IFS(R41&gt;20%,"10",R41&gt;10%,"7",R41&gt;0%,"4",R41=0,"0")</f>
        <v>4</v>
      </c>
      <c r="T41" s="74">
        <f t="shared" si="8"/>
        <v>8</v>
      </c>
      <c r="U41" s="55">
        <f>VLOOKUP(A41,'Tempo sem Auditoria'!$A:$M,13,0)</f>
        <v>3</v>
      </c>
      <c r="V41" s="71" t="str">
        <f t="shared" si="9"/>
        <v>4</v>
      </c>
      <c r="W41" s="74">
        <f t="shared" si="10"/>
        <v>16</v>
      </c>
      <c r="X41" s="55">
        <f>VLOOKUP(A41,'NOTAS AUDITORIA-CONTINUA-OM'!$A:$C,3,0)</f>
        <v>82</v>
      </c>
      <c r="Y41" s="57">
        <f>VLOOKUP(A41,'NOTAS AUDITORIA-CONTINUA-OM'!$A:$D,4,0)</f>
        <v>1.3814016172506738E-2</v>
      </c>
      <c r="Z41" s="71" t="str">
        <f t="shared" si="11"/>
        <v>4</v>
      </c>
      <c r="AA41" s="74">
        <f t="shared" si="12"/>
        <v>12</v>
      </c>
      <c r="AB41" s="55">
        <f>VLOOKUP(A41,'OM em FOCO'!$B:$G,6,0)</f>
        <v>0</v>
      </c>
      <c r="AC41" s="71">
        <f t="shared" si="13"/>
        <v>0</v>
      </c>
      <c r="AD41" s="74">
        <f t="shared" si="14"/>
        <v>0</v>
      </c>
      <c r="AE41" s="71">
        <f>VLOOKUP(A41,OM_SIAFI!$B:$E,4,0)</f>
        <v>10</v>
      </c>
      <c r="AF41" s="74">
        <f t="shared" si="15"/>
        <v>10</v>
      </c>
      <c r="AG41" s="71">
        <f>VLOOKUP(A41,OM_SIAFI!$B:$F,5,0)</f>
        <v>0</v>
      </c>
      <c r="AH41" s="74">
        <f t="shared" si="16"/>
        <v>0</v>
      </c>
      <c r="AI41" s="86">
        <f t="shared" si="17"/>
        <v>82</v>
      </c>
    </row>
    <row r="42" spans="1:35" x14ac:dyDescent="0.25">
      <c r="A42" s="55">
        <v>787000</v>
      </c>
      <c r="B42" s="55" t="s">
        <v>465</v>
      </c>
      <c r="C42" s="56">
        <f>VLOOKUP(A42,EXEC_LICITACAO!$A:$Z,25,0)</f>
        <v>23715922.259999998</v>
      </c>
      <c r="D42" s="63">
        <f t="shared" si="18"/>
        <v>3.3188067868650541E-3</v>
      </c>
      <c r="E42" s="70" t="str" cm="1">
        <f t="array" ref="E42">_xlfn.IFS(D42&gt;20%,"10",D42&gt;10%,"7",D42&gt;0%,"4",D42=0,"0")</f>
        <v>4</v>
      </c>
      <c r="F42" s="74">
        <f t="shared" si="1"/>
        <v>16</v>
      </c>
      <c r="G42" s="56">
        <f>VLOOKUP(A42,PAGAMENTO!$A:$C,3,0)</f>
        <v>78623596.919999987</v>
      </c>
      <c r="H42" s="57">
        <f t="shared" si="2"/>
        <v>7.9712513936934654E-3</v>
      </c>
      <c r="I42" s="70" t="str" cm="1">
        <f t="array" ref="I42">_xlfn.IFS(H42&gt;20%,"10",H42&gt;10%,"7",H42&gt;0%,"4",H42=0,"0")</f>
        <v>4</v>
      </c>
      <c r="J42" s="74">
        <f t="shared" si="3"/>
        <v>12</v>
      </c>
      <c r="K42" s="56">
        <f>VLOOKUP(A42,MUNIC!C:E,3,0)</f>
        <v>2526615</v>
      </c>
      <c r="L42" s="57">
        <f t="shared" si="4"/>
        <v>1.1893410636612874E-2</v>
      </c>
      <c r="M42" s="70" t="str">
        <f t="shared" si="5"/>
        <v>4</v>
      </c>
      <c r="N42" s="74">
        <f t="shared" si="6"/>
        <v>8</v>
      </c>
      <c r="O42" s="56">
        <f>VLOOKUP(A42,'BENS MOVEIS'!$A:$C,3,0)</f>
        <v>12746098.630000001</v>
      </c>
      <c r="P42" s="56">
        <f>VLOOKUP(A42,'BENS IMOVEIS'!$A:$C,3,0)</f>
        <v>1799573304.8099999</v>
      </c>
      <c r="Q42" s="72">
        <f t="shared" si="0"/>
        <v>1812319403.4400001</v>
      </c>
      <c r="R42" s="57">
        <f t="shared" si="7"/>
        <v>2.3791238349754631E-2</v>
      </c>
      <c r="S42" s="70" t="str" cm="1">
        <f t="array" ref="S42">_xlfn.IFS(R42&gt;20%,"10",R42&gt;10%,"7",R42&gt;0%,"4",R42=0,"0")</f>
        <v>4</v>
      </c>
      <c r="T42" s="74">
        <f t="shared" si="8"/>
        <v>8</v>
      </c>
      <c r="U42" s="55">
        <f>VLOOKUP(A42,'Tempo sem Auditoria'!$A:$M,13,0)</f>
        <v>5</v>
      </c>
      <c r="V42" s="71" t="str">
        <f t="shared" si="9"/>
        <v>8</v>
      </c>
      <c r="W42" s="74">
        <f t="shared" si="10"/>
        <v>32</v>
      </c>
      <c r="X42" s="55">
        <f>VLOOKUP(A42,'NOTAS AUDITORIA-CONTINUA-OM'!$A:$C,3,0)</f>
        <v>61</v>
      </c>
      <c r="Y42" s="57">
        <f>VLOOKUP(A42,'NOTAS AUDITORIA-CONTINUA-OM'!$A:$D,4,0)</f>
        <v>1.0276280323450135E-2</v>
      </c>
      <c r="Z42" s="71" t="str">
        <f t="shared" si="11"/>
        <v>4</v>
      </c>
      <c r="AA42" s="74">
        <f t="shared" si="12"/>
        <v>12</v>
      </c>
      <c r="AB42" s="55">
        <f>VLOOKUP(A42,'OM em FOCO'!$B:$G,6,0)</f>
        <v>1</v>
      </c>
      <c r="AC42" s="71">
        <f t="shared" si="13"/>
        <v>2</v>
      </c>
      <c r="AD42" s="74">
        <f t="shared" si="14"/>
        <v>4</v>
      </c>
      <c r="AE42" s="71">
        <f>VLOOKUP(A42,OM_SIAFI!$B:$E,4,0)</f>
        <v>0</v>
      </c>
      <c r="AF42" s="74">
        <f t="shared" si="15"/>
        <v>0</v>
      </c>
      <c r="AG42" s="71">
        <f>VLOOKUP(A42,OM_SIAFI!$B:$F,5,0)</f>
        <v>4</v>
      </c>
      <c r="AH42" s="74">
        <f t="shared" si="16"/>
        <v>4</v>
      </c>
      <c r="AI42" s="86">
        <f t="shared" si="17"/>
        <v>96</v>
      </c>
    </row>
    <row r="43" spans="1:35" x14ac:dyDescent="0.25">
      <c r="A43" s="55">
        <v>786810</v>
      </c>
      <c r="B43" s="55" t="s">
        <v>464</v>
      </c>
      <c r="C43" s="56">
        <f>VLOOKUP(A43,EXEC_LICITACAO!$A:$Z,25,0)</f>
        <v>23667893.780000001</v>
      </c>
      <c r="D43" s="63">
        <f t="shared" si="18"/>
        <v>3.3120856801065095E-3</v>
      </c>
      <c r="E43" s="70" t="str" cm="1">
        <f t="array" ref="E43">_xlfn.IFS(D43&gt;20%,"10",D43&gt;10%,"7",D43&gt;0%,"4",D43=0,"0")</f>
        <v>4</v>
      </c>
      <c r="F43" s="74">
        <f t="shared" si="1"/>
        <v>16</v>
      </c>
      <c r="G43" s="56">
        <f>VLOOKUP(A43,PAGAMENTO!$A:$C,3,0)</f>
        <v>9395330.8399999999</v>
      </c>
      <c r="H43" s="57">
        <f t="shared" si="2"/>
        <v>9.5254538060329189E-4</v>
      </c>
      <c r="I43" s="70" t="str" cm="1">
        <f t="array" ref="I43">_xlfn.IFS(H43&gt;20%,"10",H43&gt;10%,"7",H43&gt;0%,"4",H43=0,"0")</f>
        <v>4</v>
      </c>
      <c r="J43" s="74">
        <f t="shared" si="3"/>
        <v>12</v>
      </c>
      <c r="K43" s="56">
        <f>VLOOKUP(A43,MUNIC!C:E,3,0)</f>
        <v>0</v>
      </c>
      <c r="L43" s="57">
        <f t="shared" si="4"/>
        <v>0</v>
      </c>
      <c r="M43" s="70" t="str">
        <f t="shared" si="5"/>
        <v>0</v>
      </c>
      <c r="N43" s="74">
        <f t="shared" si="6"/>
        <v>0</v>
      </c>
      <c r="O43" s="56">
        <f>VLOOKUP(A43,'BENS MOVEIS'!$A:$C,3,0)</f>
        <v>2989214.79</v>
      </c>
      <c r="P43" s="56">
        <f>VLOOKUP(A43,'BENS IMOVEIS'!$A:$C,3,0)</f>
        <v>262959320.25</v>
      </c>
      <c r="Q43" s="72">
        <f t="shared" si="0"/>
        <v>265948535.03999999</v>
      </c>
      <c r="R43" s="57">
        <f t="shared" si="7"/>
        <v>3.4912416508341955E-3</v>
      </c>
      <c r="S43" s="70" t="str" cm="1">
        <f t="array" ref="S43">_xlfn.IFS(R43&gt;20%,"10",R43&gt;10%,"7",R43&gt;0%,"4",R43=0,"0")</f>
        <v>4</v>
      </c>
      <c r="T43" s="74">
        <f t="shared" si="8"/>
        <v>8</v>
      </c>
      <c r="U43" s="55" t="s">
        <v>772</v>
      </c>
      <c r="V43" s="71" t="str">
        <f t="shared" si="9"/>
        <v>10</v>
      </c>
      <c r="W43" s="74">
        <f t="shared" si="10"/>
        <v>40</v>
      </c>
      <c r="X43" s="55">
        <f>VLOOKUP(A43,'NOTAS AUDITORIA-CONTINUA-OM'!$A:$C,3,0)</f>
        <v>93</v>
      </c>
      <c r="Y43" s="57">
        <f>VLOOKUP(A43,'NOTAS AUDITORIA-CONTINUA-OM'!$A:$D,4,0)</f>
        <v>1.5667115902964959E-2</v>
      </c>
      <c r="Z43" s="71" t="str">
        <f t="shared" si="11"/>
        <v>4</v>
      </c>
      <c r="AA43" s="74">
        <f t="shared" si="12"/>
        <v>12</v>
      </c>
      <c r="AB43" s="55">
        <f>VLOOKUP(A43,'OM em FOCO'!$B:$G,6,0)</f>
        <v>0</v>
      </c>
      <c r="AC43" s="71">
        <f t="shared" si="13"/>
        <v>0</v>
      </c>
      <c r="AD43" s="74">
        <f t="shared" si="14"/>
        <v>0</v>
      </c>
      <c r="AE43" s="71">
        <f>VLOOKUP(A43,OM_SIAFI!$B:$E,4,0)</f>
        <v>5</v>
      </c>
      <c r="AF43" s="74">
        <f t="shared" si="15"/>
        <v>5</v>
      </c>
      <c r="AG43" s="71">
        <f>VLOOKUP(A43,OM_SIAFI!$B:$F,5,0)</f>
        <v>0</v>
      </c>
      <c r="AH43" s="74">
        <f t="shared" si="16"/>
        <v>0</v>
      </c>
      <c r="AI43" s="86">
        <f t="shared" si="17"/>
        <v>93</v>
      </c>
    </row>
    <row r="44" spans="1:35" x14ac:dyDescent="0.25">
      <c r="A44" s="55">
        <v>767100</v>
      </c>
      <c r="B44" s="55" t="s">
        <v>287</v>
      </c>
      <c r="C44" s="56">
        <f>VLOOKUP(A44,EXEC_LICITACAO!$A:$Z,25,0)</f>
        <v>23644184.640000004</v>
      </c>
      <c r="D44" s="63">
        <f t="shared" si="18"/>
        <v>3.3087678224292885E-3</v>
      </c>
      <c r="E44" s="70" t="str" cm="1">
        <f t="array" ref="E44">_xlfn.IFS(D44&gt;20%,"10",D44&gt;10%,"7",D44&gt;0%,"4",D44=0,"0")</f>
        <v>4</v>
      </c>
      <c r="F44" s="74">
        <f t="shared" si="1"/>
        <v>16</v>
      </c>
      <c r="G44" s="56">
        <f>VLOOKUP(A44,PAGAMENTO!$A:$C,3,0)</f>
        <v>10505788.970000003</v>
      </c>
      <c r="H44" s="57">
        <f t="shared" si="2"/>
        <v>1.0651291501477898E-3</v>
      </c>
      <c r="I44" s="70" t="str" cm="1">
        <f t="array" ref="I44">_xlfn.IFS(H44&gt;20%,"10",H44&gt;10%,"7",H44&gt;0%,"4",H44=0,"0")</f>
        <v>4</v>
      </c>
      <c r="J44" s="74">
        <f t="shared" si="3"/>
        <v>12</v>
      </c>
      <c r="K44" s="56">
        <f>VLOOKUP(A44,MUNIC!C:E,3,0)</f>
        <v>0</v>
      </c>
      <c r="L44" s="57">
        <f t="shared" si="4"/>
        <v>0</v>
      </c>
      <c r="M44" s="70" t="str">
        <f t="shared" si="5"/>
        <v>0</v>
      </c>
      <c r="N44" s="74">
        <f t="shared" si="6"/>
        <v>0</v>
      </c>
      <c r="O44" s="56">
        <f>VLOOKUP(A44,'BENS MOVEIS'!$A:$C,3,0)</f>
        <v>1411303.82</v>
      </c>
      <c r="P44" s="56">
        <v>0</v>
      </c>
      <c r="Q44" s="72">
        <f t="shared" si="0"/>
        <v>1411303.82</v>
      </c>
      <c r="R44" s="57">
        <f t="shared" si="7"/>
        <v>1.8526902874739774E-5</v>
      </c>
      <c r="S44" s="70" t="str" cm="1">
        <f t="array" ref="S44">_xlfn.IFS(R44&gt;20%,"10",R44&gt;10%,"7",R44&gt;0%,"4",R44=0,"0")</f>
        <v>4</v>
      </c>
      <c r="T44" s="74">
        <f t="shared" si="8"/>
        <v>8</v>
      </c>
      <c r="U44" s="55" t="s">
        <v>772</v>
      </c>
      <c r="V44" s="71" t="str">
        <f t="shared" si="9"/>
        <v>10</v>
      </c>
      <c r="W44" s="74">
        <f t="shared" si="10"/>
        <v>40</v>
      </c>
      <c r="X44" s="55">
        <f>VLOOKUP(A44,'NOTAS AUDITORIA-CONTINUA-OM'!$A:$C,3,0)</f>
        <v>13</v>
      </c>
      <c r="Y44" s="57">
        <f>VLOOKUP(A44,'NOTAS AUDITORIA-CONTINUA-OM'!$A:$D,4,0)</f>
        <v>2.1900269541778976E-3</v>
      </c>
      <c r="Z44" s="71" t="str">
        <f t="shared" si="11"/>
        <v>4</v>
      </c>
      <c r="AA44" s="74">
        <f t="shared" si="12"/>
        <v>12</v>
      </c>
      <c r="AB44" s="55">
        <f>VLOOKUP(A44,'OM em FOCO'!$B:$G,6,0)</f>
        <v>0</v>
      </c>
      <c r="AC44" s="71">
        <f t="shared" si="13"/>
        <v>0</v>
      </c>
      <c r="AD44" s="74">
        <f t="shared" si="14"/>
        <v>0</v>
      </c>
      <c r="AE44" s="71">
        <f>VLOOKUP(A44,OM_SIAFI!$B:$E,4,0)</f>
        <v>5</v>
      </c>
      <c r="AF44" s="74">
        <f t="shared" si="15"/>
        <v>5</v>
      </c>
      <c r="AG44" s="71">
        <f>VLOOKUP(A44,OM_SIAFI!$B:$F,5,0)</f>
        <v>0</v>
      </c>
      <c r="AH44" s="74">
        <f t="shared" si="16"/>
        <v>0</v>
      </c>
      <c r="AI44" s="86">
        <f t="shared" si="17"/>
        <v>93</v>
      </c>
    </row>
    <row r="45" spans="1:35" x14ac:dyDescent="0.25">
      <c r="A45" s="55">
        <v>751212</v>
      </c>
      <c r="B45" s="55" t="s">
        <v>248</v>
      </c>
      <c r="C45" s="56">
        <f>VLOOKUP(A45,EXEC_LICITACAO!$A:$Z,25,0)</f>
        <v>23210973.370000001</v>
      </c>
      <c r="D45" s="63">
        <f t="shared" si="18"/>
        <v>3.2481442258741849E-3</v>
      </c>
      <c r="E45" s="70" t="str" cm="1">
        <f t="array" ref="E45">_xlfn.IFS(D45&gt;20%,"10",D45&gt;10%,"7",D45&gt;0%,"4",D45=0,"0")</f>
        <v>4</v>
      </c>
      <c r="F45" s="74">
        <f t="shared" si="1"/>
        <v>16</v>
      </c>
      <c r="G45" s="56">
        <f>VLOOKUP(A45,PAGAMENTO!$A:$C,3,0)</f>
        <v>40892488.930000007</v>
      </c>
      <c r="H45" s="57">
        <f t="shared" si="2"/>
        <v>4.1458839603398957E-3</v>
      </c>
      <c r="I45" s="70" t="str" cm="1">
        <f t="array" ref="I45">_xlfn.IFS(H45&gt;20%,"10",H45&gt;10%,"7",H45&gt;0%,"4",H45=0,"0")</f>
        <v>4</v>
      </c>
      <c r="J45" s="74">
        <f t="shared" si="3"/>
        <v>12</v>
      </c>
      <c r="K45" s="56">
        <f>VLOOKUP(A45,MUNIC!C:E,3,0)</f>
        <v>3879226.2</v>
      </c>
      <c r="L45" s="57">
        <f t="shared" si="4"/>
        <v>1.8260490873721301E-2</v>
      </c>
      <c r="M45" s="70" t="str">
        <f t="shared" si="5"/>
        <v>4</v>
      </c>
      <c r="N45" s="74">
        <f t="shared" si="6"/>
        <v>8</v>
      </c>
      <c r="O45" s="56">
        <f>VLOOKUP(A45,'BENS MOVEIS'!$A:$C,3,0)</f>
        <v>44723476.299999997</v>
      </c>
      <c r="P45" s="56">
        <f>VLOOKUP(A45,'BENS IMOVEIS'!$A:$C,3,0)</f>
        <v>121769760.33</v>
      </c>
      <c r="Q45" s="72">
        <f t="shared" si="0"/>
        <v>166493236.63</v>
      </c>
      <c r="R45" s="57">
        <f t="shared" si="7"/>
        <v>2.1856413768830273E-3</v>
      </c>
      <c r="S45" s="70" t="str" cm="1">
        <f t="array" ref="S45">_xlfn.IFS(R45&gt;20%,"10",R45&gt;10%,"7",R45&gt;0%,"4",R45=0,"0")</f>
        <v>4</v>
      </c>
      <c r="T45" s="74">
        <f t="shared" si="8"/>
        <v>8</v>
      </c>
      <c r="U45" s="55">
        <f>VLOOKUP(A45,'Tempo sem Auditoria'!$A:$M,13,0)</f>
        <v>7</v>
      </c>
      <c r="V45" s="71" t="str">
        <f t="shared" si="9"/>
        <v>10</v>
      </c>
      <c r="W45" s="74">
        <f t="shared" si="10"/>
        <v>40</v>
      </c>
      <c r="X45" s="55">
        <f>VLOOKUP(A45,'NOTAS AUDITORIA-CONTINUA-OM'!$A:$C,3,0)</f>
        <v>94</v>
      </c>
      <c r="Y45" s="57">
        <f>VLOOKUP(A45,'NOTAS AUDITORIA-CONTINUA-OM'!$A:$D,4,0)</f>
        <v>1.5835579514824796E-2</v>
      </c>
      <c r="Z45" s="71" t="str">
        <f t="shared" si="11"/>
        <v>4</v>
      </c>
      <c r="AA45" s="74">
        <f t="shared" si="12"/>
        <v>12</v>
      </c>
      <c r="AB45" s="55">
        <f>VLOOKUP(A45,'OM em FOCO'!$B:$G,6,0)</f>
        <v>0</v>
      </c>
      <c r="AC45" s="71">
        <f t="shared" si="13"/>
        <v>0</v>
      </c>
      <c r="AD45" s="74">
        <f t="shared" si="14"/>
        <v>0</v>
      </c>
      <c r="AE45" s="71">
        <f>VLOOKUP(A45,OM_SIAFI!$B:$E,4,0)</f>
        <v>5</v>
      </c>
      <c r="AF45" s="74">
        <f t="shared" si="15"/>
        <v>5</v>
      </c>
      <c r="AG45" s="71">
        <f>VLOOKUP(A45,OM_SIAFI!$B:$F,5,0)</f>
        <v>4</v>
      </c>
      <c r="AH45" s="74">
        <f t="shared" si="16"/>
        <v>4</v>
      </c>
      <c r="AI45" s="86">
        <f t="shared" si="17"/>
        <v>105</v>
      </c>
    </row>
    <row r="46" spans="1:35" x14ac:dyDescent="0.25">
      <c r="A46" s="55">
        <v>762400</v>
      </c>
      <c r="B46" s="55" t="s">
        <v>261</v>
      </c>
      <c r="C46" s="56">
        <f>VLOOKUP(A46,EXEC_LICITACAO!$A:$Z,25,0)</f>
        <v>22261442.82</v>
      </c>
      <c r="D46" s="63">
        <f t="shared" si="18"/>
        <v>3.115266895651577E-3</v>
      </c>
      <c r="E46" s="70" t="str" cm="1">
        <f t="array" ref="E46">_xlfn.IFS(D46&gt;20%,"10",D46&gt;10%,"7",D46&gt;0%,"4",D46=0,"0")</f>
        <v>4</v>
      </c>
      <c r="F46" s="74">
        <f t="shared" si="1"/>
        <v>16</v>
      </c>
      <c r="G46" s="56">
        <f>VLOOKUP(A46,PAGAMENTO!$A:$C,3,0)</f>
        <v>102278964.06999999</v>
      </c>
      <c r="H46" s="57">
        <f t="shared" si="2"/>
        <v>1.0369550196464244E-2</v>
      </c>
      <c r="I46" s="70" t="str" cm="1">
        <f t="array" ref="I46">_xlfn.IFS(H46&gt;20%,"10",H46&gt;10%,"7",H46&gt;0%,"4",H46=0,"0")</f>
        <v>4</v>
      </c>
      <c r="J46" s="74">
        <f t="shared" si="3"/>
        <v>12</v>
      </c>
      <c r="K46" s="56">
        <f>VLOOKUP(A46,MUNIC!C:E,3,0)</f>
        <v>4999249.3</v>
      </c>
      <c r="L46" s="57">
        <f t="shared" si="4"/>
        <v>2.3532720576621077E-2</v>
      </c>
      <c r="M46" s="70" t="str">
        <f t="shared" si="5"/>
        <v>4</v>
      </c>
      <c r="N46" s="74">
        <f t="shared" si="6"/>
        <v>8</v>
      </c>
      <c r="O46" s="56">
        <f>VLOOKUP(A46,'BENS MOVEIS'!$A:$C,3,0)</f>
        <v>33130452.489999998</v>
      </c>
      <c r="P46" s="56">
        <f>VLOOKUP(A46,'BENS IMOVEIS'!$A:$C,3,0)</f>
        <v>38547912.57</v>
      </c>
      <c r="Q46" s="72">
        <f t="shared" si="0"/>
        <v>71678365.060000002</v>
      </c>
      <c r="R46" s="57">
        <f t="shared" si="7"/>
        <v>9.4095834565711078E-4</v>
      </c>
      <c r="S46" s="70" t="str" cm="1">
        <f t="array" ref="S46">_xlfn.IFS(R46&gt;20%,"10",R46&gt;10%,"7",R46&gt;0%,"4",R46=0,"0")</f>
        <v>4</v>
      </c>
      <c r="T46" s="74">
        <f t="shared" si="8"/>
        <v>8</v>
      </c>
      <c r="U46" s="55">
        <f>VLOOKUP(A46,'Tempo sem Auditoria'!$A:$M,13,0)</f>
        <v>8</v>
      </c>
      <c r="V46" s="71" t="str">
        <f t="shared" si="9"/>
        <v>10</v>
      </c>
      <c r="W46" s="74">
        <f t="shared" si="10"/>
        <v>40</v>
      </c>
      <c r="X46" s="55">
        <f>VLOOKUP(A46,'NOTAS AUDITORIA-CONTINUA-OM'!$A:$C,3,0)</f>
        <v>82</v>
      </c>
      <c r="Y46" s="57">
        <f>VLOOKUP(A46,'NOTAS AUDITORIA-CONTINUA-OM'!$A:$D,4,0)</f>
        <v>1.3814016172506738E-2</v>
      </c>
      <c r="Z46" s="71" t="str">
        <f t="shared" si="11"/>
        <v>4</v>
      </c>
      <c r="AA46" s="74">
        <f t="shared" si="12"/>
        <v>12</v>
      </c>
      <c r="AB46" s="55">
        <f>VLOOKUP(A46,'OM em FOCO'!$B:$G,6,0)</f>
        <v>1</v>
      </c>
      <c r="AC46" s="71">
        <f t="shared" si="13"/>
        <v>2</v>
      </c>
      <c r="AD46" s="74">
        <f t="shared" si="14"/>
        <v>4</v>
      </c>
      <c r="AE46" s="71">
        <f>VLOOKUP(A46,OM_SIAFI!$B:$E,4,0)</f>
        <v>10</v>
      </c>
      <c r="AF46" s="74">
        <f t="shared" si="15"/>
        <v>10</v>
      </c>
      <c r="AG46" s="71">
        <f>VLOOKUP(A46,OM_SIAFI!$B:$F,5,0)</f>
        <v>0</v>
      </c>
      <c r="AH46" s="74">
        <f t="shared" si="16"/>
        <v>0</v>
      </c>
      <c r="AI46" s="86">
        <f t="shared" si="17"/>
        <v>110</v>
      </c>
    </row>
    <row r="47" spans="1:35" x14ac:dyDescent="0.25">
      <c r="A47" s="55">
        <v>784700</v>
      </c>
      <c r="B47" s="55" t="s">
        <v>414</v>
      </c>
      <c r="C47" s="56">
        <f>VLOOKUP(A47,EXEC_LICITACAO!$A:$Z,25,0)</f>
        <v>21969056.34</v>
      </c>
      <c r="D47" s="63">
        <f t="shared" si="18"/>
        <v>3.0743503239250691E-3</v>
      </c>
      <c r="E47" s="70" t="str" cm="1">
        <f t="array" ref="E47">_xlfn.IFS(D47&gt;20%,"10",D47&gt;10%,"7",D47&gt;0%,"4",D47=0,"0")</f>
        <v>4</v>
      </c>
      <c r="F47" s="74">
        <f t="shared" si="1"/>
        <v>16</v>
      </c>
      <c r="G47" s="56">
        <f>VLOOKUP(A47,PAGAMENTO!$A:$C,3,0)</f>
        <v>49761110.409999989</v>
      </c>
      <c r="H47" s="57">
        <f t="shared" si="2"/>
        <v>5.0450289257441281E-3</v>
      </c>
      <c r="I47" s="70" t="str" cm="1">
        <f t="array" ref="I47">_xlfn.IFS(H47&gt;20%,"10",H47&gt;10%,"7",H47&gt;0%,"4",H47=0,"0")</f>
        <v>4</v>
      </c>
      <c r="J47" s="74">
        <f t="shared" si="3"/>
        <v>12</v>
      </c>
      <c r="K47" s="56">
        <f>VLOOKUP(A47,MUNIC!C:E,3,0)</f>
        <v>1057066.5</v>
      </c>
      <c r="L47" s="57">
        <f t="shared" si="4"/>
        <v>4.9758771932831647E-3</v>
      </c>
      <c r="M47" s="70" t="str">
        <f t="shared" si="5"/>
        <v>4</v>
      </c>
      <c r="N47" s="74">
        <f t="shared" si="6"/>
        <v>8</v>
      </c>
      <c r="O47" s="56">
        <f>VLOOKUP(A47,'BENS MOVEIS'!$A:$C,3,0)</f>
        <v>12375528.9</v>
      </c>
      <c r="P47" s="56">
        <v>0</v>
      </c>
      <c r="Q47" s="72">
        <f t="shared" si="0"/>
        <v>12375528.9</v>
      </c>
      <c r="R47" s="57">
        <f t="shared" si="7"/>
        <v>1.6245986066546262E-4</v>
      </c>
      <c r="S47" s="70" t="str" cm="1">
        <f t="array" ref="S47">_xlfn.IFS(R47&gt;20%,"10",R47&gt;10%,"7",R47&gt;0%,"4",R47=0,"0")</f>
        <v>4</v>
      </c>
      <c r="T47" s="74">
        <f t="shared" si="8"/>
        <v>8</v>
      </c>
      <c r="U47" s="55">
        <f>VLOOKUP(A47,'Tempo sem Auditoria'!$A:$M,13,0)</f>
        <v>8</v>
      </c>
      <c r="V47" s="71" t="str">
        <f t="shared" si="9"/>
        <v>10</v>
      </c>
      <c r="W47" s="74">
        <f t="shared" si="10"/>
        <v>40</v>
      </c>
      <c r="X47" s="55">
        <f>VLOOKUP(A47,'NOTAS AUDITORIA-CONTINUA-OM'!$A:$C,3,0)</f>
        <v>21</v>
      </c>
      <c r="Y47" s="57">
        <f>VLOOKUP(A47,'NOTAS AUDITORIA-CONTINUA-OM'!$A:$D,4,0)</f>
        <v>3.5377358490566039E-3</v>
      </c>
      <c r="Z47" s="71" t="str">
        <f t="shared" si="11"/>
        <v>4</v>
      </c>
      <c r="AA47" s="74">
        <f t="shared" si="12"/>
        <v>12</v>
      </c>
      <c r="AB47" s="55">
        <f>VLOOKUP(A47,'OM em FOCO'!$B:$G,6,0)</f>
        <v>0</v>
      </c>
      <c r="AC47" s="71">
        <f t="shared" si="13"/>
        <v>0</v>
      </c>
      <c r="AD47" s="74">
        <f t="shared" si="14"/>
        <v>0</v>
      </c>
      <c r="AE47" s="71">
        <f>VLOOKUP(A47,OM_SIAFI!$B:$E,4,0)</f>
        <v>0</v>
      </c>
      <c r="AF47" s="74">
        <f t="shared" si="15"/>
        <v>0</v>
      </c>
      <c r="AG47" s="71">
        <f>VLOOKUP(A47,OM_SIAFI!$B:$F,5,0)</f>
        <v>0</v>
      </c>
      <c r="AH47" s="74">
        <f t="shared" si="16"/>
        <v>0</v>
      </c>
      <c r="AI47" s="86">
        <f t="shared" si="17"/>
        <v>96</v>
      </c>
    </row>
    <row r="48" spans="1:35" x14ac:dyDescent="0.25">
      <c r="A48" s="55">
        <v>786700</v>
      </c>
      <c r="B48" s="55" t="s">
        <v>462</v>
      </c>
      <c r="C48" s="56">
        <f>VLOOKUP(A48,EXEC_LICITACAO!$A:$Z,25,0)</f>
        <v>20656336.329999994</v>
      </c>
      <c r="D48" s="63">
        <f t="shared" si="18"/>
        <v>2.8906482510864485E-3</v>
      </c>
      <c r="E48" s="70" t="str" cm="1">
        <f t="array" ref="E48">_xlfn.IFS(D48&gt;20%,"10",D48&gt;10%,"7",D48&gt;0%,"4",D48=0,"0")</f>
        <v>4</v>
      </c>
      <c r="F48" s="74">
        <f t="shared" si="1"/>
        <v>16</v>
      </c>
      <c r="G48" s="56">
        <f>VLOOKUP(A48,PAGAMENTO!$A:$C,3,0)</f>
        <v>32136693.280000001</v>
      </c>
      <c r="H48" s="57">
        <f t="shared" si="2"/>
        <v>3.2581778388688287E-3</v>
      </c>
      <c r="I48" s="70" t="str" cm="1">
        <f t="array" ref="I48">_xlfn.IFS(H48&gt;20%,"10",H48&gt;10%,"7",H48&gt;0%,"4",H48=0,"0")</f>
        <v>4</v>
      </c>
      <c r="J48" s="74">
        <f t="shared" si="3"/>
        <v>12</v>
      </c>
      <c r="K48" s="56">
        <f>VLOOKUP(A48,MUNIC!C:E,3,0)</f>
        <v>0</v>
      </c>
      <c r="L48" s="57">
        <f t="shared" si="4"/>
        <v>0</v>
      </c>
      <c r="M48" s="70" t="str">
        <f t="shared" si="5"/>
        <v>0</v>
      </c>
      <c r="N48" s="74">
        <f t="shared" si="6"/>
        <v>0</v>
      </c>
      <c r="O48" s="56">
        <f>VLOOKUP(A48,'BENS MOVEIS'!$A:$C,3,0)</f>
        <v>6893414.3499999996</v>
      </c>
      <c r="P48" s="56">
        <f>VLOOKUP(A48,'BENS IMOVEIS'!$A:$C,3,0)</f>
        <v>1489879.94</v>
      </c>
      <c r="Q48" s="72">
        <f t="shared" si="0"/>
        <v>8383294.2899999991</v>
      </c>
      <c r="R48" s="57">
        <f t="shared" si="7"/>
        <v>1.1005176694072188E-4</v>
      </c>
      <c r="S48" s="70" t="str" cm="1">
        <f t="array" ref="S48">_xlfn.IFS(R48&gt;20%,"10",R48&gt;10%,"7",R48&gt;0%,"4",R48=0,"0")</f>
        <v>4</v>
      </c>
      <c r="T48" s="74">
        <f t="shared" si="8"/>
        <v>8</v>
      </c>
      <c r="U48" s="55" t="s">
        <v>772</v>
      </c>
      <c r="V48" s="71" t="str">
        <f t="shared" si="9"/>
        <v>10</v>
      </c>
      <c r="W48" s="74">
        <f t="shared" si="10"/>
        <v>40</v>
      </c>
      <c r="X48" s="55">
        <f>VLOOKUP(A48,'NOTAS AUDITORIA-CONTINUA-OM'!$A:$C,3,0)</f>
        <v>21</v>
      </c>
      <c r="Y48" s="57">
        <f>VLOOKUP(A48,'NOTAS AUDITORIA-CONTINUA-OM'!$A:$D,4,0)</f>
        <v>3.5377358490566039E-3</v>
      </c>
      <c r="Z48" s="71" t="str">
        <f t="shared" si="11"/>
        <v>4</v>
      </c>
      <c r="AA48" s="74">
        <f t="shared" si="12"/>
        <v>12</v>
      </c>
      <c r="AB48" s="55">
        <f>VLOOKUP(A48,'OM em FOCO'!$B:$G,6,0)</f>
        <v>0</v>
      </c>
      <c r="AC48" s="71">
        <f t="shared" si="13"/>
        <v>0</v>
      </c>
      <c r="AD48" s="74">
        <f t="shared" si="14"/>
        <v>0</v>
      </c>
      <c r="AE48" s="71">
        <f>VLOOKUP(A48,OM_SIAFI!$B:$E,4,0)</f>
        <v>0</v>
      </c>
      <c r="AF48" s="74">
        <f t="shared" si="15"/>
        <v>0</v>
      </c>
      <c r="AG48" s="71">
        <f>VLOOKUP(A48,OM_SIAFI!$B:$F,5,0)</f>
        <v>0</v>
      </c>
      <c r="AH48" s="74">
        <f t="shared" si="16"/>
        <v>0</v>
      </c>
      <c r="AI48" s="86">
        <f t="shared" si="17"/>
        <v>88</v>
      </c>
    </row>
    <row r="49" spans="1:35" x14ac:dyDescent="0.25">
      <c r="A49" s="55">
        <v>765706</v>
      </c>
      <c r="B49" s="55" t="s">
        <v>278</v>
      </c>
      <c r="C49" s="56">
        <f>VLOOKUP(A49,EXEC_LICITACAO!$A:$Z,25,0)</f>
        <v>20216404.609999999</v>
      </c>
      <c r="D49" s="63">
        <f t="shared" si="18"/>
        <v>2.829084194581011E-3</v>
      </c>
      <c r="E49" s="70" t="str" cm="1">
        <f t="array" ref="E49">_xlfn.IFS(D49&gt;20%,"10",D49&gt;10%,"7",D49&gt;0%,"4",D49=0,"0")</f>
        <v>4</v>
      </c>
      <c r="F49" s="74">
        <f t="shared" si="1"/>
        <v>16</v>
      </c>
      <c r="G49" s="56">
        <f>VLOOKUP(A49,PAGAMENTO!$A:$C,3,0)</f>
        <v>23053275.48</v>
      </c>
      <c r="H49" s="57">
        <f t="shared" si="2"/>
        <v>2.337255753970782E-3</v>
      </c>
      <c r="I49" s="70" t="str" cm="1">
        <f t="array" ref="I49">_xlfn.IFS(H49&gt;20%,"10",H49&gt;10%,"7",H49&gt;0%,"4",H49=0,"0")</f>
        <v>4</v>
      </c>
      <c r="J49" s="74">
        <f t="shared" si="3"/>
        <v>12</v>
      </c>
      <c r="K49" s="56">
        <f>VLOOKUP(A49,MUNIC!C:E,3,0)</f>
        <v>598527</v>
      </c>
      <c r="L49" s="57">
        <f t="shared" si="4"/>
        <v>2.8174167366614993E-3</v>
      </c>
      <c r="M49" s="70" t="str">
        <f t="shared" si="5"/>
        <v>4</v>
      </c>
      <c r="N49" s="74">
        <f t="shared" si="6"/>
        <v>8</v>
      </c>
      <c r="O49" s="56">
        <f>VLOOKUP(A49,'BENS MOVEIS'!$A:$C,3,0)</f>
        <v>4737901.43</v>
      </c>
      <c r="P49" s="56">
        <f>VLOOKUP(A49,'BENS IMOVEIS'!$A:$C,3,0)</f>
        <v>50976625.32</v>
      </c>
      <c r="Q49" s="72">
        <f t="shared" si="0"/>
        <v>55714526.75</v>
      </c>
      <c r="R49" s="57">
        <f t="shared" si="7"/>
        <v>7.3139292275800746E-4</v>
      </c>
      <c r="S49" s="70" t="str" cm="1">
        <f t="array" ref="S49">_xlfn.IFS(R49&gt;20%,"10",R49&gt;10%,"7",R49&gt;0%,"4",R49=0,"0")</f>
        <v>4</v>
      </c>
      <c r="T49" s="74">
        <f t="shared" si="8"/>
        <v>8</v>
      </c>
      <c r="U49" s="55">
        <f>VLOOKUP(A49,'Tempo sem Auditoria'!$A:$M,13,0)</f>
        <v>9</v>
      </c>
      <c r="V49" s="71" t="str">
        <f t="shared" si="9"/>
        <v>10</v>
      </c>
      <c r="W49" s="74">
        <f t="shared" si="10"/>
        <v>40</v>
      </c>
      <c r="X49" s="55">
        <f>VLOOKUP(A49,'NOTAS AUDITORIA-CONTINUA-OM'!$A:$C,3,0)</f>
        <v>23</v>
      </c>
      <c r="Y49" s="57">
        <f>VLOOKUP(A49,'NOTAS AUDITORIA-CONTINUA-OM'!$A:$D,4,0)</f>
        <v>3.8746630727762802E-3</v>
      </c>
      <c r="Z49" s="71" t="str">
        <f t="shared" si="11"/>
        <v>4</v>
      </c>
      <c r="AA49" s="74">
        <f t="shared" si="12"/>
        <v>12</v>
      </c>
      <c r="AB49" s="55">
        <f>VLOOKUP(A49,'OM em FOCO'!$B:$G,6,0)</f>
        <v>0</v>
      </c>
      <c r="AC49" s="71">
        <f t="shared" si="13"/>
        <v>0</v>
      </c>
      <c r="AD49" s="74">
        <f t="shared" si="14"/>
        <v>0</v>
      </c>
      <c r="AE49" s="71">
        <f>VLOOKUP(A49,OM_SIAFI!$B:$E,4,0)</f>
        <v>5</v>
      </c>
      <c r="AF49" s="74">
        <f t="shared" si="15"/>
        <v>5</v>
      </c>
      <c r="AG49" s="71">
        <f>VLOOKUP(A49,OM_SIAFI!$B:$F,5,0)</f>
        <v>0</v>
      </c>
      <c r="AH49" s="74">
        <f t="shared" si="16"/>
        <v>0</v>
      </c>
      <c r="AI49" s="86">
        <f t="shared" si="17"/>
        <v>101</v>
      </c>
    </row>
    <row r="50" spans="1:35" x14ac:dyDescent="0.25">
      <c r="A50" s="55">
        <v>784320</v>
      </c>
      <c r="B50" s="55" t="s">
        <v>405</v>
      </c>
      <c r="C50" s="56">
        <f>VLOOKUP(A50,EXEC_LICITACAO!$A:$Z,25,0)</f>
        <v>18899725.099999998</v>
      </c>
      <c r="D50" s="63">
        <f t="shared" si="18"/>
        <v>2.6448280292079105E-3</v>
      </c>
      <c r="E50" s="70" t="str" cm="1">
        <f t="array" ref="E50">_xlfn.IFS(D50&gt;20%,"10",D50&gt;10%,"7",D50&gt;0%,"4",D50=0,"0")</f>
        <v>4</v>
      </c>
      <c r="F50" s="74">
        <f t="shared" si="1"/>
        <v>16</v>
      </c>
      <c r="G50" s="56">
        <f>VLOOKUP(A50,PAGAMENTO!$A:$C,3,0)</f>
        <v>15585314.260000002</v>
      </c>
      <c r="H50" s="57">
        <f t="shared" si="2"/>
        <v>1.5801166937527041E-3</v>
      </c>
      <c r="I50" s="70" t="str" cm="1">
        <f t="array" ref="I50">_xlfn.IFS(H50&gt;20%,"10",H50&gt;10%,"7",H50&gt;0%,"4",H50=0,"0")</f>
        <v>4</v>
      </c>
      <c r="J50" s="74">
        <f t="shared" si="3"/>
        <v>12</v>
      </c>
      <c r="K50" s="56">
        <f>VLOOKUP(A50,MUNIC!C:E,3,0)</f>
        <v>0</v>
      </c>
      <c r="L50" s="57">
        <f t="shared" si="4"/>
        <v>0</v>
      </c>
      <c r="M50" s="70" t="str">
        <f t="shared" si="5"/>
        <v>0</v>
      </c>
      <c r="N50" s="74">
        <f t="shared" si="6"/>
        <v>0</v>
      </c>
      <c r="O50" s="56">
        <f>VLOOKUP(A50,'BENS MOVEIS'!$A:$C,3,0)</f>
        <v>10290277.859999999</v>
      </c>
      <c r="P50" s="56">
        <f>VLOOKUP(A50,'BENS IMOVEIS'!$A:$C,3,0)</f>
        <v>98132873.790000007</v>
      </c>
      <c r="Q50" s="72">
        <f t="shared" si="0"/>
        <v>108423151.65000001</v>
      </c>
      <c r="R50" s="57">
        <f t="shared" si="7"/>
        <v>1.4233258434691485E-3</v>
      </c>
      <c r="S50" s="70" t="str" cm="1">
        <f t="array" ref="S50">_xlfn.IFS(R50&gt;20%,"10",R50&gt;10%,"7",R50&gt;0%,"4",R50=0,"0")</f>
        <v>4</v>
      </c>
      <c r="T50" s="74">
        <f t="shared" si="8"/>
        <v>8</v>
      </c>
      <c r="U50" s="55">
        <f>VLOOKUP(A50,'Tempo sem Auditoria'!$A:$M,13,0)</f>
        <v>1</v>
      </c>
      <c r="V50" s="71" t="str">
        <f t="shared" si="9"/>
        <v>0</v>
      </c>
      <c r="W50" s="74">
        <f t="shared" si="10"/>
        <v>0</v>
      </c>
      <c r="X50" s="55">
        <f>VLOOKUP(A50,'NOTAS AUDITORIA-CONTINUA-OM'!$A:$C,3,0)</f>
        <v>9</v>
      </c>
      <c r="Y50" s="57">
        <f>VLOOKUP(A50,'NOTAS AUDITORIA-CONTINUA-OM'!$A:$D,4,0)</f>
        <v>1.5161725067385444E-3</v>
      </c>
      <c r="Z50" s="71" t="str">
        <f t="shared" si="11"/>
        <v>4</v>
      </c>
      <c r="AA50" s="74">
        <f t="shared" si="12"/>
        <v>12</v>
      </c>
      <c r="AB50" s="55">
        <f>VLOOKUP(A50,'OM em FOCO'!$B:$G,6,0)</f>
        <v>2</v>
      </c>
      <c r="AC50" s="71">
        <f t="shared" si="13"/>
        <v>2</v>
      </c>
      <c r="AD50" s="74">
        <f t="shared" si="14"/>
        <v>4</v>
      </c>
      <c r="AE50" s="71">
        <f>VLOOKUP(A50,OM_SIAFI!$B:$E,4,0)</f>
        <v>0</v>
      </c>
      <c r="AF50" s="74">
        <f t="shared" si="15"/>
        <v>0</v>
      </c>
      <c r="AG50" s="71">
        <f>VLOOKUP(A50,OM_SIAFI!$B:$F,5,0)</f>
        <v>0</v>
      </c>
      <c r="AH50" s="74">
        <f t="shared" si="16"/>
        <v>0</v>
      </c>
      <c r="AI50" s="86">
        <f t="shared" si="17"/>
        <v>52</v>
      </c>
    </row>
    <row r="51" spans="1:35" x14ac:dyDescent="0.25">
      <c r="A51" s="55">
        <v>782802</v>
      </c>
      <c r="B51" s="55" t="s">
        <v>360</v>
      </c>
      <c r="C51" s="56">
        <f>VLOOKUP(A51,EXEC_LICITACAO!$A:$Z,25,0)</f>
        <v>18706404.98</v>
      </c>
      <c r="D51" s="63">
        <f t="shared" si="18"/>
        <v>2.6177748065139023E-3</v>
      </c>
      <c r="E51" s="70" t="str" cm="1">
        <f t="array" ref="E51">_xlfn.IFS(D51&gt;20%,"10",D51&gt;10%,"7",D51&gt;0%,"4",D51=0,"0")</f>
        <v>4</v>
      </c>
      <c r="F51" s="74">
        <f t="shared" si="1"/>
        <v>16</v>
      </c>
      <c r="G51" s="56">
        <f>VLOOKUP(A51,PAGAMENTO!$A:$C,3,0)</f>
        <v>10663827.209999999</v>
      </c>
      <c r="H51" s="57">
        <f t="shared" si="2"/>
        <v>1.0811518531301863E-3</v>
      </c>
      <c r="I51" s="70" t="str" cm="1">
        <f t="array" ref="I51">_xlfn.IFS(H51&gt;20%,"10",H51&gt;10%,"7",H51&gt;0%,"4",H51=0,"0")</f>
        <v>4</v>
      </c>
      <c r="J51" s="74">
        <f t="shared" si="3"/>
        <v>12</v>
      </c>
      <c r="K51" s="56">
        <f>VLOOKUP(A51,MUNIC!C:E,3,0)</f>
        <v>2431370.4</v>
      </c>
      <c r="L51" s="57">
        <f t="shared" si="4"/>
        <v>1.1445070411165015E-2</v>
      </c>
      <c r="M51" s="70" t="str">
        <f t="shared" si="5"/>
        <v>4</v>
      </c>
      <c r="N51" s="74">
        <f t="shared" si="6"/>
        <v>8</v>
      </c>
      <c r="O51" s="56">
        <f>VLOOKUP(A51,'BENS MOVEIS'!$A:$C,3,0)</f>
        <v>5106674.05</v>
      </c>
      <c r="P51" s="56">
        <f>VLOOKUP(A51,'BENS IMOVEIS'!$A:$C,3,0)</f>
        <v>1118853684.3699999</v>
      </c>
      <c r="Q51" s="72">
        <f t="shared" si="0"/>
        <v>1123960358.4199998</v>
      </c>
      <c r="R51" s="57">
        <f t="shared" si="7"/>
        <v>1.4754799144173675E-2</v>
      </c>
      <c r="S51" s="70" t="str" cm="1">
        <f t="array" ref="S51">_xlfn.IFS(R51&gt;20%,"10",R51&gt;10%,"7",R51&gt;0%,"4",R51=0,"0")</f>
        <v>4</v>
      </c>
      <c r="T51" s="74">
        <f t="shared" si="8"/>
        <v>8</v>
      </c>
      <c r="U51" s="55">
        <f>VLOOKUP(A51,'Tempo sem Auditoria'!$A:$M,13,0)</f>
        <v>4</v>
      </c>
      <c r="V51" s="71" t="str">
        <f t="shared" si="9"/>
        <v>6</v>
      </c>
      <c r="W51" s="74">
        <f t="shared" si="10"/>
        <v>24</v>
      </c>
      <c r="X51" s="55">
        <f>VLOOKUP(A51,'NOTAS AUDITORIA-CONTINUA-OM'!$A:$C,3,0)</f>
        <v>90</v>
      </c>
      <c r="Y51" s="57">
        <f>VLOOKUP(A51,'NOTAS AUDITORIA-CONTINUA-OM'!$A:$D,4,0)</f>
        <v>1.5161725067385445E-2</v>
      </c>
      <c r="Z51" s="71" t="str">
        <f t="shared" si="11"/>
        <v>4</v>
      </c>
      <c r="AA51" s="74">
        <f t="shared" si="12"/>
        <v>12</v>
      </c>
      <c r="AB51" s="55">
        <f>VLOOKUP(A51,'OM em FOCO'!$B:$G,6,0)</f>
        <v>0</v>
      </c>
      <c r="AC51" s="71">
        <f t="shared" si="13"/>
        <v>0</v>
      </c>
      <c r="AD51" s="74">
        <f t="shared" si="14"/>
        <v>0</v>
      </c>
      <c r="AE51" s="71">
        <f>VLOOKUP(A51,OM_SIAFI!$B:$E,4,0)</f>
        <v>5</v>
      </c>
      <c r="AF51" s="74">
        <f t="shared" si="15"/>
        <v>5</v>
      </c>
      <c r="AG51" s="71">
        <f>VLOOKUP(A51,OM_SIAFI!$B:$F,5,0)</f>
        <v>0</v>
      </c>
      <c r="AH51" s="74">
        <f t="shared" si="16"/>
        <v>0</v>
      </c>
      <c r="AI51" s="86">
        <f t="shared" si="17"/>
        <v>85</v>
      </c>
    </row>
    <row r="52" spans="1:35" x14ac:dyDescent="0.25">
      <c r="A52" s="55">
        <v>788810</v>
      </c>
      <c r="B52" s="55" t="s">
        <v>505</v>
      </c>
      <c r="C52" s="56">
        <f>VLOOKUP(A52,EXEC_LICITACAO!$A:$Z,25,0)</f>
        <v>18677746.469999999</v>
      </c>
      <c r="D52" s="63">
        <f t="shared" si="18"/>
        <v>2.6137643338682796E-3</v>
      </c>
      <c r="E52" s="70" t="str" cm="1">
        <f t="array" ref="E52">_xlfn.IFS(D52&gt;20%,"10",D52&gt;10%,"7",D52&gt;0%,"4",D52=0,"0")</f>
        <v>4</v>
      </c>
      <c r="F52" s="74">
        <f t="shared" si="1"/>
        <v>16</v>
      </c>
      <c r="G52" s="56">
        <f>VLOOKUP(A52,PAGAMENTO!$A:$C,3,0)</f>
        <v>27627883.960000001</v>
      </c>
      <c r="H52" s="57">
        <f t="shared" si="2"/>
        <v>2.801052319509569E-3</v>
      </c>
      <c r="I52" s="70" t="str" cm="1">
        <f t="array" ref="I52">_xlfn.IFS(H52&gt;20%,"10",H52&gt;10%,"7",H52&gt;0%,"4",H52=0,"0")</f>
        <v>4</v>
      </c>
      <c r="J52" s="74">
        <f t="shared" si="3"/>
        <v>12</v>
      </c>
      <c r="K52" s="56">
        <f>VLOOKUP(A52,MUNIC!C:E,3,0)</f>
        <v>1895893.8</v>
      </c>
      <c r="L52" s="57">
        <f t="shared" si="4"/>
        <v>8.9244477242509841E-3</v>
      </c>
      <c r="M52" s="70" t="str">
        <f t="shared" si="5"/>
        <v>4</v>
      </c>
      <c r="N52" s="74">
        <f t="shared" si="6"/>
        <v>8</v>
      </c>
      <c r="O52" s="56">
        <f>VLOOKUP(A52,'BENS MOVEIS'!$A:$C,3,0)</f>
        <v>34315870.960000001</v>
      </c>
      <c r="P52" s="56">
        <f>VLOOKUP(A52,'BENS IMOVEIS'!$A:$C,3,0)</f>
        <v>349196914.89999998</v>
      </c>
      <c r="Q52" s="72">
        <f t="shared" si="0"/>
        <v>383512785.85999995</v>
      </c>
      <c r="R52" s="57">
        <f t="shared" si="7"/>
        <v>5.0345673512377309E-3</v>
      </c>
      <c r="S52" s="70" t="str" cm="1">
        <f t="array" ref="S52">_xlfn.IFS(R52&gt;20%,"10",R52&gt;10%,"7",R52&gt;0%,"4",R52=0,"0")</f>
        <v>4</v>
      </c>
      <c r="T52" s="74">
        <f t="shared" si="8"/>
        <v>8</v>
      </c>
      <c r="U52" s="55" t="s">
        <v>772</v>
      </c>
      <c r="V52" s="71" t="str">
        <f t="shared" si="9"/>
        <v>10</v>
      </c>
      <c r="W52" s="74">
        <f t="shared" si="10"/>
        <v>40</v>
      </c>
      <c r="X52" s="55">
        <f>VLOOKUP(A52,'NOTAS AUDITORIA-CONTINUA-OM'!$A:$C,3,0)</f>
        <v>23</v>
      </c>
      <c r="Y52" s="57">
        <f>VLOOKUP(A52,'NOTAS AUDITORIA-CONTINUA-OM'!$A:$D,4,0)</f>
        <v>3.8746630727762802E-3</v>
      </c>
      <c r="Z52" s="71" t="str">
        <f t="shared" si="11"/>
        <v>4</v>
      </c>
      <c r="AA52" s="74">
        <f t="shared" si="12"/>
        <v>12</v>
      </c>
      <c r="AB52" s="55">
        <f>VLOOKUP(A52,'OM em FOCO'!$B:$G,6,0)</f>
        <v>0</v>
      </c>
      <c r="AC52" s="71">
        <f t="shared" si="13"/>
        <v>0</v>
      </c>
      <c r="AD52" s="74">
        <f t="shared" si="14"/>
        <v>0</v>
      </c>
      <c r="AE52" s="71">
        <f>VLOOKUP(A52,OM_SIAFI!$B:$E,4,0)</f>
        <v>0</v>
      </c>
      <c r="AF52" s="74">
        <f t="shared" si="15"/>
        <v>0</v>
      </c>
      <c r="AG52" s="71">
        <f>VLOOKUP(A52,OM_SIAFI!$B:$F,5,0)</f>
        <v>10</v>
      </c>
      <c r="AH52" s="74">
        <f t="shared" si="16"/>
        <v>10</v>
      </c>
      <c r="AI52" s="86">
        <f t="shared" si="17"/>
        <v>106</v>
      </c>
    </row>
    <row r="53" spans="1:35" x14ac:dyDescent="0.25">
      <c r="A53" s="55">
        <v>785600</v>
      </c>
      <c r="B53" s="55" t="s">
        <v>436</v>
      </c>
      <c r="C53" s="56">
        <f>VLOOKUP(A53,EXEC_LICITACAO!$A:$Z,25,0)</f>
        <v>18163687</v>
      </c>
      <c r="D53" s="63">
        <f t="shared" si="18"/>
        <v>2.541826838071806E-3</v>
      </c>
      <c r="E53" s="70" t="str" cm="1">
        <f t="array" ref="E53">_xlfn.IFS(D53&gt;20%,"10",D53&gt;10%,"7",D53&gt;0%,"4",D53=0,"0")</f>
        <v>4</v>
      </c>
      <c r="F53" s="74">
        <f t="shared" si="1"/>
        <v>16</v>
      </c>
      <c r="G53" s="56">
        <f>VLOOKUP(A53,PAGAMENTO!$A:$C,3,0)</f>
        <v>28558072.649999999</v>
      </c>
      <c r="H53" s="57">
        <f t="shared" si="2"/>
        <v>2.895359476419535E-3</v>
      </c>
      <c r="I53" s="70" t="str" cm="1">
        <f t="array" ref="I53">_xlfn.IFS(H53&gt;20%,"10",H53&gt;10%,"7",H53&gt;0%,"4",H53=0,"0")</f>
        <v>4</v>
      </c>
      <c r="J53" s="74">
        <f t="shared" si="3"/>
        <v>12</v>
      </c>
      <c r="K53" s="56">
        <f>VLOOKUP(A53,MUNIC!C:E,3,0)</f>
        <v>953243.1</v>
      </c>
      <c r="L53" s="57">
        <f t="shared" si="4"/>
        <v>4.4871544041406499E-3</v>
      </c>
      <c r="M53" s="70" t="str">
        <f t="shared" si="5"/>
        <v>4</v>
      </c>
      <c r="N53" s="74">
        <f t="shared" si="6"/>
        <v>8</v>
      </c>
      <c r="O53" s="56">
        <f>VLOOKUP(A53,'BENS MOVEIS'!$A:$C,3,0)</f>
        <v>5550802.5099999998</v>
      </c>
      <c r="P53" s="56">
        <f>VLOOKUP(A53,'BENS IMOVEIS'!$A:$C,3,0)</f>
        <v>251122563.19</v>
      </c>
      <c r="Q53" s="72">
        <f t="shared" si="0"/>
        <v>256673365.69999999</v>
      </c>
      <c r="R53" s="57">
        <f t="shared" si="7"/>
        <v>3.3694817866052841E-3</v>
      </c>
      <c r="S53" s="70" t="str" cm="1">
        <f t="array" ref="S53">_xlfn.IFS(R53&gt;20%,"10",R53&gt;10%,"7",R53&gt;0%,"4",R53=0,"0")</f>
        <v>4</v>
      </c>
      <c r="T53" s="74">
        <f t="shared" si="8"/>
        <v>8</v>
      </c>
      <c r="U53" s="55">
        <f>VLOOKUP(A53,'Tempo sem Auditoria'!$A:$M,13,0)</f>
        <v>2</v>
      </c>
      <c r="V53" s="71" t="str">
        <f t="shared" si="9"/>
        <v>2</v>
      </c>
      <c r="W53" s="74">
        <f t="shared" si="10"/>
        <v>8</v>
      </c>
      <c r="X53" s="55">
        <f>VLOOKUP(A53,'NOTAS AUDITORIA-CONTINUA-OM'!$A:$C,3,0)</f>
        <v>38</v>
      </c>
      <c r="Y53" s="57">
        <f>VLOOKUP(A53,'NOTAS AUDITORIA-CONTINUA-OM'!$A:$D,4,0)</f>
        <v>6.4016172506738541E-3</v>
      </c>
      <c r="Z53" s="71" t="str">
        <f t="shared" si="11"/>
        <v>4</v>
      </c>
      <c r="AA53" s="74">
        <f t="shared" si="12"/>
        <v>12</v>
      </c>
      <c r="AB53" s="55">
        <f>VLOOKUP(A53,'OM em FOCO'!$B:$G,6,0)</f>
        <v>1</v>
      </c>
      <c r="AC53" s="71">
        <f t="shared" si="13"/>
        <v>2</v>
      </c>
      <c r="AD53" s="74">
        <f t="shared" si="14"/>
        <v>4</v>
      </c>
      <c r="AE53" s="71">
        <f>VLOOKUP(A53,OM_SIAFI!$B:$E,4,0)</f>
        <v>10</v>
      </c>
      <c r="AF53" s="74">
        <f t="shared" si="15"/>
        <v>10</v>
      </c>
      <c r="AG53" s="71">
        <f>VLOOKUP(A53,OM_SIAFI!$B:$F,5,0)</f>
        <v>0</v>
      </c>
      <c r="AH53" s="74">
        <f t="shared" si="16"/>
        <v>0</v>
      </c>
      <c r="AI53" s="86">
        <f t="shared" si="17"/>
        <v>78</v>
      </c>
    </row>
    <row r="54" spans="1:35" x14ac:dyDescent="0.25">
      <c r="A54" s="55">
        <v>783330</v>
      </c>
      <c r="B54" s="55" t="s">
        <v>376</v>
      </c>
      <c r="C54" s="56">
        <f>VLOOKUP(A54,EXEC_LICITACAO!$A:$Z,25,0)</f>
        <v>17899162.099999998</v>
      </c>
      <c r="D54" s="63">
        <f t="shared" si="18"/>
        <v>2.504809216585691E-3</v>
      </c>
      <c r="E54" s="70" t="str" cm="1">
        <f t="array" ref="E54">_xlfn.IFS(D54&gt;20%,"10",D54&gt;10%,"7",D54&gt;0%,"4",D54=0,"0")</f>
        <v>4</v>
      </c>
      <c r="F54" s="74">
        <f t="shared" si="1"/>
        <v>16</v>
      </c>
      <c r="G54" s="56">
        <f>VLOOKUP(A54,PAGAMENTO!$A:$C,3,0)</f>
        <v>12852010.599999998</v>
      </c>
      <c r="H54" s="57">
        <f t="shared" si="2"/>
        <v>1.303000771018569E-3</v>
      </c>
      <c r="I54" s="70" t="str" cm="1">
        <f t="array" ref="I54">_xlfn.IFS(H54&gt;20%,"10",H54&gt;10%,"7",H54&gt;0%,"4",H54=0,"0")</f>
        <v>4</v>
      </c>
      <c r="J54" s="74">
        <f t="shared" si="3"/>
        <v>12</v>
      </c>
      <c r="K54" s="56">
        <f>VLOOKUP(A54,MUNIC!C:E,3,0)</f>
        <v>0</v>
      </c>
      <c r="L54" s="57">
        <f t="shared" si="4"/>
        <v>0</v>
      </c>
      <c r="M54" s="70" t="str">
        <f t="shared" si="5"/>
        <v>0</v>
      </c>
      <c r="N54" s="74">
        <f t="shared" si="6"/>
        <v>0</v>
      </c>
      <c r="O54" s="56">
        <f>VLOOKUP(A54,'BENS MOVEIS'!$A:$C,3,0)</f>
        <v>2757375.5</v>
      </c>
      <c r="P54" s="56">
        <f>VLOOKUP(A54,'BENS IMOVEIS'!$A:$C,3,0)</f>
        <v>99849033.469999999</v>
      </c>
      <c r="Q54" s="72">
        <f t="shared" si="0"/>
        <v>102606408.97</v>
      </c>
      <c r="R54" s="57">
        <f t="shared" si="7"/>
        <v>1.3469665045709419E-3</v>
      </c>
      <c r="S54" s="70" t="str" cm="1">
        <f t="array" ref="S54">_xlfn.IFS(R54&gt;20%,"10",R54&gt;10%,"7",R54&gt;0%,"4",R54=0,"0")</f>
        <v>4</v>
      </c>
      <c r="T54" s="74">
        <f t="shared" si="8"/>
        <v>8</v>
      </c>
      <c r="U54" s="55" t="s">
        <v>772</v>
      </c>
      <c r="V54" s="71" t="str">
        <f t="shared" si="9"/>
        <v>10</v>
      </c>
      <c r="W54" s="74">
        <f t="shared" si="10"/>
        <v>40</v>
      </c>
      <c r="X54" s="55">
        <f>VLOOKUP(A54,'NOTAS AUDITORIA-CONTINUA-OM'!$A:$C,3,0)</f>
        <v>22</v>
      </c>
      <c r="Y54" s="57">
        <f>VLOOKUP(A54,'NOTAS AUDITORIA-CONTINUA-OM'!$A:$D,4,0)</f>
        <v>3.706199460916442E-3</v>
      </c>
      <c r="Z54" s="71" t="str">
        <f t="shared" si="11"/>
        <v>4</v>
      </c>
      <c r="AA54" s="74">
        <f t="shared" si="12"/>
        <v>12</v>
      </c>
      <c r="AB54" s="55">
        <f>VLOOKUP(A54,'OM em FOCO'!$B:$G,6,0)</f>
        <v>0</v>
      </c>
      <c r="AC54" s="71">
        <f t="shared" si="13"/>
        <v>0</v>
      </c>
      <c r="AD54" s="74">
        <f t="shared" si="14"/>
        <v>0</v>
      </c>
      <c r="AE54" s="71">
        <f>VLOOKUP(A54,OM_SIAFI!$B:$E,4,0)</f>
        <v>0</v>
      </c>
      <c r="AF54" s="74">
        <f t="shared" si="15"/>
        <v>0</v>
      </c>
      <c r="AG54" s="71">
        <f>VLOOKUP(A54,OM_SIAFI!$B:$F,5,0)</f>
        <v>0</v>
      </c>
      <c r="AH54" s="74">
        <f t="shared" si="16"/>
        <v>0</v>
      </c>
      <c r="AI54" s="86">
        <f t="shared" si="17"/>
        <v>88</v>
      </c>
    </row>
    <row r="55" spans="1:35" x14ac:dyDescent="0.25">
      <c r="A55" s="55">
        <v>786800</v>
      </c>
      <c r="B55" s="55" t="s">
        <v>463</v>
      </c>
      <c r="C55" s="56">
        <f>VLOOKUP(A55,EXEC_LICITACAO!$A:$Z,25,0)</f>
        <v>16712192.210000001</v>
      </c>
      <c r="D55" s="63">
        <f t="shared" si="18"/>
        <v>2.3387046188580859E-3</v>
      </c>
      <c r="E55" s="70" t="str" cm="1">
        <f t="array" ref="E55">_xlfn.IFS(D55&gt;20%,"10",D55&gt;10%,"7",D55&gt;0%,"4",D55=0,"0")</f>
        <v>4</v>
      </c>
      <c r="F55" s="74">
        <f t="shared" si="1"/>
        <v>16</v>
      </c>
      <c r="G55" s="56">
        <f>VLOOKUP(A55,PAGAMENTO!$A:$C,3,0)</f>
        <v>26464573.979999997</v>
      </c>
      <c r="H55" s="57">
        <f t="shared" si="2"/>
        <v>2.6831101664838313E-3</v>
      </c>
      <c r="I55" s="70" t="str" cm="1">
        <f t="array" ref="I55">_xlfn.IFS(H55&gt;20%,"10",H55&gt;10%,"7",H55&gt;0%,"4",H55=0,"0")</f>
        <v>4</v>
      </c>
      <c r="J55" s="74">
        <f t="shared" si="3"/>
        <v>12</v>
      </c>
      <c r="K55" s="56">
        <f>VLOOKUP(A55,MUNIC!C:E,3,0)</f>
        <v>4691718.9000000004</v>
      </c>
      <c r="L55" s="57">
        <f t="shared" si="4"/>
        <v>2.208509783613952E-2</v>
      </c>
      <c r="M55" s="70" t="str">
        <f t="shared" si="5"/>
        <v>4</v>
      </c>
      <c r="N55" s="74">
        <f t="shared" si="6"/>
        <v>8</v>
      </c>
      <c r="O55" s="56">
        <f>VLOOKUP(A55,'BENS MOVEIS'!$A:$C,3,0)</f>
        <v>12666203.050000001</v>
      </c>
      <c r="P55" s="56">
        <f>VLOOKUP(A55,'BENS IMOVEIS'!$A:$C,3,0)</f>
        <v>57190060.600000001</v>
      </c>
      <c r="Q55" s="72">
        <f t="shared" si="0"/>
        <v>69856263.650000006</v>
      </c>
      <c r="R55" s="57">
        <f t="shared" si="7"/>
        <v>9.1703869393322025E-4</v>
      </c>
      <c r="S55" s="70" t="str" cm="1">
        <f t="array" ref="S55">_xlfn.IFS(R55&gt;20%,"10",R55&gt;10%,"7",R55&gt;0%,"4",R55=0,"0")</f>
        <v>4</v>
      </c>
      <c r="T55" s="74">
        <f t="shared" si="8"/>
        <v>8</v>
      </c>
      <c r="U55" s="55">
        <f>VLOOKUP(A55,'Tempo sem Auditoria'!$A:$M,13,0)</f>
        <v>6</v>
      </c>
      <c r="V55" s="71" t="str">
        <f t="shared" si="9"/>
        <v>10</v>
      </c>
      <c r="W55" s="74">
        <f t="shared" si="10"/>
        <v>40</v>
      </c>
      <c r="X55" s="55">
        <f>VLOOKUP(A55,'NOTAS AUDITORIA-CONTINUA-OM'!$A:$C,3,0)</f>
        <v>23</v>
      </c>
      <c r="Y55" s="57">
        <f>VLOOKUP(A55,'NOTAS AUDITORIA-CONTINUA-OM'!$A:$D,4,0)</f>
        <v>3.8746630727762802E-3</v>
      </c>
      <c r="Z55" s="71" t="str">
        <f t="shared" si="11"/>
        <v>4</v>
      </c>
      <c r="AA55" s="74">
        <f t="shared" si="12"/>
        <v>12</v>
      </c>
      <c r="AB55" s="55">
        <f>VLOOKUP(A55,'OM em FOCO'!$B:$G,6,0)</f>
        <v>1</v>
      </c>
      <c r="AC55" s="71">
        <f t="shared" si="13"/>
        <v>2</v>
      </c>
      <c r="AD55" s="74">
        <f t="shared" si="14"/>
        <v>4</v>
      </c>
      <c r="AE55" s="71">
        <f>VLOOKUP(A55,OM_SIAFI!$B:$E,4,0)</f>
        <v>0</v>
      </c>
      <c r="AF55" s="74">
        <f t="shared" si="15"/>
        <v>0</v>
      </c>
      <c r="AG55" s="71">
        <f>VLOOKUP(A55,OM_SIAFI!$B:$F,5,0)</f>
        <v>10</v>
      </c>
      <c r="AH55" s="74">
        <f t="shared" si="16"/>
        <v>10</v>
      </c>
      <c r="AI55" s="86">
        <f t="shared" si="17"/>
        <v>110</v>
      </c>
    </row>
    <row r="56" spans="1:35" x14ac:dyDescent="0.25">
      <c r="A56" s="55">
        <v>752000</v>
      </c>
      <c r="B56" s="55" t="s">
        <v>253</v>
      </c>
      <c r="C56" s="56">
        <f>VLOOKUP(A56,EXEC_LICITACAO!$A:$Z,25,0)</f>
        <v>16427518.169999998</v>
      </c>
      <c r="D56" s="63">
        <f t="shared" si="18"/>
        <v>2.2988673261886881E-3</v>
      </c>
      <c r="E56" s="70" t="str" cm="1">
        <f t="array" ref="E56">_xlfn.IFS(D56&gt;20%,"10",D56&gt;10%,"7",D56&gt;0%,"4",D56=0,"0")</f>
        <v>4</v>
      </c>
      <c r="F56" s="74">
        <f t="shared" si="1"/>
        <v>16</v>
      </c>
      <c r="G56" s="56">
        <f>VLOOKUP(A56,PAGAMENTO!$A:$C,3,0)</f>
        <v>37272187.960000008</v>
      </c>
      <c r="H56" s="57">
        <f t="shared" si="2"/>
        <v>3.7788398376693718E-3</v>
      </c>
      <c r="I56" s="70" t="str" cm="1">
        <f t="array" ref="I56">_xlfn.IFS(H56&gt;20%,"10",H56&gt;10%,"7",H56&gt;0%,"4",H56=0,"0")</f>
        <v>4</v>
      </c>
      <c r="J56" s="74">
        <f t="shared" si="3"/>
        <v>12</v>
      </c>
      <c r="K56" s="56">
        <f>VLOOKUP(A56,MUNIC!C:E,3,0)</f>
        <v>1180959</v>
      </c>
      <c r="L56" s="57">
        <f t="shared" si="4"/>
        <v>5.5590702706996131E-3</v>
      </c>
      <c r="M56" s="70" t="str">
        <f t="shared" si="5"/>
        <v>4</v>
      </c>
      <c r="N56" s="74">
        <f t="shared" si="6"/>
        <v>8</v>
      </c>
      <c r="O56" s="56">
        <f>VLOOKUP(A56,'BENS MOVEIS'!$A:$C,3,0)</f>
        <v>8523569.5299999993</v>
      </c>
      <c r="P56" s="56">
        <f>VLOOKUP(A56,'BENS IMOVEIS'!$A:$C,3,0)</f>
        <v>12116677.109999999</v>
      </c>
      <c r="Q56" s="72">
        <f t="shared" si="0"/>
        <v>20640246.640000001</v>
      </c>
      <c r="R56" s="57">
        <f t="shared" si="7"/>
        <v>2.7095501293970418E-4</v>
      </c>
      <c r="S56" s="70" t="str" cm="1">
        <f t="array" ref="S56">_xlfn.IFS(R56&gt;20%,"10",R56&gt;10%,"7",R56&gt;0%,"4",R56=0,"0")</f>
        <v>4</v>
      </c>
      <c r="T56" s="74">
        <f t="shared" si="8"/>
        <v>8</v>
      </c>
      <c r="U56" s="55" t="s">
        <v>772</v>
      </c>
      <c r="V56" s="71" t="str">
        <f t="shared" si="9"/>
        <v>10</v>
      </c>
      <c r="W56" s="74">
        <f t="shared" si="10"/>
        <v>40</v>
      </c>
      <c r="X56" s="55">
        <f>VLOOKUP(A56,'NOTAS AUDITORIA-CONTINUA-OM'!$A:$C,3,0)</f>
        <v>26</v>
      </c>
      <c r="Y56" s="57">
        <f>VLOOKUP(A56,'NOTAS AUDITORIA-CONTINUA-OM'!$A:$D,4,0)</f>
        <v>4.3800539083557952E-3</v>
      </c>
      <c r="Z56" s="71" t="str">
        <f t="shared" si="11"/>
        <v>4</v>
      </c>
      <c r="AA56" s="74">
        <f t="shared" si="12"/>
        <v>12</v>
      </c>
      <c r="AB56" s="55">
        <f>VLOOKUP(A56,'OM em FOCO'!$B:$G,6,0)</f>
        <v>1</v>
      </c>
      <c r="AC56" s="71">
        <f t="shared" si="13"/>
        <v>2</v>
      </c>
      <c r="AD56" s="74">
        <f t="shared" si="14"/>
        <v>4</v>
      </c>
      <c r="AE56" s="71">
        <f>VLOOKUP(A56,OM_SIAFI!$B:$E,4,0)</f>
        <v>5</v>
      </c>
      <c r="AF56" s="74">
        <f t="shared" si="15"/>
        <v>5</v>
      </c>
      <c r="AG56" s="71">
        <f>VLOOKUP(A56,OM_SIAFI!$B:$F,5,0)</f>
        <v>0</v>
      </c>
      <c r="AH56" s="74">
        <f t="shared" si="16"/>
        <v>0</v>
      </c>
      <c r="AI56" s="86">
        <f t="shared" si="17"/>
        <v>105</v>
      </c>
    </row>
    <row r="57" spans="1:35" x14ac:dyDescent="0.25">
      <c r="A57" s="55">
        <v>732400</v>
      </c>
      <c r="B57" s="55" t="s">
        <v>214</v>
      </c>
      <c r="C57" s="56">
        <f>VLOOKUP(A57,EXEC_LICITACAO!$A:$Z,25,0)</f>
        <v>16073295.73</v>
      </c>
      <c r="D57" s="63">
        <f t="shared" si="18"/>
        <v>2.2492974285880925E-3</v>
      </c>
      <c r="E57" s="70" t="str" cm="1">
        <f t="array" ref="E57">_xlfn.IFS(D57&gt;20%,"10",D57&gt;10%,"7",D57&gt;0%,"4",D57=0,"0")</f>
        <v>4</v>
      </c>
      <c r="F57" s="74">
        <f t="shared" si="1"/>
        <v>16</v>
      </c>
      <c r="G57" s="56">
        <f>VLOOKUP(A57,PAGAMENTO!$A:$C,3,0)</f>
        <v>70626216.669999987</v>
      </c>
      <c r="H57" s="57">
        <f t="shared" si="2"/>
        <v>7.1604371984516193E-3</v>
      </c>
      <c r="I57" s="70" t="str" cm="1">
        <f t="array" ref="I57">_xlfn.IFS(H57&gt;20%,"10",H57&gt;10%,"7",H57&gt;0%,"4",H57=0,"0")</f>
        <v>4</v>
      </c>
      <c r="J57" s="74">
        <f t="shared" si="3"/>
        <v>12</v>
      </c>
      <c r="K57" s="56">
        <f>VLOOKUP(A57,MUNIC!C:E,3,0)</f>
        <v>2227574.4</v>
      </c>
      <c r="L57" s="57">
        <f t="shared" si="4"/>
        <v>1.0485751514499257E-2</v>
      </c>
      <c r="M57" s="70" t="str">
        <f t="shared" si="5"/>
        <v>4</v>
      </c>
      <c r="N57" s="74">
        <f t="shared" si="6"/>
        <v>8</v>
      </c>
      <c r="O57" s="56">
        <f>VLOOKUP(A57,'BENS MOVEIS'!$A:$C,3,0)</f>
        <v>29658866.5</v>
      </c>
      <c r="P57" s="56">
        <f>VLOOKUP(A57,'BENS IMOVEIS'!$A:$C,3,0)</f>
        <v>4854249.59</v>
      </c>
      <c r="Q57" s="72">
        <f t="shared" si="0"/>
        <v>34513116.090000004</v>
      </c>
      <c r="R57" s="57">
        <f t="shared" si="7"/>
        <v>4.5307122438317251E-4</v>
      </c>
      <c r="S57" s="70" t="str" cm="1">
        <f t="array" ref="S57">_xlfn.IFS(R57&gt;20%,"10",R57&gt;10%,"7",R57&gt;0%,"4",R57=0,"0")</f>
        <v>4</v>
      </c>
      <c r="T57" s="74">
        <f t="shared" si="8"/>
        <v>8</v>
      </c>
      <c r="U57" s="55">
        <f>VLOOKUP(A57,'Tempo sem Auditoria'!$A:$M,13,0)</f>
        <v>2</v>
      </c>
      <c r="V57" s="71" t="str">
        <f t="shared" si="9"/>
        <v>2</v>
      </c>
      <c r="W57" s="74">
        <f t="shared" si="10"/>
        <v>8</v>
      </c>
      <c r="X57" s="55">
        <f>VLOOKUP(A57,'NOTAS AUDITORIA-CONTINUA-OM'!$A:$C,3,0)</f>
        <v>48</v>
      </c>
      <c r="Y57" s="57">
        <f>VLOOKUP(A57,'NOTAS AUDITORIA-CONTINUA-OM'!$A:$D,4,0)</f>
        <v>8.0862533692722376E-3</v>
      </c>
      <c r="Z57" s="71" t="str">
        <f t="shared" si="11"/>
        <v>4</v>
      </c>
      <c r="AA57" s="74">
        <f t="shared" si="12"/>
        <v>12</v>
      </c>
      <c r="AB57" s="55">
        <f>VLOOKUP(A57,'OM em FOCO'!$B:$G,6,0)</f>
        <v>0</v>
      </c>
      <c r="AC57" s="71">
        <f t="shared" si="13"/>
        <v>0</v>
      </c>
      <c r="AD57" s="74">
        <f t="shared" si="14"/>
        <v>0</v>
      </c>
      <c r="AE57" s="71">
        <f>VLOOKUP(A57,OM_SIAFI!$B:$E,4,0)</f>
        <v>5</v>
      </c>
      <c r="AF57" s="74">
        <f t="shared" si="15"/>
        <v>5</v>
      </c>
      <c r="AG57" s="71">
        <f>VLOOKUP(A57,OM_SIAFI!$B:$F,5,0)</f>
        <v>0</v>
      </c>
      <c r="AH57" s="74">
        <f t="shared" si="16"/>
        <v>0</v>
      </c>
      <c r="AI57" s="86">
        <f t="shared" si="17"/>
        <v>69</v>
      </c>
    </row>
    <row r="58" spans="1:35" x14ac:dyDescent="0.25">
      <c r="A58" s="55">
        <v>784800</v>
      </c>
      <c r="B58" s="55" t="s">
        <v>415</v>
      </c>
      <c r="C58" s="56">
        <f>VLOOKUP(A58,EXEC_LICITACAO!$A:$Z,25,0)</f>
        <v>16014538.51</v>
      </c>
      <c r="D58" s="63">
        <f t="shared" si="18"/>
        <v>2.2410749416708442E-3</v>
      </c>
      <c r="E58" s="70" t="str" cm="1">
        <f t="array" ref="E58">_xlfn.IFS(D58&gt;20%,"10",D58&gt;10%,"7",D58&gt;0%,"4",D58=0,"0")</f>
        <v>4</v>
      </c>
      <c r="F58" s="74">
        <f t="shared" si="1"/>
        <v>16</v>
      </c>
      <c r="G58" s="56">
        <f>VLOOKUP(A58,PAGAMENTO!$A:$C,3,0)</f>
        <v>36153747.300000004</v>
      </c>
      <c r="H58" s="57">
        <f t="shared" si="2"/>
        <v>3.6654467595218544E-3</v>
      </c>
      <c r="I58" s="70" t="str" cm="1">
        <f t="array" ref="I58">_xlfn.IFS(H58&gt;20%,"10",H58&gt;10%,"7",H58&gt;0%,"4",H58=0,"0")</f>
        <v>4</v>
      </c>
      <c r="J58" s="74">
        <f t="shared" si="3"/>
        <v>12</v>
      </c>
      <c r="K58" s="56">
        <f>VLOOKUP(A58,MUNIC!C:E,3,0)</f>
        <v>0</v>
      </c>
      <c r="L58" s="57">
        <f t="shared" si="4"/>
        <v>0</v>
      </c>
      <c r="M58" s="70" t="str">
        <f t="shared" si="5"/>
        <v>0</v>
      </c>
      <c r="N58" s="74">
        <f t="shared" si="6"/>
        <v>0</v>
      </c>
      <c r="O58" s="56">
        <f>VLOOKUP(A58,'BENS MOVEIS'!$A:$C,3,0)</f>
        <v>21479571.030000001</v>
      </c>
      <c r="P58" s="56">
        <v>0</v>
      </c>
      <c r="Q58" s="72">
        <f t="shared" si="0"/>
        <v>21479571.030000001</v>
      </c>
      <c r="R58" s="57">
        <f t="shared" si="7"/>
        <v>2.8197325099274805E-4</v>
      </c>
      <c r="S58" s="70" t="str" cm="1">
        <f t="array" ref="S58">_xlfn.IFS(R58&gt;20%,"10",R58&gt;10%,"7",R58&gt;0%,"4",R58=0,"0")</f>
        <v>4</v>
      </c>
      <c r="T58" s="74">
        <f t="shared" si="8"/>
        <v>8</v>
      </c>
      <c r="U58" s="55">
        <f>VLOOKUP(A58,'Tempo sem Auditoria'!$A:$M,13,0)</f>
        <v>8</v>
      </c>
      <c r="V58" s="71" t="str">
        <f t="shared" si="9"/>
        <v>10</v>
      </c>
      <c r="W58" s="74">
        <f t="shared" si="10"/>
        <v>40</v>
      </c>
      <c r="X58" s="55">
        <f>VLOOKUP(A58,'NOTAS AUDITORIA-CONTINUA-OM'!$A:$C,3,0)</f>
        <v>28</v>
      </c>
      <c r="Y58" s="57">
        <f>VLOOKUP(A58,'NOTAS AUDITORIA-CONTINUA-OM'!$A:$D,4,0)</f>
        <v>4.7169811320754715E-3</v>
      </c>
      <c r="Z58" s="71" t="str">
        <f t="shared" si="11"/>
        <v>4</v>
      </c>
      <c r="AA58" s="74">
        <f t="shared" si="12"/>
        <v>12</v>
      </c>
      <c r="AB58" s="55">
        <f>VLOOKUP(A58,'OM em FOCO'!$B:$G,6,0)</f>
        <v>2</v>
      </c>
      <c r="AC58" s="71">
        <f t="shared" si="13"/>
        <v>2</v>
      </c>
      <c r="AD58" s="74">
        <f t="shared" si="14"/>
        <v>4</v>
      </c>
      <c r="AE58" s="71">
        <f>VLOOKUP(A58,OM_SIAFI!$B:$E,4,0)</f>
        <v>0</v>
      </c>
      <c r="AF58" s="74">
        <f t="shared" si="15"/>
        <v>0</v>
      </c>
      <c r="AG58" s="71">
        <f>VLOOKUP(A58,OM_SIAFI!$B:$F,5,0)</f>
        <v>10</v>
      </c>
      <c r="AH58" s="74">
        <f t="shared" si="16"/>
        <v>10</v>
      </c>
      <c r="AI58" s="86">
        <f t="shared" si="17"/>
        <v>102</v>
      </c>
    </row>
    <row r="59" spans="1:35" x14ac:dyDescent="0.25">
      <c r="A59" s="55">
        <v>783310</v>
      </c>
      <c r="B59" s="55" t="s">
        <v>371</v>
      </c>
      <c r="C59" s="56">
        <f>VLOOKUP(A59,EXEC_LICITACAO!$A:$Z,25,0)</f>
        <v>15657120.560000001</v>
      </c>
      <c r="D59" s="63">
        <f t="shared" si="18"/>
        <v>2.1910578643165269E-3</v>
      </c>
      <c r="E59" s="70" t="str" cm="1">
        <f t="array" ref="E59">_xlfn.IFS(D59&gt;20%,"10",D59&gt;10%,"7",D59&gt;0%,"4",D59=0,"0")</f>
        <v>4</v>
      </c>
      <c r="F59" s="74">
        <f t="shared" si="1"/>
        <v>16</v>
      </c>
      <c r="G59" s="56">
        <f>VLOOKUP(A59,PAGAMENTO!$A:$C,3,0)</f>
        <v>13340191.959999999</v>
      </c>
      <c r="H59" s="57">
        <f t="shared" si="2"/>
        <v>1.3524950259079088E-3</v>
      </c>
      <c r="I59" s="70" t="str" cm="1">
        <f t="array" ref="I59">_xlfn.IFS(H59&gt;20%,"10",H59&gt;10%,"7",H59&gt;0%,"4",H59=0,"0")</f>
        <v>4</v>
      </c>
      <c r="J59" s="74">
        <f t="shared" si="3"/>
        <v>12</v>
      </c>
      <c r="K59" s="56">
        <f>VLOOKUP(A59,MUNIC!C:E,3,0)</f>
        <v>0</v>
      </c>
      <c r="L59" s="57">
        <f t="shared" si="4"/>
        <v>0</v>
      </c>
      <c r="M59" s="70" t="str">
        <f t="shared" si="5"/>
        <v>0</v>
      </c>
      <c r="N59" s="74">
        <f t="shared" si="6"/>
        <v>0</v>
      </c>
      <c r="O59" s="56">
        <f>VLOOKUP(A59,'BENS MOVEIS'!$A:$C,3,0)</f>
        <v>4133555.31</v>
      </c>
      <c r="P59" s="56">
        <f>VLOOKUP(A59,'BENS IMOVEIS'!$A:$C,3,0)</f>
        <v>120924659.52</v>
      </c>
      <c r="Q59" s="72">
        <f t="shared" si="0"/>
        <v>125058214.83</v>
      </c>
      <c r="R59" s="57">
        <f t="shared" si="7"/>
        <v>1.6417027765458403E-3</v>
      </c>
      <c r="S59" s="70" t="str" cm="1">
        <f t="array" ref="S59">_xlfn.IFS(R59&gt;20%,"10",R59&gt;10%,"7",R59&gt;0%,"4",R59=0,"0")</f>
        <v>4</v>
      </c>
      <c r="T59" s="74">
        <f t="shared" si="8"/>
        <v>8</v>
      </c>
      <c r="U59" s="55" t="s">
        <v>772</v>
      </c>
      <c r="V59" s="71" t="str">
        <f t="shared" si="9"/>
        <v>10</v>
      </c>
      <c r="W59" s="74">
        <f t="shared" si="10"/>
        <v>40</v>
      </c>
      <c r="X59" s="55">
        <f>VLOOKUP(A59,'NOTAS AUDITORIA-CONTINUA-OM'!$A:$C,3,0)</f>
        <v>14</v>
      </c>
      <c r="Y59" s="57">
        <f>VLOOKUP(A59,'NOTAS AUDITORIA-CONTINUA-OM'!$A:$D,4,0)</f>
        <v>2.3584905660377358E-3</v>
      </c>
      <c r="Z59" s="71" t="str">
        <f t="shared" si="11"/>
        <v>4</v>
      </c>
      <c r="AA59" s="74">
        <f t="shared" si="12"/>
        <v>12</v>
      </c>
      <c r="AB59" s="55">
        <f>VLOOKUP(A59,'OM em FOCO'!$B:$G,6,0)</f>
        <v>0</v>
      </c>
      <c r="AC59" s="71">
        <f t="shared" si="13"/>
        <v>0</v>
      </c>
      <c r="AD59" s="74">
        <f t="shared" si="14"/>
        <v>0</v>
      </c>
      <c r="AE59" s="71">
        <f>VLOOKUP(A59,OM_SIAFI!$B:$E,4,0)</f>
        <v>0</v>
      </c>
      <c r="AF59" s="74">
        <f t="shared" si="15"/>
        <v>0</v>
      </c>
      <c r="AG59" s="71">
        <f>VLOOKUP(A59,OM_SIAFI!$B:$F,5,0)</f>
        <v>0</v>
      </c>
      <c r="AH59" s="74">
        <f t="shared" si="16"/>
        <v>0</v>
      </c>
      <c r="AI59" s="86">
        <f t="shared" si="17"/>
        <v>88</v>
      </c>
    </row>
    <row r="60" spans="1:35" x14ac:dyDescent="0.25">
      <c r="A60" s="55">
        <v>771000</v>
      </c>
      <c r="B60" s="55" t="s">
        <v>290</v>
      </c>
      <c r="C60" s="56">
        <f>VLOOKUP(A60,EXEC_LICITACAO!$A:$Z,25,0)</f>
        <v>15494548.550000001</v>
      </c>
      <c r="D60" s="63">
        <f t="shared" si="18"/>
        <v>2.1683075329472805E-3</v>
      </c>
      <c r="E60" s="70" t="str" cm="1">
        <f t="array" ref="E60">_xlfn.IFS(D60&gt;20%,"10",D60&gt;10%,"7",D60&gt;0%,"4",D60=0,"0")</f>
        <v>4</v>
      </c>
      <c r="F60" s="74">
        <f t="shared" si="1"/>
        <v>16</v>
      </c>
      <c r="G60" s="56">
        <f>VLOOKUP(A60,PAGAMENTO!$A:$C,3,0)</f>
        <v>38596348.160000004</v>
      </c>
      <c r="H60" s="57">
        <f t="shared" si="2"/>
        <v>3.9130897861989894E-3</v>
      </c>
      <c r="I60" s="70" t="str" cm="1">
        <f t="array" ref="I60">_xlfn.IFS(H60&gt;20%,"10",H60&gt;10%,"7",H60&gt;0%,"4",H60=0,"0")</f>
        <v>4</v>
      </c>
      <c r="J60" s="74">
        <f t="shared" si="3"/>
        <v>12</v>
      </c>
      <c r="K60" s="56">
        <f>VLOOKUP(A60,MUNIC!C:E,3,0)</f>
        <v>1893015.9</v>
      </c>
      <c r="L60" s="57">
        <f t="shared" si="4"/>
        <v>8.9109007269953244E-3</v>
      </c>
      <c r="M60" s="70" t="str">
        <f t="shared" si="5"/>
        <v>4</v>
      </c>
      <c r="N60" s="74">
        <f t="shared" si="6"/>
        <v>8</v>
      </c>
      <c r="O60" s="56">
        <f>VLOOKUP(A60,'BENS MOVEIS'!$A:$C,3,0)</f>
        <v>7932312.8899999997</v>
      </c>
      <c r="P60" s="56">
        <f>VLOOKUP(A60,'BENS IMOVEIS'!$A:$C,3,0)</f>
        <v>15300</v>
      </c>
      <c r="Q60" s="72">
        <f t="shared" si="0"/>
        <v>7947612.8899999997</v>
      </c>
      <c r="R60" s="57">
        <f t="shared" si="7"/>
        <v>1.0433235566460796E-4</v>
      </c>
      <c r="S60" s="70" t="str" cm="1">
        <f t="array" ref="S60">_xlfn.IFS(R60&gt;20%,"10",R60&gt;10%,"7",R60&gt;0%,"4",R60=0,"0")</f>
        <v>4</v>
      </c>
      <c r="T60" s="74">
        <f t="shared" si="8"/>
        <v>8</v>
      </c>
      <c r="U60" s="55" t="s">
        <v>772</v>
      </c>
      <c r="V60" s="71" t="str">
        <f t="shared" si="9"/>
        <v>10</v>
      </c>
      <c r="W60" s="74">
        <f t="shared" si="10"/>
        <v>40</v>
      </c>
      <c r="X60" s="55">
        <f>VLOOKUP(A60,'NOTAS AUDITORIA-CONTINUA-OM'!$A:$C,3,0)</f>
        <v>38</v>
      </c>
      <c r="Y60" s="57">
        <f>VLOOKUP(A60,'NOTAS AUDITORIA-CONTINUA-OM'!$A:$D,4,0)</f>
        <v>6.4016172506738541E-3</v>
      </c>
      <c r="Z60" s="71" t="str">
        <f t="shared" si="11"/>
        <v>4</v>
      </c>
      <c r="AA60" s="74">
        <f t="shared" si="12"/>
        <v>12</v>
      </c>
      <c r="AB60" s="55">
        <f>VLOOKUP(A60,'OM em FOCO'!$B:$G,6,0)</f>
        <v>1</v>
      </c>
      <c r="AC60" s="71">
        <f t="shared" si="13"/>
        <v>2</v>
      </c>
      <c r="AD60" s="74">
        <f t="shared" si="14"/>
        <v>4</v>
      </c>
      <c r="AE60" s="71">
        <f>VLOOKUP(A60,OM_SIAFI!$B:$E,4,0)</f>
        <v>5</v>
      </c>
      <c r="AF60" s="74">
        <f t="shared" si="15"/>
        <v>5</v>
      </c>
      <c r="AG60" s="71">
        <f>VLOOKUP(A60,OM_SIAFI!$B:$F,5,0)</f>
        <v>0</v>
      </c>
      <c r="AH60" s="74">
        <f t="shared" si="16"/>
        <v>0</v>
      </c>
      <c r="AI60" s="86">
        <f t="shared" si="17"/>
        <v>105</v>
      </c>
    </row>
    <row r="61" spans="1:35" x14ac:dyDescent="0.25">
      <c r="A61" s="55">
        <v>787010</v>
      </c>
      <c r="B61" s="55" t="s">
        <v>466</v>
      </c>
      <c r="C61" s="56">
        <f>VLOOKUP(A61,EXEC_LICITACAO!$A:$Z,25,0)</f>
        <v>15051797.780000001</v>
      </c>
      <c r="D61" s="63">
        <f t="shared" si="18"/>
        <v>2.106348978510455E-3</v>
      </c>
      <c r="E61" s="70" t="str" cm="1">
        <f t="array" ref="E61">_xlfn.IFS(D61&gt;20%,"10",D61&gt;10%,"7",D61&gt;0%,"4",D61=0,"0")</f>
        <v>4</v>
      </c>
      <c r="F61" s="74">
        <f t="shared" si="1"/>
        <v>16</v>
      </c>
      <c r="G61" s="56">
        <f>VLOOKUP(A61,PAGAMENTO!$A:$C,3,0)</f>
        <v>9521648.8599999994</v>
      </c>
      <c r="H61" s="57">
        <f t="shared" si="2"/>
        <v>9.653521298798245E-4</v>
      </c>
      <c r="I61" s="70" t="str" cm="1">
        <f t="array" ref="I61">_xlfn.IFS(H61&gt;20%,"10",H61&gt;10%,"7",H61&gt;0%,"4",H61=0,"0")</f>
        <v>4</v>
      </c>
      <c r="J61" s="74">
        <f t="shared" si="3"/>
        <v>12</v>
      </c>
      <c r="K61" s="56">
        <f>VLOOKUP(A61,MUNIC!C:E,3,0)</f>
        <v>2065590</v>
      </c>
      <c r="L61" s="57">
        <f t="shared" si="4"/>
        <v>9.7232503079737864E-3</v>
      </c>
      <c r="M61" s="70" t="str">
        <f t="shared" si="5"/>
        <v>4</v>
      </c>
      <c r="N61" s="74">
        <f t="shared" si="6"/>
        <v>8</v>
      </c>
      <c r="O61" s="56">
        <f>VLOOKUP(A61,'BENS MOVEIS'!$A:$C,3,0)</f>
        <v>1356838.44</v>
      </c>
      <c r="P61" s="56">
        <f>VLOOKUP(A61,'BENS IMOVEIS'!$A:$C,3,0)</f>
        <v>3013.69</v>
      </c>
      <c r="Q61" s="72">
        <f t="shared" si="0"/>
        <v>1359852.13</v>
      </c>
      <c r="R61" s="57">
        <f t="shared" si="7"/>
        <v>1.7851470377595946E-5</v>
      </c>
      <c r="S61" s="70" t="str" cm="1">
        <f t="array" ref="S61">_xlfn.IFS(R61&gt;20%,"10",R61&gt;10%,"7",R61&gt;0%,"4",R61=0,"0")</f>
        <v>4</v>
      </c>
      <c r="T61" s="74">
        <f t="shared" si="8"/>
        <v>8</v>
      </c>
      <c r="U61" s="55" t="s">
        <v>772</v>
      </c>
      <c r="V61" s="71" t="str">
        <f t="shared" si="9"/>
        <v>10</v>
      </c>
      <c r="W61" s="74">
        <f t="shared" si="10"/>
        <v>40</v>
      </c>
      <c r="X61" s="55">
        <f>VLOOKUP(A61,'NOTAS AUDITORIA-CONTINUA-OM'!$A:$C,3,0)</f>
        <v>55</v>
      </c>
      <c r="Y61" s="57">
        <f>VLOOKUP(A61,'NOTAS AUDITORIA-CONTINUA-OM'!$A:$D,4,0)</f>
        <v>9.2654986522911053E-3</v>
      </c>
      <c r="Z61" s="71" t="str">
        <f t="shared" si="11"/>
        <v>4</v>
      </c>
      <c r="AA61" s="74">
        <f t="shared" si="12"/>
        <v>12</v>
      </c>
      <c r="AB61" s="55">
        <f>VLOOKUP(A61,'OM em FOCO'!$B:$G,6,0)</f>
        <v>0</v>
      </c>
      <c r="AC61" s="71">
        <f t="shared" si="13"/>
        <v>0</v>
      </c>
      <c r="AD61" s="74">
        <f t="shared" si="14"/>
        <v>0</v>
      </c>
      <c r="AE61" s="71">
        <f>VLOOKUP(A61,OM_SIAFI!$B:$E,4,0)</f>
        <v>5</v>
      </c>
      <c r="AF61" s="74">
        <f t="shared" si="15"/>
        <v>5</v>
      </c>
      <c r="AG61" s="71">
        <f>VLOOKUP(A61,OM_SIAFI!$B:$F,5,0)</f>
        <v>0</v>
      </c>
      <c r="AH61" s="74">
        <f t="shared" si="16"/>
        <v>0</v>
      </c>
      <c r="AI61" s="86">
        <f t="shared" si="17"/>
        <v>101</v>
      </c>
    </row>
    <row r="62" spans="1:35" x14ac:dyDescent="0.25">
      <c r="A62" s="55">
        <v>783810</v>
      </c>
      <c r="B62" s="55" t="s">
        <v>388</v>
      </c>
      <c r="C62" s="56">
        <f>VLOOKUP(A62,EXEC_LICITACAO!$A:$Z,25,0)</f>
        <v>14860016.52</v>
      </c>
      <c r="D62" s="63">
        <f t="shared" si="18"/>
        <v>2.0795111039254529E-3</v>
      </c>
      <c r="E62" s="70" t="str" cm="1">
        <f t="array" ref="E62">_xlfn.IFS(D62&gt;20%,"10",D62&gt;10%,"7",D62&gt;0%,"4",D62=0,"0")</f>
        <v>4</v>
      </c>
      <c r="F62" s="74">
        <f t="shared" si="1"/>
        <v>16</v>
      </c>
      <c r="G62" s="56">
        <f>VLOOKUP(A62,PAGAMENTO!$A:$C,3,0)</f>
        <v>9610628.4099999983</v>
      </c>
      <c r="H62" s="57">
        <f t="shared" si="2"/>
        <v>9.7437331931573136E-4</v>
      </c>
      <c r="I62" s="70" t="str" cm="1">
        <f t="array" ref="I62">_xlfn.IFS(H62&gt;20%,"10",H62&gt;10%,"7",H62&gt;0%,"4",H62=0,"0")</f>
        <v>4</v>
      </c>
      <c r="J62" s="74">
        <f t="shared" si="3"/>
        <v>12</v>
      </c>
      <c r="K62" s="56">
        <f>VLOOKUP(A62,MUNIC!C:E,3,0)</f>
        <v>0</v>
      </c>
      <c r="L62" s="57">
        <f t="shared" si="4"/>
        <v>0</v>
      </c>
      <c r="M62" s="70" t="str">
        <f t="shared" si="5"/>
        <v>0</v>
      </c>
      <c r="N62" s="74">
        <f t="shared" si="6"/>
        <v>0</v>
      </c>
      <c r="O62" s="56">
        <f>VLOOKUP(A62,'BENS MOVEIS'!$A:$C,3,0)</f>
        <v>3814314.54</v>
      </c>
      <c r="P62" s="56">
        <f>VLOOKUP(A62,'BENS IMOVEIS'!$A:$C,3,0)</f>
        <v>313726224.72000003</v>
      </c>
      <c r="Q62" s="72">
        <f t="shared" si="0"/>
        <v>317540539.26000005</v>
      </c>
      <c r="R62" s="57">
        <f t="shared" si="7"/>
        <v>4.1685161240919135E-3</v>
      </c>
      <c r="S62" s="70" t="str" cm="1">
        <f t="array" ref="S62">_xlfn.IFS(R62&gt;20%,"10",R62&gt;10%,"7",R62&gt;0%,"4",R62=0,"0")</f>
        <v>4</v>
      </c>
      <c r="T62" s="74">
        <f t="shared" si="8"/>
        <v>8</v>
      </c>
      <c r="U62" s="55" t="s">
        <v>772</v>
      </c>
      <c r="V62" s="71" t="str">
        <f t="shared" si="9"/>
        <v>10</v>
      </c>
      <c r="W62" s="74">
        <f t="shared" si="10"/>
        <v>40</v>
      </c>
      <c r="X62" s="55">
        <f>VLOOKUP(A62,'NOTAS AUDITORIA-CONTINUA-OM'!$A:$C,3,0)</f>
        <v>108</v>
      </c>
      <c r="Y62" s="57">
        <f>VLOOKUP(A62,'NOTAS AUDITORIA-CONTINUA-OM'!$A:$D,4,0)</f>
        <v>1.8194070080862535E-2</v>
      </c>
      <c r="Z62" s="71" t="str">
        <f t="shared" si="11"/>
        <v>4</v>
      </c>
      <c r="AA62" s="74">
        <f t="shared" si="12"/>
        <v>12</v>
      </c>
      <c r="AB62" s="55">
        <f>VLOOKUP(A62,'OM em FOCO'!$B:$G,6,0)</f>
        <v>1</v>
      </c>
      <c r="AC62" s="71">
        <f t="shared" si="13"/>
        <v>2</v>
      </c>
      <c r="AD62" s="74">
        <f t="shared" si="14"/>
        <v>4</v>
      </c>
      <c r="AE62" s="71">
        <f>VLOOKUP(A62,OM_SIAFI!$B:$E,4,0)</f>
        <v>5</v>
      </c>
      <c r="AF62" s="74">
        <f t="shared" si="15"/>
        <v>5</v>
      </c>
      <c r="AG62" s="71">
        <f>VLOOKUP(A62,OM_SIAFI!$B:$F,5,0)</f>
        <v>0</v>
      </c>
      <c r="AH62" s="74">
        <f t="shared" si="16"/>
        <v>0</v>
      </c>
      <c r="AI62" s="86">
        <f t="shared" si="17"/>
        <v>97</v>
      </c>
    </row>
    <row r="63" spans="1:35" x14ac:dyDescent="0.25">
      <c r="A63" s="55">
        <v>782801</v>
      </c>
      <c r="B63" s="55" t="s">
        <v>359</v>
      </c>
      <c r="C63" s="56">
        <f>VLOOKUP(A63,EXEC_LICITACAO!$A:$Z,25,0)</f>
        <v>14698937.73</v>
      </c>
      <c r="D63" s="63">
        <f t="shared" si="18"/>
        <v>2.0569697338024087E-3</v>
      </c>
      <c r="E63" s="70" t="str" cm="1">
        <f t="array" ref="E63">_xlfn.IFS(D63&gt;20%,"10",D63&gt;10%,"7",D63&gt;0%,"4",D63=0,"0")</f>
        <v>4</v>
      </c>
      <c r="F63" s="74">
        <f t="shared" si="1"/>
        <v>16</v>
      </c>
      <c r="G63" s="56">
        <f>VLOOKUP(A63,PAGAMENTO!$A:$C,3,0)</f>
        <v>50492791.399999991</v>
      </c>
      <c r="H63" s="57">
        <f t="shared" si="2"/>
        <v>5.1192103844887723E-3</v>
      </c>
      <c r="I63" s="70" t="str" cm="1">
        <f t="array" ref="I63">_xlfn.IFS(H63&gt;20%,"10",H63&gt;10%,"7",H63&gt;0%,"4",H63=0,"0")</f>
        <v>4</v>
      </c>
      <c r="J63" s="74">
        <f t="shared" si="3"/>
        <v>12</v>
      </c>
      <c r="K63" s="56">
        <f>VLOOKUP(A63,MUNIC!C:E,3,0)</f>
        <v>0</v>
      </c>
      <c r="L63" s="57">
        <f t="shared" si="4"/>
        <v>0</v>
      </c>
      <c r="M63" s="70" t="str">
        <f t="shared" si="5"/>
        <v>0</v>
      </c>
      <c r="N63" s="74">
        <f t="shared" si="6"/>
        <v>0</v>
      </c>
      <c r="O63" s="56">
        <f>VLOOKUP(A63,'BENS MOVEIS'!$A:$C,3,0)</f>
        <v>16799715.34</v>
      </c>
      <c r="P63" s="56">
        <f>VLOOKUP(A63,'BENS IMOVEIS'!$A:$C,3,0)</f>
        <v>3393771139.0100002</v>
      </c>
      <c r="Q63" s="72">
        <f t="shared" si="0"/>
        <v>3410570854.3500004</v>
      </c>
      <c r="R63" s="57">
        <f t="shared" si="7"/>
        <v>4.4772297835883913E-2</v>
      </c>
      <c r="S63" s="70" t="str" cm="1">
        <f t="array" ref="S63">_xlfn.IFS(R63&gt;20%,"10",R63&gt;10%,"7",R63&gt;0%,"4",R63=0,"0")</f>
        <v>4</v>
      </c>
      <c r="T63" s="74">
        <f t="shared" si="8"/>
        <v>8</v>
      </c>
      <c r="U63" s="55">
        <f>VLOOKUP(A63,'Tempo sem Auditoria'!$A:$M,13,0)</f>
        <v>2</v>
      </c>
      <c r="V63" s="71" t="str">
        <f t="shared" si="9"/>
        <v>2</v>
      </c>
      <c r="W63" s="74">
        <f t="shared" si="10"/>
        <v>8</v>
      </c>
      <c r="X63" s="55">
        <f>VLOOKUP(A63,'NOTAS AUDITORIA-CONTINUA-OM'!$A:$C,3,0)</f>
        <v>24</v>
      </c>
      <c r="Y63" s="57">
        <f>VLOOKUP(A63,'NOTAS AUDITORIA-CONTINUA-OM'!$A:$D,4,0)</f>
        <v>4.0431266846361188E-3</v>
      </c>
      <c r="Z63" s="71" t="str">
        <f t="shared" si="11"/>
        <v>4</v>
      </c>
      <c r="AA63" s="74">
        <f t="shared" si="12"/>
        <v>12</v>
      </c>
      <c r="AB63" s="55">
        <f>VLOOKUP(A63,'OM em FOCO'!$B:$G,6,0)</f>
        <v>0</v>
      </c>
      <c r="AC63" s="71">
        <f t="shared" si="13"/>
        <v>0</v>
      </c>
      <c r="AD63" s="74">
        <f t="shared" si="14"/>
        <v>0</v>
      </c>
      <c r="AE63" s="71">
        <f>VLOOKUP(A63,OM_SIAFI!$B:$E,4,0)</f>
        <v>0</v>
      </c>
      <c r="AF63" s="74">
        <f t="shared" si="15"/>
        <v>0</v>
      </c>
      <c r="AG63" s="71">
        <f>VLOOKUP(A63,OM_SIAFI!$B:$F,5,0)</f>
        <v>10</v>
      </c>
      <c r="AH63" s="74">
        <f t="shared" si="16"/>
        <v>10</v>
      </c>
      <c r="AI63" s="86">
        <f t="shared" si="17"/>
        <v>66</v>
      </c>
    </row>
    <row r="64" spans="1:35" x14ac:dyDescent="0.25">
      <c r="A64" s="55">
        <v>783800</v>
      </c>
      <c r="B64" s="55" t="s">
        <v>387</v>
      </c>
      <c r="C64" s="56">
        <f>VLOOKUP(A64,EXEC_LICITACAO!$A:$Z,25,0)</f>
        <v>14297568.540000001</v>
      </c>
      <c r="D64" s="63">
        <f t="shared" si="18"/>
        <v>2.0008021187627343E-3</v>
      </c>
      <c r="E64" s="70" t="str" cm="1">
        <f t="array" ref="E64">_xlfn.IFS(D64&gt;20%,"10",D64&gt;10%,"7",D64&gt;0%,"4",D64=0,"0")</f>
        <v>4</v>
      </c>
      <c r="F64" s="74">
        <f t="shared" si="1"/>
        <v>16</v>
      </c>
      <c r="G64" s="56">
        <f>VLOOKUP(A64,PAGAMENTO!$A:$C,3,0)</f>
        <v>38540034.380000003</v>
      </c>
      <c r="H64" s="57">
        <f t="shared" si="2"/>
        <v>3.9073804150318841E-3</v>
      </c>
      <c r="I64" s="70" t="str" cm="1">
        <f t="array" ref="I64">_xlfn.IFS(H64&gt;20%,"10",H64&gt;10%,"7",H64&gt;0%,"4",H64=0,"0")</f>
        <v>4</v>
      </c>
      <c r="J64" s="74">
        <f t="shared" si="3"/>
        <v>12</v>
      </c>
      <c r="K64" s="56">
        <f>VLOOKUP(A64,MUNIC!C:E,3,0)</f>
        <v>1439113.2</v>
      </c>
      <c r="L64" s="57">
        <f t="shared" si="4"/>
        <v>6.7742668511704355E-3</v>
      </c>
      <c r="M64" s="70" t="str">
        <f t="shared" si="5"/>
        <v>4</v>
      </c>
      <c r="N64" s="74">
        <f t="shared" si="6"/>
        <v>8</v>
      </c>
      <c r="O64" s="56">
        <f>VLOOKUP(A64,'BENS MOVEIS'!$A:$C,3,0)</f>
        <v>12673718.41</v>
      </c>
      <c r="P64" s="56">
        <f>VLOOKUP(A64,'BENS IMOVEIS'!$A:$C,3,0)</f>
        <v>189040947.34999999</v>
      </c>
      <c r="Q64" s="72">
        <f t="shared" si="0"/>
        <v>201714665.75999999</v>
      </c>
      <c r="R64" s="57">
        <f t="shared" si="7"/>
        <v>2.6480109867102293E-3</v>
      </c>
      <c r="S64" s="70" t="str" cm="1">
        <f t="array" ref="S64">_xlfn.IFS(R64&gt;20%,"10",R64&gt;10%,"7",R64&gt;0%,"4",R64=0,"0")</f>
        <v>4</v>
      </c>
      <c r="T64" s="74">
        <f t="shared" si="8"/>
        <v>8</v>
      </c>
      <c r="U64" s="55">
        <f>VLOOKUP(A64,'Tempo sem Auditoria'!$A:$M,13,0)</f>
        <v>5</v>
      </c>
      <c r="V64" s="71" t="str">
        <f t="shared" si="9"/>
        <v>8</v>
      </c>
      <c r="W64" s="74">
        <f t="shared" si="10"/>
        <v>32</v>
      </c>
      <c r="X64" s="55">
        <f>VLOOKUP(A64,'NOTAS AUDITORIA-CONTINUA-OM'!$A:$C,3,0)</f>
        <v>23</v>
      </c>
      <c r="Y64" s="57">
        <f>VLOOKUP(A64,'NOTAS AUDITORIA-CONTINUA-OM'!$A:$D,4,0)</f>
        <v>3.8746630727762802E-3</v>
      </c>
      <c r="Z64" s="71" t="str">
        <f t="shared" si="11"/>
        <v>4</v>
      </c>
      <c r="AA64" s="74">
        <f t="shared" si="12"/>
        <v>12</v>
      </c>
      <c r="AB64" s="55">
        <f>VLOOKUP(A64,'OM em FOCO'!$B:$G,6,0)</f>
        <v>0</v>
      </c>
      <c r="AC64" s="71">
        <f t="shared" si="13"/>
        <v>0</v>
      </c>
      <c r="AD64" s="74">
        <f t="shared" si="14"/>
        <v>0</v>
      </c>
      <c r="AE64" s="71">
        <f>VLOOKUP(A64,OM_SIAFI!$B:$E,4,0)</f>
        <v>0</v>
      </c>
      <c r="AF64" s="74">
        <f t="shared" si="15"/>
        <v>0</v>
      </c>
      <c r="AG64" s="71">
        <f>VLOOKUP(A64,OM_SIAFI!$B:$F,5,0)</f>
        <v>10</v>
      </c>
      <c r="AH64" s="74">
        <f t="shared" si="16"/>
        <v>10</v>
      </c>
      <c r="AI64" s="86">
        <f t="shared" si="17"/>
        <v>98</v>
      </c>
    </row>
    <row r="65" spans="1:35" x14ac:dyDescent="0.25">
      <c r="A65" s="55">
        <v>711000</v>
      </c>
      <c r="B65" s="55" t="s">
        <v>184</v>
      </c>
      <c r="C65" s="56">
        <f>VLOOKUP(A65,EXEC_LICITACAO!$A:$Z,25,0)</f>
        <v>13433471.4</v>
      </c>
      <c r="D65" s="63">
        <f t="shared" si="18"/>
        <v>1.8798803421898891E-3</v>
      </c>
      <c r="E65" s="70" t="str" cm="1">
        <f t="array" ref="E65">_xlfn.IFS(D65&gt;20%,"10",D65&gt;10%,"7",D65&gt;0%,"4",D65=0,"0")</f>
        <v>4</v>
      </c>
      <c r="F65" s="74">
        <f t="shared" si="1"/>
        <v>16</v>
      </c>
      <c r="G65" s="56">
        <f>VLOOKUP(A65,PAGAMENTO!$A:$C,3,0)</f>
        <v>45801614.380000003</v>
      </c>
      <c r="H65" s="57">
        <f t="shared" si="2"/>
        <v>4.643595520457725E-3</v>
      </c>
      <c r="I65" s="70" t="str" cm="1">
        <f t="array" ref="I65">_xlfn.IFS(H65&gt;20%,"10",H65&gt;10%,"7",H65&gt;0%,"4",H65=0,"0")</f>
        <v>4</v>
      </c>
      <c r="J65" s="74">
        <f t="shared" si="3"/>
        <v>12</v>
      </c>
      <c r="K65" s="56">
        <f>VLOOKUP(A65,MUNIC!C:E,3,0)</f>
        <v>7902</v>
      </c>
      <c r="L65" s="57">
        <f t="shared" si="4"/>
        <v>3.7196696311276129E-5</v>
      </c>
      <c r="M65" s="70" t="str">
        <f t="shared" si="5"/>
        <v>4</v>
      </c>
      <c r="N65" s="74">
        <f t="shared" si="6"/>
        <v>8</v>
      </c>
      <c r="O65" s="56">
        <f>VLOOKUP(A65,'BENS MOVEIS'!$A:$C,3,0)</f>
        <v>8537941.6799999997</v>
      </c>
      <c r="P65" s="56">
        <v>0</v>
      </c>
      <c r="Q65" s="72">
        <f t="shared" si="0"/>
        <v>8537941.6799999997</v>
      </c>
      <c r="R65" s="57">
        <f t="shared" si="7"/>
        <v>1.1208190186543426E-4</v>
      </c>
      <c r="S65" s="70" t="str" cm="1">
        <f t="array" ref="S65">_xlfn.IFS(R65&gt;20%,"10",R65&gt;10%,"7",R65&gt;0%,"4",R65=0,"0")</f>
        <v>4</v>
      </c>
      <c r="T65" s="74">
        <f t="shared" si="8"/>
        <v>8</v>
      </c>
      <c r="U65" s="55" t="s">
        <v>772</v>
      </c>
      <c r="V65" s="71" t="str">
        <f t="shared" si="9"/>
        <v>10</v>
      </c>
      <c r="W65" s="74">
        <f t="shared" si="10"/>
        <v>40</v>
      </c>
      <c r="X65" s="55">
        <f>VLOOKUP(A65,'NOTAS AUDITORIA-CONTINUA-OM'!$A:$C,3,0)</f>
        <v>4</v>
      </c>
      <c r="Y65" s="57">
        <f>VLOOKUP(A65,'NOTAS AUDITORIA-CONTINUA-OM'!$A:$D,4,0)</f>
        <v>6.7385444743935314E-4</v>
      </c>
      <c r="Z65" s="71" t="str">
        <f t="shared" si="11"/>
        <v>4</v>
      </c>
      <c r="AA65" s="74">
        <f t="shared" si="12"/>
        <v>12</v>
      </c>
      <c r="AB65" s="55">
        <f>VLOOKUP(A65,'OM em FOCO'!$B:$G,6,0)</f>
        <v>0</v>
      </c>
      <c r="AC65" s="71">
        <f t="shared" si="13"/>
        <v>0</v>
      </c>
      <c r="AD65" s="74">
        <f t="shared" si="14"/>
        <v>0</v>
      </c>
      <c r="AE65" s="71">
        <f>VLOOKUP(A65,OM_SIAFI!$B:$E,4,0)</f>
        <v>0</v>
      </c>
      <c r="AF65" s="74">
        <f t="shared" si="15"/>
        <v>0</v>
      </c>
      <c r="AG65" s="71">
        <f>VLOOKUP(A65,OM_SIAFI!$B:$F,5,0)</f>
        <v>0</v>
      </c>
      <c r="AH65" s="74">
        <f t="shared" si="16"/>
        <v>0</v>
      </c>
      <c r="AI65" s="86">
        <f t="shared" si="17"/>
        <v>96</v>
      </c>
    </row>
    <row r="66" spans="1:35" x14ac:dyDescent="0.25">
      <c r="A66" s="55">
        <v>789310</v>
      </c>
      <c r="B66" s="55" t="s">
        <v>515</v>
      </c>
      <c r="C66" s="56">
        <f>VLOOKUP(A66,EXEC_LICITACAO!$A:$Z,25,0)</f>
        <v>13266095.34</v>
      </c>
      <c r="D66" s="63">
        <f t="shared" si="18"/>
        <v>1.8564577319368761E-3</v>
      </c>
      <c r="E66" s="70" t="str" cm="1">
        <f t="array" ref="E66">_xlfn.IFS(D66&gt;20%,"10",D66&gt;10%,"7",D66&gt;0%,"4",D66=0,"0")</f>
        <v>4</v>
      </c>
      <c r="F66" s="74">
        <f t="shared" si="1"/>
        <v>16</v>
      </c>
      <c r="G66" s="56">
        <f>VLOOKUP(A66,PAGAMENTO!$A:$C,3,0)</f>
        <v>22019095.050000001</v>
      </c>
      <c r="H66" s="57">
        <f t="shared" si="2"/>
        <v>2.2324053971198221E-3</v>
      </c>
      <c r="I66" s="70" t="str" cm="1">
        <f t="array" ref="I66">_xlfn.IFS(H66&gt;20%,"10",H66&gt;10%,"7",H66&gt;0%,"4",H66=0,"0")</f>
        <v>4</v>
      </c>
      <c r="J66" s="74">
        <f t="shared" si="3"/>
        <v>12</v>
      </c>
      <c r="K66" s="56">
        <f>VLOOKUP(A66,MUNIC!C:E,3,0)</f>
        <v>0</v>
      </c>
      <c r="L66" s="57">
        <f t="shared" si="4"/>
        <v>0</v>
      </c>
      <c r="M66" s="70" t="str">
        <f t="shared" si="5"/>
        <v>0</v>
      </c>
      <c r="N66" s="74">
        <f t="shared" si="6"/>
        <v>0</v>
      </c>
      <c r="O66" s="56">
        <f>VLOOKUP(A66,'BENS MOVEIS'!$A:$C,3,0)</f>
        <v>13312523.1</v>
      </c>
      <c r="P66" s="56">
        <f>VLOOKUP(A66,'BENS IMOVEIS'!$A:$C,3,0)</f>
        <v>179123041.83000001</v>
      </c>
      <c r="Q66" s="72">
        <f t="shared" ref="Q66:Q129" si="19">SUM(O66:P66)</f>
        <v>192435564.93000001</v>
      </c>
      <c r="R66" s="57">
        <f t="shared" si="7"/>
        <v>2.5261995118129768E-3</v>
      </c>
      <c r="S66" s="70" t="str" cm="1">
        <f t="array" ref="S66">_xlfn.IFS(R66&gt;20%,"10",R66&gt;10%,"7",R66&gt;0%,"4",R66=0,"0")</f>
        <v>4</v>
      </c>
      <c r="T66" s="74">
        <f t="shared" si="8"/>
        <v>8</v>
      </c>
      <c r="U66" s="55">
        <f>VLOOKUP(A66,'Tempo sem Auditoria'!$A:$M,13,0)</f>
        <v>10</v>
      </c>
      <c r="V66" s="71" t="str">
        <f t="shared" si="9"/>
        <v>10</v>
      </c>
      <c r="W66" s="74">
        <f t="shared" si="10"/>
        <v>40</v>
      </c>
      <c r="X66" s="55">
        <f>VLOOKUP(A66,'NOTAS AUDITORIA-CONTINUA-OM'!$A:$C,3,0)</f>
        <v>43</v>
      </c>
      <c r="Y66" s="57">
        <f>VLOOKUP(A66,'NOTAS AUDITORIA-CONTINUA-OM'!$A:$D,4,0)</f>
        <v>7.2439353099730455E-3</v>
      </c>
      <c r="Z66" s="71" t="str">
        <f t="shared" si="11"/>
        <v>4</v>
      </c>
      <c r="AA66" s="74">
        <f t="shared" si="12"/>
        <v>12</v>
      </c>
      <c r="AB66" s="55">
        <f>VLOOKUP(A66,'OM em FOCO'!$B:$G,6,0)</f>
        <v>0</v>
      </c>
      <c r="AC66" s="71">
        <f t="shared" si="13"/>
        <v>0</v>
      </c>
      <c r="AD66" s="74">
        <f t="shared" si="14"/>
        <v>0</v>
      </c>
      <c r="AE66" s="71">
        <f>VLOOKUP(A66,OM_SIAFI!$B:$E,4,0)</f>
        <v>5</v>
      </c>
      <c r="AF66" s="74">
        <f t="shared" si="15"/>
        <v>5</v>
      </c>
      <c r="AG66" s="71">
        <f>VLOOKUP(A66,OM_SIAFI!$B:$F,5,0)</f>
        <v>0</v>
      </c>
      <c r="AH66" s="74">
        <f t="shared" si="16"/>
        <v>0</v>
      </c>
      <c r="AI66" s="86">
        <f t="shared" si="17"/>
        <v>93</v>
      </c>
    </row>
    <row r="67" spans="1:35" x14ac:dyDescent="0.25">
      <c r="A67" s="55">
        <v>731060</v>
      </c>
      <c r="B67" s="55" t="s">
        <v>210</v>
      </c>
      <c r="C67" s="56">
        <f>VLOOKUP(A67,EXEC_LICITACAO!$A:$Z,25,0)</f>
        <v>13081596.799999999</v>
      </c>
      <c r="D67" s="63">
        <f t="shared" si="18"/>
        <v>1.830639001380846E-3</v>
      </c>
      <c r="E67" s="70" t="str" cm="1">
        <f t="array" ref="E67">_xlfn.IFS(D67&gt;20%,"10",D67&gt;10%,"7",D67&gt;0%,"4",D67=0,"0")</f>
        <v>4</v>
      </c>
      <c r="F67" s="74">
        <f t="shared" ref="F67:F130" si="20">E67*4</f>
        <v>16</v>
      </c>
      <c r="G67" s="56">
        <f>VLOOKUP(A67,PAGAMENTO!$A:$C,3,0)</f>
        <v>11527774.159999998</v>
      </c>
      <c r="H67" s="57">
        <f t="shared" ref="H67:H130" si="21">G67/$G$446</f>
        <v>1.1687430928984713E-3</v>
      </c>
      <c r="I67" s="70" t="str" cm="1">
        <f t="array" ref="I67">_xlfn.IFS(H67&gt;20%,"10",H67&gt;10%,"7",H67&gt;0%,"4",H67=0,"0")</f>
        <v>4</v>
      </c>
      <c r="J67" s="74">
        <f t="shared" ref="J67:J130" si="22">+I67*3</f>
        <v>12</v>
      </c>
      <c r="K67" s="56">
        <f>VLOOKUP(A67,MUNIC!C:E,3,0)</f>
        <v>1464640.2</v>
      </c>
      <c r="L67" s="57">
        <f t="shared" ref="L67:L130" si="23">K67/$K$444</f>
        <v>6.8944288439239084E-3</v>
      </c>
      <c r="M67" s="70" t="str">
        <f t="shared" ref="M67:M130" si="24">_xlfn.IFS(L67&gt;20%,"10",L67&gt;10%,"7",L67&gt;0%,"4",L67=0,"0")</f>
        <v>4</v>
      </c>
      <c r="N67" s="74">
        <f t="shared" ref="N67:N130" si="25">+M67*2</f>
        <v>8</v>
      </c>
      <c r="O67" s="56">
        <f>VLOOKUP(A67,'BENS MOVEIS'!$A:$C,3,0)</f>
        <v>77545836.849999994</v>
      </c>
      <c r="P67" s="56">
        <v>0</v>
      </c>
      <c r="Q67" s="72">
        <f t="shared" si="19"/>
        <v>77545836.849999994</v>
      </c>
      <c r="R67" s="57">
        <f t="shared" ref="R67:R130" si="26">Q67/$Q$444</f>
        <v>1.0179836313773786E-3</v>
      </c>
      <c r="S67" s="70" t="str" cm="1">
        <f t="array" ref="S67">_xlfn.IFS(R67&gt;20%,"10",R67&gt;10%,"7",R67&gt;0%,"4",R67=0,"0")</f>
        <v>4</v>
      </c>
      <c r="T67" s="74">
        <f t="shared" ref="T67:T130" si="27">+S67*2</f>
        <v>8</v>
      </c>
      <c r="U67" s="55" t="s">
        <v>772</v>
      </c>
      <c r="V67" s="71" t="str">
        <f t="shared" ref="V67:V130" si="28">IF(U67=1,"0",IF(U67=2,"2",IF(U67=3,"4",IF(U67=4,"6",IF(U67=5,"8",IF(U67&gt;5,"10"))))))</f>
        <v>10</v>
      </c>
      <c r="W67" s="74">
        <f t="shared" ref="W67:W130" si="29">+V67*4</f>
        <v>40</v>
      </c>
      <c r="X67" s="55">
        <f>VLOOKUP(A67,'NOTAS AUDITORIA-CONTINUA-OM'!$A:$C,3,0)</f>
        <v>75</v>
      </c>
      <c r="Y67" s="57">
        <f>VLOOKUP(A67,'NOTAS AUDITORIA-CONTINUA-OM'!$A:$D,4,0)</f>
        <v>1.2634770889487871E-2</v>
      </c>
      <c r="Z67" s="71" t="str">
        <f t="shared" ref="Z67:Z130" si="30">IF(Y67&lt;21%,"4",IF(Y67&lt;31%,"7",IF(Y67&gt;30%,"10")))</f>
        <v>4</v>
      </c>
      <c r="AA67" s="74">
        <f t="shared" ref="AA67:AA130" si="31">+Z67*3</f>
        <v>12</v>
      </c>
      <c r="AB67" s="55">
        <f>VLOOKUP(A67,'OM em FOCO'!$B:$G,6,0)</f>
        <v>0</v>
      </c>
      <c r="AC67" s="71">
        <f t="shared" ref="AC67:AC130" si="32">IF(AB67=0,0,2)</f>
        <v>0</v>
      </c>
      <c r="AD67" s="74">
        <f t="shared" ref="AD67:AD130" si="33">+AC67*2</f>
        <v>0</v>
      </c>
      <c r="AE67" s="71">
        <f>VLOOKUP(A67,OM_SIAFI!$B:$E,4,0)</f>
        <v>5</v>
      </c>
      <c r="AF67" s="74">
        <f t="shared" ref="AF67:AF130" si="34">+AE67*1</f>
        <v>5</v>
      </c>
      <c r="AG67" s="71">
        <f>VLOOKUP(A67,OM_SIAFI!$B:$F,5,0)</f>
        <v>0</v>
      </c>
      <c r="AH67" s="74">
        <f t="shared" ref="AH67:AH130" si="35">+AG67*1</f>
        <v>0</v>
      </c>
      <c r="AI67" s="86">
        <f t="shared" ref="AI67:AI130" si="36">SUM(F67,J67,N67,T67,W67,AA67,AD67,AF67,AH67)</f>
        <v>101</v>
      </c>
    </row>
    <row r="68" spans="1:35" x14ac:dyDescent="0.25">
      <c r="A68" s="55">
        <v>795380</v>
      </c>
      <c r="B68" s="55" t="s">
        <v>593</v>
      </c>
      <c r="C68" s="56">
        <f>VLOOKUP(A68,EXEC_LICITACAO!$A:$Z,25,0)</f>
        <v>13073916.099999998</v>
      </c>
      <c r="D68" s="63">
        <f t="shared" ref="D68:D131" si="37">C68/$C$446</f>
        <v>1.8295641640201723E-3</v>
      </c>
      <c r="E68" s="70" t="str" cm="1">
        <f t="array" ref="E68">_xlfn.IFS(D68&gt;20%,"10",D68&gt;10%,"7",D68&gt;0%,"4",D68=0,"0")</f>
        <v>4</v>
      </c>
      <c r="F68" s="74">
        <f t="shared" si="20"/>
        <v>16</v>
      </c>
      <c r="G68" s="56">
        <f>VLOOKUP(A68,PAGAMENTO!$A:$C,3,0)</f>
        <v>35352308.710000001</v>
      </c>
      <c r="H68" s="57">
        <f t="shared" si="21"/>
        <v>3.5841929282579713E-3</v>
      </c>
      <c r="I68" s="70" t="str" cm="1">
        <f t="array" ref="I68">_xlfn.IFS(H68&gt;20%,"10",H68&gt;10%,"7",H68&gt;0%,"4",H68=0,"0")</f>
        <v>4</v>
      </c>
      <c r="J68" s="74">
        <f t="shared" si="22"/>
        <v>12</v>
      </c>
      <c r="K68" s="56">
        <f>VLOOKUP(A68,MUNIC!C:E,3,0)</f>
        <v>3091913.6</v>
      </c>
      <c r="L68" s="57">
        <f t="shared" si="23"/>
        <v>1.4554412958732535E-2</v>
      </c>
      <c r="M68" s="70" t="str">
        <f t="shared" si="24"/>
        <v>4</v>
      </c>
      <c r="N68" s="74">
        <f t="shared" si="25"/>
        <v>8</v>
      </c>
      <c r="O68" s="56">
        <f>VLOOKUP(A68,'BENS MOVEIS'!$A:$C,3,0)</f>
        <v>9622613.0899999999</v>
      </c>
      <c r="P68" s="56">
        <f>VLOOKUP(A68,'BENS IMOVEIS'!$A:$C,3,0)</f>
        <v>4407824161.5600004</v>
      </c>
      <c r="Q68" s="72">
        <f t="shared" si="19"/>
        <v>4417446774.6500006</v>
      </c>
      <c r="R68" s="57">
        <f t="shared" si="26"/>
        <v>5.799007002494546E-2</v>
      </c>
      <c r="S68" s="70" t="str" cm="1">
        <f t="array" ref="S68">_xlfn.IFS(R68&gt;20%,"10",R68&gt;10%,"7",R68&gt;0%,"4",R68=0,"0")</f>
        <v>4</v>
      </c>
      <c r="T68" s="74">
        <f t="shared" si="27"/>
        <v>8</v>
      </c>
      <c r="U68" s="55">
        <f>VLOOKUP(A68,'Tempo sem Auditoria'!$A:$M,13,0)</f>
        <v>9</v>
      </c>
      <c r="V68" s="71" t="str">
        <f t="shared" si="28"/>
        <v>10</v>
      </c>
      <c r="W68" s="74">
        <f t="shared" si="29"/>
        <v>40</v>
      </c>
      <c r="X68" s="55">
        <f>VLOOKUP(A68,'NOTAS AUDITORIA-CONTINUA-OM'!$A:$C,3,0)</f>
        <v>71</v>
      </c>
      <c r="Y68" s="57">
        <f>VLOOKUP(A68,'NOTAS AUDITORIA-CONTINUA-OM'!$A:$D,4,0)</f>
        <v>1.1960916442048518E-2</v>
      </c>
      <c r="Z68" s="71" t="str">
        <f t="shared" si="30"/>
        <v>4</v>
      </c>
      <c r="AA68" s="74">
        <f t="shared" si="31"/>
        <v>12</v>
      </c>
      <c r="AB68" s="55">
        <f>VLOOKUP(A68,'OM em FOCO'!$B:$G,6,0)</f>
        <v>0</v>
      </c>
      <c r="AC68" s="71">
        <f t="shared" si="32"/>
        <v>0</v>
      </c>
      <c r="AD68" s="74">
        <f t="shared" si="33"/>
        <v>0</v>
      </c>
      <c r="AE68" s="71">
        <f>VLOOKUP(A68,OM_SIAFI!$B:$E,4,0)</f>
        <v>5</v>
      </c>
      <c r="AF68" s="74">
        <f t="shared" si="34"/>
        <v>5</v>
      </c>
      <c r="AG68" s="71">
        <f>VLOOKUP(A68,OM_SIAFI!$B:$F,5,0)</f>
        <v>0</v>
      </c>
      <c r="AH68" s="74">
        <f t="shared" si="35"/>
        <v>0</v>
      </c>
      <c r="AI68" s="86">
        <f t="shared" si="36"/>
        <v>101</v>
      </c>
    </row>
    <row r="69" spans="1:35" x14ac:dyDescent="0.25">
      <c r="A69" s="47">
        <v>773002</v>
      </c>
      <c r="B69" s="47" t="s">
        <v>1036</v>
      </c>
      <c r="C69" s="56">
        <f>VLOOKUP(A69,EXEC_LICITACAO!$A:$Z,25,0)</f>
        <v>11940580.589165</v>
      </c>
      <c r="D69" s="63">
        <f t="shared" si="37"/>
        <v>1.670965162728187E-3</v>
      </c>
      <c r="E69" s="70" t="str" cm="1">
        <f t="array" ref="E69">_xlfn.IFS(D69&gt;20%,"10",D69&gt;10%,"7",D69&gt;0%,"4",D69=0,"0")</f>
        <v>4</v>
      </c>
      <c r="F69" s="74">
        <f t="shared" si="20"/>
        <v>16</v>
      </c>
      <c r="G69" s="56">
        <v>0</v>
      </c>
      <c r="H69" s="57">
        <f t="shared" si="21"/>
        <v>0</v>
      </c>
      <c r="I69" s="70" t="str" cm="1">
        <f t="array" ref="I69">_xlfn.IFS(H69&gt;20%,"10",H69&gt;10%,"7",H69&gt;0%,"4",H69=0,"0")</f>
        <v>0</v>
      </c>
      <c r="J69" s="74">
        <f t="shared" si="22"/>
        <v>0</v>
      </c>
      <c r="K69" s="56">
        <f>VLOOKUP(A69,MUNIC!C:E,3,0)</f>
        <v>0</v>
      </c>
      <c r="L69" s="57">
        <f t="shared" si="23"/>
        <v>0</v>
      </c>
      <c r="M69" s="70" t="str">
        <f t="shared" si="24"/>
        <v>0</v>
      </c>
      <c r="N69" s="74">
        <f t="shared" si="25"/>
        <v>0</v>
      </c>
      <c r="O69" s="56">
        <f>VLOOKUP(A69,'BENS MOVEIS'!$A:$C,3,0)</f>
        <v>23807759.026138</v>
      </c>
      <c r="P69" s="56">
        <v>0</v>
      </c>
      <c r="Q69" s="72">
        <f t="shared" si="19"/>
        <v>23807759.026138</v>
      </c>
      <c r="R69" s="57">
        <f t="shared" si="26"/>
        <v>3.125365586713057E-4</v>
      </c>
      <c r="S69" s="70" t="str" cm="1">
        <f t="array" ref="S69">_xlfn.IFS(R69&gt;20%,"10",R69&gt;10%,"7",R69&gt;0%,"4",R69=0,"0")</f>
        <v>4</v>
      </c>
      <c r="T69" s="74">
        <f t="shared" si="27"/>
        <v>8</v>
      </c>
      <c r="U69" s="55" t="s">
        <v>772</v>
      </c>
      <c r="V69" s="71" t="str">
        <f t="shared" si="28"/>
        <v>10</v>
      </c>
      <c r="W69" s="74">
        <f t="shared" si="29"/>
        <v>40</v>
      </c>
      <c r="X69" s="56">
        <v>0</v>
      </c>
      <c r="Y69" s="57">
        <v>0</v>
      </c>
      <c r="Z69" s="71" t="str">
        <f t="shared" si="30"/>
        <v>4</v>
      </c>
      <c r="AA69" s="74">
        <f t="shared" si="31"/>
        <v>12</v>
      </c>
      <c r="AB69" s="55">
        <f>VLOOKUP(A69,'OM em FOCO'!$B:$G,6,0)</f>
        <v>0</v>
      </c>
      <c r="AC69" s="71">
        <f t="shared" si="32"/>
        <v>0</v>
      </c>
      <c r="AD69" s="74">
        <f t="shared" si="33"/>
        <v>0</v>
      </c>
      <c r="AE69" s="71">
        <v>0</v>
      </c>
      <c r="AF69" s="74">
        <f t="shared" si="34"/>
        <v>0</v>
      </c>
      <c r="AG69" s="71">
        <v>0</v>
      </c>
      <c r="AH69" s="74">
        <f t="shared" si="35"/>
        <v>0</v>
      </c>
      <c r="AI69" s="86">
        <f t="shared" si="36"/>
        <v>76</v>
      </c>
    </row>
    <row r="70" spans="1:35" x14ac:dyDescent="0.25">
      <c r="A70" s="55">
        <v>782320</v>
      </c>
      <c r="B70" s="55" t="s">
        <v>351</v>
      </c>
      <c r="C70" s="56">
        <f>VLOOKUP(A70,EXEC_LICITACAO!$A:$Z,25,0)</f>
        <v>11310196.91</v>
      </c>
      <c r="D70" s="63">
        <f t="shared" si="37"/>
        <v>1.5827492540316738E-3</v>
      </c>
      <c r="E70" s="70" t="str" cm="1">
        <f t="array" ref="E70">_xlfn.IFS(D70&gt;20%,"10",D70&gt;10%,"7",D70&gt;0%,"4",D70=0,"0")</f>
        <v>4</v>
      </c>
      <c r="F70" s="74">
        <f t="shared" si="20"/>
        <v>16</v>
      </c>
      <c r="G70" s="56">
        <f>VLOOKUP(A70,PAGAMENTO!$A:$C,3,0)</f>
        <v>12876940.67</v>
      </c>
      <c r="H70" s="57">
        <f t="shared" si="21"/>
        <v>1.3055283055376855E-3</v>
      </c>
      <c r="I70" s="70" t="str" cm="1">
        <f t="array" ref="I70">_xlfn.IFS(H70&gt;20%,"10",H70&gt;10%,"7",H70&gt;0%,"4",H70=0,"0")</f>
        <v>4</v>
      </c>
      <c r="J70" s="74">
        <f t="shared" si="22"/>
        <v>12</v>
      </c>
      <c r="K70" s="56">
        <f>VLOOKUP(A70,MUNIC!C:E,3,0)</f>
        <v>0</v>
      </c>
      <c r="L70" s="57">
        <f t="shared" si="23"/>
        <v>0</v>
      </c>
      <c r="M70" s="70" t="str">
        <f t="shared" si="24"/>
        <v>0</v>
      </c>
      <c r="N70" s="74">
        <f t="shared" si="25"/>
        <v>0</v>
      </c>
      <c r="O70" s="56">
        <f>VLOOKUP(A70,'BENS MOVEIS'!$A:$C,3,0)</f>
        <v>4852596.01</v>
      </c>
      <c r="P70" s="56">
        <f>VLOOKUP(A70,'BENS IMOVEIS'!$A:$C,3,0)</f>
        <v>61105236.960000001</v>
      </c>
      <c r="Q70" s="72">
        <f t="shared" si="19"/>
        <v>65957832.969999999</v>
      </c>
      <c r="R70" s="57">
        <f t="shared" si="26"/>
        <v>8.658620120956653E-4</v>
      </c>
      <c r="S70" s="70" t="str" cm="1">
        <f t="array" ref="S70">_xlfn.IFS(R70&gt;20%,"10",R70&gt;10%,"7",R70&gt;0%,"4",R70=0,"0")</f>
        <v>4</v>
      </c>
      <c r="T70" s="74">
        <f t="shared" si="27"/>
        <v>8</v>
      </c>
      <c r="U70" s="55" t="s">
        <v>772</v>
      </c>
      <c r="V70" s="71" t="str">
        <f t="shared" si="28"/>
        <v>10</v>
      </c>
      <c r="W70" s="74">
        <f t="shared" si="29"/>
        <v>40</v>
      </c>
      <c r="X70" s="55">
        <f>VLOOKUP(A70,'NOTAS AUDITORIA-CONTINUA-OM'!$A:$C,3,0)</f>
        <v>12</v>
      </c>
      <c r="Y70" s="57">
        <f>VLOOKUP(A70,'NOTAS AUDITORIA-CONTINUA-OM'!$A:$D,4,0)</f>
        <v>2.0215633423180594E-3</v>
      </c>
      <c r="Z70" s="71" t="str">
        <f t="shared" si="30"/>
        <v>4</v>
      </c>
      <c r="AA70" s="74">
        <f t="shared" si="31"/>
        <v>12</v>
      </c>
      <c r="AB70" s="55">
        <f>VLOOKUP(A70,'OM em FOCO'!$B:$G,6,0)</f>
        <v>0</v>
      </c>
      <c r="AC70" s="71">
        <f t="shared" si="32"/>
        <v>0</v>
      </c>
      <c r="AD70" s="74">
        <f t="shared" si="33"/>
        <v>0</v>
      </c>
      <c r="AE70" s="71">
        <f>VLOOKUP(A70,OM_SIAFI!$B:$E,4,0)</f>
        <v>0</v>
      </c>
      <c r="AF70" s="74">
        <f t="shared" si="34"/>
        <v>0</v>
      </c>
      <c r="AG70" s="71">
        <f>VLOOKUP(A70,OM_SIAFI!$B:$F,5,0)</f>
        <v>0</v>
      </c>
      <c r="AH70" s="74">
        <f t="shared" si="35"/>
        <v>0</v>
      </c>
      <c r="AI70" s="86">
        <f t="shared" si="36"/>
        <v>88</v>
      </c>
    </row>
    <row r="71" spans="1:35" x14ac:dyDescent="0.25">
      <c r="A71" s="55">
        <v>765700</v>
      </c>
      <c r="B71" s="55" t="s">
        <v>273</v>
      </c>
      <c r="C71" s="56">
        <f>VLOOKUP(A71,EXEC_LICITACAO!$A:$Z,25,0)</f>
        <v>11232690.859999999</v>
      </c>
      <c r="D71" s="63">
        <f t="shared" si="37"/>
        <v>1.5719030553494934E-3</v>
      </c>
      <c r="E71" s="70" t="str" cm="1">
        <f t="array" ref="E71">_xlfn.IFS(D71&gt;20%,"10",D71&gt;10%,"7",D71&gt;0%,"4",D71=0,"0")</f>
        <v>4</v>
      </c>
      <c r="F71" s="74">
        <f t="shared" si="20"/>
        <v>16</v>
      </c>
      <c r="G71" s="56">
        <f>VLOOKUP(A71,PAGAMENTO!$A:$C,3,0)</f>
        <v>28372650.939999998</v>
      </c>
      <c r="H71" s="57">
        <f t="shared" si="21"/>
        <v>2.876560501020808E-3</v>
      </c>
      <c r="I71" s="70" t="str" cm="1">
        <f t="array" ref="I71">_xlfn.IFS(H71&gt;20%,"10",H71&gt;10%,"7",H71&gt;0%,"4",H71=0,"0")</f>
        <v>4</v>
      </c>
      <c r="J71" s="74">
        <f t="shared" si="22"/>
        <v>12</v>
      </c>
      <c r="K71" s="56">
        <f>VLOOKUP(A71,MUNIC!C:E,3,0)</f>
        <v>0</v>
      </c>
      <c r="L71" s="57">
        <f t="shared" si="23"/>
        <v>0</v>
      </c>
      <c r="M71" s="70" t="str">
        <f t="shared" si="24"/>
        <v>0</v>
      </c>
      <c r="N71" s="74">
        <f t="shared" si="25"/>
        <v>0</v>
      </c>
      <c r="O71" s="56">
        <f>VLOOKUP(A71,'BENS MOVEIS'!$A:$C,3,0)</f>
        <v>3380785.12</v>
      </c>
      <c r="P71" s="56">
        <f>VLOOKUP(A71,'BENS IMOVEIS'!$A:$C,3,0)</f>
        <v>3674483.71</v>
      </c>
      <c r="Q71" s="72">
        <f t="shared" si="19"/>
        <v>7055268.8300000001</v>
      </c>
      <c r="R71" s="57">
        <f t="shared" si="26"/>
        <v>9.261810144366285E-5</v>
      </c>
      <c r="S71" s="70" t="str" cm="1">
        <f t="array" ref="S71">_xlfn.IFS(R71&gt;20%,"10",R71&gt;10%,"7",R71&gt;0%,"4",R71=0,"0")</f>
        <v>4</v>
      </c>
      <c r="T71" s="74">
        <f t="shared" si="27"/>
        <v>8</v>
      </c>
      <c r="U71" s="55" t="s">
        <v>772</v>
      </c>
      <c r="V71" s="71" t="str">
        <f t="shared" si="28"/>
        <v>10</v>
      </c>
      <c r="W71" s="74">
        <f t="shared" si="29"/>
        <v>40</v>
      </c>
      <c r="X71" s="55">
        <f>VLOOKUP(A71,'NOTAS AUDITORIA-CONTINUA-OM'!$A:$C,3,0)</f>
        <v>13</v>
      </c>
      <c r="Y71" s="57">
        <f>VLOOKUP(A71,'NOTAS AUDITORIA-CONTINUA-OM'!$A:$D,4,0)</f>
        <v>2.1900269541778976E-3</v>
      </c>
      <c r="Z71" s="71" t="str">
        <f t="shared" si="30"/>
        <v>4</v>
      </c>
      <c r="AA71" s="74">
        <f t="shared" si="31"/>
        <v>12</v>
      </c>
      <c r="AB71" s="55">
        <f>VLOOKUP(A71,'OM em FOCO'!$B:$G,6,0)</f>
        <v>0</v>
      </c>
      <c r="AC71" s="71">
        <f t="shared" si="32"/>
        <v>0</v>
      </c>
      <c r="AD71" s="74">
        <f t="shared" si="33"/>
        <v>0</v>
      </c>
      <c r="AE71" s="71">
        <f>VLOOKUP(A71,OM_SIAFI!$B:$E,4,0)</f>
        <v>0</v>
      </c>
      <c r="AF71" s="74">
        <f t="shared" si="34"/>
        <v>0</v>
      </c>
      <c r="AG71" s="71">
        <f>VLOOKUP(A71,OM_SIAFI!$B:$F,5,0)</f>
        <v>0</v>
      </c>
      <c r="AH71" s="74">
        <f t="shared" si="35"/>
        <v>0</v>
      </c>
      <c r="AI71" s="86">
        <f t="shared" si="36"/>
        <v>88</v>
      </c>
    </row>
    <row r="72" spans="1:35" x14ac:dyDescent="0.25">
      <c r="A72" s="55">
        <v>751200</v>
      </c>
      <c r="B72" s="55" t="s">
        <v>241</v>
      </c>
      <c r="C72" s="56">
        <f>VLOOKUP(A72,EXEC_LICITACAO!$A:$Z,25,0)</f>
        <v>11118936.669999998</v>
      </c>
      <c r="D72" s="63">
        <f t="shared" si="37"/>
        <v>1.55598429099922E-3</v>
      </c>
      <c r="E72" s="70" t="str" cm="1">
        <f t="array" ref="E72">_xlfn.IFS(D72&gt;20%,"10",D72&gt;10%,"7",D72&gt;0%,"4",D72=0,"0")</f>
        <v>4</v>
      </c>
      <c r="F72" s="74">
        <f t="shared" si="20"/>
        <v>16</v>
      </c>
      <c r="G72" s="56">
        <f>VLOOKUP(A72,PAGAMENTO!$A:$C,3,0)</f>
        <v>21053294.289999999</v>
      </c>
      <c r="H72" s="57">
        <f t="shared" si="21"/>
        <v>2.1344877113897527E-3</v>
      </c>
      <c r="I72" s="70" t="str" cm="1">
        <f t="array" ref="I72">_xlfn.IFS(H72&gt;20%,"10",H72&gt;10%,"7",H72&gt;0%,"4",H72=0,"0")</f>
        <v>4</v>
      </c>
      <c r="J72" s="74">
        <f t="shared" si="22"/>
        <v>12</v>
      </c>
      <c r="K72" s="56">
        <f>VLOOKUP(A72,MUNIC!C:E,3,0)</f>
        <v>0</v>
      </c>
      <c r="L72" s="57">
        <f t="shared" si="23"/>
        <v>0</v>
      </c>
      <c r="M72" s="70" t="str">
        <f t="shared" si="24"/>
        <v>0</v>
      </c>
      <c r="N72" s="74">
        <f t="shared" si="25"/>
        <v>0</v>
      </c>
      <c r="O72" s="56">
        <f>VLOOKUP(A72,'BENS MOVEIS'!$A:$C,3,0)</f>
        <v>268674487.07999998</v>
      </c>
      <c r="P72" s="56">
        <v>0</v>
      </c>
      <c r="Q72" s="72">
        <f t="shared" si="19"/>
        <v>268674487.07999998</v>
      </c>
      <c r="R72" s="57">
        <f t="shared" si="26"/>
        <v>3.5270266093743621E-3</v>
      </c>
      <c r="S72" s="70" t="str" cm="1">
        <f t="array" ref="S72">_xlfn.IFS(R72&gt;20%,"10",R72&gt;10%,"7",R72&gt;0%,"4",R72=0,"0")</f>
        <v>4</v>
      </c>
      <c r="T72" s="74">
        <f t="shared" si="27"/>
        <v>8</v>
      </c>
      <c r="U72" s="55" t="s">
        <v>772</v>
      </c>
      <c r="V72" s="71" t="str">
        <f t="shared" si="28"/>
        <v>10</v>
      </c>
      <c r="W72" s="74">
        <f t="shared" si="29"/>
        <v>40</v>
      </c>
      <c r="X72" s="55">
        <f>VLOOKUP(A72,'NOTAS AUDITORIA-CONTINUA-OM'!$A:$C,3,0)</f>
        <v>14</v>
      </c>
      <c r="Y72" s="57">
        <f>VLOOKUP(A72,'NOTAS AUDITORIA-CONTINUA-OM'!$A:$D,4,0)</f>
        <v>2.3584905660377358E-3</v>
      </c>
      <c r="Z72" s="71" t="str">
        <f t="shared" si="30"/>
        <v>4</v>
      </c>
      <c r="AA72" s="74">
        <f t="shared" si="31"/>
        <v>12</v>
      </c>
      <c r="AB72" s="55">
        <f>VLOOKUP(A72,'OM em FOCO'!$B:$G,6,0)</f>
        <v>0</v>
      </c>
      <c r="AC72" s="71">
        <f t="shared" si="32"/>
        <v>0</v>
      </c>
      <c r="AD72" s="74">
        <f t="shared" si="33"/>
        <v>0</v>
      </c>
      <c r="AE72" s="71">
        <f>VLOOKUP(A72,OM_SIAFI!$B:$E,4,0)</f>
        <v>0</v>
      </c>
      <c r="AF72" s="74">
        <f t="shared" si="34"/>
        <v>0</v>
      </c>
      <c r="AG72" s="71">
        <f>VLOOKUP(A72,OM_SIAFI!$B:$F,5,0)</f>
        <v>0</v>
      </c>
      <c r="AH72" s="74">
        <f t="shared" si="35"/>
        <v>0</v>
      </c>
      <c r="AI72" s="86">
        <f t="shared" si="36"/>
        <v>88</v>
      </c>
    </row>
    <row r="73" spans="1:35" x14ac:dyDescent="0.25">
      <c r="A73" s="55">
        <v>720000</v>
      </c>
      <c r="B73" s="55" t="s">
        <v>193</v>
      </c>
      <c r="C73" s="56">
        <f>VLOOKUP(A73,EXEC_LICITACAO!$A:$Z,25,0)</f>
        <v>10945597.949999999</v>
      </c>
      <c r="D73" s="63">
        <f t="shared" si="37"/>
        <v>1.5317272659484684E-3</v>
      </c>
      <c r="E73" s="70" t="str" cm="1">
        <f t="array" ref="E73">_xlfn.IFS(D73&gt;20%,"10",D73&gt;10%,"7",D73&gt;0%,"4",D73=0,"0")</f>
        <v>4</v>
      </c>
      <c r="F73" s="74">
        <f t="shared" si="20"/>
        <v>16</v>
      </c>
      <c r="G73" s="56">
        <f>VLOOKUP(A73,PAGAMENTO!$A:$C,3,0)</f>
        <v>92016649.74000001</v>
      </c>
      <c r="H73" s="57">
        <f t="shared" si="21"/>
        <v>9.3291057165612399E-3</v>
      </c>
      <c r="I73" s="70" t="str" cm="1">
        <f t="array" ref="I73">_xlfn.IFS(H73&gt;20%,"10",H73&gt;10%,"7",H73&gt;0%,"4",H73=0,"0")</f>
        <v>4</v>
      </c>
      <c r="J73" s="74">
        <f t="shared" si="22"/>
        <v>12</v>
      </c>
      <c r="K73" s="56">
        <f>VLOOKUP(A73,MUNIC!C:E,3,0)</f>
        <v>41598</v>
      </c>
      <c r="L73" s="57">
        <f t="shared" si="23"/>
        <v>1.9581222135617112E-4</v>
      </c>
      <c r="M73" s="70" t="str">
        <f t="shared" si="24"/>
        <v>4</v>
      </c>
      <c r="N73" s="74">
        <f t="shared" si="25"/>
        <v>8</v>
      </c>
      <c r="O73" s="56">
        <f>VLOOKUP(A73,'BENS MOVEIS'!$A:$C,3,0)</f>
        <v>8832198.3599999994</v>
      </c>
      <c r="P73" s="56">
        <v>0</v>
      </c>
      <c r="Q73" s="72">
        <f t="shared" si="19"/>
        <v>8832198.3599999994</v>
      </c>
      <c r="R73" s="57">
        <f t="shared" si="26"/>
        <v>1.1594475892948116E-4</v>
      </c>
      <c r="S73" s="70" t="str" cm="1">
        <f t="array" ref="S73">_xlfn.IFS(R73&gt;20%,"10",R73&gt;10%,"7",R73&gt;0%,"4",R73=0,"0")</f>
        <v>4</v>
      </c>
      <c r="T73" s="74">
        <f t="shared" si="27"/>
        <v>8</v>
      </c>
      <c r="U73" s="55">
        <f>VLOOKUP(A73,'Tempo sem Auditoria'!$A:$M,13,0)</f>
        <v>3</v>
      </c>
      <c r="V73" s="71" t="str">
        <f t="shared" si="28"/>
        <v>4</v>
      </c>
      <c r="W73" s="74">
        <f t="shared" si="29"/>
        <v>16</v>
      </c>
      <c r="X73" s="55">
        <f>VLOOKUP(A73,'NOTAS AUDITORIA-CONTINUA-OM'!$A:$C,3,0)</f>
        <v>7</v>
      </c>
      <c r="Y73" s="57">
        <f>VLOOKUP(A73,'NOTAS AUDITORIA-CONTINUA-OM'!$A:$D,4,0)</f>
        <v>1.1792452830188679E-3</v>
      </c>
      <c r="Z73" s="71" t="str">
        <f t="shared" si="30"/>
        <v>4</v>
      </c>
      <c r="AA73" s="74">
        <f t="shared" si="31"/>
        <v>12</v>
      </c>
      <c r="AB73" s="55">
        <f>VLOOKUP(A73,'OM em FOCO'!$B:$G,6,0)</f>
        <v>1</v>
      </c>
      <c r="AC73" s="71">
        <f t="shared" si="32"/>
        <v>2</v>
      </c>
      <c r="AD73" s="74">
        <f t="shared" si="33"/>
        <v>4</v>
      </c>
      <c r="AE73" s="71">
        <f>VLOOKUP(A73,OM_SIAFI!$B:$E,4,0)</f>
        <v>0</v>
      </c>
      <c r="AF73" s="74">
        <f t="shared" si="34"/>
        <v>0</v>
      </c>
      <c r="AG73" s="71">
        <f>VLOOKUP(A73,OM_SIAFI!$B:$F,5,0)</f>
        <v>0</v>
      </c>
      <c r="AH73" s="74">
        <f t="shared" si="35"/>
        <v>0</v>
      </c>
      <c r="AI73" s="86">
        <f t="shared" si="36"/>
        <v>76</v>
      </c>
    </row>
    <row r="74" spans="1:35" x14ac:dyDescent="0.25">
      <c r="A74" s="55">
        <v>789330</v>
      </c>
      <c r="B74" s="55" t="s">
        <v>520</v>
      </c>
      <c r="C74" s="56">
        <f>VLOOKUP(A74,EXEC_LICITACAO!$A:$Z,25,0)</f>
        <v>10929679.66</v>
      </c>
      <c r="D74" s="63">
        <f t="shared" si="37"/>
        <v>1.5294996600258269E-3</v>
      </c>
      <c r="E74" s="70" t="str" cm="1">
        <f t="array" ref="E74">_xlfn.IFS(D74&gt;20%,"10",D74&gt;10%,"7",D74&gt;0%,"4",D74=0,"0")</f>
        <v>4</v>
      </c>
      <c r="F74" s="74">
        <f t="shared" si="20"/>
        <v>16</v>
      </c>
      <c r="G74" s="56">
        <f>VLOOKUP(A74,PAGAMENTO!$A:$C,3,0)</f>
        <v>12446830.730000002</v>
      </c>
      <c r="H74" s="57">
        <f t="shared" si="21"/>
        <v>1.2619216201025874E-3</v>
      </c>
      <c r="I74" s="70" t="str" cm="1">
        <f t="array" ref="I74">_xlfn.IFS(H74&gt;20%,"10",H74&gt;10%,"7",H74&gt;0%,"4",H74=0,"0")</f>
        <v>4</v>
      </c>
      <c r="J74" s="74">
        <f t="shared" si="22"/>
        <v>12</v>
      </c>
      <c r="K74" s="56">
        <f>VLOOKUP(A74,MUNIC!C:E,3,0)</f>
        <v>349443</v>
      </c>
      <c r="L74" s="57">
        <f t="shared" si="23"/>
        <v>1.6449158629589045E-3</v>
      </c>
      <c r="M74" s="70" t="str">
        <f t="shared" si="24"/>
        <v>4</v>
      </c>
      <c r="N74" s="74">
        <f t="shared" si="25"/>
        <v>8</v>
      </c>
      <c r="O74" s="56">
        <f>VLOOKUP(A74,'BENS MOVEIS'!$A:$C,3,0)</f>
        <v>6041260.5</v>
      </c>
      <c r="P74" s="56">
        <f>VLOOKUP(A74,'BENS IMOVEIS'!$A:$C,3,0)</f>
        <v>45242757.07</v>
      </c>
      <c r="Q74" s="72">
        <f t="shared" si="19"/>
        <v>51284017.57</v>
      </c>
      <c r="R74" s="57">
        <f t="shared" si="26"/>
        <v>6.7323137589596967E-4</v>
      </c>
      <c r="S74" s="70" t="str" cm="1">
        <f t="array" ref="S74">_xlfn.IFS(R74&gt;20%,"10",R74&gt;10%,"7",R74&gt;0%,"4",R74=0,"0")</f>
        <v>4</v>
      </c>
      <c r="T74" s="74">
        <f t="shared" si="27"/>
        <v>8</v>
      </c>
      <c r="U74" s="55" t="s">
        <v>772</v>
      </c>
      <c r="V74" s="71" t="str">
        <f t="shared" si="28"/>
        <v>10</v>
      </c>
      <c r="W74" s="74">
        <f t="shared" si="29"/>
        <v>40</v>
      </c>
      <c r="X74" s="55">
        <f>VLOOKUP(A74,'NOTAS AUDITORIA-CONTINUA-OM'!$A:$C,3,0)</f>
        <v>34</v>
      </c>
      <c r="Y74" s="57">
        <f>VLOOKUP(A74,'NOTAS AUDITORIA-CONTINUA-OM'!$A:$D,4,0)</f>
        <v>5.7277628032345014E-3</v>
      </c>
      <c r="Z74" s="71" t="str">
        <f t="shared" si="30"/>
        <v>4</v>
      </c>
      <c r="AA74" s="74">
        <f t="shared" si="31"/>
        <v>12</v>
      </c>
      <c r="AB74" s="55">
        <f>VLOOKUP(A74,'OM em FOCO'!$B:$G,6,0)</f>
        <v>1</v>
      </c>
      <c r="AC74" s="71">
        <f t="shared" si="32"/>
        <v>2</v>
      </c>
      <c r="AD74" s="74">
        <f t="shared" si="33"/>
        <v>4</v>
      </c>
      <c r="AE74" s="71">
        <f>VLOOKUP(A74,OM_SIAFI!$B:$E,4,0)</f>
        <v>5</v>
      </c>
      <c r="AF74" s="74">
        <f t="shared" si="34"/>
        <v>5</v>
      </c>
      <c r="AG74" s="71">
        <f>VLOOKUP(A74,OM_SIAFI!$B:$F,5,0)</f>
        <v>0</v>
      </c>
      <c r="AH74" s="74">
        <f t="shared" si="35"/>
        <v>0</v>
      </c>
      <c r="AI74" s="86">
        <f t="shared" si="36"/>
        <v>105</v>
      </c>
    </row>
    <row r="75" spans="1:35" x14ac:dyDescent="0.25">
      <c r="A75" s="55">
        <v>721000</v>
      </c>
      <c r="B75" s="55" t="s">
        <v>202</v>
      </c>
      <c r="C75" s="56">
        <f>VLOOKUP(A75,EXEC_LICITACAO!$A:$Z,25,0)</f>
        <v>9421822.4000000004</v>
      </c>
      <c r="D75" s="63">
        <f t="shared" si="37"/>
        <v>1.3184900752730498E-3</v>
      </c>
      <c r="E75" s="70" t="str" cm="1">
        <f t="array" ref="E75">_xlfn.IFS(D75&gt;20%,"10",D75&gt;10%,"7",D75&gt;0%,"4",D75=0,"0")</f>
        <v>4</v>
      </c>
      <c r="F75" s="74">
        <f t="shared" si="20"/>
        <v>16</v>
      </c>
      <c r="G75" s="56">
        <f>VLOOKUP(A75,PAGAMENTO!$A:$C,3,0)</f>
        <v>92938821.530000001</v>
      </c>
      <c r="H75" s="57">
        <f t="shared" si="21"/>
        <v>9.4226000802666021E-3</v>
      </c>
      <c r="I75" s="70" t="str" cm="1">
        <f t="array" ref="I75">_xlfn.IFS(H75&gt;20%,"10",H75&gt;10%,"7",H75&gt;0%,"4",H75=0,"0")</f>
        <v>4</v>
      </c>
      <c r="J75" s="74">
        <f t="shared" si="22"/>
        <v>12</v>
      </c>
      <c r="K75" s="56">
        <f>VLOOKUP(A75,MUNIC!C:E,3,0)</f>
        <v>1387283.1</v>
      </c>
      <c r="L75" s="57">
        <f t="shared" si="23"/>
        <v>6.5302895682695155E-3</v>
      </c>
      <c r="M75" s="70" t="str">
        <f t="shared" si="24"/>
        <v>4</v>
      </c>
      <c r="N75" s="74">
        <f t="shared" si="25"/>
        <v>8</v>
      </c>
      <c r="O75" s="56">
        <f>VLOOKUP(A75,'BENS MOVEIS'!$A:$C,3,0)</f>
        <v>8475398.9299999997</v>
      </c>
      <c r="P75" s="56">
        <f>VLOOKUP(A75,'BENS IMOVEIS'!$A:$C,3,0)</f>
        <v>17650811.66</v>
      </c>
      <c r="Q75" s="72">
        <f t="shared" si="19"/>
        <v>26126210.59</v>
      </c>
      <c r="R75" s="57">
        <f t="shared" si="26"/>
        <v>3.4297205125252738E-4</v>
      </c>
      <c r="S75" s="70" t="str" cm="1">
        <f t="array" ref="S75">_xlfn.IFS(R75&gt;20%,"10",R75&gt;10%,"7",R75&gt;0%,"4",R75=0,"0")</f>
        <v>4</v>
      </c>
      <c r="T75" s="74">
        <f t="shared" si="27"/>
        <v>8</v>
      </c>
      <c r="U75" s="55">
        <f>VLOOKUP(A75,'Tempo sem Auditoria'!$A:$M,13,0)</f>
        <v>1</v>
      </c>
      <c r="V75" s="71" t="str">
        <f t="shared" si="28"/>
        <v>0</v>
      </c>
      <c r="W75" s="74">
        <f t="shared" si="29"/>
        <v>0</v>
      </c>
      <c r="X75" s="55">
        <f>VLOOKUP(A75,'NOTAS AUDITORIA-CONTINUA-OM'!$A:$C,3,0)</f>
        <v>39</v>
      </c>
      <c r="Y75" s="57">
        <f>VLOOKUP(A75,'NOTAS AUDITORIA-CONTINUA-OM'!$A:$D,4,0)</f>
        <v>6.5700808625336928E-3</v>
      </c>
      <c r="Z75" s="71" t="str">
        <f t="shared" si="30"/>
        <v>4</v>
      </c>
      <c r="AA75" s="74">
        <f t="shared" si="31"/>
        <v>12</v>
      </c>
      <c r="AB75" s="55">
        <f>VLOOKUP(A75,'OM em FOCO'!$B:$G,6,0)</f>
        <v>0</v>
      </c>
      <c r="AC75" s="71">
        <f t="shared" si="32"/>
        <v>0</v>
      </c>
      <c r="AD75" s="74">
        <f t="shared" si="33"/>
        <v>0</v>
      </c>
      <c r="AE75" s="71">
        <f>VLOOKUP(A75,OM_SIAFI!$B:$E,4,0)</f>
        <v>5</v>
      </c>
      <c r="AF75" s="74">
        <f t="shared" si="34"/>
        <v>5</v>
      </c>
      <c r="AG75" s="71">
        <f>VLOOKUP(A75,OM_SIAFI!$B:$F,5,0)</f>
        <v>0</v>
      </c>
      <c r="AH75" s="74">
        <f t="shared" si="35"/>
        <v>0</v>
      </c>
      <c r="AI75" s="86">
        <f t="shared" si="36"/>
        <v>61</v>
      </c>
    </row>
    <row r="76" spans="1:35" x14ac:dyDescent="0.25">
      <c r="A76" s="55">
        <v>771210</v>
      </c>
      <c r="B76" s="55" t="s">
        <v>295</v>
      </c>
      <c r="C76" s="56">
        <f>VLOOKUP(A76,EXEC_LICITACAO!$A:$Z,25,0)</f>
        <v>8518548.5899999999</v>
      </c>
      <c r="D76" s="63">
        <f t="shared" si="37"/>
        <v>1.1920859144666355E-3</v>
      </c>
      <c r="E76" s="70" t="str" cm="1">
        <f t="array" ref="E76">_xlfn.IFS(D76&gt;20%,"10",D76&gt;10%,"7",D76&gt;0%,"4",D76=0,"0")</f>
        <v>4</v>
      </c>
      <c r="F76" s="74">
        <f t="shared" si="20"/>
        <v>16</v>
      </c>
      <c r="G76" s="56">
        <f>VLOOKUP(A76,PAGAMENTO!$A:$C,3,0)</f>
        <v>15046722.449999999</v>
      </c>
      <c r="H76" s="57">
        <f t="shared" si="21"/>
        <v>1.5255115766596408E-3</v>
      </c>
      <c r="I76" s="70" t="str" cm="1">
        <f t="array" ref="I76">_xlfn.IFS(H76&gt;20%,"10",H76&gt;10%,"7",H76&gt;0%,"4",H76=0,"0")</f>
        <v>4</v>
      </c>
      <c r="J76" s="74">
        <f t="shared" si="22"/>
        <v>12</v>
      </c>
      <c r="K76" s="56">
        <f>VLOOKUP(A76,MUNIC!C:E,3,0)</f>
        <v>417605.4</v>
      </c>
      <c r="L76" s="57">
        <f t="shared" si="23"/>
        <v>1.9657733791127552E-3</v>
      </c>
      <c r="M76" s="70" t="str">
        <f t="shared" si="24"/>
        <v>4</v>
      </c>
      <c r="N76" s="74">
        <f t="shared" si="25"/>
        <v>8</v>
      </c>
      <c r="O76" s="56">
        <f>VLOOKUP(A76,'BENS MOVEIS'!$A:$C,3,0)</f>
        <v>28538710.010000002</v>
      </c>
      <c r="P76" s="56">
        <v>0</v>
      </c>
      <c r="Q76" s="72">
        <f t="shared" si="19"/>
        <v>28538710.010000002</v>
      </c>
      <c r="R76" s="57">
        <f t="shared" si="26"/>
        <v>3.7464215786338177E-4</v>
      </c>
      <c r="S76" s="70" t="str" cm="1">
        <f t="array" ref="S76">_xlfn.IFS(R76&gt;20%,"10",R76&gt;10%,"7",R76&gt;0%,"4",R76=0,"0")</f>
        <v>4</v>
      </c>
      <c r="T76" s="74">
        <f t="shared" si="27"/>
        <v>8</v>
      </c>
      <c r="U76" s="55">
        <f>VLOOKUP(A76,'Tempo sem Auditoria'!$A:$M,13,0)</f>
        <v>10</v>
      </c>
      <c r="V76" s="71" t="str">
        <f t="shared" si="28"/>
        <v>10</v>
      </c>
      <c r="W76" s="74">
        <f t="shared" si="29"/>
        <v>40</v>
      </c>
      <c r="X76" s="55">
        <f>VLOOKUP(A76,'NOTAS AUDITORIA-CONTINUA-OM'!$A:$C,3,0)</f>
        <v>16</v>
      </c>
      <c r="Y76" s="57">
        <f>VLOOKUP(A76,'NOTAS AUDITORIA-CONTINUA-OM'!$A:$D,4,0)</f>
        <v>2.6954177897574125E-3</v>
      </c>
      <c r="Z76" s="71" t="str">
        <f t="shared" si="30"/>
        <v>4</v>
      </c>
      <c r="AA76" s="74">
        <f t="shared" si="31"/>
        <v>12</v>
      </c>
      <c r="AB76" s="55">
        <f>VLOOKUP(A76,'OM em FOCO'!$B:$G,6,0)</f>
        <v>1</v>
      </c>
      <c r="AC76" s="71">
        <f t="shared" si="32"/>
        <v>2</v>
      </c>
      <c r="AD76" s="74">
        <f t="shared" si="33"/>
        <v>4</v>
      </c>
      <c r="AE76" s="71">
        <f>VLOOKUP(A76,OM_SIAFI!$B:$E,4,0)</f>
        <v>0</v>
      </c>
      <c r="AF76" s="74">
        <f t="shared" si="34"/>
        <v>0</v>
      </c>
      <c r="AG76" s="71">
        <f>VLOOKUP(A76,OM_SIAFI!$B:$F,5,0)</f>
        <v>0</v>
      </c>
      <c r="AH76" s="74">
        <f t="shared" si="35"/>
        <v>0</v>
      </c>
      <c r="AI76" s="86">
        <f t="shared" si="36"/>
        <v>100</v>
      </c>
    </row>
    <row r="77" spans="1:35" x14ac:dyDescent="0.25">
      <c r="A77" s="55">
        <v>779000</v>
      </c>
      <c r="B77" s="55" t="s">
        <v>310</v>
      </c>
      <c r="C77" s="56">
        <f>VLOOKUP(A77,EXEC_LICITACAO!$A:$Z,25,0)</f>
        <v>8205360.0800000001</v>
      </c>
      <c r="D77" s="63">
        <f t="shared" si="37"/>
        <v>1.1482583061130168E-3</v>
      </c>
      <c r="E77" s="70" t="str" cm="1">
        <f t="array" ref="E77">_xlfn.IFS(D77&gt;20%,"10",D77&gt;10%,"7",D77&gt;0%,"4",D77=0,"0")</f>
        <v>4</v>
      </c>
      <c r="F77" s="74">
        <f t="shared" si="20"/>
        <v>16</v>
      </c>
      <c r="G77" s="56">
        <f>VLOOKUP(A77,PAGAMENTO!$A:$C,3,0)</f>
        <v>27783101.920000002</v>
      </c>
      <c r="H77" s="57">
        <f t="shared" si="21"/>
        <v>2.8167890884751912E-3</v>
      </c>
      <c r="I77" s="70" t="str" cm="1">
        <f t="array" ref="I77">_xlfn.IFS(H77&gt;20%,"10",H77&gt;10%,"7",H77&gt;0%,"4",H77=0,"0")</f>
        <v>4</v>
      </c>
      <c r="J77" s="74">
        <f t="shared" si="22"/>
        <v>12</v>
      </c>
      <c r="K77" s="56">
        <f>VLOOKUP(A77,MUNIC!C:E,3,0)</f>
        <v>0</v>
      </c>
      <c r="L77" s="57">
        <f t="shared" si="23"/>
        <v>0</v>
      </c>
      <c r="M77" s="70" t="str">
        <f t="shared" si="24"/>
        <v>0</v>
      </c>
      <c r="N77" s="74">
        <f t="shared" si="25"/>
        <v>0</v>
      </c>
      <c r="O77" s="56">
        <f>VLOOKUP(A77,'BENS MOVEIS'!$A:$C,3,0)</f>
        <v>14077903.800000001</v>
      </c>
      <c r="P77" s="56">
        <f>VLOOKUP(A77,'BENS IMOVEIS'!$A:$C,3,0)</f>
        <v>54213343.079999998</v>
      </c>
      <c r="Q77" s="72">
        <f t="shared" si="19"/>
        <v>68291246.879999995</v>
      </c>
      <c r="R77" s="57">
        <f t="shared" si="26"/>
        <v>8.9649392300279848E-4</v>
      </c>
      <c r="S77" s="70" t="str" cm="1">
        <f t="array" ref="S77">_xlfn.IFS(R77&gt;20%,"10",R77&gt;10%,"7",R77&gt;0%,"4",R77=0,"0")</f>
        <v>4</v>
      </c>
      <c r="T77" s="74">
        <f t="shared" si="27"/>
        <v>8</v>
      </c>
      <c r="U77" s="55" t="s">
        <v>772</v>
      </c>
      <c r="V77" s="71" t="str">
        <f t="shared" si="28"/>
        <v>10</v>
      </c>
      <c r="W77" s="74">
        <f t="shared" si="29"/>
        <v>40</v>
      </c>
      <c r="X77" s="55">
        <f>VLOOKUP(A77,'NOTAS AUDITORIA-CONTINUA-OM'!$A:$C,3,0)</f>
        <v>30</v>
      </c>
      <c r="Y77" s="57">
        <f>VLOOKUP(A77,'NOTAS AUDITORIA-CONTINUA-OM'!$A:$D,4,0)</f>
        <v>5.0539083557951479E-3</v>
      </c>
      <c r="Z77" s="71" t="str">
        <f t="shared" si="30"/>
        <v>4</v>
      </c>
      <c r="AA77" s="74">
        <f t="shared" si="31"/>
        <v>12</v>
      </c>
      <c r="AB77" s="55">
        <f>VLOOKUP(A77,'OM em FOCO'!$B:$G,6,0)</f>
        <v>1</v>
      </c>
      <c r="AC77" s="71">
        <f t="shared" si="32"/>
        <v>2</v>
      </c>
      <c r="AD77" s="74">
        <f t="shared" si="33"/>
        <v>4</v>
      </c>
      <c r="AE77" s="71">
        <f>VLOOKUP(A77,OM_SIAFI!$B:$E,4,0)</f>
        <v>5</v>
      </c>
      <c r="AF77" s="74">
        <f t="shared" si="34"/>
        <v>5</v>
      </c>
      <c r="AG77" s="71">
        <f>VLOOKUP(A77,OM_SIAFI!$B:$F,5,0)</f>
        <v>0</v>
      </c>
      <c r="AH77" s="74">
        <f t="shared" si="35"/>
        <v>0</v>
      </c>
      <c r="AI77" s="86">
        <f t="shared" si="36"/>
        <v>97</v>
      </c>
    </row>
    <row r="78" spans="1:35" x14ac:dyDescent="0.25">
      <c r="A78" s="55">
        <v>732100</v>
      </c>
      <c r="B78" s="55" t="s">
        <v>212</v>
      </c>
      <c r="C78" s="56">
        <f>VLOOKUP(A78,EXEC_LICITACAO!$A:$Z,25,0)</f>
        <v>8168637.459999999</v>
      </c>
      <c r="D78" s="63">
        <f t="shared" si="37"/>
        <v>1.1431193417012033E-3</v>
      </c>
      <c r="E78" s="70" t="str" cm="1">
        <f t="array" ref="E78">_xlfn.IFS(D78&gt;20%,"10",D78&gt;10%,"7",D78&gt;0%,"4",D78=0,"0")</f>
        <v>4</v>
      </c>
      <c r="F78" s="74">
        <f t="shared" si="20"/>
        <v>16</v>
      </c>
      <c r="G78" s="56">
        <f>VLOOKUP(A78,PAGAMENTO!$A:$C,3,0)</f>
        <v>168825216.31000003</v>
      </c>
      <c r="H78" s="57">
        <f t="shared" si="21"/>
        <v>1.7116340303929316E-2</v>
      </c>
      <c r="I78" s="70" t="str" cm="1">
        <f t="array" ref="I78">_xlfn.IFS(H78&gt;20%,"10",H78&gt;10%,"7",H78&gt;0%,"4",H78=0,"0")</f>
        <v>4</v>
      </c>
      <c r="J78" s="74">
        <f t="shared" si="22"/>
        <v>12</v>
      </c>
      <c r="K78" s="56">
        <f>VLOOKUP(A78,MUNIC!C:E,3,0)</f>
        <v>4486230.55</v>
      </c>
      <c r="L78" s="57">
        <f t="shared" si="23"/>
        <v>2.1117812623477505E-2</v>
      </c>
      <c r="M78" s="70" t="str">
        <f t="shared" si="24"/>
        <v>4</v>
      </c>
      <c r="N78" s="74">
        <f t="shared" si="25"/>
        <v>8</v>
      </c>
      <c r="O78" s="56">
        <f>VLOOKUP(A78,'BENS MOVEIS'!$A:$C,3,0)</f>
        <v>18725277.140000001</v>
      </c>
      <c r="P78" s="56">
        <v>0</v>
      </c>
      <c r="Q78" s="72">
        <f t="shared" si="19"/>
        <v>18725277.140000001</v>
      </c>
      <c r="R78" s="57">
        <f t="shared" si="26"/>
        <v>2.4581623457617011E-4</v>
      </c>
      <c r="S78" s="70" t="str" cm="1">
        <f t="array" ref="S78">_xlfn.IFS(R78&gt;20%,"10",R78&gt;10%,"7",R78&gt;0%,"4",R78=0,"0")</f>
        <v>4</v>
      </c>
      <c r="T78" s="74">
        <f t="shared" si="27"/>
        <v>8</v>
      </c>
      <c r="U78" s="55">
        <f>VLOOKUP(A78,'Tempo sem Auditoria'!$A:$M,13,0)</f>
        <v>3</v>
      </c>
      <c r="V78" s="71" t="str">
        <f t="shared" si="28"/>
        <v>4</v>
      </c>
      <c r="W78" s="74">
        <f t="shared" si="29"/>
        <v>16</v>
      </c>
      <c r="X78" s="55">
        <f>VLOOKUP(A78,'NOTAS AUDITORIA-CONTINUA-OM'!$A:$C,3,0)</f>
        <v>58</v>
      </c>
      <c r="Y78" s="57">
        <f>VLOOKUP(A78,'NOTAS AUDITORIA-CONTINUA-OM'!$A:$D,4,0)</f>
        <v>9.7708894878706203E-3</v>
      </c>
      <c r="Z78" s="71" t="str">
        <f t="shared" si="30"/>
        <v>4</v>
      </c>
      <c r="AA78" s="74">
        <f t="shared" si="31"/>
        <v>12</v>
      </c>
      <c r="AB78" s="55">
        <f>VLOOKUP(A78,'OM em FOCO'!$B:$G,6,0)</f>
        <v>1</v>
      </c>
      <c r="AC78" s="71">
        <f t="shared" si="32"/>
        <v>2</v>
      </c>
      <c r="AD78" s="74">
        <f t="shared" si="33"/>
        <v>4</v>
      </c>
      <c r="AE78" s="71">
        <f>VLOOKUP(A78,OM_SIAFI!$B:$E,4,0)</f>
        <v>10</v>
      </c>
      <c r="AF78" s="74">
        <f t="shared" si="34"/>
        <v>10</v>
      </c>
      <c r="AG78" s="71">
        <f>VLOOKUP(A78,OM_SIAFI!$B:$F,5,0)</f>
        <v>0</v>
      </c>
      <c r="AH78" s="74">
        <f t="shared" si="35"/>
        <v>0</v>
      </c>
      <c r="AI78" s="86">
        <f t="shared" si="36"/>
        <v>86</v>
      </c>
    </row>
    <row r="79" spans="1:35" x14ac:dyDescent="0.25">
      <c r="A79" s="55">
        <v>744021</v>
      </c>
      <c r="B79" s="55" t="s">
        <v>232</v>
      </c>
      <c r="C79" s="56">
        <f>VLOOKUP(A79,EXEC_LICITACAO!$A:$Z,25,0)</f>
        <v>7981568.8399999999</v>
      </c>
      <c r="D79" s="63">
        <f t="shared" si="37"/>
        <v>1.1169409540821558E-3</v>
      </c>
      <c r="E79" s="70" t="str" cm="1">
        <f t="array" ref="E79">_xlfn.IFS(D79&gt;20%,"10",D79&gt;10%,"7",D79&gt;0%,"4",D79=0,"0")</f>
        <v>4</v>
      </c>
      <c r="F79" s="74">
        <f t="shared" si="20"/>
        <v>16</v>
      </c>
      <c r="G79" s="56">
        <f>VLOOKUP(A79,PAGAMENTO!$A:$C,3,0)</f>
        <v>48653734.399999999</v>
      </c>
      <c r="H79" s="57">
        <f t="shared" si="21"/>
        <v>4.9327576368582114E-3</v>
      </c>
      <c r="I79" s="70" t="str" cm="1">
        <f t="array" ref="I79">_xlfn.IFS(H79&gt;20%,"10",H79&gt;10%,"7",H79&gt;0%,"4",H79=0,"0")</f>
        <v>4</v>
      </c>
      <c r="J79" s="74">
        <f t="shared" si="22"/>
        <v>12</v>
      </c>
      <c r="K79" s="56">
        <f>VLOOKUP(A79,MUNIC!C:E,3,0)</f>
        <v>0</v>
      </c>
      <c r="L79" s="57">
        <f t="shared" si="23"/>
        <v>0</v>
      </c>
      <c r="M79" s="70" t="str">
        <f t="shared" si="24"/>
        <v>0</v>
      </c>
      <c r="N79" s="74">
        <f t="shared" si="25"/>
        <v>0</v>
      </c>
      <c r="O79" s="56">
        <f>VLOOKUP(A79,'BENS MOVEIS'!$A:$C,3,0)</f>
        <v>72013971.430000007</v>
      </c>
      <c r="P79" s="56">
        <v>0</v>
      </c>
      <c r="Q79" s="72">
        <f t="shared" si="19"/>
        <v>72013971.430000007</v>
      </c>
      <c r="R79" s="57">
        <f t="shared" si="26"/>
        <v>9.4536402112756625E-4</v>
      </c>
      <c r="S79" s="70" t="str" cm="1">
        <f t="array" ref="S79">_xlfn.IFS(R79&gt;20%,"10",R79&gt;10%,"7",R79&gt;0%,"4",R79=0,"0")</f>
        <v>4</v>
      </c>
      <c r="T79" s="74">
        <f t="shared" si="27"/>
        <v>8</v>
      </c>
      <c r="U79" s="55" t="s">
        <v>772</v>
      </c>
      <c r="V79" s="71" t="str">
        <f t="shared" si="28"/>
        <v>10</v>
      </c>
      <c r="W79" s="74">
        <f t="shared" si="29"/>
        <v>40</v>
      </c>
      <c r="X79" s="55">
        <f>VLOOKUP(A79,'NOTAS AUDITORIA-CONTINUA-OM'!$A:$C,3,0)</f>
        <v>12</v>
      </c>
      <c r="Y79" s="57">
        <f>VLOOKUP(A79,'NOTAS AUDITORIA-CONTINUA-OM'!$A:$D,4,0)</f>
        <v>2.0215633423180594E-3</v>
      </c>
      <c r="Z79" s="71" t="str">
        <f t="shared" si="30"/>
        <v>4</v>
      </c>
      <c r="AA79" s="74">
        <f t="shared" si="31"/>
        <v>12</v>
      </c>
      <c r="AB79" s="55">
        <f>VLOOKUP(A79,'OM em FOCO'!$B:$G,6,0)</f>
        <v>0</v>
      </c>
      <c r="AC79" s="71">
        <f t="shared" si="32"/>
        <v>0</v>
      </c>
      <c r="AD79" s="74">
        <f t="shared" si="33"/>
        <v>0</v>
      </c>
      <c r="AE79" s="71">
        <f>VLOOKUP(A79,OM_SIAFI!$B:$E,4,0)</f>
        <v>0</v>
      </c>
      <c r="AF79" s="74">
        <f t="shared" si="34"/>
        <v>0</v>
      </c>
      <c r="AG79" s="71">
        <f>VLOOKUP(A79,OM_SIAFI!$B:$F,5,0)</f>
        <v>10</v>
      </c>
      <c r="AH79" s="74">
        <f t="shared" si="35"/>
        <v>10</v>
      </c>
      <c r="AI79" s="86">
        <f t="shared" si="36"/>
        <v>98</v>
      </c>
    </row>
    <row r="80" spans="1:35" x14ac:dyDescent="0.25">
      <c r="A80" s="55">
        <v>731000</v>
      </c>
      <c r="B80" s="55" t="s">
        <v>206</v>
      </c>
      <c r="C80" s="56">
        <f>VLOOKUP(A80,EXEC_LICITACAO!$A:$Z,25,0)</f>
        <v>7828565.2199999997</v>
      </c>
      <c r="D80" s="63">
        <f t="shared" si="37"/>
        <v>1.0955296234619939E-3</v>
      </c>
      <c r="E80" s="70" t="str" cm="1">
        <f t="array" ref="E80">_xlfn.IFS(D80&gt;20%,"10",D80&gt;10%,"7",D80&gt;0%,"4",D80=0,"0")</f>
        <v>4</v>
      </c>
      <c r="F80" s="74">
        <f t="shared" si="20"/>
        <v>16</v>
      </c>
      <c r="G80" s="56">
        <f>VLOOKUP(A80,PAGAMENTO!$A:$C,3,0)</f>
        <v>29200003.850000001</v>
      </c>
      <c r="H80" s="57">
        <f t="shared" si="21"/>
        <v>2.9604416549652702E-3</v>
      </c>
      <c r="I80" s="70" t="str" cm="1">
        <f t="array" ref="I80">_xlfn.IFS(H80&gt;20%,"10",H80&gt;10%,"7",H80&gt;0%,"4",H80=0,"0")</f>
        <v>4</v>
      </c>
      <c r="J80" s="74">
        <f t="shared" si="22"/>
        <v>12</v>
      </c>
      <c r="K80" s="56">
        <f>VLOOKUP(A80,MUNIC!C:E,3,0)</f>
        <v>0</v>
      </c>
      <c r="L80" s="57">
        <f t="shared" si="23"/>
        <v>0</v>
      </c>
      <c r="M80" s="70" t="str">
        <f t="shared" si="24"/>
        <v>0</v>
      </c>
      <c r="N80" s="74">
        <f t="shared" si="25"/>
        <v>0</v>
      </c>
      <c r="O80" s="56">
        <f>VLOOKUP(A80,'BENS MOVEIS'!$A:$C,3,0)</f>
        <v>94062675.540000007</v>
      </c>
      <c r="P80" s="56">
        <v>0</v>
      </c>
      <c r="Q80" s="72">
        <f t="shared" si="19"/>
        <v>94062675.540000007</v>
      </c>
      <c r="R80" s="57">
        <f t="shared" si="26"/>
        <v>1.2348085714582282E-3</v>
      </c>
      <c r="S80" s="70" t="str" cm="1">
        <f t="array" ref="S80">_xlfn.IFS(R80&gt;20%,"10",R80&gt;10%,"7",R80&gt;0%,"4",R80=0,"0")</f>
        <v>4</v>
      </c>
      <c r="T80" s="74">
        <f t="shared" si="27"/>
        <v>8</v>
      </c>
      <c r="U80" s="55" t="s">
        <v>772</v>
      </c>
      <c r="V80" s="71" t="str">
        <f t="shared" si="28"/>
        <v>10</v>
      </c>
      <c r="W80" s="74">
        <f t="shared" si="29"/>
        <v>40</v>
      </c>
      <c r="X80" s="55">
        <f>VLOOKUP(A80,'NOTAS AUDITORIA-CONTINUA-OM'!$A:$C,3,0)</f>
        <v>7</v>
      </c>
      <c r="Y80" s="57">
        <f>VLOOKUP(A80,'NOTAS AUDITORIA-CONTINUA-OM'!$A:$D,4,0)</f>
        <v>1.1792452830188679E-3</v>
      </c>
      <c r="Z80" s="71" t="str">
        <f t="shared" si="30"/>
        <v>4</v>
      </c>
      <c r="AA80" s="74">
        <f t="shared" si="31"/>
        <v>12</v>
      </c>
      <c r="AB80" s="55">
        <f>VLOOKUP(A80,'OM em FOCO'!$B:$G,6,0)</f>
        <v>0</v>
      </c>
      <c r="AC80" s="71">
        <f t="shared" si="32"/>
        <v>0</v>
      </c>
      <c r="AD80" s="74">
        <f t="shared" si="33"/>
        <v>0</v>
      </c>
      <c r="AE80" s="71">
        <f>VLOOKUP(A80,OM_SIAFI!$B:$E,4,0)</f>
        <v>0</v>
      </c>
      <c r="AF80" s="74">
        <f t="shared" si="34"/>
        <v>0</v>
      </c>
      <c r="AG80" s="71">
        <f>VLOOKUP(A80,OM_SIAFI!$B:$F,5,0)</f>
        <v>0</v>
      </c>
      <c r="AH80" s="74">
        <f t="shared" si="35"/>
        <v>0</v>
      </c>
      <c r="AI80" s="86">
        <f t="shared" si="36"/>
        <v>88</v>
      </c>
    </row>
    <row r="81" spans="1:35" x14ac:dyDescent="0.25">
      <c r="A81" s="55">
        <v>785800</v>
      </c>
      <c r="B81" s="55" t="s">
        <v>437</v>
      </c>
      <c r="C81" s="56">
        <f>VLOOKUP(A81,EXEC_LICITACAO!$A:$Z,25,0)</f>
        <v>7745594.0699999994</v>
      </c>
      <c r="D81" s="63">
        <f t="shared" si="37"/>
        <v>1.0839186385416038E-3</v>
      </c>
      <c r="E81" s="70" t="str" cm="1">
        <f t="array" ref="E81">_xlfn.IFS(D81&gt;20%,"10",D81&gt;10%,"7",D81&gt;0%,"4",D81=0,"0")</f>
        <v>4</v>
      </c>
      <c r="F81" s="74">
        <f t="shared" si="20"/>
        <v>16</v>
      </c>
      <c r="G81" s="56">
        <f>VLOOKUP(A81,PAGAMENTO!$A:$C,3,0)</f>
        <v>23457646.779999997</v>
      </c>
      <c r="H81" s="57">
        <f t="shared" si="21"/>
        <v>2.3782529280376766E-3</v>
      </c>
      <c r="I81" s="70" t="str" cm="1">
        <f t="array" ref="I81">_xlfn.IFS(H81&gt;20%,"10",H81&gt;10%,"7",H81&gt;0%,"4",H81=0,"0")</f>
        <v>4</v>
      </c>
      <c r="J81" s="74">
        <f t="shared" si="22"/>
        <v>12</v>
      </c>
      <c r="K81" s="56">
        <f>VLOOKUP(A81,MUNIC!C:E,3,0)</f>
        <v>0</v>
      </c>
      <c r="L81" s="57">
        <f t="shared" si="23"/>
        <v>0</v>
      </c>
      <c r="M81" s="70" t="str">
        <f t="shared" si="24"/>
        <v>0</v>
      </c>
      <c r="N81" s="74">
        <f t="shared" si="25"/>
        <v>0</v>
      </c>
      <c r="O81" s="56">
        <f>VLOOKUP(A81,'BENS MOVEIS'!$A:$C,3,0)</f>
        <v>4806568.8499999996</v>
      </c>
      <c r="P81" s="56">
        <f>VLOOKUP(A81,'BENS IMOVEIS'!$A:$C,3,0)</f>
        <v>95711180.810000002</v>
      </c>
      <c r="Q81" s="72">
        <f t="shared" si="19"/>
        <v>100517749.66</v>
      </c>
      <c r="R81" s="57">
        <f t="shared" si="26"/>
        <v>1.3195476117525329E-3</v>
      </c>
      <c r="S81" s="70" t="str" cm="1">
        <f t="array" ref="S81">_xlfn.IFS(R81&gt;20%,"10",R81&gt;10%,"7",R81&gt;0%,"4",R81=0,"0")</f>
        <v>4</v>
      </c>
      <c r="T81" s="74">
        <f t="shared" si="27"/>
        <v>8</v>
      </c>
      <c r="U81" s="55" t="s">
        <v>772</v>
      </c>
      <c r="V81" s="71" t="str">
        <f t="shared" si="28"/>
        <v>10</v>
      </c>
      <c r="W81" s="74">
        <f t="shared" si="29"/>
        <v>40</v>
      </c>
      <c r="X81" s="55">
        <f>VLOOKUP(A81,'NOTAS AUDITORIA-CONTINUA-OM'!$A:$C,3,0)</f>
        <v>8</v>
      </c>
      <c r="Y81" s="57">
        <f>VLOOKUP(A81,'NOTAS AUDITORIA-CONTINUA-OM'!$A:$D,4,0)</f>
        <v>1.3477088948787063E-3</v>
      </c>
      <c r="Z81" s="71" t="str">
        <f t="shared" si="30"/>
        <v>4</v>
      </c>
      <c r="AA81" s="74">
        <f t="shared" si="31"/>
        <v>12</v>
      </c>
      <c r="AB81" s="55">
        <f>VLOOKUP(A81,'OM em FOCO'!$B:$G,6,0)</f>
        <v>0</v>
      </c>
      <c r="AC81" s="71">
        <f t="shared" si="32"/>
        <v>0</v>
      </c>
      <c r="AD81" s="74">
        <f t="shared" si="33"/>
        <v>0</v>
      </c>
      <c r="AE81" s="71">
        <f>VLOOKUP(A81,OM_SIAFI!$B:$E,4,0)</f>
        <v>0</v>
      </c>
      <c r="AF81" s="74">
        <f t="shared" si="34"/>
        <v>0</v>
      </c>
      <c r="AG81" s="71">
        <f>VLOOKUP(A81,OM_SIAFI!$B:$F,5,0)</f>
        <v>4</v>
      </c>
      <c r="AH81" s="74">
        <f t="shared" si="35"/>
        <v>4</v>
      </c>
      <c r="AI81" s="86">
        <f t="shared" si="36"/>
        <v>92</v>
      </c>
    </row>
    <row r="82" spans="1:35" x14ac:dyDescent="0.25">
      <c r="A82" s="55">
        <v>762300</v>
      </c>
      <c r="B82" s="55" t="s">
        <v>260</v>
      </c>
      <c r="C82" s="56">
        <f>VLOOKUP(A82,EXEC_LICITACAO!$A:$Z,25,0)</f>
        <v>7629117.9699999997</v>
      </c>
      <c r="D82" s="63">
        <f t="shared" si="37"/>
        <v>1.0676189700341069E-3</v>
      </c>
      <c r="E82" s="70" t="str" cm="1">
        <f t="array" ref="E82">_xlfn.IFS(D82&gt;20%,"10",D82&gt;10%,"7",D82&gt;0%,"4",D82=0,"0")</f>
        <v>4</v>
      </c>
      <c r="F82" s="74">
        <f t="shared" si="20"/>
        <v>16</v>
      </c>
      <c r="G82" s="56">
        <f>VLOOKUP(A82,PAGAMENTO!$A:$C,3,0)</f>
        <v>57008075.910000004</v>
      </c>
      <c r="H82" s="57">
        <f t="shared" si="21"/>
        <v>5.7797623404555187E-3</v>
      </c>
      <c r="I82" s="70" t="str" cm="1">
        <f t="array" ref="I82">_xlfn.IFS(H82&gt;20%,"10",H82&gt;10%,"7",H82&gt;0%,"4",H82=0,"0")</f>
        <v>4</v>
      </c>
      <c r="J82" s="74">
        <f t="shared" si="22"/>
        <v>12</v>
      </c>
      <c r="K82" s="56">
        <f>VLOOKUP(A82,MUNIC!C:E,3,0)</f>
        <v>2768464.2</v>
      </c>
      <c r="L82" s="57">
        <f t="shared" si="23"/>
        <v>1.3031855491779298E-2</v>
      </c>
      <c r="M82" s="70" t="str">
        <f t="shared" si="24"/>
        <v>4</v>
      </c>
      <c r="N82" s="74">
        <f t="shared" si="25"/>
        <v>8</v>
      </c>
      <c r="O82" s="56">
        <f>VLOOKUP(A82,'BENS MOVEIS'!$A:$C,3,0)</f>
        <v>14539103.93</v>
      </c>
      <c r="P82" s="56">
        <f>VLOOKUP(A82,'BENS IMOVEIS'!$A:$C,3,0)</f>
        <v>161850667.05000001</v>
      </c>
      <c r="Q82" s="72">
        <f t="shared" si="19"/>
        <v>176389770.98000002</v>
      </c>
      <c r="R82" s="57">
        <f t="shared" si="26"/>
        <v>2.3155582155542187E-3</v>
      </c>
      <c r="S82" s="70" t="str" cm="1">
        <f t="array" ref="S82">_xlfn.IFS(R82&gt;20%,"10",R82&gt;10%,"7",R82&gt;0%,"4",R82=0,"0")</f>
        <v>4</v>
      </c>
      <c r="T82" s="74">
        <f t="shared" si="27"/>
        <v>8</v>
      </c>
      <c r="U82" s="55">
        <f>VLOOKUP(A82,'Tempo sem Auditoria'!$A:$M,13,0)</f>
        <v>3</v>
      </c>
      <c r="V82" s="71" t="str">
        <f t="shared" si="28"/>
        <v>4</v>
      </c>
      <c r="W82" s="74">
        <f t="shared" si="29"/>
        <v>16</v>
      </c>
      <c r="X82" s="55">
        <f>VLOOKUP(A82,'NOTAS AUDITORIA-CONTINUA-OM'!$A:$C,3,0)</f>
        <v>64</v>
      </c>
      <c r="Y82" s="57">
        <f>VLOOKUP(A82,'NOTAS AUDITORIA-CONTINUA-OM'!$A:$D,4,0)</f>
        <v>1.078167115902965E-2</v>
      </c>
      <c r="Z82" s="71" t="str">
        <f t="shared" si="30"/>
        <v>4</v>
      </c>
      <c r="AA82" s="74">
        <f t="shared" si="31"/>
        <v>12</v>
      </c>
      <c r="AB82" s="55">
        <f>VLOOKUP(A82,'OM em FOCO'!$B:$G,6,0)</f>
        <v>0</v>
      </c>
      <c r="AC82" s="71">
        <f t="shared" si="32"/>
        <v>0</v>
      </c>
      <c r="AD82" s="74">
        <f t="shared" si="33"/>
        <v>0</v>
      </c>
      <c r="AE82" s="71">
        <f>VLOOKUP(A82,OM_SIAFI!$B:$E,4,0)</f>
        <v>10</v>
      </c>
      <c r="AF82" s="74">
        <f t="shared" si="34"/>
        <v>10</v>
      </c>
      <c r="AG82" s="71">
        <f>VLOOKUP(A82,OM_SIAFI!$B:$F,5,0)</f>
        <v>0</v>
      </c>
      <c r="AH82" s="74">
        <f t="shared" si="35"/>
        <v>0</v>
      </c>
      <c r="AI82" s="86">
        <f t="shared" si="36"/>
        <v>82</v>
      </c>
    </row>
    <row r="83" spans="1:35" x14ac:dyDescent="0.25">
      <c r="A83" s="55">
        <v>784330</v>
      </c>
      <c r="B83" s="55" t="s">
        <v>407</v>
      </c>
      <c r="C83" s="56">
        <f>VLOOKUP(A83,EXEC_LICITACAO!$A:$Z,25,0)</f>
        <v>7439390.3100000005</v>
      </c>
      <c r="D83" s="63">
        <f t="shared" si="37"/>
        <v>1.0410684762872941E-3</v>
      </c>
      <c r="E83" s="70" t="str" cm="1">
        <f t="array" ref="E83">_xlfn.IFS(D83&gt;20%,"10",D83&gt;10%,"7",D83&gt;0%,"4",D83=0,"0")</f>
        <v>4</v>
      </c>
      <c r="F83" s="74">
        <f t="shared" si="20"/>
        <v>16</v>
      </c>
      <c r="G83" s="56">
        <f>VLOOKUP(A83,PAGAMENTO!$A:$C,3,0)</f>
        <v>12403899.4</v>
      </c>
      <c r="H83" s="57">
        <f t="shared" si="21"/>
        <v>1.257569028291711E-3</v>
      </c>
      <c r="I83" s="70" t="str" cm="1">
        <f t="array" ref="I83">_xlfn.IFS(H83&gt;20%,"10",H83&gt;10%,"7",H83&gt;0%,"4",H83=0,"0")</f>
        <v>4</v>
      </c>
      <c r="J83" s="74">
        <f t="shared" si="22"/>
        <v>12</v>
      </c>
      <c r="K83" s="56">
        <f>VLOOKUP(A83,MUNIC!C:E,3,0)</f>
        <v>0</v>
      </c>
      <c r="L83" s="57">
        <f t="shared" si="23"/>
        <v>0</v>
      </c>
      <c r="M83" s="70" t="str">
        <f t="shared" si="24"/>
        <v>0</v>
      </c>
      <c r="N83" s="74">
        <f t="shared" si="25"/>
        <v>0</v>
      </c>
      <c r="O83" s="56">
        <f>VLOOKUP(A83,'BENS MOVEIS'!$A:$C,3,0)</f>
        <v>4159207.99</v>
      </c>
      <c r="P83" s="56">
        <f>VLOOKUP(A83,'BENS IMOVEIS'!$A:$C,3,0)</f>
        <v>4047033.54</v>
      </c>
      <c r="Q83" s="72">
        <f t="shared" si="19"/>
        <v>8206241.5300000003</v>
      </c>
      <c r="R83" s="57">
        <f t="shared" si="26"/>
        <v>1.0772750533118085E-4</v>
      </c>
      <c r="S83" s="70" t="str" cm="1">
        <f t="array" ref="S83">_xlfn.IFS(R83&gt;20%,"10",R83&gt;10%,"7",R83&gt;0%,"4",R83=0,"0")</f>
        <v>4</v>
      </c>
      <c r="T83" s="74">
        <f t="shared" si="27"/>
        <v>8</v>
      </c>
      <c r="U83" s="55">
        <f>VLOOKUP(A83,'Tempo sem Auditoria'!$A:$M,13,0)</f>
        <v>10</v>
      </c>
      <c r="V83" s="71" t="str">
        <f t="shared" si="28"/>
        <v>10</v>
      </c>
      <c r="W83" s="74">
        <f t="shared" si="29"/>
        <v>40</v>
      </c>
      <c r="X83" s="55">
        <f>VLOOKUP(A83,'NOTAS AUDITORIA-CONTINUA-OM'!$A:$C,3,0)</f>
        <v>8</v>
      </c>
      <c r="Y83" s="57">
        <f>VLOOKUP(A83,'NOTAS AUDITORIA-CONTINUA-OM'!$A:$D,4,0)</f>
        <v>1.3477088948787063E-3</v>
      </c>
      <c r="Z83" s="71" t="str">
        <f t="shared" si="30"/>
        <v>4</v>
      </c>
      <c r="AA83" s="74">
        <f t="shared" si="31"/>
        <v>12</v>
      </c>
      <c r="AB83" s="55">
        <f>VLOOKUP(A83,'OM em FOCO'!$B:$G,6,0)</f>
        <v>0</v>
      </c>
      <c r="AC83" s="71">
        <f t="shared" si="32"/>
        <v>0</v>
      </c>
      <c r="AD83" s="74">
        <f t="shared" si="33"/>
        <v>0</v>
      </c>
      <c r="AE83" s="71">
        <f>VLOOKUP(A83,OM_SIAFI!$B:$E,4,0)</f>
        <v>0</v>
      </c>
      <c r="AF83" s="74">
        <f t="shared" si="34"/>
        <v>0</v>
      </c>
      <c r="AG83" s="71">
        <f>VLOOKUP(A83,OM_SIAFI!$B:$F,5,0)</f>
        <v>0</v>
      </c>
      <c r="AH83" s="74">
        <f t="shared" si="35"/>
        <v>0</v>
      </c>
      <c r="AI83" s="86">
        <f t="shared" si="36"/>
        <v>88</v>
      </c>
    </row>
    <row r="84" spans="1:35" x14ac:dyDescent="0.25">
      <c r="A84" s="55">
        <v>784312</v>
      </c>
      <c r="B84" s="55" t="s">
        <v>403</v>
      </c>
      <c r="C84" s="56">
        <f>VLOOKUP(A84,EXEC_LICITACAO!$A:$Z,25,0)</f>
        <v>7422435.3499999996</v>
      </c>
      <c r="D84" s="63">
        <f t="shared" si="37"/>
        <v>1.0386957987374974E-3</v>
      </c>
      <c r="E84" s="70" t="str" cm="1">
        <f t="array" ref="E84">_xlfn.IFS(D84&gt;20%,"10",D84&gt;10%,"7",D84&gt;0%,"4",D84=0,"0")</f>
        <v>4</v>
      </c>
      <c r="F84" s="74">
        <f t="shared" si="20"/>
        <v>16</v>
      </c>
      <c r="G84" s="56">
        <f>VLOOKUP(A84,PAGAMENTO!$A:$C,3,0)</f>
        <v>12340804.350000001</v>
      </c>
      <c r="H84" s="57">
        <f t="shared" si="21"/>
        <v>1.2511721382364341E-3</v>
      </c>
      <c r="I84" s="70" t="str" cm="1">
        <f t="array" ref="I84">_xlfn.IFS(H84&gt;20%,"10",H84&gt;10%,"7",H84&gt;0%,"4",H84=0,"0")</f>
        <v>4</v>
      </c>
      <c r="J84" s="74">
        <f t="shared" si="22"/>
        <v>12</v>
      </c>
      <c r="K84" s="56">
        <f>VLOOKUP(A84,MUNIC!C:E,3,0)</f>
        <v>0</v>
      </c>
      <c r="L84" s="57">
        <f t="shared" si="23"/>
        <v>0</v>
      </c>
      <c r="M84" s="70" t="str">
        <f t="shared" si="24"/>
        <v>0</v>
      </c>
      <c r="N84" s="74">
        <f t="shared" si="25"/>
        <v>0</v>
      </c>
      <c r="O84" s="56">
        <f>VLOOKUP(A84,'BENS MOVEIS'!$A:$C,3,0)</f>
        <v>7811071.9000000004</v>
      </c>
      <c r="P84" s="56">
        <f>VLOOKUP(A84,'BENS IMOVEIS'!$A:$C,3,0)</f>
        <v>25274006.59</v>
      </c>
      <c r="Q84" s="72">
        <f t="shared" si="19"/>
        <v>33085078.490000002</v>
      </c>
      <c r="R84" s="57">
        <f t="shared" si="26"/>
        <v>4.3432464866946367E-4</v>
      </c>
      <c r="S84" s="70" t="str" cm="1">
        <f t="array" ref="S84">_xlfn.IFS(R84&gt;20%,"10",R84&gt;10%,"7",R84&gt;0%,"4",R84=0,"0")</f>
        <v>4</v>
      </c>
      <c r="T84" s="74">
        <f t="shared" si="27"/>
        <v>8</v>
      </c>
      <c r="U84" s="55" t="s">
        <v>772</v>
      </c>
      <c r="V84" s="71" t="str">
        <f t="shared" si="28"/>
        <v>10</v>
      </c>
      <c r="W84" s="74">
        <f t="shared" si="29"/>
        <v>40</v>
      </c>
      <c r="X84" s="55">
        <f>VLOOKUP(A84,'NOTAS AUDITORIA-CONTINUA-OM'!$A:$C,3,0)</f>
        <v>15</v>
      </c>
      <c r="Y84" s="57">
        <f>VLOOKUP(A84,'NOTAS AUDITORIA-CONTINUA-OM'!$A:$D,4,0)</f>
        <v>2.5269541778975739E-3</v>
      </c>
      <c r="Z84" s="71" t="str">
        <f t="shared" si="30"/>
        <v>4</v>
      </c>
      <c r="AA84" s="74">
        <f t="shared" si="31"/>
        <v>12</v>
      </c>
      <c r="AB84" s="55">
        <f>VLOOKUP(A84,'OM em FOCO'!$B:$G,6,0)</f>
        <v>1</v>
      </c>
      <c r="AC84" s="71">
        <f t="shared" si="32"/>
        <v>2</v>
      </c>
      <c r="AD84" s="74">
        <f t="shared" si="33"/>
        <v>4</v>
      </c>
      <c r="AE84" s="71">
        <f>VLOOKUP(A84,OM_SIAFI!$B:$E,4,0)</f>
        <v>0</v>
      </c>
      <c r="AF84" s="74">
        <f t="shared" si="34"/>
        <v>0</v>
      </c>
      <c r="AG84" s="71">
        <f>VLOOKUP(A84,OM_SIAFI!$B:$F,5,0)</f>
        <v>0</v>
      </c>
      <c r="AH84" s="74">
        <f t="shared" si="35"/>
        <v>0</v>
      </c>
      <c r="AI84" s="86">
        <f t="shared" si="36"/>
        <v>92</v>
      </c>
    </row>
    <row r="85" spans="1:35" x14ac:dyDescent="0.25">
      <c r="A85" s="55">
        <v>795500</v>
      </c>
      <c r="B85" s="55" t="s">
        <v>596</v>
      </c>
      <c r="C85" s="56">
        <f>VLOOKUP(A85,EXEC_LICITACAO!$A:$Z,25,0)</f>
        <v>7313340.5</v>
      </c>
      <c r="D85" s="63">
        <f t="shared" si="37"/>
        <v>1.023429062549772E-3</v>
      </c>
      <c r="E85" s="70" t="str" cm="1">
        <f t="array" ref="E85">_xlfn.IFS(D85&gt;20%,"10",D85&gt;10%,"7",D85&gt;0%,"4",D85=0,"0")</f>
        <v>4</v>
      </c>
      <c r="F85" s="74">
        <f t="shared" si="20"/>
        <v>16</v>
      </c>
      <c r="G85" s="56">
        <f>VLOOKUP(A85,PAGAMENTO!$A:$C,3,0)</f>
        <v>43279033.370000005</v>
      </c>
      <c r="H85" s="57">
        <f t="shared" si="21"/>
        <v>4.3878437082870442E-3</v>
      </c>
      <c r="I85" s="70" t="str" cm="1">
        <f t="array" ref="I85">_xlfn.IFS(H85&gt;20%,"10",H85&gt;10%,"7",H85&gt;0%,"4",H85=0,"0")</f>
        <v>4</v>
      </c>
      <c r="J85" s="74">
        <f t="shared" si="22"/>
        <v>12</v>
      </c>
      <c r="K85" s="56">
        <f>VLOOKUP(A85,MUNIC!C:E,3,0)</f>
        <v>3718365.2</v>
      </c>
      <c r="L85" s="57">
        <f t="shared" si="23"/>
        <v>1.7503277792814163E-2</v>
      </c>
      <c r="M85" s="70" t="str">
        <f t="shared" si="24"/>
        <v>4</v>
      </c>
      <c r="N85" s="74">
        <f t="shared" si="25"/>
        <v>8</v>
      </c>
      <c r="O85" s="56">
        <f>VLOOKUP(A85,'BENS MOVEIS'!$A:$C,3,0)</f>
        <v>12957635.27</v>
      </c>
      <c r="P85" s="56">
        <f>VLOOKUP(A85,'BENS IMOVEIS'!$A:$C,3,0)</f>
        <v>1997023003.54</v>
      </c>
      <c r="Q85" s="72">
        <f t="shared" si="19"/>
        <v>2009980638.8099999</v>
      </c>
      <c r="R85" s="57">
        <f t="shared" si="26"/>
        <v>2.63860378946188E-2</v>
      </c>
      <c r="S85" s="70" t="str" cm="1">
        <f t="array" ref="S85">_xlfn.IFS(R85&gt;20%,"10",R85&gt;10%,"7",R85&gt;0%,"4",R85=0,"0")</f>
        <v>4</v>
      </c>
      <c r="T85" s="74">
        <f t="shared" si="27"/>
        <v>8</v>
      </c>
      <c r="U85" s="55">
        <f>VLOOKUP(A85,'Tempo sem Auditoria'!$A:$M,13,0)</f>
        <v>3</v>
      </c>
      <c r="V85" s="71" t="str">
        <f t="shared" si="28"/>
        <v>4</v>
      </c>
      <c r="W85" s="74">
        <f t="shared" si="29"/>
        <v>16</v>
      </c>
      <c r="X85" s="55">
        <f>VLOOKUP(A85,'NOTAS AUDITORIA-CONTINUA-OM'!$A:$C,3,0)</f>
        <v>20</v>
      </c>
      <c r="Y85" s="57">
        <f>VLOOKUP(A85,'NOTAS AUDITORIA-CONTINUA-OM'!$A:$D,4,0)</f>
        <v>3.3692722371967657E-3</v>
      </c>
      <c r="Z85" s="71" t="str">
        <f t="shared" si="30"/>
        <v>4</v>
      </c>
      <c r="AA85" s="74">
        <f t="shared" si="31"/>
        <v>12</v>
      </c>
      <c r="AB85" s="55">
        <f>VLOOKUP(A85,'OM em FOCO'!$B:$G,6,0)</f>
        <v>0</v>
      </c>
      <c r="AC85" s="71">
        <f t="shared" si="32"/>
        <v>0</v>
      </c>
      <c r="AD85" s="74">
        <f t="shared" si="33"/>
        <v>0</v>
      </c>
      <c r="AE85" s="71">
        <f>VLOOKUP(A85,OM_SIAFI!$B:$E,4,0)</f>
        <v>0</v>
      </c>
      <c r="AF85" s="74">
        <f t="shared" si="34"/>
        <v>0</v>
      </c>
      <c r="AG85" s="71">
        <f>VLOOKUP(A85,OM_SIAFI!$B:$F,5,0)</f>
        <v>0</v>
      </c>
      <c r="AH85" s="74">
        <f t="shared" si="35"/>
        <v>0</v>
      </c>
      <c r="AI85" s="86">
        <f t="shared" si="36"/>
        <v>72</v>
      </c>
    </row>
    <row r="86" spans="1:35" x14ac:dyDescent="0.25">
      <c r="A86" s="55">
        <v>780000</v>
      </c>
      <c r="B86" s="55" t="s">
        <v>311</v>
      </c>
      <c r="C86" s="56">
        <f>VLOOKUP(A86,EXEC_LICITACAO!$A:$Z,25,0)</f>
        <v>7308020.5299999993</v>
      </c>
      <c r="D86" s="63">
        <f t="shared" si="37"/>
        <v>1.0226845858075919E-3</v>
      </c>
      <c r="E86" s="70" t="str" cm="1">
        <f t="array" ref="E86">_xlfn.IFS(D86&gt;20%,"10",D86&gt;10%,"7",D86&gt;0%,"4",D86=0,"0")</f>
        <v>4</v>
      </c>
      <c r="F86" s="74">
        <f t="shared" si="20"/>
        <v>16</v>
      </c>
      <c r="G86" s="56">
        <f>VLOOKUP(A86,PAGAMENTO!$A:$C,3,0)</f>
        <v>41909117.350000001</v>
      </c>
      <c r="H86" s="57">
        <f t="shared" si="21"/>
        <v>4.2489548070990309E-3</v>
      </c>
      <c r="I86" s="70" t="str" cm="1">
        <f t="array" ref="I86">_xlfn.IFS(H86&gt;20%,"10",H86&gt;10%,"7",H86&gt;0%,"4",H86=0,"0")</f>
        <v>4</v>
      </c>
      <c r="J86" s="74">
        <f t="shared" si="22"/>
        <v>12</v>
      </c>
      <c r="K86" s="56">
        <f>VLOOKUP(A86,MUNIC!C:E,3,0)</f>
        <v>505512</v>
      </c>
      <c r="L86" s="57">
        <f t="shared" si="23"/>
        <v>2.3795717977354866E-3</v>
      </c>
      <c r="M86" s="70" t="str">
        <f t="shared" si="24"/>
        <v>4</v>
      </c>
      <c r="N86" s="74">
        <f t="shared" si="25"/>
        <v>8</v>
      </c>
      <c r="O86" s="56">
        <f>VLOOKUP(A86,'BENS MOVEIS'!$A:$C,3,0)</f>
        <v>19980710.379999999</v>
      </c>
      <c r="P86" s="56">
        <v>0</v>
      </c>
      <c r="Q86" s="72">
        <f t="shared" si="19"/>
        <v>19980710.379999999</v>
      </c>
      <c r="R86" s="57">
        <f t="shared" si="26"/>
        <v>2.6229694508909127E-4</v>
      </c>
      <c r="S86" s="70" t="str" cm="1">
        <f t="array" ref="S86">_xlfn.IFS(R86&gt;20%,"10",R86&gt;10%,"7",R86&gt;0%,"4",R86=0,"0")</f>
        <v>4</v>
      </c>
      <c r="T86" s="74">
        <f t="shared" si="27"/>
        <v>8</v>
      </c>
      <c r="U86" s="55" t="s">
        <v>772</v>
      </c>
      <c r="V86" s="71" t="str">
        <f t="shared" si="28"/>
        <v>10</v>
      </c>
      <c r="W86" s="74">
        <f t="shared" si="29"/>
        <v>40</v>
      </c>
      <c r="X86" s="55">
        <f>VLOOKUP(A86,'NOTAS AUDITORIA-CONTINUA-OM'!$A:$C,3,0)</f>
        <v>31</v>
      </c>
      <c r="Y86" s="57">
        <f>VLOOKUP(A86,'NOTAS AUDITORIA-CONTINUA-OM'!$A:$D,4,0)</f>
        <v>5.2223719676549865E-3</v>
      </c>
      <c r="Z86" s="71" t="str">
        <f t="shared" si="30"/>
        <v>4</v>
      </c>
      <c r="AA86" s="74">
        <f t="shared" si="31"/>
        <v>12</v>
      </c>
      <c r="AB86" s="55">
        <f>VLOOKUP(A86,'OM em FOCO'!$B:$G,6,0)</f>
        <v>0</v>
      </c>
      <c r="AC86" s="71">
        <f t="shared" si="32"/>
        <v>0</v>
      </c>
      <c r="AD86" s="74">
        <f t="shared" si="33"/>
        <v>0</v>
      </c>
      <c r="AE86" s="71">
        <f>VLOOKUP(A86,OM_SIAFI!$B:$E,4,0)</f>
        <v>5</v>
      </c>
      <c r="AF86" s="74">
        <f t="shared" si="34"/>
        <v>5</v>
      </c>
      <c r="AG86" s="71">
        <f>VLOOKUP(A86,OM_SIAFI!$B:$F,5,0)</f>
        <v>0</v>
      </c>
      <c r="AH86" s="74">
        <f t="shared" si="35"/>
        <v>0</v>
      </c>
      <c r="AI86" s="86">
        <f t="shared" si="36"/>
        <v>101</v>
      </c>
    </row>
    <row r="87" spans="1:35" x14ac:dyDescent="0.25">
      <c r="A87" s="55">
        <v>785350</v>
      </c>
      <c r="B87" s="55" t="s">
        <v>602</v>
      </c>
      <c r="C87" s="56">
        <f>VLOOKUP(A87,EXEC_LICITACAO!$A:$Z,25,0)</f>
        <v>7278706.1399999997</v>
      </c>
      <c r="D87" s="63">
        <f t="shared" si="37"/>
        <v>1.0185823292974624E-3</v>
      </c>
      <c r="E87" s="70" t="str" cm="1">
        <f t="array" ref="E87">_xlfn.IFS(D87&gt;20%,"10",D87&gt;10%,"7",D87&gt;0%,"4",D87=0,"0")</f>
        <v>4</v>
      </c>
      <c r="F87" s="74">
        <f t="shared" si="20"/>
        <v>16</v>
      </c>
      <c r="G87" s="56">
        <f>VLOOKUP(A87,PAGAMENTO!$A:$C,3,0)</f>
        <v>12560692.649999999</v>
      </c>
      <c r="H87" s="57">
        <f t="shared" si="21"/>
        <v>1.2734655079943114E-3</v>
      </c>
      <c r="I87" s="70" t="str" cm="1">
        <f t="array" ref="I87">_xlfn.IFS(H87&gt;20%,"10",H87&gt;10%,"7",H87&gt;0%,"4",H87=0,"0")</f>
        <v>4</v>
      </c>
      <c r="J87" s="74">
        <f t="shared" si="22"/>
        <v>12</v>
      </c>
      <c r="K87" s="56">
        <f>VLOOKUP(A87,MUNIC!C:E,3,0)</f>
        <v>266472</v>
      </c>
      <c r="L87" s="57">
        <f t="shared" si="23"/>
        <v>1.2543505516905051E-3</v>
      </c>
      <c r="M87" s="70" t="str">
        <f t="shared" si="24"/>
        <v>4</v>
      </c>
      <c r="N87" s="74">
        <f t="shared" si="25"/>
        <v>8</v>
      </c>
      <c r="O87" s="56">
        <f>VLOOKUP(A87,'BENS MOVEIS'!$A:$C,3,0)</f>
        <v>3598343.88</v>
      </c>
      <c r="P87" s="56">
        <f>VLOOKUP(A87,'BENS IMOVEIS'!$A:$C,3,0)</f>
        <v>58041440.149999999</v>
      </c>
      <c r="Q87" s="72">
        <f t="shared" si="19"/>
        <v>61639784.030000001</v>
      </c>
      <c r="R87" s="57">
        <f t="shared" si="26"/>
        <v>8.0917678798867398E-4</v>
      </c>
      <c r="S87" s="70" t="str" cm="1">
        <f t="array" ref="S87">_xlfn.IFS(R87&gt;20%,"10",R87&gt;10%,"7",R87&gt;0%,"4",R87=0,"0")</f>
        <v>4</v>
      </c>
      <c r="T87" s="74">
        <f t="shared" si="27"/>
        <v>8</v>
      </c>
      <c r="U87" s="55" t="s">
        <v>772</v>
      </c>
      <c r="V87" s="71" t="str">
        <f t="shared" si="28"/>
        <v>10</v>
      </c>
      <c r="W87" s="74">
        <f t="shared" si="29"/>
        <v>40</v>
      </c>
      <c r="X87" s="55">
        <f>VLOOKUP(A87,'NOTAS AUDITORIA-CONTINUA-OM'!$A:$C,3,0)</f>
        <v>18</v>
      </c>
      <c r="Y87" s="57">
        <f>VLOOKUP(A87,'NOTAS AUDITORIA-CONTINUA-OM'!$A:$D,4,0)</f>
        <v>3.0323450134770889E-3</v>
      </c>
      <c r="Z87" s="71" t="str">
        <f t="shared" si="30"/>
        <v>4</v>
      </c>
      <c r="AA87" s="74">
        <f t="shared" si="31"/>
        <v>12</v>
      </c>
      <c r="AB87" s="55">
        <f>VLOOKUP(A87,'OM em FOCO'!$B:$G,6,0)</f>
        <v>0</v>
      </c>
      <c r="AC87" s="71">
        <f t="shared" si="32"/>
        <v>0</v>
      </c>
      <c r="AD87" s="74">
        <f t="shared" si="33"/>
        <v>0</v>
      </c>
      <c r="AE87" s="71">
        <f>VLOOKUP(A87,OM_SIAFI!$B:$E,4,0)</f>
        <v>0</v>
      </c>
      <c r="AF87" s="74">
        <f t="shared" si="34"/>
        <v>0</v>
      </c>
      <c r="AG87" s="71">
        <f>VLOOKUP(A87,OM_SIAFI!$B:$F,5,0)</f>
        <v>0</v>
      </c>
      <c r="AH87" s="74">
        <f t="shared" si="35"/>
        <v>0</v>
      </c>
      <c r="AI87" s="86">
        <f t="shared" si="36"/>
        <v>96</v>
      </c>
    </row>
    <row r="88" spans="1:35" x14ac:dyDescent="0.25">
      <c r="A88" s="55">
        <v>781312</v>
      </c>
      <c r="B88" s="55" t="s">
        <v>325</v>
      </c>
      <c r="C88" s="56">
        <f>VLOOKUP(A88,EXEC_LICITACAO!$A:$Z,25,0)</f>
        <v>7117083.7299999995</v>
      </c>
      <c r="D88" s="63">
        <f t="shared" si="37"/>
        <v>9.9596488497727333E-4</v>
      </c>
      <c r="E88" s="70" t="str" cm="1">
        <f t="array" ref="E88">_xlfn.IFS(D88&gt;20%,"10",D88&gt;10%,"7",D88&gt;0%,"4",D88=0,"0")</f>
        <v>4</v>
      </c>
      <c r="F88" s="74">
        <f t="shared" si="20"/>
        <v>16</v>
      </c>
      <c r="G88" s="56">
        <f>VLOOKUP(A88,PAGAMENTO!$A:$C,3,0)</f>
        <v>13275973.51</v>
      </c>
      <c r="H88" s="57">
        <f t="shared" si="21"/>
        <v>1.3459842399719233E-3</v>
      </c>
      <c r="I88" s="70" t="str" cm="1">
        <f t="array" ref="I88">_xlfn.IFS(H88&gt;20%,"10",H88&gt;10%,"7",H88&gt;0%,"4",H88=0,"0")</f>
        <v>4</v>
      </c>
      <c r="J88" s="74">
        <f t="shared" si="22"/>
        <v>12</v>
      </c>
      <c r="K88" s="56">
        <f>VLOOKUP(A88,MUNIC!C:E,3,0)</f>
        <v>236974.8</v>
      </c>
      <c r="L88" s="57">
        <f t="shared" si="23"/>
        <v>1.1154998315648439E-3</v>
      </c>
      <c r="M88" s="70" t="str">
        <f t="shared" si="24"/>
        <v>4</v>
      </c>
      <c r="N88" s="74">
        <f t="shared" si="25"/>
        <v>8</v>
      </c>
      <c r="O88" s="56">
        <f>VLOOKUP(A88,'BENS MOVEIS'!$A:$C,3,0)</f>
        <v>4081260.01</v>
      </c>
      <c r="P88" s="56">
        <f>VLOOKUP(A88,'BENS IMOVEIS'!$A:$C,3,0)</f>
        <v>16313290.07</v>
      </c>
      <c r="Q88" s="72">
        <f t="shared" si="19"/>
        <v>20394550.079999998</v>
      </c>
      <c r="R88" s="57">
        <f t="shared" si="26"/>
        <v>2.677296292630854E-4</v>
      </c>
      <c r="S88" s="70" t="str" cm="1">
        <f t="array" ref="S88">_xlfn.IFS(R88&gt;20%,"10",R88&gt;10%,"7",R88&gt;0%,"4",R88=0,"0")</f>
        <v>4</v>
      </c>
      <c r="T88" s="74">
        <f t="shared" si="27"/>
        <v>8</v>
      </c>
      <c r="U88" s="55" t="s">
        <v>772</v>
      </c>
      <c r="V88" s="71" t="str">
        <f t="shared" si="28"/>
        <v>10</v>
      </c>
      <c r="W88" s="74">
        <f t="shared" si="29"/>
        <v>40</v>
      </c>
      <c r="X88" s="55">
        <f>VLOOKUP(A88,'NOTAS AUDITORIA-CONTINUA-OM'!$A:$C,3,0)</f>
        <v>48</v>
      </c>
      <c r="Y88" s="57">
        <f>VLOOKUP(A88,'NOTAS AUDITORIA-CONTINUA-OM'!$A:$D,4,0)</f>
        <v>8.0862533692722376E-3</v>
      </c>
      <c r="Z88" s="71" t="str">
        <f t="shared" si="30"/>
        <v>4</v>
      </c>
      <c r="AA88" s="74">
        <f t="shared" si="31"/>
        <v>12</v>
      </c>
      <c r="AB88" s="55">
        <f>VLOOKUP(A88,'OM em FOCO'!$B:$G,6,0)</f>
        <v>0</v>
      </c>
      <c r="AC88" s="71">
        <f t="shared" si="32"/>
        <v>0</v>
      </c>
      <c r="AD88" s="74">
        <f t="shared" si="33"/>
        <v>0</v>
      </c>
      <c r="AE88" s="71">
        <f>VLOOKUP(A88,OM_SIAFI!$B:$E,4,0)</f>
        <v>5</v>
      </c>
      <c r="AF88" s="74">
        <f t="shared" si="34"/>
        <v>5</v>
      </c>
      <c r="AG88" s="71">
        <f>VLOOKUP(A88,OM_SIAFI!$B:$F,5,0)</f>
        <v>0</v>
      </c>
      <c r="AH88" s="74">
        <f t="shared" si="35"/>
        <v>0</v>
      </c>
      <c r="AI88" s="86">
        <f t="shared" si="36"/>
        <v>101</v>
      </c>
    </row>
    <row r="89" spans="1:35" x14ac:dyDescent="0.25">
      <c r="A89" s="55">
        <v>788310</v>
      </c>
      <c r="B89" s="55" t="s">
        <v>488</v>
      </c>
      <c r="C89" s="56">
        <f>VLOOKUP(A89,EXEC_LICITACAO!$A:$Z,25,0)</f>
        <v>7092774.1400000006</v>
      </c>
      <c r="D89" s="63">
        <f t="shared" si="37"/>
        <v>9.9256300031120735E-4</v>
      </c>
      <c r="E89" s="70" t="str" cm="1">
        <f t="array" ref="E89">_xlfn.IFS(D89&gt;20%,"10",D89&gt;10%,"7",D89&gt;0%,"4",D89=0,"0")</f>
        <v>4</v>
      </c>
      <c r="F89" s="74">
        <f t="shared" si="20"/>
        <v>16</v>
      </c>
      <c r="G89" s="56">
        <f>VLOOKUP(A89,PAGAMENTO!$A:$C,3,0)</f>
        <v>20375739.189999998</v>
      </c>
      <c r="H89" s="57">
        <f t="shared" si="21"/>
        <v>2.0657938046396629E-3</v>
      </c>
      <c r="I89" s="70" t="str" cm="1">
        <f t="array" ref="I89">_xlfn.IFS(H89&gt;20%,"10",H89&gt;10%,"7",H89&gt;0%,"4",H89=0,"0")</f>
        <v>4</v>
      </c>
      <c r="J89" s="74">
        <f t="shared" si="22"/>
        <v>12</v>
      </c>
      <c r="K89" s="56">
        <f>VLOOKUP(A89,MUNIC!C:E,3,0)</f>
        <v>4222.5</v>
      </c>
      <c r="L89" s="57">
        <f t="shared" si="23"/>
        <v>1.9876366764662546E-5</v>
      </c>
      <c r="M89" s="70" t="str">
        <f t="shared" si="24"/>
        <v>4</v>
      </c>
      <c r="N89" s="74">
        <f t="shared" si="25"/>
        <v>8</v>
      </c>
      <c r="O89" s="56">
        <f>VLOOKUP(A89,'BENS MOVEIS'!$A:$C,3,0)</f>
        <v>24051661.07</v>
      </c>
      <c r="P89" s="56">
        <f>VLOOKUP(A89,'BENS IMOVEIS'!$A:$C,3,0)</f>
        <v>12711407.460000001</v>
      </c>
      <c r="Q89" s="72">
        <f t="shared" si="19"/>
        <v>36763068.530000001</v>
      </c>
      <c r="R89" s="57">
        <f t="shared" si="26"/>
        <v>4.8260749413454591E-4</v>
      </c>
      <c r="S89" s="70" t="str" cm="1">
        <f t="array" ref="S89">_xlfn.IFS(R89&gt;20%,"10",R89&gt;10%,"7",R89&gt;0%,"4",R89=0,"0")</f>
        <v>4</v>
      </c>
      <c r="T89" s="74">
        <f t="shared" si="27"/>
        <v>8</v>
      </c>
      <c r="U89" s="55" t="s">
        <v>772</v>
      </c>
      <c r="V89" s="71" t="str">
        <f t="shared" si="28"/>
        <v>10</v>
      </c>
      <c r="W89" s="74">
        <f t="shared" si="29"/>
        <v>40</v>
      </c>
      <c r="X89" s="55">
        <f>VLOOKUP(A89,'NOTAS AUDITORIA-CONTINUA-OM'!$A:$C,3,0)</f>
        <v>16</v>
      </c>
      <c r="Y89" s="57">
        <f>VLOOKUP(A89,'NOTAS AUDITORIA-CONTINUA-OM'!$A:$D,4,0)</f>
        <v>2.6954177897574125E-3</v>
      </c>
      <c r="Z89" s="71" t="str">
        <f t="shared" si="30"/>
        <v>4</v>
      </c>
      <c r="AA89" s="74">
        <f t="shared" si="31"/>
        <v>12</v>
      </c>
      <c r="AB89" s="55">
        <f>VLOOKUP(A89,'OM em FOCO'!$B:$G,6,0)</f>
        <v>0</v>
      </c>
      <c r="AC89" s="71">
        <f t="shared" si="32"/>
        <v>0</v>
      </c>
      <c r="AD89" s="74">
        <f t="shared" si="33"/>
        <v>0</v>
      </c>
      <c r="AE89" s="71">
        <f>VLOOKUP(A89,OM_SIAFI!$B:$E,4,0)</f>
        <v>0</v>
      </c>
      <c r="AF89" s="74">
        <f t="shared" si="34"/>
        <v>0</v>
      </c>
      <c r="AG89" s="71">
        <f>VLOOKUP(A89,OM_SIAFI!$B:$F,5,0)</f>
        <v>0</v>
      </c>
      <c r="AH89" s="74">
        <f t="shared" si="35"/>
        <v>0</v>
      </c>
      <c r="AI89" s="86">
        <f t="shared" si="36"/>
        <v>96</v>
      </c>
    </row>
    <row r="90" spans="1:35" x14ac:dyDescent="0.25">
      <c r="A90" s="47">
        <v>773202</v>
      </c>
      <c r="B90" s="47" t="s">
        <v>83</v>
      </c>
      <c r="C90" s="56">
        <f>VLOOKUP(A90,EXEC_LICITACAO!$A:$Z,25,0)</f>
        <v>7037372.2599999998</v>
      </c>
      <c r="D90" s="63">
        <f t="shared" si="37"/>
        <v>9.8481005976209786E-4</v>
      </c>
      <c r="E90" s="70" t="str" cm="1">
        <f t="array" ref="E90">_xlfn.IFS(D90&gt;20%,"10",D90&gt;10%,"7",D90&gt;0%,"4",D90=0,"0")</f>
        <v>4</v>
      </c>
      <c r="F90" s="74">
        <f t="shared" si="20"/>
        <v>16</v>
      </c>
      <c r="G90" s="56">
        <v>0</v>
      </c>
      <c r="H90" s="57">
        <f t="shared" si="21"/>
        <v>0</v>
      </c>
      <c r="I90" s="70" t="str" cm="1">
        <f t="array" ref="I90">_xlfn.IFS(H90&gt;20%,"10",H90&gt;10%,"7",H90&gt;0%,"4",H90=0,"0")</f>
        <v>0</v>
      </c>
      <c r="J90" s="74">
        <f t="shared" si="22"/>
        <v>0</v>
      </c>
      <c r="K90" s="56">
        <f>VLOOKUP(A90,MUNIC!C:E,3,0)</f>
        <v>0</v>
      </c>
      <c r="L90" s="57">
        <f t="shared" si="23"/>
        <v>0</v>
      </c>
      <c r="M90" s="70" t="str">
        <f t="shared" si="24"/>
        <v>0</v>
      </c>
      <c r="N90" s="74">
        <f t="shared" si="25"/>
        <v>0</v>
      </c>
      <c r="O90" s="56">
        <f>VLOOKUP(A90,'BENS MOVEIS'!$A:$C,3,0)</f>
        <v>3397361.17</v>
      </c>
      <c r="P90" s="56">
        <v>0</v>
      </c>
      <c r="Q90" s="72">
        <f t="shared" si="19"/>
        <v>3397361.17</v>
      </c>
      <c r="R90" s="57">
        <f t="shared" si="26"/>
        <v>4.4598887592469116E-5</v>
      </c>
      <c r="S90" s="70" t="str" cm="1">
        <f t="array" ref="S90">_xlfn.IFS(R90&gt;20%,"10",R90&gt;10%,"7",R90&gt;0%,"4",R90=0,"0")</f>
        <v>4</v>
      </c>
      <c r="T90" s="74">
        <f t="shared" si="27"/>
        <v>8</v>
      </c>
      <c r="U90" s="55" t="s">
        <v>772</v>
      </c>
      <c r="V90" s="71" t="str">
        <f t="shared" si="28"/>
        <v>10</v>
      </c>
      <c r="W90" s="74">
        <f t="shared" si="29"/>
        <v>40</v>
      </c>
      <c r="X90" s="56">
        <v>0</v>
      </c>
      <c r="Y90" s="57">
        <v>0</v>
      </c>
      <c r="Z90" s="71" t="str">
        <f t="shared" si="30"/>
        <v>4</v>
      </c>
      <c r="AA90" s="74">
        <f t="shared" si="31"/>
        <v>12</v>
      </c>
      <c r="AB90" s="55">
        <f>VLOOKUP(A90,'OM em FOCO'!$B:$G,6,0)</f>
        <v>0</v>
      </c>
      <c r="AC90" s="71">
        <f t="shared" si="32"/>
        <v>0</v>
      </c>
      <c r="AD90" s="74">
        <f t="shared" si="33"/>
        <v>0</v>
      </c>
      <c r="AE90" s="71">
        <v>0</v>
      </c>
      <c r="AF90" s="74">
        <f t="shared" si="34"/>
        <v>0</v>
      </c>
      <c r="AG90" s="71">
        <v>0</v>
      </c>
      <c r="AH90" s="74">
        <f t="shared" si="35"/>
        <v>0</v>
      </c>
      <c r="AI90" s="86">
        <f t="shared" si="36"/>
        <v>76</v>
      </c>
    </row>
    <row r="91" spans="1:35" x14ac:dyDescent="0.25">
      <c r="A91" s="55">
        <v>732200</v>
      </c>
      <c r="B91" s="55" t="s">
        <v>213</v>
      </c>
      <c r="C91" s="56">
        <f>VLOOKUP(A91,EXEC_LICITACAO!$A:$Z,25,0)</f>
        <v>7006349.9899999993</v>
      </c>
      <c r="D91" s="63">
        <f t="shared" si="37"/>
        <v>9.8046880247970179E-4</v>
      </c>
      <c r="E91" s="70" t="str" cm="1">
        <f t="array" ref="E91">_xlfn.IFS(D91&gt;20%,"10",D91&gt;10%,"7",D91&gt;0%,"4",D91=0,"0")</f>
        <v>4</v>
      </c>
      <c r="F91" s="74">
        <f t="shared" si="20"/>
        <v>16</v>
      </c>
      <c r="G91" s="56">
        <f>VLOOKUP(A91,PAGAMENTO!$A:$C,3,0)</f>
        <v>58491406.329999991</v>
      </c>
      <c r="H91" s="57">
        <f t="shared" si="21"/>
        <v>5.9301497577313247E-3</v>
      </c>
      <c r="I91" s="70" t="str" cm="1">
        <f t="array" ref="I91">_xlfn.IFS(H91&gt;20%,"10",H91&gt;10%,"7",H91&gt;0%,"4",H91=0,"0")</f>
        <v>4</v>
      </c>
      <c r="J91" s="74">
        <f t="shared" si="22"/>
        <v>12</v>
      </c>
      <c r="K91" s="56">
        <f>VLOOKUP(A91,MUNIC!C:E,3,0)</f>
        <v>3820717.2</v>
      </c>
      <c r="L91" s="57">
        <f t="shared" si="23"/>
        <v>1.7985074333038378E-2</v>
      </c>
      <c r="M91" s="70" t="str">
        <f t="shared" si="24"/>
        <v>4</v>
      </c>
      <c r="N91" s="74">
        <f t="shared" si="25"/>
        <v>8</v>
      </c>
      <c r="O91" s="56">
        <f>VLOOKUP(A91,'BENS MOVEIS'!$A:$C,3,0)</f>
        <v>14148545.23</v>
      </c>
      <c r="P91" s="56">
        <f>VLOOKUP(A91,'BENS IMOVEIS'!$A:$C,3,0)</f>
        <v>271563119.56999999</v>
      </c>
      <c r="Q91" s="72">
        <f t="shared" si="19"/>
        <v>285711664.80000001</v>
      </c>
      <c r="R91" s="57">
        <f t="shared" si="26"/>
        <v>3.7506823044876378E-3</v>
      </c>
      <c r="S91" s="70" t="str" cm="1">
        <f t="array" ref="S91">_xlfn.IFS(R91&gt;20%,"10",R91&gt;10%,"7",R91&gt;0%,"4",R91=0,"0")</f>
        <v>4</v>
      </c>
      <c r="T91" s="74">
        <f t="shared" si="27"/>
        <v>8</v>
      </c>
      <c r="U91" s="55">
        <f>VLOOKUP(A91,'Tempo sem Auditoria'!$A:$M,13,0)</f>
        <v>2</v>
      </c>
      <c r="V91" s="71" t="str">
        <f t="shared" si="28"/>
        <v>2</v>
      </c>
      <c r="W91" s="74">
        <f t="shared" si="29"/>
        <v>8</v>
      </c>
      <c r="X91" s="55">
        <f>VLOOKUP(A91,'NOTAS AUDITORIA-CONTINUA-OM'!$A:$C,3,0)</f>
        <v>47</v>
      </c>
      <c r="Y91" s="57">
        <f>VLOOKUP(A91,'NOTAS AUDITORIA-CONTINUA-OM'!$A:$D,4,0)</f>
        <v>7.9177897574123982E-3</v>
      </c>
      <c r="Z91" s="71" t="str">
        <f t="shared" si="30"/>
        <v>4</v>
      </c>
      <c r="AA91" s="74">
        <f t="shared" si="31"/>
        <v>12</v>
      </c>
      <c r="AB91" s="55">
        <f>VLOOKUP(A91,'OM em FOCO'!$B:$G,6,0)</f>
        <v>0</v>
      </c>
      <c r="AC91" s="71">
        <f t="shared" si="32"/>
        <v>0</v>
      </c>
      <c r="AD91" s="74">
        <f t="shared" si="33"/>
        <v>0</v>
      </c>
      <c r="AE91" s="71">
        <f>VLOOKUP(A91,OM_SIAFI!$B:$E,4,0)</f>
        <v>10</v>
      </c>
      <c r="AF91" s="74">
        <f t="shared" si="34"/>
        <v>10</v>
      </c>
      <c r="AG91" s="71">
        <f>VLOOKUP(A91,OM_SIAFI!$B:$F,5,0)</f>
        <v>0</v>
      </c>
      <c r="AH91" s="74">
        <f t="shared" si="35"/>
        <v>0</v>
      </c>
      <c r="AI91" s="86">
        <f t="shared" si="36"/>
        <v>74</v>
      </c>
    </row>
    <row r="92" spans="1:35" x14ac:dyDescent="0.25">
      <c r="A92" s="55">
        <v>731040</v>
      </c>
      <c r="B92" s="55" t="s">
        <v>207</v>
      </c>
      <c r="C92" s="56">
        <f>VLOOKUP(A92,EXEC_LICITACAO!$A:$Z,25,0)</f>
        <v>6598424.2599999998</v>
      </c>
      <c r="D92" s="63">
        <f t="shared" si="37"/>
        <v>9.2338366505941754E-4</v>
      </c>
      <c r="E92" s="70" t="str" cm="1">
        <f t="array" ref="E92">_xlfn.IFS(D92&gt;20%,"10",D92&gt;10%,"7",D92&gt;0%,"4",D92=0,"0")</f>
        <v>4</v>
      </c>
      <c r="F92" s="74">
        <f t="shared" si="20"/>
        <v>16</v>
      </c>
      <c r="G92" s="56">
        <f>VLOOKUP(A92,PAGAMENTO!$A:$C,3,0)</f>
        <v>45887074.870000005</v>
      </c>
      <c r="H92" s="57">
        <f t="shared" si="21"/>
        <v>4.6522599300841553E-3</v>
      </c>
      <c r="I92" s="70" t="str" cm="1">
        <f t="array" ref="I92">_xlfn.IFS(H92&gt;20%,"10",H92&gt;10%,"7",H92&gt;0%,"4",H92=0,"0")</f>
        <v>4</v>
      </c>
      <c r="J92" s="74">
        <f t="shared" si="22"/>
        <v>12</v>
      </c>
      <c r="K92" s="56">
        <f>VLOOKUP(A92,MUNIC!C:E,3,0)</f>
        <v>0</v>
      </c>
      <c r="L92" s="57">
        <f t="shared" si="23"/>
        <v>0</v>
      </c>
      <c r="M92" s="70" t="str">
        <f t="shared" si="24"/>
        <v>0</v>
      </c>
      <c r="N92" s="74">
        <f t="shared" si="25"/>
        <v>0</v>
      </c>
      <c r="O92" s="56">
        <f>VLOOKUP(A92,'BENS MOVEIS'!$A:$C,3,0)</f>
        <v>78633843.980000004</v>
      </c>
      <c r="P92" s="56">
        <f>VLOOKUP(A92,'BENS IMOVEIS'!$A:$C,3,0)</f>
        <v>325874222.94999999</v>
      </c>
      <c r="Q92" s="72">
        <f t="shared" si="19"/>
        <v>404508066.93000001</v>
      </c>
      <c r="R92" s="57">
        <f t="shared" si="26"/>
        <v>5.3101830816704269E-3</v>
      </c>
      <c r="S92" s="70" t="str" cm="1">
        <f t="array" ref="S92">_xlfn.IFS(R92&gt;20%,"10",R92&gt;10%,"7",R92&gt;0%,"4",R92=0,"0")</f>
        <v>4</v>
      </c>
      <c r="T92" s="74">
        <f t="shared" si="27"/>
        <v>8</v>
      </c>
      <c r="U92" s="55" t="s">
        <v>772</v>
      </c>
      <c r="V92" s="71" t="str">
        <f t="shared" si="28"/>
        <v>10</v>
      </c>
      <c r="W92" s="74">
        <f t="shared" si="29"/>
        <v>40</v>
      </c>
      <c r="X92" s="55">
        <f>VLOOKUP(A92,'NOTAS AUDITORIA-CONTINUA-OM'!$A:$C,3,0)</f>
        <v>17</v>
      </c>
      <c r="Y92" s="57">
        <f>VLOOKUP(A92,'NOTAS AUDITORIA-CONTINUA-OM'!$A:$D,4,0)</f>
        <v>2.8638814016172507E-3</v>
      </c>
      <c r="Z92" s="71" t="str">
        <f t="shared" si="30"/>
        <v>4</v>
      </c>
      <c r="AA92" s="74">
        <f t="shared" si="31"/>
        <v>12</v>
      </c>
      <c r="AB92" s="55">
        <f>VLOOKUP(A92,'OM em FOCO'!$B:$G,6,0)</f>
        <v>0</v>
      </c>
      <c r="AC92" s="71">
        <f t="shared" si="32"/>
        <v>0</v>
      </c>
      <c r="AD92" s="74">
        <f t="shared" si="33"/>
        <v>0</v>
      </c>
      <c r="AE92" s="71">
        <f>VLOOKUP(A92,OM_SIAFI!$B:$E,4,0)</f>
        <v>0</v>
      </c>
      <c r="AF92" s="74">
        <f t="shared" si="34"/>
        <v>0</v>
      </c>
      <c r="AG92" s="71">
        <f>VLOOKUP(A92,OM_SIAFI!$B:$F,5,0)</f>
        <v>10</v>
      </c>
      <c r="AH92" s="74">
        <f t="shared" si="35"/>
        <v>10</v>
      </c>
      <c r="AI92" s="86">
        <f t="shared" si="36"/>
        <v>98</v>
      </c>
    </row>
    <row r="93" spans="1:35" x14ac:dyDescent="0.25">
      <c r="A93" s="55">
        <v>771280</v>
      </c>
      <c r="B93" s="55" t="s">
        <v>300</v>
      </c>
      <c r="C93" s="56">
        <f>VLOOKUP(A93,EXEC_LICITACAO!$A:$Z,25,0)</f>
        <v>6563369.4100000001</v>
      </c>
      <c r="D93" s="63">
        <f t="shared" si="37"/>
        <v>9.1847808842541252E-4</v>
      </c>
      <c r="E93" s="70" t="str" cm="1">
        <f t="array" ref="E93">_xlfn.IFS(D93&gt;20%,"10",D93&gt;10%,"7",D93&gt;0%,"4",D93=0,"0")</f>
        <v>4</v>
      </c>
      <c r="F93" s="74">
        <f t="shared" si="20"/>
        <v>16</v>
      </c>
      <c r="G93" s="56">
        <f>VLOOKUP(A93,PAGAMENTO!$A:$C,3,0)</f>
        <v>22861772.210000005</v>
      </c>
      <c r="H93" s="57">
        <f t="shared" si="21"/>
        <v>2.3178401997646118E-3</v>
      </c>
      <c r="I93" s="70" t="str" cm="1">
        <f t="array" ref="I93">_xlfn.IFS(H93&gt;20%,"10",H93&gt;10%,"7",H93&gt;0%,"4",H93=0,"0")</f>
        <v>4</v>
      </c>
      <c r="J93" s="74">
        <f t="shared" si="22"/>
        <v>12</v>
      </c>
      <c r="K93" s="56">
        <f>VLOOKUP(A93,MUNIC!C:E,3,0)</f>
        <v>666623.4</v>
      </c>
      <c r="L93" s="57">
        <f t="shared" si="23"/>
        <v>3.1379635742584599E-3</v>
      </c>
      <c r="M93" s="70" t="str">
        <f t="shared" si="24"/>
        <v>4</v>
      </c>
      <c r="N93" s="74">
        <f t="shared" si="25"/>
        <v>8</v>
      </c>
      <c r="O93" s="56">
        <f>VLOOKUP(A93,'BENS MOVEIS'!$A:$C,3,0)</f>
        <v>12247176.49</v>
      </c>
      <c r="P93" s="56">
        <f>VLOOKUP(A93,'BENS IMOVEIS'!$A:$C,3,0)</f>
        <v>44060703.520000003</v>
      </c>
      <c r="Q93" s="72">
        <f t="shared" si="19"/>
        <v>56307880.010000005</v>
      </c>
      <c r="R93" s="57">
        <f t="shared" si="26"/>
        <v>7.3918217271442741E-4</v>
      </c>
      <c r="S93" s="70" t="str" cm="1">
        <f t="array" ref="S93">_xlfn.IFS(R93&gt;20%,"10",R93&gt;10%,"7",R93&gt;0%,"4",R93=0,"0")</f>
        <v>4</v>
      </c>
      <c r="T93" s="74">
        <f t="shared" si="27"/>
        <v>8</v>
      </c>
      <c r="U93" s="55" t="s">
        <v>772</v>
      </c>
      <c r="V93" s="71" t="str">
        <f t="shared" si="28"/>
        <v>10</v>
      </c>
      <c r="W93" s="74">
        <f t="shared" si="29"/>
        <v>40</v>
      </c>
      <c r="X93" s="55">
        <f>VLOOKUP(A93,'NOTAS AUDITORIA-CONTINUA-OM'!$A:$C,3,0)</f>
        <v>24</v>
      </c>
      <c r="Y93" s="57">
        <f>VLOOKUP(A93,'NOTAS AUDITORIA-CONTINUA-OM'!$A:$D,4,0)</f>
        <v>4.0431266846361188E-3</v>
      </c>
      <c r="Z93" s="71" t="str">
        <f t="shared" si="30"/>
        <v>4</v>
      </c>
      <c r="AA93" s="74">
        <f t="shared" si="31"/>
        <v>12</v>
      </c>
      <c r="AB93" s="55">
        <f>VLOOKUP(A93,'OM em FOCO'!$B:$G,6,0)</f>
        <v>0</v>
      </c>
      <c r="AC93" s="71">
        <f t="shared" si="32"/>
        <v>0</v>
      </c>
      <c r="AD93" s="74">
        <f t="shared" si="33"/>
        <v>0</v>
      </c>
      <c r="AE93" s="71">
        <f>VLOOKUP(A93,OM_SIAFI!$B:$E,4,0)</f>
        <v>0</v>
      </c>
      <c r="AF93" s="74">
        <f t="shared" si="34"/>
        <v>0</v>
      </c>
      <c r="AG93" s="71">
        <f>VLOOKUP(A93,OM_SIAFI!$B:$F,5,0)</f>
        <v>0</v>
      </c>
      <c r="AH93" s="74">
        <f t="shared" si="35"/>
        <v>0</v>
      </c>
      <c r="AI93" s="86">
        <f t="shared" si="36"/>
        <v>96</v>
      </c>
    </row>
    <row r="94" spans="1:35" x14ac:dyDescent="0.25">
      <c r="A94" s="55">
        <v>765704</v>
      </c>
      <c r="B94" s="55" t="s">
        <v>276</v>
      </c>
      <c r="C94" s="56">
        <f>VLOOKUP(A94,EXEC_LICITACAO!$A:$Z,25,0)</f>
        <v>6347248.1900000004</v>
      </c>
      <c r="D94" s="63">
        <f t="shared" si="37"/>
        <v>8.8823407919574339E-4</v>
      </c>
      <c r="E94" s="70" t="str" cm="1">
        <f t="array" ref="E94">_xlfn.IFS(D94&gt;20%,"10",D94&gt;10%,"7",D94&gt;0%,"4",D94=0,"0")</f>
        <v>4</v>
      </c>
      <c r="F94" s="74">
        <f t="shared" si="20"/>
        <v>16</v>
      </c>
      <c r="G94" s="56">
        <f>VLOOKUP(A94,PAGAMENTO!$A:$C,3,0)</f>
        <v>54065987.600000001</v>
      </c>
      <c r="H94" s="57">
        <f t="shared" si="21"/>
        <v>5.4814787912391243E-3</v>
      </c>
      <c r="I94" s="70" t="str" cm="1">
        <f t="array" ref="I94">_xlfn.IFS(H94&gt;20%,"10",H94&gt;10%,"7",H94&gt;0%,"4",H94=0,"0")</f>
        <v>4</v>
      </c>
      <c r="J94" s="74">
        <f t="shared" si="22"/>
        <v>12</v>
      </c>
      <c r="K94" s="56">
        <f>VLOOKUP(A94,MUNIC!C:E,3,0)</f>
        <v>1188693</v>
      </c>
      <c r="L94" s="57">
        <f t="shared" si="23"/>
        <v>5.5954761488660786E-3</v>
      </c>
      <c r="M94" s="70" t="str">
        <f t="shared" si="24"/>
        <v>4</v>
      </c>
      <c r="N94" s="74">
        <f t="shared" si="25"/>
        <v>8</v>
      </c>
      <c r="O94" s="56">
        <f>VLOOKUP(A94,'BENS MOVEIS'!$A:$C,3,0)</f>
        <v>9495775.3100000005</v>
      </c>
      <c r="P94" s="56">
        <f>VLOOKUP(A94,'BENS IMOVEIS'!$A:$C,3,0)</f>
        <v>10271027.359999999</v>
      </c>
      <c r="Q94" s="72">
        <f t="shared" si="19"/>
        <v>19766802.670000002</v>
      </c>
      <c r="R94" s="57">
        <f t="shared" si="26"/>
        <v>2.5948886981063849E-4</v>
      </c>
      <c r="S94" s="70" t="str" cm="1">
        <f t="array" ref="S94">_xlfn.IFS(R94&gt;20%,"10",R94&gt;10%,"7",R94&gt;0%,"4",R94=0,"0")</f>
        <v>4</v>
      </c>
      <c r="T94" s="74">
        <f t="shared" si="27"/>
        <v>8</v>
      </c>
      <c r="U94" s="55">
        <f>VLOOKUP(A94,'Tempo sem Auditoria'!$A:$M,13,0)</f>
        <v>9</v>
      </c>
      <c r="V94" s="71" t="str">
        <f t="shared" si="28"/>
        <v>10</v>
      </c>
      <c r="W94" s="74">
        <f t="shared" si="29"/>
        <v>40</v>
      </c>
      <c r="X94" s="55">
        <f>VLOOKUP(A94,'NOTAS AUDITORIA-CONTINUA-OM'!$A:$C,3,0)</f>
        <v>52</v>
      </c>
      <c r="Y94" s="57">
        <f>VLOOKUP(A94,'NOTAS AUDITORIA-CONTINUA-OM'!$A:$D,4,0)</f>
        <v>8.7601078167115903E-3</v>
      </c>
      <c r="Z94" s="71" t="str">
        <f t="shared" si="30"/>
        <v>4</v>
      </c>
      <c r="AA94" s="74">
        <f t="shared" si="31"/>
        <v>12</v>
      </c>
      <c r="AB94" s="55">
        <f>VLOOKUP(A94,'OM em FOCO'!$B:$G,6,0)</f>
        <v>1</v>
      </c>
      <c r="AC94" s="71">
        <f t="shared" si="32"/>
        <v>2</v>
      </c>
      <c r="AD94" s="74">
        <f t="shared" si="33"/>
        <v>4</v>
      </c>
      <c r="AE94" s="71">
        <f>VLOOKUP(A94,OM_SIAFI!$B:$E,4,0)</f>
        <v>5</v>
      </c>
      <c r="AF94" s="74">
        <f t="shared" si="34"/>
        <v>5</v>
      </c>
      <c r="AG94" s="71">
        <f>VLOOKUP(A94,OM_SIAFI!$B:$F,5,0)</f>
        <v>0</v>
      </c>
      <c r="AH94" s="74">
        <f t="shared" si="35"/>
        <v>0</v>
      </c>
      <c r="AI94" s="86">
        <f t="shared" si="36"/>
        <v>105</v>
      </c>
    </row>
    <row r="95" spans="1:35" x14ac:dyDescent="0.25">
      <c r="A95" s="55">
        <v>744030</v>
      </c>
      <c r="B95" s="55" t="s">
        <v>233</v>
      </c>
      <c r="C95" s="56">
        <f>VLOOKUP(A95,EXEC_LICITACAO!$A:$Z,25,0)</f>
        <v>6158429.3300000001</v>
      </c>
      <c r="D95" s="63">
        <f t="shared" si="37"/>
        <v>8.6181076294491153E-4</v>
      </c>
      <c r="E95" s="70" t="str" cm="1">
        <f t="array" ref="E95">_xlfn.IFS(D95&gt;20%,"10",D95&gt;10%,"7",D95&gt;0%,"4",D95=0,"0")</f>
        <v>4</v>
      </c>
      <c r="F95" s="74">
        <f t="shared" si="20"/>
        <v>16</v>
      </c>
      <c r="G95" s="56">
        <f>VLOOKUP(A95,PAGAMENTO!$A:$C,3,0)</f>
        <v>26798615.149999999</v>
      </c>
      <c r="H95" s="57">
        <f t="shared" si="21"/>
        <v>2.7169769220918563E-3</v>
      </c>
      <c r="I95" s="70" t="str" cm="1">
        <f t="array" ref="I95">_xlfn.IFS(H95&gt;20%,"10",H95&gt;10%,"7",H95&gt;0%,"4",H95=0,"0")</f>
        <v>4</v>
      </c>
      <c r="J95" s="74">
        <f t="shared" si="22"/>
        <v>12</v>
      </c>
      <c r="K95" s="56">
        <f>VLOOKUP(A95,MUNIC!C:E,3,0)</f>
        <v>695214</v>
      </c>
      <c r="L95" s="57">
        <f t="shared" si="23"/>
        <v>3.2725467007526602E-3</v>
      </c>
      <c r="M95" s="70" t="str">
        <f t="shared" si="24"/>
        <v>4</v>
      </c>
      <c r="N95" s="74">
        <f t="shared" si="25"/>
        <v>8</v>
      </c>
      <c r="O95" s="56">
        <f>VLOOKUP(A95,'BENS MOVEIS'!$A:$C,3,0)</f>
        <v>99620831.719999999</v>
      </c>
      <c r="P95" s="56">
        <f>VLOOKUP(A95,'BENS IMOVEIS'!$A:$C,3,0)</f>
        <v>132116197.78</v>
      </c>
      <c r="Q95" s="72">
        <f t="shared" si="19"/>
        <v>231737029.5</v>
      </c>
      <c r="R95" s="57">
        <f t="shared" si="26"/>
        <v>3.0421298215059073E-3</v>
      </c>
      <c r="S95" s="70" t="str" cm="1">
        <f t="array" ref="S95">_xlfn.IFS(R95&gt;20%,"10",R95&gt;10%,"7",R95&gt;0%,"4",R95=0,"0")</f>
        <v>4</v>
      </c>
      <c r="T95" s="74">
        <f t="shared" si="27"/>
        <v>8</v>
      </c>
      <c r="U95" s="55" t="s">
        <v>772</v>
      </c>
      <c r="V95" s="71" t="str">
        <f t="shared" si="28"/>
        <v>10</v>
      </c>
      <c r="W95" s="74">
        <f t="shared" si="29"/>
        <v>40</v>
      </c>
      <c r="X95" s="55">
        <f>VLOOKUP(A95,'NOTAS AUDITORIA-CONTINUA-OM'!$A:$C,3,0)</f>
        <v>18</v>
      </c>
      <c r="Y95" s="57">
        <f>VLOOKUP(A95,'NOTAS AUDITORIA-CONTINUA-OM'!$A:$D,4,0)</f>
        <v>3.0323450134770889E-3</v>
      </c>
      <c r="Z95" s="71" t="str">
        <f t="shared" si="30"/>
        <v>4</v>
      </c>
      <c r="AA95" s="74">
        <f t="shared" si="31"/>
        <v>12</v>
      </c>
      <c r="AB95" s="55">
        <f>VLOOKUP(A95,'OM em FOCO'!$B:$G,6,0)</f>
        <v>0</v>
      </c>
      <c r="AC95" s="71">
        <f t="shared" si="32"/>
        <v>0</v>
      </c>
      <c r="AD95" s="74">
        <f t="shared" si="33"/>
        <v>0</v>
      </c>
      <c r="AE95" s="71">
        <f>VLOOKUP(A95,OM_SIAFI!$B:$E,4,0)</f>
        <v>0</v>
      </c>
      <c r="AF95" s="74">
        <f t="shared" si="34"/>
        <v>0</v>
      </c>
      <c r="AG95" s="71">
        <f>VLOOKUP(A95,OM_SIAFI!$B:$F,5,0)</f>
        <v>4</v>
      </c>
      <c r="AH95" s="74">
        <f t="shared" si="35"/>
        <v>4</v>
      </c>
      <c r="AI95" s="86">
        <f t="shared" si="36"/>
        <v>100</v>
      </c>
    </row>
    <row r="96" spans="1:35" x14ac:dyDescent="0.25">
      <c r="A96" s="55">
        <v>783602</v>
      </c>
      <c r="B96" s="55" t="s">
        <v>384</v>
      </c>
      <c r="C96" s="56">
        <f>VLOOKUP(A96,EXEC_LICITACAO!$A:$Z,25,0)</f>
        <v>6088975.0100000007</v>
      </c>
      <c r="D96" s="63">
        <f t="shared" si="37"/>
        <v>8.5209132357139518E-4</v>
      </c>
      <c r="E96" s="70" t="str" cm="1">
        <f t="array" ref="E96">_xlfn.IFS(D96&gt;20%,"10",D96&gt;10%,"7",D96&gt;0%,"4",D96=0,"0")</f>
        <v>4</v>
      </c>
      <c r="F96" s="74">
        <f t="shared" si="20"/>
        <v>16</v>
      </c>
      <c r="G96" s="56">
        <f>VLOOKUP(A96,PAGAMENTO!$A:$C,3,0)</f>
        <v>30403513.039999999</v>
      </c>
      <c r="H96" s="57">
        <f t="shared" si="21"/>
        <v>3.0824594038844884E-3</v>
      </c>
      <c r="I96" s="70" t="str" cm="1">
        <f t="array" ref="I96">_xlfn.IFS(H96&gt;20%,"10",H96&gt;10%,"7",H96&gt;0%,"4",H96=0,"0")</f>
        <v>4</v>
      </c>
      <c r="J96" s="74">
        <f t="shared" si="22"/>
        <v>12</v>
      </c>
      <c r="K96" s="56">
        <f>VLOOKUP(A96,MUNIC!C:E,3,0)</f>
        <v>1061663.7</v>
      </c>
      <c r="L96" s="57">
        <f t="shared" si="23"/>
        <v>4.9975173669458061E-3</v>
      </c>
      <c r="M96" s="70" t="str">
        <f t="shared" si="24"/>
        <v>4</v>
      </c>
      <c r="N96" s="74">
        <f t="shared" si="25"/>
        <v>8</v>
      </c>
      <c r="O96" s="56">
        <f>VLOOKUP(A96,'BENS MOVEIS'!$A:$C,3,0)</f>
        <v>5670947.4900000002</v>
      </c>
      <c r="P96" s="56">
        <f>VLOOKUP(A96,'BENS IMOVEIS'!$A:$C,3,0)</f>
        <v>276656624.43000001</v>
      </c>
      <c r="Q96" s="72">
        <f t="shared" si="19"/>
        <v>282327571.92000002</v>
      </c>
      <c r="R96" s="57">
        <f t="shared" si="26"/>
        <v>3.706257596484751E-3</v>
      </c>
      <c r="S96" s="70" t="str" cm="1">
        <f t="array" ref="S96">_xlfn.IFS(R96&gt;20%,"10",R96&gt;10%,"7",R96&gt;0%,"4",R96=0,"0")</f>
        <v>4</v>
      </c>
      <c r="T96" s="74">
        <f t="shared" si="27"/>
        <v>8</v>
      </c>
      <c r="U96" s="55" t="s">
        <v>772</v>
      </c>
      <c r="V96" s="71" t="str">
        <f t="shared" si="28"/>
        <v>10</v>
      </c>
      <c r="W96" s="74">
        <f t="shared" si="29"/>
        <v>40</v>
      </c>
      <c r="X96" s="55">
        <f>VLOOKUP(A96,'NOTAS AUDITORIA-CONTINUA-OM'!$A:$C,3,0)</f>
        <v>56</v>
      </c>
      <c r="Y96" s="57">
        <f>VLOOKUP(A96,'NOTAS AUDITORIA-CONTINUA-OM'!$A:$D,4,0)</f>
        <v>9.433962264150943E-3</v>
      </c>
      <c r="Z96" s="71" t="str">
        <f t="shared" si="30"/>
        <v>4</v>
      </c>
      <c r="AA96" s="74">
        <f t="shared" si="31"/>
        <v>12</v>
      </c>
      <c r="AB96" s="55">
        <f>VLOOKUP(A96,'OM em FOCO'!$B:$G,6,0)</f>
        <v>0</v>
      </c>
      <c r="AC96" s="71">
        <f t="shared" si="32"/>
        <v>0</v>
      </c>
      <c r="AD96" s="74">
        <f t="shared" si="33"/>
        <v>0</v>
      </c>
      <c r="AE96" s="71">
        <f>VLOOKUP(A96,OM_SIAFI!$B:$E,4,0)</f>
        <v>10</v>
      </c>
      <c r="AF96" s="74">
        <f t="shared" si="34"/>
        <v>10</v>
      </c>
      <c r="AG96" s="71">
        <f>VLOOKUP(A96,OM_SIAFI!$B:$F,5,0)</f>
        <v>0</v>
      </c>
      <c r="AH96" s="74">
        <f t="shared" si="35"/>
        <v>0</v>
      </c>
      <c r="AI96" s="86">
        <f t="shared" si="36"/>
        <v>106</v>
      </c>
    </row>
    <row r="97" spans="1:35" x14ac:dyDescent="0.25">
      <c r="A97" s="55">
        <v>785344</v>
      </c>
      <c r="B97" s="55" t="s">
        <v>432</v>
      </c>
      <c r="C97" s="56">
        <f>VLOOKUP(A97,EXEC_LICITACAO!$A:$Z,25,0)</f>
        <v>5717616.1199999992</v>
      </c>
      <c r="D97" s="63">
        <f t="shared" si="37"/>
        <v>8.0012335070561312E-4</v>
      </c>
      <c r="E97" s="70" t="str" cm="1">
        <f t="array" ref="E97">_xlfn.IFS(D97&gt;20%,"10",D97&gt;10%,"7",D97&gt;0%,"4",D97=0,"0")</f>
        <v>4</v>
      </c>
      <c r="F97" s="74">
        <f t="shared" si="20"/>
        <v>16</v>
      </c>
      <c r="G97" s="56">
        <f>VLOOKUP(A97,PAGAMENTO!$A:$C,3,0)</f>
        <v>10816264.209999999</v>
      </c>
      <c r="H97" s="57">
        <f t="shared" si="21"/>
        <v>1.0966066745362439E-3</v>
      </c>
      <c r="I97" s="70" t="str" cm="1">
        <f t="array" ref="I97">_xlfn.IFS(H97&gt;20%,"10",H97&gt;10%,"7",H97&gt;0%,"4",H97=0,"0")</f>
        <v>4</v>
      </c>
      <c r="J97" s="74">
        <f t="shared" si="22"/>
        <v>12</v>
      </c>
      <c r="K97" s="56">
        <f>VLOOKUP(A97,MUNIC!C:E,3,0)</f>
        <v>282951</v>
      </c>
      <c r="L97" s="57">
        <f t="shared" si="23"/>
        <v>1.3319213386448862E-3</v>
      </c>
      <c r="M97" s="70" t="str">
        <f t="shared" si="24"/>
        <v>4</v>
      </c>
      <c r="N97" s="74">
        <f t="shared" si="25"/>
        <v>8</v>
      </c>
      <c r="O97" s="56">
        <f>VLOOKUP(A97,'BENS MOVEIS'!$A:$C,3,0)</f>
        <v>4828477.08</v>
      </c>
      <c r="P97" s="56">
        <f>VLOOKUP(A97,'BENS IMOVEIS'!$A:$C,3,0)</f>
        <v>88842057.430000007</v>
      </c>
      <c r="Q97" s="72">
        <f t="shared" si="19"/>
        <v>93670534.510000005</v>
      </c>
      <c r="R97" s="57">
        <f t="shared" si="26"/>
        <v>1.229660736758815E-3</v>
      </c>
      <c r="S97" s="70" t="str" cm="1">
        <f t="array" ref="S97">_xlfn.IFS(R97&gt;20%,"10",R97&gt;10%,"7",R97&gt;0%,"4",R97=0,"0")</f>
        <v>4</v>
      </c>
      <c r="T97" s="74">
        <f t="shared" si="27"/>
        <v>8</v>
      </c>
      <c r="U97" s="55" t="s">
        <v>772</v>
      </c>
      <c r="V97" s="71" t="str">
        <f t="shared" si="28"/>
        <v>10</v>
      </c>
      <c r="W97" s="74">
        <f t="shared" si="29"/>
        <v>40</v>
      </c>
      <c r="X97" s="55">
        <f>VLOOKUP(A97,'NOTAS AUDITORIA-CONTINUA-OM'!$A:$C,3,0)</f>
        <v>25</v>
      </c>
      <c r="Y97" s="57">
        <f>VLOOKUP(A97,'NOTAS AUDITORIA-CONTINUA-OM'!$A:$D,4,0)</f>
        <v>4.2115902964959566E-3</v>
      </c>
      <c r="Z97" s="71" t="str">
        <f t="shared" si="30"/>
        <v>4</v>
      </c>
      <c r="AA97" s="74">
        <f t="shared" si="31"/>
        <v>12</v>
      </c>
      <c r="AB97" s="55">
        <f>VLOOKUP(A97,'OM em FOCO'!$B:$G,6,0)</f>
        <v>0</v>
      </c>
      <c r="AC97" s="71">
        <f t="shared" si="32"/>
        <v>0</v>
      </c>
      <c r="AD97" s="74">
        <f t="shared" si="33"/>
        <v>0</v>
      </c>
      <c r="AE97" s="71">
        <f>VLOOKUP(A97,OM_SIAFI!$B:$E,4,0)</f>
        <v>5</v>
      </c>
      <c r="AF97" s="74">
        <f t="shared" si="34"/>
        <v>5</v>
      </c>
      <c r="AG97" s="71">
        <f>VLOOKUP(A97,OM_SIAFI!$B:$F,5,0)</f>
        <v>0</v>
      </c>
      <c r="AH97" s="74">
        <f t="shared" si="35"/>
        <v>0</v>
      </c>
      <c r="AI97" s="86">
        <f t="shared" si="36"/>
        <v>101</v>
      </c>
    </row>
    <row r="98" spans="1:35" x14ac:dyDescent="0.25">
      <c r="A98" s="55">
        <v>720300</v>
      </c>
      <c r="B98" s="55" t="s">
        <v>194</v>
      </c>
      <c r="C98" s="56">
        <f>VLOOKUP(A98,EXEC_LICITACAO!$A:$Z,25,0)</f>
        <v>5548536.4500000002</v>
      </c>
      <c r="D98" s="63">
        <f t="shared" si="37"/>
        <v>7.7646233722424658E-4</v>
      </c>
      <c r="E98" s="70" t="str" cm="1">
        <f t="array" ref="E98">_xlfn.IFS(D98&gt;20%,"10",D98&gt;10%,"7",D98&gt;0%,"4",D98=0,"0")</f>
        <v>4</v>
      </c>
      <c r="F98" s="74">
        <f t="shared" si="20"/>
        <v>16</v>
      </c>
      <c r="G98" s="56">
        <f>VLOOKUP(A98,PAGAMENTO!$A:$C,3,0)</f>
        <v>30304381.819999997</v>
      </c>
      <c r="H98" s="57">
        <f t="shared" si="21"/>
        <v>3.0724089876412886E-3</v>
      </c>
      <c r="I98" s="70" t="str" cm="1">
        <f t="array" ref="I98">_xlfn.IFS(H98&gt;20%,"10",H98&gt;10%,"7",H98&gt;0%,"4",H98=0,"0")</f>
        <v>4</v>
      </c>
      <c r="J98" s="74">
        <f t="shared" si="22"/>
        <v>12</v>
      </c>
      <c r="K98" s="56">
        <f>VLOOKUP(A98,MUNIC!C:E,3,0)</f>
        <v>0</v>
      </c>
      <c r="L98" s="57">
        <f t="shared" si="23"/>
        <v>0</v>
      </c>
      <c r="M98" s="70" t="str">
        <f t="shared" si="24"/>
        <v>0</v>
      </c>
      <c r="N98" s="74">
        <f t="shared" si="25"/>
        <v>0</v>
      </c>
      <c r="O98" s="56">
        <f>VLOOKUP(A98,'BENS MOVEIS'!$A:$C,3,0)</f>
        <v>10097520.960000001</v>
      </c>
      <c r="P98" s="56">
        <v>0</v>
      </c>
      <c r="Q98" s="72">
        <f t="shared" si="19"/>
        <v>10097520.960000001</v>
      </c>
      <c r="R98" s="57">
        <f t="shared" si="26"/>
        <v>1.3255529209973307E-4</v>
      </c>
      <c r="S98" s="70" t="str" cm="1">
        <f t="array" ref="S98">_xlfn.IFS(R98&gt;20%,"10",R98&gt;10%,"7",R98&gt;0%,"4",R98=0,"0")</f>
        <v>4</v>
      </c>
      <c r="T98" s="74">
        <f t="shared" si="27"/>
        <v>8</v>
      </c>
      <c r="U98" s="55" t="s">
        <v>772</v>
      </c>
      <c r="V98" s="71" t="str">
        <f t="shared" si="28"/>
        <v>10</v>
      </c>
      <c r="W98" s="74">
        <f t="shared" si="29"/>
        <v>40</v>
      </c>
      <c r="X98" s="55">
        <f>VLOOKUP(A98,'NOTAS AUDITORIA-CONTINUA-OM'!$A:$C,3,0)</f>
        <v>11</v>
      </c>
      <c r="Y98" s="57">
        <f>VLOOKUP(A98,'NOTAS AUDITORIA-CONTINUA-OM'!$A:$D,4,0)</f>
        <v>1.853099730458221E-3</v>
      </c>
      <c r="Z98" s="71" t="str">
        <f t="shared" si="30"/>
        <v>4</v>
      </c>
      <c r="AA98" s="74">
        <f t="shared" si="31"/>
        <v>12</v>
      </c>
      <c r="AB98" s="55">
        <f>VLOOKUP(A98,'OM em FOCO'!$B:$G,6,0)</f>
        <v>1</v>
      </c>
      <c r="AC98" s="71">
        <f t="shared" si="32"/>
        <v>2</v>
      </c>
      <c r="AD98" s="74">
        <f t="shared" si="33"/>
        <v>4</v>
      </c>
      <c r="AE98" s="71">
        <f>VLOOKUP(A98,OM_SIAFI!$B:$E,4,0)</f>
        <v>0</v>
      </c>
      <c r="AF98" s="74">
        <f t="shared" si="34"/>
        <v>0</v>
      </c>
      <c r="AG98" s="71">
        <f>VLOOKUP(A98,OM_SIAFI!$B:$F,5,0)</f>
        <v>0</v>
      </c>
      <c r="AH98" s="74">
        <f t="shared" si="35"/>
        <v>0</v>
      </c>
      <c r="AI98" s="86">
        <f t="shared" si="36"/>
        <v>92</v>
      </c>
    </row>
    <row r="99" spans="1:35" x14ac:dyDescent="0.25">
      <c r="A99" s="55">
        <v>733100</v>
      </c>
      <c r="B99" s="55" t="s">
        <v>216</v>
      </c>
      <c r="C99" s="56">
        <f>VLOOKUP(A99,EXEC_LICITACAO!$A:$Z,25,0)</f>
        <v>5466889.1299999999</v>
      </c>
      <c r="D99" s="63">
        <f t="shared" si="37"/>
        <v>7.6503660910898902E-4</v>
      </c>
      <c r="E99" s="70" t="str" cm="1">
        <f t="array" ref="E99">_xlfn.IFS(D99&gt;20%,"10",D99&gt;10%,"7",D99&gt;0%,"4",D99=0,"0")</f>
        <v>4</v>
      </c>
      <c r="F99" s="74">
        <f t="shared" si="20"/>
        <v>16</v>
      </c>
      <c r="G99" s="56">
        <f>VLOOKUP(A99,PAGAMENTO!$A:$C,3,0)</f>
        <v>45088552.550000004</v>
      </c>
      <c r="H99" s="57">
        <f t="shared" si="21"/>
        <v>4.5713017647807793E-3</v>
      </c>
      <c r="I99" s="70" t="str" cm="1">
        <f t="array" ref="I99">_xlfn.IFS(H99&gt;20%,"10",H99&gt;10%,"7",H99&gt;0%,"4",H99=0,"0")</f>
        <v>4</v>
      </c>
      <c r="J99" s="74">
        <f t="shared" si="22"/>
        <v>12</v>
      </c>
      <c r="K99" s="56">
        <f>VLOOKUP(A99,MUNIC!C:E,3,0)</f>
        <v>1290718</v>
      </c>
      <c r="L99" s="57">
        <f t="shared" si="23"/>
        <v>6.075733418058428E-3</v>
      </c>
      <c r="M99" s="70" t="str">
        <f t="shared" si="24"/>
        <v>4</v>
      </c>
      <c r="N99" s="74">
        <f t="shared" si="25"/>
        <v>8</v>
      </c>
      <c r="O99" s="56">
        <f>VLOOKUP(A99,'BENS MOVEIS'!$A:$C,3,0)</f>
        <v>19786989.59</v>
      </c>
      <c r="P99" s="56">
        <f>VLOOKUP(A99,'BENS IMOVEIS'!$A:$C,3,0)</f>
        <v>209371592.96000001</v>
      </c>
      <c r="Q99" s="72">
        <f t="shared" si="19"/>
        <v>229158582.55000001</v>
      </c>
      <c r="R99" s="57">
        <f t="shared" si="26"/>
        <v>3.0082812372865869E-3</v>
      </c>
      <c r="S99" s="70" t="str" cm="1">
        <f t="array" ref="S99">_xlfn.IFS(R99&gt;20%,"10",R99&gt;10%,"7",R99&gt;0%,"4",R99=0,"0")</f>
        <v>4</v>
      </c>
      <c r="T99" s="74">
        <f t="shared" si="27"/>
        <v>8</v>
      </c>
      <c r="U99" s="55" t="s">
        <v>772</v>
      </c>
      <c r="V99" s="71" t="str">
        <f t="shared" si="28"/>
        <v>10</v>
      </c>
      <c r="W99" s="74">
        <f t="shared" si="29"/>
        <v>40</v>
      </c>
      <c r="X99" s="55">
        <f>VLOOKUP(A99,'NOTAS AUDITORIA-CONTINUA-OM'!$A:$C,3,0)</f>
        <v>44</v>
      </c>
      <c r="Y99" s="57">
        <f>VLOOKUP(A99,'NOTAS AUDITORIA-CONTINUA-OM'!$A:$D,4,0)</f>
        <v>7.4123989218328841E-3</v>
      </c>
      <c r="Z99" s="71" t="str">
        <f t="shared" si="30"/>
        <v>4</v>
      </c>
      <c r="AA99" s="74">
        <f t="shared" si="31"/>
        <v>12</v>
      </c>
      <c r="AB99" s="55">
        <f>VLOOKUP(A99,'OM em FOCO'!$B:$G,6,0)</f>
        <v>0</v>
      </c>
      <c r="AC99" s="71">
        <f t="shared" si="32"/>
        <v>0</v>
      </c>
      <c r="AD99" s="74">
        <f t="shared" si="33"/>
        <v>0</v>
      </c>
      <c r="AE99" s="71">
        <f>VLOOKUP(A99,OM_SIAFI!$B:$E,4,0)</f>
        <v>5</v>
      </c>
      <c r="AF99" s="74">
        <f t="shared" si="34"/>
        <v>5</v>
      </c>
      <c r="AG99" s="71">
        <f>VLOOKUP(A99,OM_SIAFI!$B:$F,5,0)</f>
        <v>0</v>
      </c>
      <c r="AH99" s="74">
        <f t="shared" si="35"/>
        <v>0</v>
      </c>
      <c r="AI99" s="86">
        <f t="shared" si="36"/>
        <v>101</v>
      </c>
    </row>
    <row r="100" spans="1:35" x14ac:dyDescent="0.25">
      <c r="A100" s="55">
        <v>789300</v>
      </c>
      <c r="B100" s="55" t="s">
        <v>514</v>
      </c>
      <c r="C100" s="56">
        <f>VLOOKUP(A100,EXEC_LICITACAO!$A:$Z,25,0)</f>
        <v>5266695.55</v>
      </c>
      <c r="D100" s="63">
        <f t="shared" si="37"/>
        <v>7.3702151424120835E-4</v>
      </c>
      <c r="E100" s="70" t="str" cm="1">
        <f t="array" ref="E100">_xlfn.IFS(D100&gt;20%,"10",D100&gt;10%,"7",D100&gt;0%,"4",D100=0,"0")</f>
        <v>4</v>
      </c>
      <c r="F100" s="74">
        <f t="shared" si="20"/>
        <v>16</v>
      </c>
      <c r="G100" s="56">
        <f>VLOOKUP(A100,PAGAMENTO!$A:$C,3,0)</f>
        <v>14685695.859999999</v>
      </c>
      <c r="H100" s="57">
        <f t="shared" si="21"/>
        <v>1.4889089049245114E-3</v>
      </c>
      <c r="I100" s="70" t="str" cm="1">
        <f t="array" ref="I100">_xlfn.IFS(H100&gt;20%,"10",H100&gt;10%,"7",H100&gt;0%,"4",H100=0,"0")</f>
        <v>4</v>
      </c>
      <c r="J100" s="74">
        <f t="shared" si="22"/>
        <v>12</v>
      </c>
      <c r="K100" s="56">
        <f>VLOOKUP(A100,MUNIC!C:E,3,0)</f>
        <v>312372.59999999998</v>
      </c>
      <c r="L100" s="57">
        <f t="shared" si="23"/>
        <v>1.4704161906053824E-3</v>
      </c>
      <c r="M100" s="70" t="str">
        <f t="shared" si="24"/>
        <v>4</v>
      </c>
      <c r="N100" s="74">
        <f t="shared" si="25"/>
        <v>8</v>
      </c>
      <c r="O100" s="56">
        <f>VLOOKUP(A100,'BENS MOVEIS'!$A:$C,3,0)</f>
        <v>6432964.6399999997</v>
      </c>
      <c r="P100" s="56">
        <f>VLOOKUP(A100,'BENS IMOVEIS'!$A:$C,3,0)</f>
        <v>20585285.289999999</v>
      </c>
      <c r="Q100" s="72">
        <f t="shared" si="19"/>
        <v>27018249.93</v>
      </c>
      <c r="R100" s="57">
        <f t="shared" si="26"/>
        <v>3.5468230525908634E-4</v>
      </c>
      <c r="S100" s="70" t="str" cm="1">
        <f t="array" ref="S100">_xlfn.IFS(R100&gt;20%,"10",R100&gt;10%,"7",R100&gt;0%,"4",R100=0,"0")</f>
        <v>4</v>
      </c>
      <c r="T100" s="74">
        <f t="shared" si="27"/>
        <v>8</v>
      </c>
      <c r="U100" s="55" t="s">
        <v>772</v>
      </c>
      <c r="V100" s="71" t="str">
        <f t="shared" si="28"/>
        <v>10</v>
      </c>
      <c r="W100" s="74">
        <f t="shared" si="29"/>
        <v>40</v>
      </c>
      <c r="X100" s="55">
        <f>VLOOKUP(A100,'NOTAS AUDITORIA-CONTINUA-OM'!$A:$C,3,0)</f>
        <v>51</v>
      </c>
      <c r="Y100" s="57">
        <f>VLOOKUP(A100,'NOTAS AUDITORIA-CONTINUA-OM'!$A:$D,4,0)</f>
        <v>8.5916442048517526E-3</v>
      </c>
      <c r="Z100" s="71" t="str">
        <f t="shared" si="30"/>
        <v>4</v>
      </c>
      <c r="AA100" s="74">
        <f t="shared" si="31"/>
        <v>12</v>
      </c>
      <c r="AB100" s="55">
        <f>VLOOKUP(A100,'OM em FOCO'!$B:$G,6,0)</f>
        <v>0</v>
      </c>
      <c r="AC100" s="71">
        <f t="shared" si="32"/>
        <v>0</v>
      </c>
      <c r="AD100" s="74">
        <f t="shared" si="33"/>
        <v>0</v>
      </c>
      <c r="AE100" s="71">
        <f>VLOOKUP(A100,OM_SIAFI!$B:$E,4,0)</f>
        <v>5</v>
      </c>
      <c r="AF100" s="74">
        <f t="shared" si="34"/>
        <v>5</v>
      </c>
      <c r="AG100" s="71">
        <f>VLOOKUP(A100,OM_SIAFI!$B:$F,5,0)</f>
        <v>0</v>
      </c>
      <c r="AH100" s="74">
        <f t="shared" si="35"/>
        <v>0</v>
      </c>
      <c r="AI100" s="86">
        <f t="shared" si="36"/>
        <v>101</v>
      </c>
    </row>
    <row r="101" spans="1:35" x14ac:dyDescent="0.25">
      <c r="A101" s="55">
        <v>714000</v>
      </c>
      <c r="B101" s="55" t="s">
        <v>190</v>
      </c>
      <c r="C101" s="56">
        <f>VLOOKUP(A101,EXEC_LICITACAO!$A:$Z,25,0)</f>
        <v>5259180.12</v>
      </c>
      <c r="D101" s="63">
        <f t="shared" si="37"/>
        <v>7.3596980476869597E-4</v>
      </c>
      <c r="E101" s="70" t="str" cm="1">
        <f t="array" ref="E101">_xlfn.IFS(D101&gt;20%,"10",D101&gt;10%,"7",D101&gt;0%,"4",D101=0,"0")</f>
        <v>4</v>
      </c>
      <c r="F101" s="74">
        <f t="shared" si="20"/>
        <v>16</v>
      </c>
      <c r="G101" s="56">
        <f>VLOOKUP(A101,PAGAMENTO!$A:$C,3,0)</f>
        <v>40043514.790000007</v>
      </c>
      <c r="H101" s="57">
        <f t="shared" si="21"/>
        <v>4.0598107385363888E-3</v>
      </c>
      <c r="I101" s="70" t="str" cm="1">
        <f t="array" ref="I101">_xlfn.IFS(H101&gt;20%,"10",H101&gt;10%,"7",H101&gt;0%,"4",H101=0,"0")</f>
        <v>4</v>
      </c>
      <c r="J101" s="74">
        <f t="shared" si="22"/>
        <v>12</v>
      </c>
      <c r="K101" s="56">
        <f>VLOOKUP(A101,MUNIC!C:E,3,0)</f>
        <v>69876</v>
      </c>
      <c r="L101" s="57">
        <f t="shared" si="23"/>
        <v>3.2892386123092008E-4</v>
      </c>
      <c r="M101" s="70" t="str">
        <f t="shared" si="24"/>
        <v>4</v>
      </c>
      <c r="N101" s="74">
        <f t="shared" si="25"/>
        <v>8</v>
      </c>
      <c r="O101" s="56">
        <f>VLOOKUP(A101,'BENS MOVEIS'!$A:$C,3,0)</f>
        <v>11806920.32</v>
      </c>
      <c r="P101" s="56">
        <v>0</v>
      </c>
      <c r="Q101" s="72">
        <f t="shared" si="19"/>
        <v>11806920.32</v>
      </c>
      <c r="R101" s="57">
        <f t="shared" si="26"/>
        <v>1.5499544670575003E-4</v>
      </c>
      <c r="S101" s="70" t="str" cm="1">
        <f t="array" ref="S101">_xlfn.IFS(R101&gt;20%,"10",R101&gt;10%,"7",R101&gt;0%,"4",R101=0,"0")</f>
        <v>4</v>
      </c>
      <c r="T101" s="74">
        <f t="shared" si="27"/>
        <v>8</v>
      </c>
      <c r="U101" s="55" t="s">
        <v>772</v>
      </c>
      <c r="V101" s="71" t="str">
        <f t="shared" si="28"/>
        <v>10</v>
      </c>
      <c r="W101" s="74">
        <f t="shared" si="29"/>
        <v>40</v>
      </c>
      <c r="X101" s="55">
        <f>VLOOKUP(A101,'NOTAS AUDITORIA-CONTINUA-OM'!$A:$C,3,0)</f>
        <v>10</v>
      </c>
      <c r="Y101" s="57">
        <f>VLOOKUP(A101,'NOTAS AUDITORIA-CONTINUA-OM'!$A:$D,4,0)</f>
        <v>1.6846361185983828E-3</v>
      </c>
      <c r="Z101" s="71" t="str">
        <f t="shared" si="30"/>
        <v>4</v>
      </c>
      <c r="AA101" s="74">
        <f t="shared" si="31"/>
        <v>12</v>
      </c>
      <c r="AB101" s="55">
        <f>VLOOKUP(A101,'OM em FOCO'!$B:$G,6,0)</f>
        <v>0</v>
      </c>
      <c r="AC101" s="71">
        <f t="shared" si="32"/>
        <v>0</v>
      </c>
      <c r="AD101" s="74">
        <f t="shared" si="33"/>
        <v>0</v>
      </c>
      <c r="AE101" s="71">
        <f>VLOOKUP(A101,OM_SIAFI!$B:$E,4,0)</f>
        <v>0</v>
      </c>
      <c r="AF101" s="74">
        <f t="shared" si="34"/>
        <v>0</v>
      </c>
      <c r="AG101" s="71">
        <f>VLOOKUP(A101,OM_SIAFI!$B:$F,5,0)</f>
        <v>0</v>
      </c>
      <c r="AH101" s="74">
        <f t="shared" si="35"/>
        <v>0</v>
      </c>
      <c r="AI101" s="86">
        <f t="shared" si="36"/>
        <v>96</v>
      </c>
    </row>
    <row r="102" spans="1:35" x14ac:dyDescent="0.25">
      <c r="A102" s="55">
        <v>781402</v>
      </c>
      <c r="B102" s="55" t="s">
        <v>336</v>
      </c>
      <c r="C102" s="56">
        <f>VLOOKUP(A102,EXEC_LICITACAO!$A:$Z,25,0)</f>
        <v>5079604.6399999997</v>
      </c>
      <c r="D102" s="63">
        <f t="shared" si="37"/>
        <v>7.108400073589725E-4</v>
      </c>
      <c r="E102" s="70" t="str" cm="1">
        <f t="array" ref="E102">_xlfn.IFS(D102&gt;20%,"10",D102&gt;10%,"7",D102&gt;0%,"4",D102=0,"0")</f>
        <v>4</v>
      </c>
      <c r="F102" s="74">
        <f t="shared" si="20"/>
        <v>16</v>
      </c>
      <c r="G102" s="56">
        <f>VLOOKUP(A102,PAGAMENTO!$A:$C,3,0)</f>
        <v>22086421.539999999</v>
      </c>
      <c r="H102" s="57">
        <f t="shared" si="21"/>
        <v>2.2392312916129351E-3</v>
      </c>
      <c r="I102" s="70" t="str" cm="1">
        <f t="array" ref="I102">_xlfn.IFS(H102&gt;20%,"10",H102&gt;10%,"7",H102&gt;0%,"4",H102=0,"0")</f>
        <v>4</v>
      </c>
      <c r="J102" s="74">
        <f t="shared" si="22"/>
        <v>12</v>
      </c>
      <c r="K102" s="56">
        <f>VLOOKUP(A102,MUNIC!C:E,3,0)</f>
        <v>591993</v>
      </c>
      <c r="L102" s="57">
        <f t="shared" si="23"/>
        <v>2.7866595595293963E-3</v>
      </c>
      <c r="M102" s="70" t="str">
        <f t="shared" si="24"/>
        <v>4</v>
      </c>
      <c r="N102" s="74">
        <f t="shared" si="25"/>
        <v>8</v>
      </c>
      <c r="O102" s="56">
        <f>VLOOKUP(A102,'BENS MOVEIS'!$A:$C,3,0)</f>
        <v>9418210.0299999993</v>
      </c>
      <c r="P102" s="56">
        <f>VLOOKUP(A102,'BENS IMOVEIS'!$A:$C,3,0)</f>
        <v>204678605.78</v>
      </c>
      <c r="Q102" s="72">
        <f t="shared" si="19"/>
        <v>214096815.81</v>
      </c>
      <c r="R102" s="57">
        <f t="shared" si="26"/>
        <v>2.8105577665785107E-3</v>
      </c>
      <c r="S102" s="70" t="str" cm="1">
        <f t="array" ref="S102">_xlfn.IFS(R102&gt;20%,"10",R102&gt;10%,"7",R102&gt;0%,"4",R102=0,"0")</f>
        <v>4</v>
      </c>
      <c r="T102" s="74">
        <f t="shared" si="27"/>
        <v>8</v>
      </c>
      <c r="U102" s="55" t="s">
        <v>772</v>
      </c>
      <c r="V102" s="71" t="str">
        <f t="shared" si="28"/>
        <v>10</v>
      </c>
      <c r="W102" s="74">
        <f t="shared" si="29"/>
        <v>40</v>
      </c>
      <c r="X102" s="55">
        <f>VLOOKUP(A102,'NOTAS AUDITORIA-CONTINUA-OM'!$A:$C,3,0)</f>
        <v>35</v>
      </c>
      <c r="Y102" s="57">
        <f>VLOOKUP(A102,'NOTAS AUDITORIA-CONTINUA-OM'!$A:$D,4,0)</f>
        <v>5.89622641509434E-3</v>
      </c>
      <c r="Z102" s="71" t="str">
        <f t="shared" si="30"/>
        <v>4</v>
      </c>
      <c r="AA102" s="74">
        <f t="shared" si="31"/>
        <v>12</v>
      </c>
      <c r="AB102" s="55">
        <f>VLOOKUP(A102,'OM em FOCO'!$B:$G,6,0)</f>
        <v>0</v>
      </c>
      <c r="AC102" s="71">
        <f t="shared" si="32"/>
        <v>0</v>
      </c>
      <c r="AD102" s="74">
        <f t="shared" si="33"/>
        <v>0</v>
      </c>
      <c r="AE102" s="71">
        <f>VLOOKUP(A102,OM_SIAFI!$B:$E,4,0)</f>
        <v>5</v>
      </c>
      <c r="AF102" s="74">
        <f t="shared" si="34"/>
        <v>5</v>
      </c>
      <c r="AG102" s="71">
        <f>VLOOKUP(A102,OM_SIAFI!$B:$F,5,0)</f>
        <v>0</v>
      </c>
      <c r="AH102" s="74">
        <f t="shared" si="35"/>
        <v>0</v>
      </c>
      <c r="AI102" s="86">
        <f t="shared" si="36"/>
        <v>101</v>
      </c>
    </row>
    <row r="103" spans="1:35" x14ac:dyDescent="0.25">
      <c r="A103" s="55">
        <v>791540</v>
      </c>
      <c r="B103" s="55" t="s">
        <v>545</v>
      </c>
      <c r="C103" s="56">
        <f>VLOOKUP(A103,EXEC_LICITACAO!$A:$Z,25,0)</f>
        <v>4888331.55</v>
      </c>
      <c r="D103" s="63">
        <f t="shared" si="37"/>
        <v>6.8407324609718006E-4</v>
      </c>
      <c r="E103" s="70" t="str" cm="1">
        <f t="array" ref="E103">_xlfn.IFS(D103&gt;20%,"10",D103&gt;10%,"7",D103&gt;0%,"4",D103=0,"0")</f>
        <v>4</v>
      </c>
      <c r="F103" s="74">
        <f t="shared" si="20"/>
        <v>16</v>
      </c>
      <c r="G103" s="56">
        <f>VLOOKUP(A103,PAGAMENTO!$A:$C,3,0)</f>
        <v>28214584.490000002</v>
      </c>
      <c r="H103" s="57">
        <f t="shared" si="21"/>
        <v>2.8605349379682717E-3</v>
      </c>
      <c r="I103" s="70" t="str" cm="1">
        <f t="array" ref="I103">_xlfn.IFS(H103&gt;20%,"10",H103&gt;10%,"7",H103&gt;0%,"4",H103=0,"0")</f>
        <v>4</v>
      </c>
      <c r="J103" s="74">
        <f t="shared" si="22"/>
        <v>12</v>
      </c>
      <c r="K103" s="56">
        <f>VLOOKUP(A103,MUNIC!C:E,3,0)</f>
        <v>2621672.77</v>
      </c>
      <c r="L103" s="57">
        <f t="shared" si="23"/>
        <v>1.234087140638219E-2</v>
      </c>
      <c r="M103" s="70" t="str">
        <f t="shared" si="24"/>
        <v>4</v>
      </c>
      <c r="N103" s="74">
        <f t="shared" si="25"/>
        <v>8</v>
      </c>
      <c r="O103" s="56">
        <f>VLOOKUP(A103,'BENS MOVEIS'!$A:$C,3,0)</f>
        <v>22602098.640000001</v>
      </c>
      <c r="P103" s="56">
        <f>VLOOKUP(A103,'BENS IMOVEIS'!$A:$C,3,0)</f>
        <v>28326400</v>
      </c>
      <c r="Q103" s="72">
        <f t="shared" si="19"/>
        <v>50928498.640000001</v>
      </c>
      <c r="R103" s="57">
        <f t="shared" si="26"/>
        <v>6.68564298125117E-4</v>
      </c>
      <c r="S103" s="70" t="str" cm="1">
        <f t="array" ref="S103">_xlfn.IFS(R103&gt;20%,"10",R103&gt;10%,"7",R103&gt;0%,"4",R103=0,"0")</f>
        <v>4</v>
      </c>
      <c r="T103" s="74">
        <f t="shared" si="27"/>
        <v>8</v>
      </c>
      <c r="U103" s="55" t="s">
        <v>772</v>
      </c>
      <c r="V103" s="71" t="str">
        <f t="shared" si="28"/>
        <v>10</v>
      </c>
      <c r="W103" s="74">
        <f t="shared" si="29"/>
        <v>40</v>
      </c>
      <c r="X103" s="55">
        <f>VLOOKUP(A103,'NOTAS AUDITORIA-CONTINUA-OM'!$A:$C,3,0)</f>
        <v>35</v>
      </c>
      <c r="Y103" s="57">
        <f>VLOOKUP(A103,'NOTAS AUDITORIA-CONTINUA-OM'!$A:$D,4,0)</f>
        <v>5.89622641509434E-3</v>
      </c>
      <c r="Z103" s="71" t="str">
        <f t="shared" si="30"/>
        <v>4</v>
      </c>
      <c r="AA103" s="74">
        <f t="shared" si="31"/>
        <v>12</v>
      </c>
      <c r="AB103" s="55">
        <f>VLOOKUP(A103,'OM em FOCO'!$B:$G,6,0)</f>
        <v>0</v>
      </c>
      <c r="AC103" s="71">
        <f t="shared" si="32"/>
        <v>0</v>
      </c>
      <c r="AD103" s="74">
        <f t="shared" si="33"/>
        <v>0</v>
      </c>
      <c r="AE103" s="71">
        <f>VLOOKUP(A103,OM_SIAFI!$B:$E,4,0)</f>
        <v>5</v>
      </c>
      <c r="AF103" s="74">
        <f t="shared" si="34"/>
        <v>5</v>
      </c>
      <c r="AG103" s="71">
        <f>VLOOKUP(A103,OM_SIAFI!$B:$F,5,0)</f>
        <v>10</v>
      </c>
      <c r="AH103" s="74">
        <f t="shared" si="35"/>
        <v>10</v>
      </c>
      <c r="AI103" s="86">
        <f t="shared" si="36"/>
        <v>111</v>
      </c>
    </row>
    <row r="104" spans="1:35" x14ac:dyDescent="0.25">
      <c r="A104" s="55">
        <v>753000</v>
      </c>
      <c r="B104" s="55" t="s">
        <v>255</v>
      </c>
      <c r="C104" s="56">
        <f>VLOOKUP(A104,EXEC_LICITACAO!$A:$Z,25,0)</f>
        <v>4784704.1400000006</v>
      </c>
      <c r="D104" s="63">
        <f t="shared" si="37"/>
        <v>6.6957162360732603E-4</v>
      </c>
      <c r="E104" s="70" t="str" cm="1">
        <f t="array" ref="E104">_xlfn.IFS(D104&gt;20%,"10",D104&gt;10%,"7",D104&gt;0%,"4",D104=0,"0")</f>
        <v>4</v>
      </c>
      <c r="F104" s="74">
        <f t="shared" si="20"/>
        <v>16</v>
      </c>
      <c r="G104" s="56">
        <f>VLOOKUP(A104,PAGAMENTO!$A:$C,3,0)</f>
        <v>32787692.339999996</v>
      </c>
      <c r="H104" s="57">
        <f t="shared" si="21"/>
        <v>3.3241793621722996E-3</v>
      </c>
      <c r="I104" s="70" t="str" cm="1">
        <f t="array" ref="I104">_xlfn.IFS(H104&gt;20%,"10",H104&gt;10%,"7",H104&gt;0%,"4",H104=0,"0")</f>
        <v>4</v>
      </c>
      <c r="J104" s="74">
        <f t="shared" si="22"/>
        <v>12</v>
      </c>
      <c r="K104" s="56">
        <f>VLOOKUP(A104,MUNIC!C:E,3,0)</f>
        <v>760536</v>
      </c>
      <c r="L104" s="57">
        <f t="shared" si="23"/>
        <v>3.5800337415581749E-3</v>
      </c>
      <c r="M104" s="70" t="str">
        <f t="shared" si="24"/>
        <v>4</v>
      </c>
      <c r="N104" s="74">
        <f t="shared" si="25"/>
        <v>8</v>
      </c>
      <c r="O104" s="56">
        <f>VLOOKUP(A104,'BENS MOVEIS'!$A:$C,3,0)</f>
        <v>21331003.379999999</v>
      </c>
      <c r="P104" s="56">
        <f>VLOOKUP(A104,'BENS IMOVEIS'!$A:$C,3,0)</f>
        <v>95878779.340000004</v>
      </c>
      <c r="Q104" s="72">
        <f t="shared" si="19"/>
        <v>117209782.72</v>
      </c>
      <c r="R104" s="57">
        <f t="shared" si="26"/>
        <v>1.5386724174124265E-3</v>
      </c>
      <c r="S104" s="70" t="str" cm="1">
        <f t="array" ref="S104">_xlfn.IFS(R104&gt;20%,"10",R104&gt;10%,"7",R104&gt;0%,"4",R104=0,"0")</f>
        <v>4</v>
      </c>
      <c r="T104" s="74">
        <f t="shared" si="27"/>
        <v>8</v>
      </c>
      <c r="U104" s="55" t="s">
        <v>772</v>
      </c>
      <c r="V104" s="71" t="str">
        <f t="shared" si="28"/>
        <v>10</v>
      </c>
      <c r="W104" s="74">
        <f t="shared" si="29"/>
        <v>40</v>
      </c>
      <c r="X104" s="55">
        <f>VLOOKUP(A104,'NOTAS AUDITORIA-CONTINUA-OM'!$A:$C,3,0)</f>
        <v>14</v>
      </c>
      <c r="Y104" s="57">
        <f>VLOOKUP(A104,'NOTAS AUDITORIA-CONTINUA-OM'!$A:$D,4,0)</f>
        <v>2.3584905660377358E-3</v>
      </c>
      <c r="Z104" s="71" t="str">
        <f t="shared" si="30"/>
        <v>4</v>
      </c>
      <c r="AA104" s="74">
        <f t="shared" si="31"/>
        <v>12</v>
      </c>
      <c r="AB104" s="55">
        <f>VLOOKUP(A104,'OM em FOCO'!$B:$G,6,0)</f>
        <v>0</v>
      </c>
      <c r="AC104" s="71">
        <f t="shared" si="32"/>
        <v>0</v>
      </c>
      <c r="AD104" s="74">
        <f t="shared" si="33"/>
        <v>0</v>
      </c>
      <c r="AE104" s="71">
        <f>VLOOKUP(A104,OM_SIAFI!$B:$E,4,0)</f>
        <v>0</v>
      </c>
      <c r="AF104" s="74">
        <f t="shared" si="34"/>
        <v>0</v>
      </c>
      <c r="AG104" s="71">
        <f>VLOOKUP(A104,OM_SIAFI!$B:$F,5,0)</f>
        <v>6</v>
      </c>
      <c r="AH104" s="74">
        <f t="shared" si="35"/>
        <v>6</v>
      </c>
      <c r="AI104" s="86">
        <f t="shared" si="36"/>
        <v>102</v>
      </c>
    </row>
    <row r="105" spans="1:35" x14ac:dyDescent="0.25">
      <c r="A105" s="55">
        <v>762200</v>
      </c>
      <c r="B105" s="55" t="s">
        <v>259</v>
      </c>
      <c r="C105" s="56">
        <f>VLOOKUP(A105,EXEC_LICITACAO!$A:$Z,25,0)</f>
        <v>4721742.3599999994</v>
      </c>
      <c r="D105" s="63">
        <f t="shared" si="37"/>
        <v>6.6076075045273049E-4</v>
      </c>
      <c r="E105" s="70" t="str" cm="1">
        <f t="array" ref="E105">_xlfn.IFS(D105&gt;20%,"10",D105&gt;10%,"7",D105&gt;0%,"4",D105=0,"0")</f>
        <v>4</v>
      </c>
      <c r="F105" s="74">
        <f t="shared" si="20"/>
        <v>16</v>
      </c>
      <c r="G105" s="56">
        <f>VLOOKUP(A105,PAGAMENTO!$A:$C,3,0)</f>
        <v>78952161.129999995</v>
      </c>
      <c r="H105" s="57">
        <f t="shared" si="21"/>
        <v>8.0045628678498213E-3</v>
      </c>
      <c r="I105" s="70" t="str" cm="1">
        <f t="array" ref="I105">_xlfn.IFS(H105&gt;20%,"10",H105&gt;10%,"7",H105&gt;0%,"4",H105=0,"0")</f>
        <v>4</v>
      </c>
      <c r="J105" s="74">
        <f t="shared" si="22"/>
        <v>12</v>
      </c>
      <c r="K105" s="56">
        <f>VLOOKUP(A105,MUNIC!C:E,3,0)</f>
        <v>1673189.4</v>
      </c>
      <c r="L105" s="57">
        <f t="shared" si="23"/>
        <v>7.8761222453867762E-3</v>
      </c>
      <c r="M105" s="70" t="str">
        <f t="shared" si="24"/>
        <v>4</v>
      </c>
      <c r="N105" s="74">
        <f t="shared" si="25"/>
        <v>8</v>
      </c>
      <c r="O105" s="56">
        <f>VLOOKUP(A105,'BENS MOVEIS'!$A:$C,3,0)</f>
        <v>18119262.530000001</v>
      </c>
      <c r="P105" s="56">
        <f>VLOOKUP(A105,'BENS IMOVEIS'!$A:$C,3,0)</f>
        <v>32938971.719999999</v>
      </c>
      <c r="Q105" s="72">
        <f t="shared" si="19"/>
        <v>51058234.25</v>
      </c>
      <c r="R105" s="57">
        <f t="shared" si="26"/>
        <v>6.7026740344645398E-4</v>
      </c>
      <c r="S105" s="70" t="str" cm="1">
        <f t="array" ref="S105">_xlfn.IFS(R105&gt;20%,"10",R105&gt;10%,"7",R105&gt;0%,"4",R105=0,"0")</f>
        <v>4</v>
      </c>
      <c r="T105" s="74">
        <f t="shared" si="27"/>
        <v>8</v>
      </c>
      <c r="U105" s="55">
        <f>VLOOKUP(A105,'Tempo sem Auditoria'!$A:$M,13,0)</f>
        <v>3</v>
      </c>
      <c r="V105" s="71" t="str">
        <f t="shared" si="28"/>
        <v>4</v>
      </c>
      <c r="W105" s="74">
        <f t="shared" si="29"/>
        <v>16</v>
      </c>
      <c r="X105" s="55">
        <f>VLOOKUP(A105,'NOTAS AUDITORIA-CONTINUA-OM'!$A:$C,3,0)</f>
        <v>80</v>
      </c>
      <c r="Y105" s="57">
        <f>VLOOKUP(A105,'NOTAS AUDITORIA-CONTINUA-OM'!$A:$D,4,0)</f>
        <v>1.3477088948787063E-2</v>
      </c>
      <c r="Z105" s="71" t="str">
        <f t="shared" si="30"/>
        <v>4</v>
      </c>
      <c r="AA105" s="74">
        <f t="shared" si="31"/>
        <v>12</v>
      </c>
      <c r="AB105" s="55">
        <f>VLOOKUP(A105,'OM em FOCO'!$B:$G,6,0)</f>
        <v>0</v>
      </c>
      <c r="AC105" s="71">
        <f t="shared" si="32"/>
        <v>0</v>
      </c>
      <c r="AD105" s="74">
        <f t="shared" si="33"/>
        <v>0</v>
      </c>
      <c r="AE105" s="71">
        <f>VLOOKUP(A105,OM_SIAFI!$B:$E,4,0)</f>
        <v>10</v>
      </c>
      <c r="AF105" s="74">
        <f t="shared" si="34"/>
        <v>10</v>
      </c>
      <c r="AG105" s="71">
        <f>VLOOKUP(A105,OM_SIAFI!$B:$F,5,0)</f>
        <v>0</v>
      </c>
      <c r="AH105" s="74">
        <f t="shared" si="35"/>
        <v>0</v>
      </c>
      <c r="AI105" s="86">
        <f t="shared" si="36"/>
        <v>82</v>
      </c>
    </row>
    <row r="106" spans="1:35" x14ac:dyDescent="0.25">
      <c r="A106" s="55">
        <v>781330</v>
      </c>
      <c r="B106" s="55" t="s">
        <v>328</v>
      </c>
      <c r="C106" s="56">
        <f>VLOOKUP(A106,EXEC_LICITACAO!$A:$Z,25,0)</f>
        <v>4606802.3</v>
      </c>
      <c r="D106" s="63">
        <f t="shared" si="37"/>
        <v>6.4467603542336547E-4</v>
      </c>
      <c r="E106" s="70" t="str" cm="1">
        <f t="array" ref="E106">_xlfn.IFS(D106&gt;20%,"10",D106&gt;10%,"7",D106&gt;0%,"4",D106=0,"0")</f>
        <v>4</v>
      </c>
      <c r="F106" s="74">
        <f t="shared" si="20"/>
        <v>16</v>
      </c>
      <c r="G106" s="56">
        <f>VLOOKUP(A106,PAGAMENTO!$A:$C,3,0)</f>
        <v>18621266.460000005</v>
      </c>
      <c r="H106" s="57">
        <f t="shared" si="21"/>
        <v>1.8879166310928992E-3</v>
      </c>
      <c r="I106" s="70" t="str" cm="1">
        <f t="array" ref="I106">_xlfn.IFS(H106&gt;20%,"10",H106&gt;10%,"7",H106&gt;0%,"4",H106=0,"0")</f>
        <v>4</v>
      </c>
      <c r="J106" s="74">
        <f t="shared" si="22"/>
        <v>12</v>
      </c>
      <c r="K106" s="56">
        <f>VLOOKUP(A106,MUNIC!C:E,3,0)</f>
        <v>0</v>
      </c>
      <c r="L106" s="57">
        <f t="shared" si="23"/>
        <v>0</v>
      </c>
      <c r="M106" s="70" t="str">
        <f t="shared" si="24"/>
        <v>0</v>
      </c>
      <c r="N106" s="74">
        <f t="shared" si="25"/>
        <v>0</v>
      </c>
      <c r="O106" s="56">
        <f>VLOOKUP(A106,'BENS MOVEIS'!$A:$C,3,0)</f>
        <v>12186384.74</v>
      </c>
      <c r="P106" s="56">
        <f>VLOOKUP(A106,'BENS IMOVEIS'!$A:$C,3,0)</f>
        <v>1147262.03</v>
      </c>
      <c r="Q106" s="72">
        <f t="shared" si="19"/>
        <v>13333646.77</v>
      </c>
      <c r="R106" s="57">
        <f t="shared" si="26"/>
        <v>1.7503756113540291E-4</v>
      </c>
      <c r="S106" s="70" t="str" cm="1">
        <f t="array" ref="S106">_xlfn.IFS(R106&gt;20%,"10",R106&gt;10%,"7",R106&gt;0%,"4",R106=0,"0")</f>
        <v>4</v>
      </c>
      <c r="T106" s="74">
        <f t="shared" si="27"/>
        <v>8</v>
      </c>
      <c r="U106" s="55">
        <f>VLOOKUP(A106,'Tempo sem Auditoria'!$A:$M,13,0)</f>
        <v>9</v>
      </c>
      <c r="V106" s="71" t="str">
        <f t="shared" si="28"/>
        <v>10</v>
      </c>
      <c r="W106" s="74">
        <f t="shared" si="29"/>
        <v>40</v>
      </c>
      <c r="X106" s="55">
        <f>VLOOKUP(A106,'NOTAS AUDITORIA-CONTINUA-OM'!$A:$C,3,0)</f>
        <v>51</v>
      </c>
      <c r="Y106" s="57">
        <f>VLOOKUP(A106,'NOTAS AUDITORIA-CONTINUA-OM'!$A:$D,4,0)</f>
        <v>8.5916442048517526E-3</v>
      </c>
      <c r="Z106" s="71" t="str">
        <f t="shared" si="30"/>
        <v>4</v>
      </c>
      <c r="AA106" s="74">
        <f t="shared" si="31"/>
        <v>12</v>
      </c>
      <c r="AB106" s="55">
        <f>VLOOKUP(A106,'OM em FOCO'!$B:$G,6,0)</f>
        <v>0</v>
      </c>
      <c r="AC106" s="71">
        <f t="shared" si="32"/>
        <v>0</v>
      </c>
      <c r="AD106" s="74">
        <f t="shared" si="33"/>
        <v>0</v>
      </c>
      <c r="AE106" s="71">
        <f>VLOOKUP(A106,OM_SIAFI!$B:$E,4,0)</f>
        <v>5</v>
      </c>
      <c r="AF106" s="74">
        <f t="shared" si="34"/>
        <v>5</v>
      </c>
      <c r="AG106" s="71">
        <f>VLOOKUP(A106,OM_SIAFI!$B:$F,5,0)</f>
        <v>0</v>
      </c>
      <c r="AH106" s="74">
        <f t="shared" si="35"/>
        <v>0</v>
      </c>
      <c r="AI106" s="86">
        <f t="shared" si="36"/>
        <v>93</v>
      </c>
    </row>
    <row r="107" spans="1:35" x14ac:dyDescent="0.25">
      <c r="A107" s="55">
        <v>770000</v>
      </c>
      <c r="B107" s="55" t="s">
        <v>289</v>
      </c>
      <c r="C107" s="56">
        <f>VLOOKUP(A107,EXEC_LICITACAO!$A:$Z,25,0)</f>
        <v>4582974.75</v>
      </c>
      <c r="D107" s="63">
        <f t="shared" si="37"/>
        <v>6.4134160744761925E-4</v>
      </c>
      <c r="E107" s="70" t="str" cm="1">
        <f t="array" ref="E107">_xlfn.IFS(D107&gt;20%,"10",D107&gt;10%,"7",D107&gt;0%,"4",D107=0,"0")</f>
        <v>4</v>
      </c>
      <c r="F107" s="74">
        <f t="shared" si="20"/>
        <v>16</v>
      </c>
      <c r="G107" s="56">
        <f>VLOOKUP(A107,PAGAMENTO!$A:$C,3,0)</f>
        <v>29501206.559999999</v>
      </c>
      <c r="H107" s="57">
        <f t="shared" si="21"/>
        <v>2.9909790841331917E-3</v>
      </c>
      <c r="I107" s="70" t="str" cm="1">
        <f t="array" ref="I107">_xlfn.IFS(H107&gt;20%,"10",H107&gt;10%,"7",H107&gt;0%,"4",H107=0,"0")</f>
        <v>4</v>
      </c>
      <c r="J107" s="74">
        <f t="shared" si="22"/>
        <v>12</v>
      </c>
      <c r="K107" s="56">
        <f>VLOOKUP(A107,MUNIC!C:E,3,0)</f>
        <v>55665</v>
      </c>
      <c r="L107" s="57">
        <f t="shared" si="23"/>
        <v>2.6202911923148389E-4</v>
      </c>
      <c r="M107" s="70" t="str">
        <f t="shared" si="24"/>
        <v>4</v>
      </c>
      <c r="N107" s="74">
        <f t="shared" si="25"/>
        <v>8</v>
      </c>
      <c r="O107" s="56">
        <f>VLOOKUP(A107,'BENS MOVEIS'!$A:$C,3,0)</f>
        <v>4821033.4000000004</v>
      </c>
      <c r="P107" s="56">
        <v>0</v>
      </c>
      <c r="Q107" s="72">
        <f t="shared" si="19"/>
        <v>4821033.4000000004</v>
      </c>
      <c r="R107" s="57">
        <f t="shared" si="26"/>
        <v>6.328815687445419E-5</v>
      </c>
      <c r="S107" s="70" t="str" cm="1">
        <f t="array" ref="S107">_xlfn.IFS(R107&gt;20%,"10",R107&gt;10%,"7",R107&gt;0%,"4",R107=0,"0")</f>
        <v>4</v>
      </c>
      <c r="T107" s="74">
        <f t="shared" si="27"/>
        <v>8</v>
      </c>
      <c r="U107" s="55" t="s">
        <v>772</v>
      </c>
      <c r="V107" s="71" t="str">
        <f t="shared" si="28"/>
        <v>10</v>
      </c>
      <c r="W107" s="74">
        <f t="shared" si="29"/>
        <v>40</v>
      </c>
      <c r="X107" s="55">
        <f>VLOOKUP(A107,'NOTAS AUDITORIA-CONTINUA-OM'!$A:$C,3,0)</f>
        <v>7</v>
      </c>
      <c r="Y107" s="57">
        <f>VLOOKUP(A107,'NOTAS AUDITORIA-CONTINUA-OM'!$A:$D,4,0)</f>
        <v>1.1792452830188679E-3</v>
      </c>
      <c r="Z107" s="71" t="str">
        <f t="shared" si="30"/>
        <v>4</v>
      </c>
      <c r="AA107" s="74">
        <f t="shared" si="31"/>
        <v>12</v>
      </c>
      <c r="AB107" s="55">
        <f>VLOOKUP(A107,'OM em FOCO'!$B:$G,6,0)</f>
        <v>1</v>
      </c>
      <c r="AC107" s="71">
        <f t="shared" si="32"/>
        <v>2</v>
      </c>
      <c r="AD107" s="74">
        <f t="shared" si="33"/>
        <v>4</v>
      </c>
      <c r="AE107" s="71">
        <f>VLOOKUP(A107,OM_SIAFI!$B:$E,4,0)</f>
        <v>0</v>
      </c>
      <c r="AF107" s="74">
        <f t="shared" si="34"/>
        <v>0</v>
      </c>
      <c r="AG107" s="71">
        <f>VLOOKUP(A107,OM_SIAFI!$B:$F,5,0)</f>
        <v>0</v>
      </c>
      <c r="AH107" s="74">
        <f t="shared" si="35"/>
        <v>0</v>
      </c>
      <c r="AI107" s="86">
        <f t="shared" si="36"/>
        <v>100</v>
      </c>
    </row>
    <row r="108" spans="1:35" x14ac:dyDescent="0.25">
      <c r="A108" s="55">
        <v>791904</v>
      </c>
      <c r="B108" s="55" t="s">
        <v>577</v>
      </c>
      <c r="C108" s="56">
        <f>VLOOKUP(A108,EXEC_LICITACAO!$A:$Z,25,0)</f>
        <v>4476992.6900000004</v>
      </c>
      <c r="D108" s="63">
        <f t="shared" si="37"/>
        <v>6.2651047517463222E-4</v>
      </c>
      <c r="E108" s="70" t="str" cm="1">
        <f t="array" ref="E108">_xlfn.IFS(D108&gt;20%,"10",D108&gt;10%,"7",D108&gt;0%,"4",D108=0,"0")</f>
        <v>4</v>
      </c>
      <c r="F108" s="74">
        <f t="shared" si="20"/>
        <v>16</v>
      </c>
      <c r="G108" s="56">
        <f>VLOOKUP(A108,PAGAMENTO!$A:$C,3,0)</f>
        <v>11111694.609999999</v>
      </c>
      <c r="H108" s="57">
        <f t="shared" si="21"/>
        <v>1.1265588782001846E-3</v>
      </c>
      <c r="I108" s="70" t="str" cm="1">
        <f t="array" ref="I108">_xlfn.IFS(H108&gt;20%,"10",H108&gt;10%,"7",H108&gt;0%,"4",H108=0,"0")</f>
        <v>4</v>
      </c>
      <c r="J108" s="74">
        <f t="shared" si="22"/>
        <v>12</v>
      </c>
      <c r="K108" s="56">
        <f>VLOOKUP(A108,MUNIC!C:E,3,0)</f>
        <v>0</v>
      </c>
      <c r="L108" s="57">
        <f t="shared" si="23"/>
        <v>0</v>
      </c>
      <c r="M108" s="70" t="str">
        <f t="shared" si="24"/>
        <v>0</v>
      </c>
      <c r="N108" s="74">
        <f t="shared" si="25"/>
        <v>0</v>
      </c>
      <c r="O108" s="56">
        <f>VLOOKUP(A108,'BENS MOVEIS'!$A:$C,3,0)</f>
        <v>3466588.48</v>
      </c>
      <c r="P108" s="56">
        <v>0</v>
      </c>
      <c r="Q108" s="72">
        <f t="shared" si="19"/>
        <v>3466588.48</v>
      </c>
      <c r="R108" s="57">
        <f t="shared" si="26"/>
        <v>4.5507669692024054E-5</v>
      </c>
      <c r="S108" s="70" t="str" cm="1">
        <f t="array" ref="S108">_xlfn.IFS(R108&gt;20%,"10",R108&gt;10%,"7",R108&gt;0%,"4",R108=0,"0")</f>
        <v>4</v>
      </c>
      <c r="T108" s="74">
        <f t="shared" si="27"/>
        <v>8</v>
      </c>
      <c r="U108" s="55" t="s">
        <v>772</v>
      </c>
      <c r="V108" s="71" t="str">
        <f t="shared" si="28"/>
        <v>10</v>
      </c>
      <c r="W108" s="74">
        <f t="shared" si="29"/>
        <v>40</v>
      </c>
      <c r="X108" s="55">
        <f>VLOOKUP(A108,'NOTAS AUDITORIA-CONTINUA-OM'!$A:$C,3,0)</f>
        <v>8</v>
      </c>
      <c r="Y108" s="57">
        <f>VLOOKUP(A108,'NOTAS AUDITORIA-CONTINUA-OM'!$A:$D,4,0)</f>
        <v>1.3477088948787063E-3</v>
      </c>
      <c r="Z108" s="71" t="str">
        <f t="shared" si="30"/>
        <v>4</v>
      </c>
      <c r="AA108" s="74">
        <f t="shared" si="31"/>
        <v>12</v>
      </c>
      <c r="AB108" s="55">
        <f>VLOOKUP(A108,'OM em FOCO'!$B:$G,6,0)</f>
        <v>0</v>
      </c>
      <c r="AC108" s="71">
        <f t="shared" si="32"/>
        <v>0</v>
      </c>
      <c r="AD108" s="74">
        <f t="shared" si="33"/>
        <v>0</v>
      </c>
      <c r="AE108" s="71">
        <f>VLOOKUP(A108,OM_SIAFI!$B:$E,4,0)</f>
        <v>0</v>
      </c>
      <c r="AF108" s="74">
        <f t="shared" si="34"/>
        <v>0</v>
      </c>
      <c r="AG108" s="71">
        <f>VLOOKUP(A108,OM_SIAFI!$B:$F,5,0)</f>
        <v>4</v>
      </c>
      <c r="AH108" s="74">
        <f t="shared" si="35"/>
        <v>4</v>
      </c>
      <c r="AI108" s="86">
        <f t="shared" si="36"/>
        <v>92</v>
      </c>
    </row>
    <row r="109" spans="1:35" x14ac:dyDescent="0.25">
      <c r="A109" s="55">
        <v>781310</v>
      </c>
      <c r="B109" s="55" t="s">
        <v>324</v>
      </c>
      <c r="C109" s="56">
        <f>VLOOKUP(A109,EXEC_LICITACAO!$A:$Z,25,0)</f>
        <v>4084491.04</v>
      </c>
      <c r="D109" s="63">
        <f t="shared" si="37"/>
        <v>5.7158378391654861E-4</v>
      </c>
      <c r="E109" s="70" t="str" cm="1">
        <f t="array" ref="E109">_xlfn.IFS(D109&gt;20%,"10",D109&gt;10%,"7",D109&gt;0%,"4",D109=0,"0")</f>
        <v>4</v>
      </c>
      <c r="F109" s="74">
        <f t="shared" si="20"/>
        <v>16</v>
      </c>
      <c r="G109" s="56">
        <f>VLOOKUP(A109,PAGAMENTO!$A:$C,3,0)</f>
        <v>21862488.579999998</v>
      </c>
      <c r="H109" s="57">
        <f t="shared" si="21"/>
        <v>2.2165278541028174E-3</v>
      </c>
      <c r="I109" s="70" t="str" cm="1">
        <f t="array" ref="I109">_xlfn.IFS(H109&gt;20%,"10",H109&gt;10%,"7",H109&gt;0%,"4",H109=0,"0")</f>
        <v>4</v>
      </c>
      <c r="J109" s="74">
        <f t="shared" si="22"/>
        <v>12</v>
      </c>
      <c r="K109" s="56">
        <f>VLOOKUP(A109,MUNIC!C:E,3,0)</f>
        <v>445959</v>
      </c>
      <c r="L109" s="57">
        <f t="shared" si="23"/>
        <v>2.0992408871526691E-3</v>
      </c>
      <c r="M109" s="70" t="str">
        <f t="shared" si="24"/>
        <v>4</v>
      </c>
      <c r="N109" s="74">
        <f t="shared" si="25"/>
        <v>8</v>
      </c>
      <c r="O109" s="56">
        <f>VLOOKUP(A109,'BENS MOVEIS'!$A:$C,3,0)</f>
        <v>15402745.58</v>
      </c>
      <c r="P109" s="56">
        <f>VLOOKUP(A109,'BENS IMOVEIS'!$A:$C,3,0)</f>
        <v>72842556.709999993</v>
      </c>
      <c r="Q109" s="72">
        <f t="shared" si="19"/>
        <v>88245302.289999992</v>
      </c>
      <c r="R109" s="57">
        <f t="shared" si="26"/>
        <v>1.158440954746995E-3</v>
      </c>
      <c r="S109" s="70" t="str" cm="1">
        <f t="array" ref="S109">_xlfn.IFS(R109&gt;20%,"10",R109&gt;10%,"7",R109&gt;0%,"4",R109=0,"0")</f>
        <v>4</v>
      </c>
      <c r="T109" s="74">
        <f t="shared" si="27"/>
        <v>8</v>
      </c>
      <c r="U109" s="55" t="s">
        <v>772</v>
      </c>
      <c r="V109" s="71" t="str">
        <f t="shared" si="28"/>
        <v>10</v>
      </c>
      <c r="W109" s="74">
        <f t="shared" si="29"/>
        <v>40</v>
      </c>
      <c r="X109" s="55">
        <f>VLOOKUP(A109,'NOTAS AUDITORIA-CONTINUA-OM'!$A:$C,3,0)</f>
        <v>19</v>
      </c>
      <c r="Y109" s="57">
        <f>VLOOKUP(A109,'NOTAS AUDITORIA-CONTINUA-OM'!$A:$D,4,0)</f>
        <v>3.2008086253369271E-3</v>
      </c>
      <c r="Z109" s="71" t="str">
        <f t="shared" si="30"/>
        <v>4</v>
      </c>
      <c r="AA109" s="74">
        <f t="shared" si="31"/>
        <v>12</v>
      </c>
      <c r="AB109" s="55">
        <f>VLOOKUP(A109,'OM em FOCO'!$B:$G,6,0)</f>
        <v>0</v>
      </c>
      <c r="AC109" s="71">
        <f t="shared" si="32"/>
        <v>0</v>
      </c>
      <c r="AD109" s="74">
        <f t="shared" si="33"/>
        <v>0</v>
      </c>
      <c r="AE109" s="71">
        <f>VLOOKUP(A109,OM_SIAFI!$B:$E,4,0)</f>
        <v>0</v>
      </c>
      <c r="AF109" s="74">
        <f t="shared" si="34"/>
        <v>0</v>
      </c>
      <c r="AG109" s="71">
        <f>VLOOKUP(A109,OM_SIAFI!$B:$F,5,0)</f>
        <v>0</v>
      </c>
      <c r="AH109" s="74">
        <f t="shared" si="35"/>
        <v>0</v>
      </c>
      <c r="AI109" s="86">
        <f t="shared" si="36"/>
        <v>96</v>
      </c>
    </row>
    <row r="110" spans="1:35" x14ac:dyDescent="0.25">
      <c r="A110" s="55">
        <v>789101</v>
      </c>
      <c r="B110" s="55" t="s">
        <v>509</v>
      </c>
      <c r="C110" s="56">
        <f>VLOOKUP(A110,EXEC_LICITACAO!$A:$Z,25,0)</f>
        <v>4043145.9800000004</v>
      </c>
      <c r="D110" s="63">
        <f t="shared" si="37"/>
        <v>5.6579795512916157E-4</v>
      </c>
      <c r="E110" s="70" t="str" cm="1">
        <f t="array" ref="E110">_xlfn.IFS(D110&gt;20%,"10",D110&gt;10%,"7",D110&gt;0%,"4",D110=0,"0")</f>
        <v>4</v>
      </c>
      <c r="F110" s="74">
        <f t="shared" si="20"/>
        <v>16</v>
      </c>
      <c r="G110" s="56">
        <f>VLOOKUP(A110,PAGAMENTO!$A:$C,3,0)</f>
        <v>9335640.6300000008</v>
      </c>
      <c r="H110" s="57">
        <f t="shared" si="21"/>
        <v>9.4649369016566818E-4</v>
      </c>
      <c r="I110" s="70" t="str" cm="1">
        <f t="array" ref="I110">_xlfn.IFS(H110&gt;20%,"10",H110&gt;10%,"7",H110&gt;0%,"4",H110=0,"0")</f>
        <v>4</v>
      </c>
      <c r="J110" s="74">
        <f t="shared" si="22"/>
        <v>12</v>
      </c>
      <c r="K110" s="56">
        <f>VLOOKUP(A110,MUNIC!C:E,3,0)</f>
        <v>0</v>
      </c>
      <c r="L110" s="57">
        <f t="shared" si="23"/>
        <v>0</v>
      </c>
      <c r="M110" s="70" t="str">
        <f t="shared" si="24"/>
        <v>0</v>
      </c>
      <c r="N110" s="74">
        <f t="shared" si="25"/>
        <v>0</v>
      </c>
      <c r="O110" s="56">
        <f>VLOOKUP(A110,'BENS MOVEIS'!$A:$C,3,0)</f>
        <v>35463187.259999998</v>
      </c>
      <c r="P110" s="56">
        <f>VLOOKUP(A110,'BENS IMOVEIS'!$A:$C,3,0)</f>
        <v>64950</v>
      </c>
      <c r="Q110" s="72">
        <f t="shared" si="19"/>
        <v>35528137.259999998</v>
      </c>
      <c r="R110" s="57">
        <f t="shared" si="26"/>
        <v>4.663959234067992E-4</v>
      </c>
      <c r="S110" s="70" t="str" cm="1">
        <f t="array" ref="S110">_xlfn.IFS(R110&gt;20%,"10",R110&gt;10%,"7",R110&gt;0%,"4",R110=0,"0")</f>
        <v>4</v>
      </c>
      <c r="T110" s="74">
        <f t="shared" si="27"/>
        <v>8</v>
      </c>
      <c r="U110" s="55" t="s">
        <v>772</v>
      </c>
      <c r="V110" s="71" t="str">
        <f t="shared" si="28"/>
        <v>10</v>
      </c>
      <c r="W110" s="74">
        <f t="shared" si="29"/>
        <v>40</v>
      </c>
      <c r="X110" s="55">
        <f>VLOOKUP(A110,'NOTAS AUDITORIA-CONTINUA-OM'!$A:$C,3,0)</f>
        <v>32</v>
      </c>
      <c r="Y110" s="57">
        <f>VLOOKUP(A110,'NOTAS AUDITORIA-CONTINUA-OM'!$A:$D,4,0)</f>
        <v>5.3908355795148251E-3</v>
      </c>
      <c r="Z110" s="71" t="str">
        <f t="shared" si="30"/>
        <v>4</v>
      </c>
      <c r="AA110" s="74">
        <f t="shared" si="31"/>
        <v>12</v>
      </c>
      <c r="AB110" s="55">
        <f>VLOOKUP(A110,'OM em FOCO'!$B:$G,6,0)</f>
        <v>0</v>
      </c>
      <c r="AC110" s="71">
        <f t="shared" si="32"/>
        <v>0</v>
      </c>
      <c r="AD110" s="74">
        <f t="shared" si="33"/>
        <v>0</v>
      </c>
      <c r="AE110" s="71">
        <f>VLOOKUP(A110,OM_SIAFI!$B:$E,4,0)</f>
        <v>5</v>
      </c>
      <c r="AF110" s="74">
        <f t="shared" si="34"/>
        <v>5</v>
      </c>
      <c r="AG110" s="71">
        <f>VLOOKUP(A110,OM_SIAFI!$B:$F,5,0)</f>
        <v>0</v>
      </c>
      <c r="AH110" s="74">
        <f t="shared" si="35"/>
        <v>0</v>
      </c>
      <c r="AI110" s="86">
        <f t="shared" si="36"/>
        <v>93</v>
      </c>
    </row>
    <row r="111" spans="1:35" x14ac:dyDescent="0.25">
      <c r="A111" s="55">
        <v>781200</v>
      </c>
      <c r="B111" s="55" t="s">
        <v>323</v>
      </c>
      <c r="C111" s="56">
        <f>VLOOKUP(A111,EXEC_LICITACAO!$A:$Z,25,0)</f>
        <v>3999544.99</v>
      </c>
      <c r="D111" s="63">
        <f t="shared" si="37"/>
        <v>5.5969643143804636E-4</v>
      </c>
      <c r="E111" s="70" t="str" cm="1">
        <f t="array" ref="E111">_xlfn.IFS(D111&gt;20%,"10",D111&gt;10%,"7",D111&gt;0%,"4",D111=0,"0")</f>
        <v>4</v>
      </c>
      <c r="F111" s="74">
        <f t="shared" si="20"/>
        <v>16</v>
      </c>
      <c r="G111" s="56">
        <f>VLOOKUP(A111,PAGAMENTO!$A:$C,3,0)</f>
        <v>66549594.570000008</v>
      </c>
      <c r="H111" s="57">
        <f t="shared" si="21"/>
        <v>6.7471289695079468E-3</v>
      </c>
      <c r="I111" s="70" t="str" cm="1">
        <f t="array" ref="I111">_xlfn.IFS(H111&gt;20%,"10",H111&gt;10%,"7",H111&gt;0%,"4",H111=0,"0")</f>
        <v>4</v>
      </c>
      <c r="J111" s="74">
        <f t="shared" si="22"/>
        <v>12</v>
      </c>
      <c r="K111" s="56">
        <f>VLOOKUP(A111,MUNIC!C:E,3,0)</f>
        <v>2306403</v>
      </c>
      <c r="L111" s="57">
        <f t="shared" si="23"/>
        <v>1.0856817509797037E-2</v>
      </c>
      <c r="M111" s="70" t="str">
        <f t="shared" si="24"/>
        <v>4</v>
      </c>
      <c r="N111" s="74">
        <f t="shared" si="25"/>
        <v>8</v>
      </c>
      <c r="O111" s="56">
        <f>VLOOKUP(A111,'BENS MOVEIS'!$A:$C,3,0)</f>
        <v>11521443.07</v>
      </c>
      <c r="P111" s="56">
        <v>0</v>
      </c>
      <c r="Q111" s="72">
        <f t="shared" si="19"/>
        <v>11521443.07</v>
      </c>
      <c r="R111" s="57">
        <f t="shared" si="26"/>
        <v>1.5124784168353886E-4</v>
      </c>
      <c r="S111" s="70" t="str" cm="1">
        <f t="array" ref="S111">_xlfn.IFS(R111&gt;20%,"10",R111&gt;10%,"7",R111&gt;0%,"4",R111=0,"0")</f>
        <v>4</v>
      </c>
      <c r="T111" s="74">
        <f t="shared" si="27"/>
        <v>8</v>
      </c>
      <c r="U111" s="55">
        <f>VLOOKUP(A111,'Tempo sem Auditoria'!$A:$M,13,0)</f>
        <v>1</v>
      </c>
      <c r="V111" s="71" t="str">
        <f t="shared" si="28"/>
        <v>0</v>
      </c>
      <c r="W111" s="74">
        <f t="shared" si="29"/>
        <v>0</v>
      </c>
      <c r="X111" s="55">
        <f>VLOOKUP(A111,'NOTAS AUDITORIA-CONTINUA-OM'!$A:$C,3,0)</f>
        <v>36</v>
      </c>
      <c r="Y111" s="57">
        <f>VLOOKUP(A111,'NOTAS AUDITORIA-CONTINUA-OM'!$A:$D,4,0)</f>
        <v>6.0646900269541778E-3</v>
      </c>
      <c r="Z111" s="71" t="str">
        <f t="shared" si="30"/>
        <v>4</v>
      </c>
      <c r="AA111" s="74">
        <f t="shared" si="31"/>
        <v>12</v>
      </c>
      <c r="AB111" s="55">
        <f>VLOOKUP(A111,'OM em FOCO'!$B:$G,6,0)</f>
        <v>0</v>
      </c>
      <c r="AC111" s="71">
        <f t="shared" si="32"/>
        <v>0</v>
      </c>
      <c r="AD111" s="74">
        <f t="shared" si="33"/>
        <v>0</v>
      </c>
      <c r="AE111" s="71">
        <f>VLOOKUP(A111,OM_SIAFI!$B:$E,4,0)</f>
        <v>5</v>
      </c>
      <c r="AF111" s="74">
        <f t="shared" si="34"/>
        <v>5</v>
      </c>
      <c r="AG111" s="71">
        <f>VLOOKUP(A111,OM_SIAFI!$B:$F,5,0)</f>
        <v>0</v>
      </c>
      <c r="AH111" s="74">
        <f t="shared" si="35"/>
        <v>0</v>
      </c>
      <c r="AI111" s="86">
        <f t="shared" si="36"/>
        <v>61</v>
      </c>
    </row>
    <row r="112" spans="1:35" x14ac:dyDescent="0.25">
      <c r="A112" s="55">
        <v>765701</v>
      </c>
      <c r="B112" s="55" t="s">
        <v>274</v>
      </c>
      <c r="C112" s="56">
        <f>VLOOKUP(A112,EXEC_LICITACAO!$A:$Z,25,0)</f>
        <v>3886206.77</v>
      </c>
      <c r="D112" s="63">
        <f t="shared" si="37"/>
        <v>5.4383587794054958E-4</v>
      </c>
      <c r="E112" s="70" t="str" cm="1">
        <f t="array" ref="E112">_xlfn.IFS(D112&gt;20%,"10",D112&gt;10%,"7",D112&gt;0%,"4",D112=0,"0")</f>
        <v>4</v>
      </c>
      <c r="F112" s="74">
        <f t="shared" si="20"/>
        <v>16</v>
      </c>
      <c r="G112" s="56">
        <f>VLOOKUP(A112,PAGAMENTO!$A:$C,3,0)</f>
        <v>30761907.520000003</v>
      </c>
      <c r="H112" s="57">
        <f t="shared" si="21"/>
        <v>3.1187952192135546E-3</v>
      </c>
      <c r="I112" s="70" t="str" cm="1">
        <f t="array" ref="I112">_xlfn.IFS(H112&gt;20%,"10",H112&gt;10%,"7",H112&gt;0%,"4",H112=0,"0")</f>
        <v>4</v>
      </c>
      <c r="J112" s="74">
        <f t="shared" si="22"/>
        <v>12</v>
      </c>
      <c r="K112" s="56">
        <f>VLOOKUP(A112,MUNIC!C:E,3,0)</f>
        <v>647937</v>
      </c>
      <c r="L112" s="57">
        <f t="shared" si="23"/>
        <v>3.050002001751369E-3</v>
      </c>
      <c r="M112" s="70" t="str">
        <f t="shared" si="24"/>
        <v>4</v>
      </c>
      <c r="N112" s="74">
        <f t="shared" si="25"/>
        <v>8</v>
      </c>
      <c r="O112" s="56">
        <f>VLOOKUP(A112,'BENS MOVEIS'!$A:$C,3,0)</f>
        <v>6803825.8300000001</v>
      </c>
      <c r="P112" s="56">
        <f>VLOOKUP(A112,'BENS IMOVEIS'!$A:$C,3,0)</f>
        <v>102141.73</v>
      </c>
      <c r="Q112" s="72">
        <f t="shared" si="19"/>
        <v>6905967.5600000005</v>
      </c>
      <c r="R112" s="57">
        <f t="shared" si="26"/>
        <v>9.0658147754622826E-5</v>
      </c>
      <c r="S112" s="70" t="str" cm="1">
        <f t="array" ref="S112">_xlfn.IFS(R112&gt;20%,"10",R112&gt;10%,"7",R112&gt;0%,"4",R112=0,"0")</f>
        <v>4</v>
      </c>
      <c r="T112" s="74">
        <f t="shared" si="27"/>
        <v>8</v>
      </c>
      <c r="U112" s="55" t="s">
        <v>772</v>
      </c>
      <c r="V112" s="71" t="str">
        <f t="shared" si="28"/>
        <v>10</v>
      </c>
      <c r="W112" s="74">
        <f t="shared" si="29"/>
        <v>40</v>
      </c>
      <c r="X112" s="55">
        <f>VLOOKUP(A112,'NOTAS AUDITORIA-CONTINUA-OM'!$A:$C,3,0)</f>
        <v>40</v>
      </c>
      <c r="Y112" s="57">
        <f>VLOOKUP(A112,'NOTAS AUDITORIA-CONTINUA-OM'!$A:$D,4,0)</f>
        <v>6.7385444743935314E-3</v>
      </c>
      <c r="Z112" s="71" t="str">
        <f t="shared" si="30"/>
        <v>4</v>
      </c>
      <c r="AA112" s="74">
        <f t="shared" si="31"/>
        <v>12</v>
      </c>
      <c r="AB112" s="55">
        <f>VLOOKUP(A112,'OM em FOCO'!$B:$G,6,0)</f>
        <v>0</v>
      </c>
      <c r="AC112" s="71">
        <f t="shared" si="32"/>
        <v>0</v>
      </c>
      <c r="AD112" s="74">
        <f t="shared" si="33"/>
        <v>0</v>
      </c>
      <c r="AE112" s="71">
        <f>VLOOKUP(A112,OM_SIAFI!$B:$E,4,0)</f>
        <v>5</v>
      </c>
      <c r="AF112" s="74">
        <f t="shared" si="34"/>
        <v>5</v>
      </c>
      <c r="AG112" s="71">
        <f>VLOOKUP(A112,OM_SIAFI!$B:$F,5,0)</f>
        <v>0</v>
      </c>
      <c r="AH112" s="74">
        <f t="shared" si="35"/>
        <v>0</v>
      </c>
      <c r="AI112" s="86">
        <f t="shared" si="36"/>
        <v>101</v>
      </c>
    </row>
    <row r="113" spans="1:35" x14ac:dyDescent="0.25">
      <c r="A113" s="55">
        <v>765705</v>
      </c>
      <c r="B113" s="55" t="s">
        <v>277</v>
      </c>
      <c r="C113" s="56">
        <f>VLOOKUP(A113,EXEC_LICITACAO!$A:$Z,25,0)</f>
        <v>3854921.9699999997</v>
      </c>
      <c r="D113" s="63">
        <f t="shared" si="37"/>
        <v>5.3945788220302615E-4</v>
      </c>
      <c r="E113" s="70" t="str" cm="1">
        <f t="array" ref="E113">_xlfn.IFS(D113&gt;20%,"10",D113&gt;10%,"7",D113&gt;0%,"4",D113=0,"0")</f>
        <v>4</v>
      </c>
      <c r="F113" s="74">
        <f t="shared" si="20"/>
        <v>16</v>
      </c>
      <c r="G113" s="56">
        <f>VLOOKUP(A113,PAGAMENTO!$A:$C,3,0)</f>
        <v>28168294.91</v>
      </c>
      <c r="H113" s="57">
        <f t="shared" si="21"/>
        <v>2.8558418700657187E-3</v>
      </c>
      <c r="I113" s="70" t="str" cm="1">
        <f t="array" ref="I113">_xlfn.IFS(H113&gt;20%,"10",H113&gt;10%,"7",H113&gt;0%,"4",H113=0,"0")</f>
        <v>4</v>
      </c>
      <c r="J113" s="74">
        <f t="shared" si="22"/>
        <v>12</v>
      </c>
      <c r="K113" s="56">
        <f>VLOOKUP(A113,MUNIC!C:E,3,0)</f>
        <v>667442.30000000005</v>
      </c>
      <c r="L113" s="57">
        <f t="shared" si="23"/>
        <v>3.141818341989326E-3</v>
      </c>
      <c r="M113" s="70" t="str">
        <f t="shared" si="24"/>
        <v>4</v>
      </c>
      <c r="N113" s="74">
        <f t="shared" si="25"/>
        <v>8</v>
      </c>
      <c r="O113" s="56">
        <f>VLOOKUP(A113,'BENS MOVEIS'!$A:$C,3,0)</f>
        <v>3915130.89</v>
      </c>
      <c r="P113" s="56">
        <f>VLOOKUP(A113,'BENS IMOVEIS'!$A:$C,3,0)</f>
        <v>11002937.689999999</v>
      </c>
      <c r="Q113" s="72">
        <f t="shared" si="19"/>
        <v>14918068.58</v>
      </c>
      <c r="R113" s="57">
        <f t="shared" si="26"/>
        <v>1.9583707189311446E-4</v>
      </c>
      <c r="S113" s="70" t="str" cm="1">
        <f t="array" ref="S113">_xlfn.IFS(R113&gt;20%,"10",R113&gt;10%,"7",R113&gt;0%,"4",R113=0,"0")</f>
        <v>4</v>
      </c>
      <c r="T113" s="74">
        <f t="shared" si="27"/>
        <v>8</v>
      </c>
      <c r="U113" s="55" t="s">
        <v>772</v>
      </c>
      <c r="V113" s="71" t="str">
        <f t="shared" si="28"/>
        <v>10</v>
      </c>
      <c r="W113" s="74">
        <f t="shared" si="29"/>
        <v>40</v>
      </c>
      <c r="X113" s="55">
        <f>VLOOKUP(A113,'NOTAS AUDITORIA-CONTINUA-OM'!$A:$C,3,0)</f>
        <v>31</v>
      </c>
      <c r="Y113" s="57">
        <f>VLOOKUP(A113,'NOTAS AUDITORIA-CONTINUA-OM'!$A:$D,4,0)</f>
        <v>5.2223719676549865E-3</v>
      </c>
      <c r="Z113" s="71" t="str">
        <f t="shared" si="30"/>
        <v>4</v>
      </c>
      <c r="AA113" s="74">
        <f t="shared" si="31"/>
        <v>12</v>
      </c>
      <c r="AB113" s="55">
        <f>VLOOKUP(A113,'OM em FOCO'!$B:$G,6,0)</f>
        <v>0</v>
      </c>
      <c r="AC113" s="71">
        <f t="shared" si="32"/>
        <v>0</v>
      </c>
      <c r="AD113" s="74">
        <f t="shared" si="33"/>
        <v>0</v>
      </c>
      <c r="AE113" s="71">
        <f>VLOOKUP(A113,OM_SIAFI!$B:$E,4,0)</f>
        <v>5</v>
      </c>
      <c r="AF113" s="74">
        <f t="shared" si="34"/>
        <v>5</v>
      </c>
      <c r="AG113" s="71">
        <f>VLOOKUP(A113,OM_SIAFI!$B:$F,5,0)</f>
        <v>0</v>
      </c>
      <c r="AH113" s="74">
        <f t="shared" si="35"/>
        <v>0</v>
      </c>
      <c r="AI113" s="86">
        <f t="shared" si="36"/>
        <v>101</v>
      </c>
    </row>
    <row r="114" spans="1:35" x14ac:dyDescent="0.25">
      <c r="A114" s="55">
        <v>767200</v>
      </c>
      <c r="B114" s="55" t="s">
        <v>288</v>
      </c>
      <c r="C114" s="56">
        <f>VLOOKUP(A114,EXEC_LICITACAO!$A:$Z,25,0)</f>
        <v>3788252.1700000004</v>
      </c>
      <c r="D114" s="63">
        <f t="shared" si="37"/>
        <v>5.3012810863178601E-4</v>
      </c>
      <c r="E114" s="70" t="str" cm="1">
        <f t="array" ref="E114">_xlfn.IFS(D114&gt;20%,"10",D114&gt;10%,"7",D114&gt;0%,"4",D114=0,"0")</f>
        <v>4</v>
      </c>
      <c r="F114" s="74">
        <f t="shared" si="20"/>
        <v>16</v>
      </c>
      <c r="G114" s="56">
        <f>VLOOKUP(A114,PAGAMENTO!$A:$C,3,0)</f>
        <v>12491180.789999999</v>
      </c>
      <c r="H114" s="57">
        <f t="shared" si="21"/>
        <v>1.2664180498187841E-3</v>
      </c>
      <c r="I114" s="70" t="str" cm="1">
        <f t="array" ref="I114">_xlfn.IFS(H114&gt;20%,"10",H114&gt;10%,"7",H114&gt;0%,"4",H114=0,"0")</f>
        <v>4</v>
      </c>
      <c r="J114" s="74">
        <f t="shared" si="22"/>
        <v>12</v>
      </c>
      <c r="K114" s="56">
        <f>VLOOKUP(A114,MUNIC!C:E,3,0)</f>
        <v>359325</v>
      </c>
      <c r="L114" s="57">
        <f t="shared" si="23"/>
        <v>1.6914329159768784E-3</v>
      </c>
      <c r="M114" s="70" t="str">
        <f t="shared" si="24"/>
        <v>4</v>
      </c>
      <c r="N114" s="74">
        <f t="shared" si="25"/>
        <v>8</v>
      </c>
      <c r="O114" s="56">
        <f>VLOOKUP(A114,'BENS MOVEIS'!$A:$C,3,0)</f>
        <v>3171361.15</v>
      </c>
      <c r="P114" s="56">
        <v>0</v>
      </c>
      <c r="Q114" s="72">
        <f t="shared" si="19"/>
        <v>3171361.15</v>
      </c>
      <c r="R114" s="57">
        <f t="shared" si="26"/>
        <v>4.1632070411864277E-5</v>
      </c>
      <c r="S114" s="70" t="str" cm="1">
        <f t="array" ref="S114">_xlfn.IFS(R114&gt;20%,"10",R114&gt;10%,"7",R114&gt;0%,"4",R114=0,"0")</f>
        <v>4</v>
      </c>
      <c r="T114" s="74">
        <f t="shared" si="27"/>
        <v>8</v>
      </c>
      <c r="U114" s="55" t="s">
        <v>772</v>
      </c>
      <c r="V114" s="71" t="str">
        <f t="shared" si="28"/>
        <v>10</v>
      </c>
      <c r="W114" s="74">
        <f t="shared" si="29"/>
        <v>40</v>
      </c>
      <c r="X114" s="55">
        <f>VLOOKUP(A114,'NOTAS AUDITORIA-CONTINUA-OM'!$A:$C,3,0)</f>
        <v>17</v>
      </c>
      <c r="Y114" s="57">
        <f>VLOOKUP(A114,'NOTAS AUDITORIA-CONTINUA-OM'!$A:$D,4,0)</f>
        <v>2.8638814016172507E-3</v>
      </c>
      <c r="Z114" s="71" t="str">
        <f t="shared" si="30"/>
        <v>4</v>
      </c>
      <c r="AA114" s="74">
        <f t="shared" si="31"/>
        <v>12</v>
      </c>
      <c r="AB114" s="55">
        <f>VLOOKUP(A114,'OM em FOCO'!$B:$G,6,0)</f>
        <v>0</v>
      </c>
      <c r="AC114" s="71">
        <f t="shared" si="32"/>
        <v>0</v>
      </c>
      <c r="AD114" s="74">
        <f t="shared" si="33"/>
        <v>0</v>
      </c>
      <c r="AE114" s="71">
        <f>VLOOKUP(A114,OM_SIAFI!$B:$E,4,0)</f>
        <v>5</v>
      </c>
      <c r="AF114" s="74">
        <f t="shared" si="34"/>
        <v>5</v>
      </c>
      <c r="AG114" s="71">
        <f>VLOOKUP(A114,OM_SIAFI!$B:$F,5,0)</f>
        <v>0</v>
      </c>
      <c r="AH114" s="74">
        <f t="shared" si="35"/>
        <v>0</v>
      </c>
      <c r="AI114" s="86">
        <f t="shared" si="36"/>
        <v>101</v>
      </c>
    </row>
    <row r="115" spans="1:35" x14ac:dyDescent="0.25">
      <c r="A115" s="55">
        <v>765703</v>
      </c>
      <c r="B115" s="55" t="s">
        <v>275</v>
      </c>
      <c r="C115" s="56">
        <f>VLOOKUP(A115,EXEC_LICITACAO!$A:$Z,25,0)</f>
        <v>3771366.59</v>
      </c>
      <c r="D115" s="63">
        <f t="shared" si="37"/>
        <v>5.2776514012101996E-4</v>
      </c>
      <c r="E115" s="70" t="str" cm="1">
        <f t="array" ref="E115">_xlfn.IFS(D115&gt;20%,"10",D115&gt;10%,"7",D115&gt;0%,"4",D115=0,"0")</f>
        <v>4</v>
      </c>
      <c r="F115" s="74">
        <f t="shared" si="20"/>
        <v>16</v>
      </c>
      <c r="G115" s="56">
        <f>VLOOKUP(A115,PAGAMENTO!$A:$C,3,0)</f>
        <v>62851406.82</v>
      </c>
      <c r="H115" s="57">
        <f t="shared" si="21"/>
        <v>6.372188297608607E-3</v>
      </c>
      <c r="I115" s="70" t="str" cm="1">
        <f t="array" ref="I115">_xlfn.IFS(H115&gt;20%,"10",H115&gt;10%,"7",H115&gt;0%,"4",H115=0,"0")</f>
        <v>4</v>
      </c>
      <c r="J115" s="74">
        <f t="shared" si="22"/>
        <v>12</v>
      </c>
      <c r="K115" s="56">
        <f>VLOOKUP(A115,MUNIC!C:E,3,0)</f>
        <v>0</v>
      </c>
      <c r="L115" s="57">
        <f t="shared" si="23"/>
        <v>0</v>
      </c>
      <c r="M115" s="70" t="str">
        <f t="shared" si="24"/>
        <v>0</v>
      </c>
      <c r="N115" s="74">
        <f t="shared" si="25"/>
        <v>0</v>
      </c>
      <c r="O115" s="56">
        <f>VLOOKUP(A115,'BENS MOVEIS'!$A:$C,3,0)</f>
        <v>11112043.57</v>
      </c>
      <c r="P115" s="56">
        <v>0</v>
      </c>
      <c r="Q115" s="72">
        <f t="shared" si="19"/>
        <v>11112043.57</v>
      </c>
      <c r="R115" s="57">
        <f t="shared" si="26"/>
        <v>1.4587344627272857E-4</v>
      </c>
      <c r="S115" s="70" t="str" cm="1">
        <f t="array" ref="S115">_xlfn.IFS(R115&gt;20%,"10",R115&gt;10%,"7",R115&gt;0%,"4",R115=0,"0")</f>
        <v>4</v>
      </c>
      <c r="T115" s="74">
        <f t="shared" si="27"/>
        <v>8</v>
      </c>
      <c r="U115" s="55" t="s">
        <v>772</v>
      </c>
      <c r="V115" s="71" t="str">
        <f t="shared" si="28"/>
        <v>10</v>
      </c>
      <c r="W115" s="74">
        <f t="shared" si="29"/>
        <v>40</v>
      </c>
      <c r="X115" s="55">
        <f>VLOOKUP(A115,'NOTAS AUDITORIA-CONTINUA-OM'!$A:$C,3,0)</f>
        <v>36</v>
      </c>
      <c r="Y115" s="57">
        <f>VLOOKUP(A115,'NOTAS AUDITORIA-CONTINUA-OM'!$A:$D,4,0)</f>
        <v>6.0646900269541778E-3</v>
      </c>
      <c r="Z115" s="71" t="str">
        <f t="shared" si="30"/>
        <v>4</v>
      </c>
      <c r="AA115" s="74">
        <f t="shared" si="31"/>
        <v>12</v>
      </c>
      <c r="AB115" s="55">
        <f>VLOOKUP(A115,'OM em FOCO'!$B:$G,6,0)</f>
        <v>0</v>
      </c>
      <c r="AC115" s="71">
        <f t="shared" si="32"/>
        <v>0</v>
      </c>
      <c r="AD115" s="74">
        <f t="shared" si="33"/>
        <v>0</v>
      </c>
      <c r="AE115" s="71">
        <f>VLOOKUP(A115,OM_SIAFI!$B:$E,4,0)</f>
        <v>5</v>
      </c>
      <c r="AF115" s="74">
        <f t="shared" si="34"/>
        <v>5</v>
      </c>
      <c r="AG115" s="71">
        <f>VLOOKUP(A115,OM_SIAFI!$B:$F,5,0)</f>
        <v>0</v>
      </c>
      <c r="AH115" s="74">
        <f t="shared" si="35"/>
        <v>0</v>
      </c>
      <c r="AI115" s="86">
        <f t="shared" si="36"/>
        <v>93</v>
      </c>
    </row>
    <row r="116" spans="1:35" x14ac:dyDescent="0.25">
      <c r="A116" s="55">
        <v>712000</v>
      </c>
      <c r="B116" s="55" t="s">
        <v>188</v>
      </c>
      <c r="C116" s="56">
        <f>VLOOKUP(A116,EXEC_LICITACAO!$A:$Z,25,0)</f>
        <v>3647258.4000000004</v>
      </c>
      <c r="D116" s="63">
        <f t="shared" si="37"/>
        <v>5.103974367375321E-4</v>
      </c>
      <c r="E116" s="70" t="str" cm="1">
        <f t="array" ref="E116">_xlfn.IFS(D116&gt;20%,"10",D116&gt;10%,"7",D116&gt;0%,"4",D116=0,"0")</f>
        <v>4</v>
      </c>
      <c r="F116" s="74">
        <f t="shared" si="20"/>
        <v>16</v>
      </c>
      <c r="G116" s="56">
        <f>VLOOKUP(A116,PAGAMENTO!$A:$C,3,0)</f>
        <v>19904649.930000003</v>
      </c>
      <c r="H116" s="57">
        <f t="shared" si="21"/>
        <v>2.0180324318783797E-3</v>
      </c>
      <c r="I116" s="70" t="str" cm="1">
        <f t="array" ref="I116">_xlfn.IFS(H116&gt;20%,"10",H116&gt;10%,"7",H116&gt;0%,"4",H116=0,"0")</f>
        <v>4</v>
      </c>
      <c r="J116" s="74">
        <f t="shared" si="22"/>
        <v>12</v>
      </c>
      <c r="K116" s="56">
        <f>VLOOKUP(A116,MUNIC!C:E,3,0)</f>
        <v>0</v>
      </c>
      <c r="L116" s="57">
        <f t="shared" si="23"/>
        <v>0</v>
      </c>
      <c r="M116" s="70" t="str">
        <f t="shared" si="24"/>
        <v>0</v>
      </c>
      <c r="N116" s="74">
        <f t="shared" si="25"/>
        <v>0</v>
      </c>
      <c r="O116" s="56">
        <f>VLOOKUP(A116,'BENS MOVEIS'!$A:$C,3,0)</f>
        <v>37323757.289999999</v>
      </c>
      <c r="P116" s="56">
        <f>VLOOKUP(A116,'BENS IMOVEIS'!$A:$C,3,0)</f>
        <v>243781811.19999999</v>
      </c>
      <c r="Q116" s="72">
        <f t="shared" si="19"/>
        <v>281105568.49000001</v>
      </c>
      <c r="R116" s="57">
        <f t="shared" si="26"/>
        <v>3.6902157360863227E-3</v>
      </c>
      <c r="S116" s="70" t="str" cm="1">
        <f t="array" ref="S116">_xlfn.IFS(R116&gt;20%,"10",R116&gt;10%,"7",R116&gt;0%,"4",R116=0,"0")</f>
        <v>4</v>
      </c>
      <c r="T116" s="74">
        <f t="shared" si="27"/>
        <v>8</v>
      </c>
      <c r="U116" s="55" t="s">
        <v>772</v>
      </c>
      <c r="V116" s="71" t="str">
        <f t="shared" si="28"/>
        <v>10</v>
      </c>
      <c r="W116" s="74">
        <f t="shared" si="29"/>
        <v>40</v>
      </c>
      <c r="X116" s="55">
        <f>VLOOKUP(A116,'NOTAS AUDITORIA-CONTINUA-OM'!$A:$C,3,0)</f>
        <v>9</v>
      </c>
      <c r="Y116" s="57">
        <f>VLOOKUP(A116,'NOTAS AUDITORIA-CONTINUA-OM'!$A:$D,4,0)</f>
        <v>1.5161725067385444E-3</v>
      </c>
      <c r="Z116" s="71" t="str">
        <f t="shared" si="30"/>
        <v>4</v>
      </c>
      <c r="AA116" s="74">
        <f t="shared" si="31"/>
        <v>12</v>
      </c>
      <c r="AB116" s="55">
        <f>VLOOKUP(A116,'OM em FOCO'!$B:$G,6,0)</f>
        <v>0</v>
      </c>
      <c r="AC116" s="71">
        <f t="shared" si="32"/>
        <v>0</v>
      </c>
      <c r="AD116" s="74">
        <f t="shared" si="33"/>
        <v>0</v>
      </c>
      <c r="AE116" s="71">
        <f>VLOOKUP(A116,OM_SIAFI!$B:$E,4,0)</f>
        <v>0</v>
      </c>
      <c r="AF116" s="74">
        <f t="shared" si="34"/>
        <v>0</v>
      </c>
      <c r="AG116" s="71">
        <f>VLOOKUP(A116,OM_SIAFI!$B:$F,5,0)</f>
        <v>0</v>
      </c>
      <c r="AH116" s="74">
        <f t="shared" si="35"/>
        <v>0</v>
      </c>
      <c r="AI116" s="86">
        <f t="shared" si="36"/>
        <v>88</v>
      </c>
    </row>
    <row r="117" spans="1:35" x14ac:dyDescent="0.25">
      <c r="A117" s="55">
        <v>764000</v>
      </c>
      <c r="B117" s="55" t="s">
        <v>269</v>
      </c>
      <c r="C117" s="56">
        <f>VLOOKUP(A117,EXEC_LICITACAO!$A:$Z,25,0)</f>
        <v>3493400.03</v>
      </c>
      <c r="D117" s="63">
        <f t="shared" si="37"/>
        <v>4.8886649237981543E-4</v>
      </c>
      <c r="E117" s="70" t="str" cm="1">
        <f t="array" ref="E117">_xlfn.IFS(D117&gt;20%,"10",D117&gt;10%,"7",D117&gt;0%,"4",D117=0,"0")</f>
        <v>4</v>
      </c>
      <c r="F117" s="74">
        <f t="shared" si="20"/>
        <v>16</v>
      </c>
      <c r="G117" s="56">
        <f>VLOOKUP(A117,PAGAMENTO!$A:$C,3,0)</f>
        <v>69710572.409999996</v>
      </c>
      <c r="H117" s="57">
        <f t="shared" si="21"/>
        <v>7.0676046282109198E-3</v>
      </c>
      <c r="I117" s="70" t="str" cm="1">
        <f t="array" ref="I117">_xlfn.IFS(H117&gt;20%,"10",H117&gt;10%,"7",H117&gt;0%,"4",H117=0,"0")</f>
        <v>4</v>
      </c>
      <c r="J117" s="74">
        <f t="shared" si="22"/>
        <v>12</v>
      </c>
      <c r="K117" s="56">
        <f>VLOOKUP(A117,MUNIC!C:E,3,0)</f>
        <v>874251</v>
      </c>
      <c r="L117" s="57">
        <f t="shared" si="23"/>
        <v>4.1153187733269378E-3</v>
      </c>
      <c r="M117" s="70" t="str">
        <f t="shared" si="24"/>
        <v>4</v>
      </c>
      <c r="N117" s="74">
        <f t="shared" si="25"/>
        <v>8</v>
      </c>
      <c r="O117" s="56">
        <f>VLOOKUP(A117,'BENS MOVEIS'!$A:$C,3,0)</f>
        <v>4662311.96</v>
      </c>
      <c r="P117" s="56">
        <v>0</v>
      </c>
      <c r="Q117" s="72">
        <f t="shared" si="19"/>
        <v>4662311.96</v>
      </c>
      <c r="R117" s="57">
        <f t="shared" si="26"/>
        <v>6.1204539823790465E-5</v>
      </c>
      <c r="S117" s="70" t="str" cm="1">
        <f t="array" ref="S117">_xlfn.IFS(R117&gt;20%,"10",R117&gt;10%,"7",R117&gt;0%,"4",R117=0,"0")</f>
        <v>4</v>
      </c>
      <c r="T117" s="74">
        <f t="shared" si="27"/>
        <v>8</v>
      </c>
      <c r="U117" s="55" t="s">
        <v>772</v>
      </c>
      <c r="V117" s="71" t="str">
        <f t="shared" si="28"/>
        <v>10</v>
      </c>
      <c r="W117" s="74">
        <f t="shared" si="29"/>
        <v>40</v>
      </c>
      <c r="X117" s="55">
        <f>VLOOKUP(A117,'NOTAS AUDITORIA-CONTINUA-OM'!$A:$C,3,0)</f>
        <v>27</v>
      </c>
      <c r="Y117" s="57">
        <f>VLOOKUP(A117,'NOTAS AUDITORIA-CONTINUA-OM'!$A:$D,4,0)</f>
        <v>4.5485175202156338E-3</v>
      </c>
      <c r="Z117" s="71" t="str">
        <f t="shared" si="30"/>
        <v>4</v>
      </c>
      <c r="AA117" s="74">
        <f t="shared" si="31"/>
        <v>12</v>
      </c>
      <c r="AB117" s="55">
        <f>VLOOKUP(A117,'OM em FOCO'!$B:$G,6,0)</f>
        <v>0</v>
      </c>
      <c r="AC117" s="71">
        <f t="shared" si="32"/>
        <v>0</v>
      </c>
      <c r="AD117" s="74">
        <f t="shared" si="33"/>
        <v>0</v>
      </c>
      <c r="AE117" s="71">
        <f>VLOOKUP(A117,OM_SIAFI!$B:$E,4,0)</f>
        <v>5</v>
      </c>
      <c r="AF117" s="74">
        <f t="shared" si="34"/>
        <v>5</v>
      </c>
      <c r="AG117" s="71">
        <f>VLOOKUP(A117,OM_SIAFI!$B:$F,5,0)</f>
        <v>0</v>
      </c>
      <c r="AH117" s="74">
        <f t="shared" si="35"/>
        <v>0</v>
      </c>
      <c r="AI117" s="86">
        <f t="shared" si="36"/>
        <v>101</v>
      </c>
    </row>
    <row r="118" spans="1:35" x14ac:dyDescent="0.25">
      <c r="A118" s="55">
        <v>711100</v>
      </c>
      <c r="B118" s="55" t="s">
        <v>186</v>
      </c>
      <c r="C118" s="56">
        <f>VLOOKUP(A118,EXEC_LICITACAO!$A:$Z,25,0)</f>
        <v>3485505.52</v>
      </c>
      <c r="D118" s="63">
        <f t="shared" si="37"/>
        <v>4.8776173444210009E-4</v>
      </c>
      <c r="E118" s="70" t="str" cm="1">
        <f t="array" ref="E118">_xlfn.IFS(D118&gt;20%,"10",D118&gt;10%,"7",D118&gt;0%,"4",D118=0,"0")</f>
        <v>4</v>
      </c>
      <c r="F118" s="74">
        <f t="shared" si="20"/>
        <v>16</v>
      </c>
      <c r="G118" s="56">
        <f>VLOOKUP(A118,PAGAMENTO!$A:$C,3,0)</f>
        <v>33947037.019999996</v>
      </c>
      <c r="H118" s="57">
        <f t="shared" si="21"/>
        <v>3.4417194933573981E-3</v>
      </c>
      <c r="I118" s="70" t="str" cm="1">
        <f t="array" ref="I118">_xlfn.IFS(H118&gt;20%,"10",H118&gt;10%,"7",H118&gt;0%,"4",H118=0,"0")</f>
        <v>4</v>
      </c>
      <c r="J118" s="74">
        <f t="shared" si="22"/>
        <v>12</v>
      </c>
      <c r="K118" s="56">
        <f>VLOOKUP(A118,MUNIC!C:E,3,0)</f>
        <v>44406</v>
      </c>
      <c r="L118" s="57">
        <f t="shared" si="23"/>
        <v>2.0903018177657906E-4</v>
      </c>
      <c r="M118" s="70" t="str">
        <f t="shared" si="24"/>
        <v>4</v>
      </c>
      <c r="N118" s="74">
        <f t="shared" si="25"/>
        <v>8</v>
      </c>
      <c r="O118" s="56">
        <f>VLOOKUP(A118,'BENS MOVEIS'!$A:$C,3,0)</f>
        <v>6760157.96</v>
      </c>
      <c r="P118" s="56">
        <v>0</v>
      </c>
      <c r="Q118" s="72">
        <f t="shared" si="19"/>
        <v>6760157.96</v>
      </c>
      <c r="R118" s="57">
        <f t="shared" si="26"/>
        <v>8.8744030993141473E-5</v>
      </c>
      <c r="S118" s="70" t="str" cm="1">
        <f t="array" ref="S118">_xlfn.IFS(R118&gt;20%,"10",R118&gt;10%,"7",R118&gt;0%,"4",R118=0,"0")</f>
        <v>4</v>
      </c>
      <c r="T118" s="74">
        <f t="shared" si="27"/>
        <v>8</v>
      </c>
      <c r="U118" s="55" t="s">
        <v>772</v>
      </c>
      <c r="V118" s="71" t="str">
        <f t="shared" si="28"/>
        <v>10</v>
      </c>
      <c r="W118" s="74">
        <f t="shared" si="29"/>
        <v>40</v>
      </c>
      <c r="X118" s="55">
        <f>VLOOKUP(A118,'NOTAS AUDITORIA-CONTINUA-OM'!$A:$C,3,0)</f>
        <v>16</v>
      </c>
      <c r="Y118" s="57">
        <f>VLOOKUP(A118,'NOTAS AUDITORIA-CONTINUA-OM'!$A:$D,4,0)</f>
        <v>2.6954177897574125E-3</v>
      </c>
      <c r="Z118" s="71" t="str">
        <f t="shared" si="30"/>
        <v>4</v>
      </c>
      <c r="AA118" s="74">
        <f t="shared" si="31"/>
        <v>12</v>
      </c>
      <c r="AB118" s="55">
        <f>VLOOKUP(A118,'OM em FOCO'!$B:$G,6,0)</f>
        <v>0</v>
      </c>
      <c r="AC118" s="71">
        <f t="shared" si="32"/>
        <v>0</v>
      </c>
      <c r="AD118" s="74">
        <f t="shared" si="33"/>
        <v>0</v>
      </c>
      <c r="AE118" s="71">
        <f>VLOOKUP(A118,OM_SIAFI!$B:$E,4,0)</f>
        <v>0</v>
      </c>
      <c r="AF118" s="74">
        <f t="shared" si="34"/>
        <v>0</v>
      </c>
      <c r="AG118" s="71">
        <f>VLOOKUP(A118,OM_SIAFI!$B:$F,5,0)</f>
        <v>0</v>
      </c>
      <c r="AH118" s="74">
        <f t="shared" si="35"/>
        <v>0</v>
      </c>
      <c r="AI118" s="86">
        <f t="shared" si="36"/>
        <v>96</v>
      </c>
    </row>
    <row r="119" spans="1:35" x14ac:dyDescent="0.25">
      <c r="A119" s="55">
        <v>795400</v>
      </c>
      <c r="B119" s="55" t="s">
        <v>595</v>
      </c>
      <c r="C119" s="56">
        <f>VLOOKUP(A119,EXEC_LICITACAO!$A:$Z,25,0)</f>
        <v>3165583.6900000004</v>
      </c>
      <c r="D119" s="63">
        <f t="shared" si="37"/>
        <v>4.4299186511000664E-4</v>
      </c>
      <c r="E119" s="70" t="str" cm="1">
        <f t="array" ref="E119">_xlfn.IFS(D119&gt;20%,"10",D119&gt;10%,"7",D119&gt;0%,"4",D119=0,"0")</f>
        <v>4</v>
      </c>
      <c r="F119" s="74">
        <f t="shared" si="20"/>
        <v>16</v>
      </c>
      <c r="G119" s="56">
        <f>VLOOKUP(A119,PAGAMENTO!$A:$C,3,0)</f>
        <v>57864448.409999989</v>
      </c>
      <c r="H119" s="57">
        <f t="shared" si="21"/>
        <v>5.8665856448013058E-3</v>
      </c>
      <c r="I119" s="70" t="str" cm="1">
        <f t="array" ref="I119">_xlfn.IFS(H119&gt;20%,"10",H119&gt;10%,"7",H119&gt;0%,"4",H119=0,"0")</f>
        <v>4</v>
      </c>
      <c r="J119" s="74">
        <f t="shared" si="22"/>
        <v>12</v>
      </c>
      <c r="K119" s="56">
        <f>VLOOKUP(A119,MUNIC!C:E,3,0)</f>
        <v>1360499.5</v>
      </c>
      <c r="L119" s="57">
        <f t="shared" si="23"/>
        <v>6.4042124440828923E-3</v>
      </c>
      <c r="M119" s="70" t="str">
        <f t="shared" si="24"/>
        <v>4</v>
      </c>
      <c r="N119" s="74">
        <f t="shared" si="25"/>
        <v>8</v>
      </c>
      <c r="O119" s="56">
        <f>VLOOKUP(A119,'BENS MOVEIS'!$A:$C,3,0)</f>
        <v>23868695.43</v>
      </c>
      <c r="P119" s="56">
        <v>0</v>
      </c>
      <c r="Q119" s="72">
        <f t="shared" si="19"/>
        <v>23868695.43</v>
      </c>
      <c r="R119" s="57">
        <f t="shared" si="26"/>
        <v>3.1333650183016938E-4</v>
      </c>
      <c r="S119" s="70" t="str" cm="1">
        <f t="array" ref="S119">_xlfn.IFS(R119&gt;20%,"10",R119&gt;10%,"7",R119&gt;0%,"4",R119=0,"0")</f>
        <v>4</v>
      </c>
      <c r="T119" s="74">
        <f t="shared" si="27"/>
        <v>8</v>
      </c>
      <c r="U119" s="55">
        <f>VLOOKUP(A119,'Tempo sem Auditoria'!$A:$M,13,0)</f>
        <v>3</v>
      </c>
      <c r="V119" s="71" t="str">
        <f t="shared" si="28"/>
        <v>4</v>
      </c>
      <c r="W119" s="74">
        <f t="shared" si="29"/>
        <v>16</v>
      </c>
      <c r="X119" s="55">
        <f>VLOOKUP(A119,'NOTAS AUDITORIA-CONTINUA-OM'!$A:$C,3,0)</f>
        <v>31</v>
      </c>
      <c r="Y119" s="57">
        <f>VLOOKUP(A119,'NOTAS AUDITORIA-CONTINUA-OM'!$A:$D,4,0)</f>
        <v>5.2223719676549865E-3</v>
      </c>
      <c r="Z119" s="71" t="str">
        <f t="shared" si="30"/>
        <v>4</v>
      </c>
      <c r="AA119" s="74">
        <f t="shared" si="31"/>
        <v>12</v>
      </c>
      <c r="AB119" s="55">
        <f>VLOOKUP(A119,'OM em FOCO'!$B:$G,6,0)</f>
        <v>1</v>
      </c>
      <c r="AC119" s="71">
        <f t="shared" si="32"/>
        <v>2</v>
      </c>
      <c r="AD119" s="74">
        <f t="shared" si="33"/>
        <v>4</v>
      </c>
      <c r="AE119" s="71">
        <f>VLOOKUP(A119,OM_SIAFI!$B:$E,4,0)</f>
        <v>5</v>
      </c>
      <c r="AF119" s="74">
        <f t="shared" si="34"/>
        <v>5</v>
      </c>
      <c r="AG119" s="71">
        <f>VLOOKUP(A119,OM_SIAFI!$B:$F,5,0)</f>
        <v>0</v>
      </c>
      <c r="AH119" s="74">
        <f t="shared" si="35"/>
        <v>0</v>
      </c>
      <c r="AI119" s="86">
        <f t="shared" si="36"/>
        <v>81</v>
      </c>
    </row>
    <row r="120" spans="1:35" x14ac:dyDescent="0.25">
      <c r="A120" s="55">
        <v>785342</v>
      </c>
      <c r="B120" s="55" t="s">
        <v>431</v>
      </c>
      <c r="C120" s="56">
        <f>VLOOKUP(A120,EXEC_LICITACAO!$A:$Z,25,0)</f>
        <v>3012698.1300000004</v>
      </c>
      <c r="D120" s="63">
        <f t="shared" si="37"/>
        <v>4.2159705580935986E-4</v>
      </c>
      <c r="E120" s="70" t="str" cm="1">
        <f t="array" ref="E120">_xlfn.IFS(D120&gt;20%,"10",D120&gt;10%,"7",D120&gt;0%,"4",D120=0,"0")</f>
        <v>4</v>
      </c>
      <c r="F120" s="74">
        <f t="shared" si="20"/>
        <v>16</v>
      </c>
      <c r="G120" s="56">
        <f>VLOOKUP(A120,PAGAMENTO!$A:$C,3,0)</f>
        <v>7237270.6199999992</v>
      </c>
      <c r="H120" s="57">
        <f t="shared" si="21"/>
        <v>7.3375049954674319E-4</v>
      </c>
      <c r="I120" s="70" t="str" cm="1">
        <f t="array" ref="I120">_xlfn.IFS(H120&gt;20%,"10",H120&gt;10%,"7",H120&gt;0%,"4",H120=0,"0")</f>
        <v>4</v>
      </c>
      <c r="J120" s="74">
        <f t="shared" si="22"/>
        <v>12</v>
      </c>
      <c r="K120" s="56">
        <f>VLOOKUP(A120,MUNIC!C:E,3,0)</f>
        <v>168759</v>
      </c>
      <c r="L120" s="57">
        <f t="shared" si="23"/>
        <v>7.943909482149643E-4</v>
      </c>
      <c r="M120" s="70" t="str">
        <f t="shared" si="24"/>
        <v>4</v>
      </c>
      <c r="N120" s="74">
        <f t="shared" si="25"/>
        <v>8</v>
      </c>
      <c r="O120" s="56">
        <f>VLOOKUP(A120,'BENS MOVEIS'!$A:$C,3,0)</f>
        <v>4068901.06</v>
      </c>
      <c r="P120" s="56">
        <f>VLOOKUP(A120,'BENS IMOVEIS'!$A:$C,3,0)</f>
        <v>105123020.06</v>
      </c>
      <c r="Q120" s="72">
        <f t="shared" si="19"/>
        <v>109191921.12</v>
      </c>
      <c r="R120" s="57">
        <f t="shared" si="26"/>
        <v>1.433417871211095E-3</v>
      </c>
      <c r="S120" s="70" t="str" cm="1">
        <f t="array" ref="S120">_xlfn.IFS(R120&gt;20%,"10",R120&gt;10%,"7",R120&gt;0%,"4",R120=0,"0")</f>
        <v>4</v>
      </c>
      <c r="T120" s="74">
        <f t="shared" si="27"/>
        <v>8</v>
      </c>
      <c r="U120" s="55" t="s">
        <v>772</v>
      </c>
      <c r="V120" s="71" t="str">
        <f t="shared" si="28"/>
        <v>10</v>
      </c>
      <c r="W120" s="74">
        <f t="shared" si="29"/>
        <v>40</v>
      </c>
      <c r="X120" s="55">
        <f>VLOOKUP(A120,'NOTAS AUDITORIA-CONTINUA-OM'!$A:$C,3,0)</f>
        <v>11</v>
      </c>
      <c r="Y120" s="57">
        <f>VLOOKUP(A120,'NOTAS AUDITORIA-CONTINUA-OM'!$A:$D,4,0)</f>
        <v>1.853099730458221E-3</v>
      </c>
      <c r="Z120" s="71" t="str">
        <f t="shared" si="30"/>
        <v>4</v>
      </c>
      <c r="AA120" s="74">
        <f t="shared" si="31"/>
        <v>12</v>
      </c>
      <c r="AB120" s="55">
        <f>VLOOKUP(A120,'OM em FOCO'!$B:$G,6,0)</f>
        <v>0</v>
      </c>
      <c r="AC120" s="71">
        <f t="shared" si="32"/>
        <v>0</v>
      </c>
      <c r="AD120" s="74">
        <f t="shared" si="33"/>
        <v>0</v>
      </c>
      <c r="AE120" s="71">
        <f>VLOOKUP(A120,OM_SIAFI!$B:$E,4,0)</f>
        <v>5</v>
      </c>
      <c r="AF120" s="74">
        <f t="shared" si="34"/>
        <v>5</v>
      </c>
      <c r="AG120" s="71">
        <f>VLOOKUP(A120,OM_SIAFI!$B:$F,5,0)</f>
        <v>0</v>
      </c>
      <c r="AH120" s="74">
        <f t="shared" si="35"/>
        <v>0</v>
      </c>
      <c r="AI120" s="86">
        <f t="shared" si="36"/>
        <v>101</v>
      </c>
    </row>
    <row r="121" spans="1:35" x14ac:dyDescent="0.25">
      <c r="A121" s="55">
        <v>789320</v>
      </c>
      <c r="B121" s="55" t="s">
        <v>517</v>
      </c>
      <c r="C121" s="56">
        <f>VLOOKUP(A121,EXEC_LICITACAO!$A:$Z,25,0)</f>
        <v>2924386.83</v>
      </c>
      <c r="D121" s="63">
        <f t="shared" si="37"/>
        <v>4.0923877015705746E-4</v>
      </c>
      <c r="E121" s="70" t="str" cm="1">
        <f t="array" ref="E121">_xlfn.IFS(D121&gt;20%,"10",D121&gt;10%,"7",D121&gt;0%,"4",D121=0,"0")</f>
        <v>4</v>
      </c>
      <c r="F121" s="74">
        <f t="shared" si="20"/>
        <v>16</v>
      </c>
      <c r="G121" s="56">
        <f>VLOOKUP(A121,PAGAMENTO!$A:$C,3,0)</f>
        <v>9007030.4399999995</v>
      </c>
      <c r="H121" s="57">
        <f t="shared" si="21"/>
        <v>9.1317755432817054E-4</v>
      </c>
      <c r="I121" s="70" t="str" cm="1">
        <f t="array" ref="I121">_xlfn.IFS(H121&gt;20%,"10",H121&gt;10%,"7",H121&gt;0%,"4",H121=0,"0")</f>
        <v>4</v>
      </c>
      <c r="J121" s="74">
        <f t="shared" si="22"/>
        <v>12</v>
      </c>
      <c r="K121" s="56">
        <f>VLOOKUP(A121,MUNIC!C:E,3,0)</f>
        <v>0</v>
      </c>
      <c r="L121" s="57">
        <f t="shared" si="23"/>
        <v>0</v>
      </c>
      <c r="M121" s="70" t="str">
        <f t="shared" si="24"/>
        <v>0</v>
      </c>
      <c r="N121" s="74">
        <f t="shared" si="25"/>
        <v>0</v>
      </c>
      <c r="O121" s="56">
        <f>VLOOKUP(A121,'BENS MOVEIS'!$A:$C,3,0)</f>
        <v>4004006.81</v>
      </c>
      <c r="P121" s="56">
        <f>VLOOKUP(A121,'BENS IMOVEIS'!$A:$C,3,0)</f>
        <v>14976738.640000001</v>
      </c>
      <c r="Q121" s="72">
        <f t="shared" si="19"/>
        <v>18980745.449999999</v>
      </c>
      <c r="R121" s="57">
        <f t="shared" si="26"/>
        <v>2.4916989698384634E-4</v>
      </c>
      <c r="S121" s="70" t="str" cm="1">
        <f t="array" ref="S121">_xlfn.IFS(R121&gt;20%,"10",R121&gt;10%,"7",R121&gt;0%,"4",R121=0,"0")</f>
        <v>4</v>
      </c>
      <c r="T121" s="74">
        <f t="shared" si="27"/>
        <v>8</v>
      </c>
      <c r="U121" s="55" t="s">
        <v>772</v>
      </c>
      <c r="V121" s="71" t="str">
        <f t="shared" si="28"/>
        <v>10</v>
      </c>
      <c r="W121" s="74">
        <f t="shared" si="29"/>
        <v>40</v>
      </c>
      <c r="X121" s="55">
        <f>VLOOKUP(A121,'NOTAS AUDITORIA-CONTINUA-OM'!$A:$C,3,0)</f>
        <v>11</v>
      </c>
      <c r="Y121" s="57">
        <f>VLOOKUP(A121,'NOTAS AUDITORIA-CONTINUA-OM'!$A:$D,4,0)</f>
        <v>1.853099730458221E-3</v>
      </c>
      <c r="Z121" s="71" t="str">
        <f t="shared" si="30"/>
        <v>4</v>
      </c>
      <c r="AA121" s="74">
        <f t="shared" si="31"/>
        <v>12</v>
      </c>
      <c r="AB121" s="55">
        <f>VLOOKUP(A121,'OM em FOCO'!$B:$G,6,0)</f>
        <v>0</v>
      </c>
      <c r="AC121" s="71">
        <f t="shared" si="32"/>
        <v>0</v>
      </c>
      <c r="AD121" s="74">
        <f t="shared" si="33"/>
        <v>0</v>
      </c>
      <c r="AE121" s="71">
        <f>VLOOKUP(A121,OM_SIAFI!$B:$E,4,0)</f>
        <v>0</v>
      </c>
      <c r="AF121" s="74">
        <f t="shared" si="34"/>
        <v>0</v>
      </c>
      <c r="AG121" s="71">
        <f>VLOOKUP(A121,OM_SIAFI!$B:$F,5,0)</f>
        <v>0</v>
      </c>
      <c r="AH121" s="74">
        <f t="shared" si="35"/>
        <v>0</v>
      </c>
      <c r="AI121" s="86">
        <f t="shared" si="36"/>
        <v>88</v>
      </c>
    </row>
    <row r="122" spans="1:35" x14ac:dyDescent="0.25">
      <c r="A122" s="55">
        <v>781100</v>
      </c>
      <c r="B122" s="55" t="s">
        <v>316</v>
      </c>
      <c r="C122" s="56">
        <f>VLOOKUP(A122,EXEC_LICITACAO!$A:$Z,25,0)</f>
        <v>2683108.83</v>
      </c>
      <c r="D122" s="63">
        <f t="shared" si="37"/>
        <v>3.7547432047036725E-4</v>
      </c>
      <c r="E122" s="70" t="str" cm="1">
        <f t="array" ref="E122">_xlfn.IFS(D122&gt;20%,"10",D122&gt;10%,"7",D122&gt;0%,"4",D122=0,"0")</f>
        <v>4</v>
      </c>
      <c r="F122" s="74">
        <f t="shared" si="20"/>
        <v>16</v>
      </c>
      <c r="G122" s="56">
        <f>VLOOKUP(A122,PAGAMENTO!$A:$C,3,0)</f>
        <v>21951155.830000002</v>
      </c>
      <c r="H122" s="57">
        <f t="shared" si="21"/>
        <v>2.2255173810110901E-3</v>
      </c>
      <c r="I122" s="70" t="str" cm="1">
        <f t="array" ref="I122">_xlfn.IFS(H122&gt;20%,"10",H122&gt;10%,"7",H122&gt;0%,"4",H122=0,"0")</f>
        <v>4</v>
      </c>
      <c r="J122" s="74">
        <f t="shared" si="22"/>
        <v>12</v>
      </c>
      <c r="K122" s="56">
        <f>VLOOKUP(A122,MUNIC!C:E,3,0)</f>
        <v>0</v>
      </c>
      <c r="L122" s="57">
        <f t="shared" si="23"/>
        <v>0</v>
      </c>
      <c r="M122" s="70" t="str">
        <f t="shared" si="24"/>
        <v>0</v>
      </c>
      <c r="N122" s="74">
        <f t="shared" si="25"/>
        <v>0</v>
      </c>
      <c r="O122" s="56">
        <f>VLOOKUP(A122,'BENS MOVEIS'!$A:$C,3,0)</f>
        <v>294509789.11000001</v>
      </c>
      <c r="P122" s="56">
        <v>0</v>
      </c>
      <c r="Q122" s="72">
        <f t="shared" si="19"/>
        <v>294509789.11000001</v>
      </c>
      <c r="R122" s="57">
        <f t="shared" si="26"/>
        <v>3.8661797560365584E-3</v>
      </c>
      <c r="S122" s="70" t="str" cm="1">
        <f t="array" ref="S122">_xlfn.IFS(R122&gt;20%,"10",R122&gt;10%,"7",R122&gt;0%,"4",R122=0,"0")</f>
        <v>4</v>
      </c>
      <c r="T122" s="74">
        <f t="shared" si="27"/>
        <v>8</v>
      </c>
      <c r="U122" s="55" t="s">
        <v>772</v>
      </c>
      <c r="V122" s="71" t="str">
        <f t="shared" si="28"/>
        <v>10</v>
      </c>
      <c r="W122" s="74">
        <f t="shared" si="29"/>
        <v>40</v>
      </c>
      <c r="X122" s="55">
        <f>VLOOKUP(A122,'NOTAS AUDITORIA-CONTINUA-OM'!$A:$C,3,0)</f>
        <v>35</v>
      </c>
      <c r="Y122" s="57">
        <f>VLOOKUP(A122,'NOTAS AUDITORIA-CONTINUA-OM'!$A:$D,4,0)</f>
        <v>5.89622641509434E-3</v>
      </c>
      <c r="Z122" s="71" t="str">
        <f t="shared" si="30"/>
        <v>4</v>
      </c>
      <c r="AA122" s="74">
        <f t="shared" si="31"/>
        <v>12</v>
      </c>
      <c r="AB122" s="55">
        <f>VLOOKUP(A122,'OM em FOCO'!$B:$G,6,0)</f>
        <v>1</v>
      </c>
      <c r="AC122" s="71">
        <f t="shared" si="32"/>
        <v>2</v>
      </c>
      <c r="AD122" s="74">
        <f t="shared" si="33"/>
        <v>4</v>
      </c>
      <c r="AE122" s="71">
        <f>VLOOKUP(A122,OM_SIAFI!$B:$E,4,0)</f>
        <v>0</v>
      </c>
      <c r="AF122" s="74">
        <f t="shared" si="34"/>
        <v>0</v>
      </c>
      <c r="AG122" s="71">
        <f>VLOOKUP(A122,OM_SIAFI!$B:$F,5,0)</f>
        <v>0</v>
      </c>
      <c r="AH122" s="74">
        <f t="shared" si="35"/>
        <v>0</v>
      </c>
      <c r="AI122" s="86">
        <f t="shared" si="36"/>
        <v>92</v>
      </c>
    </row>
    <row r="123" spans="1:35" x14ac:dyDescent="0.25">
      <c r="A123" s="55">
        <v>785340</v>
      </c>
      <c r="B123" s="55" t="s">
        <v>429</v>
      </c>
      <c r="C123" s="56">
        <f>VLOOKUP(A123,EXEC_LICITACAO!$A:$Z,25,0)</f>
        <v>2617045.62</v>
      </c>
      <c r="D123" s="63">
        <f t="shared" si="37"/>
        <v>3.6622943311973331E-4</v>
      </c>
      <c r="E123" s="70" t="str" cm="1">
        <f t="array" ref="E123">_xlfn.IFS(D123&gt;20%,"10",D123&gt;10%,"7",D123&gt;0%,"4",D123=0,"0")</f>
        <v>4</v>
      </c>
      <c r="F123" s="74">
        <f t="shared" si="20"/>
        <v>16</v>
      </c>
      <c r="G123" s="56">
        <f>VLOOKUP(A123,PAGAMENTO!$A:$C,3,0)</f>
        <v>12010207.780000001</v>
      </c>
      <c r="H123" s="57">
        <f t="shared" si="21"/>
        <v>1.2176546133126612E-3</v>
      </c>
      <c r="I123" s="70" t="str" cm="1">
        <f t="array" ref="I123">_xlfn.IFS(H123&gt;20%,"10",H123&gt;10%,"7",H123&gt;0%,"4",H123=0,"0")</f>
        <v>4</v>
      </c>
      <c r="J123" s="74">
        <f t="shared" si="22"/>
        <v>12</v>
      </c>
      <c r="K123" s="56">
        <f>VLOOKUP(A123,MUNIC!C:E,3,0)</f>
        <v>302067</v>
      </c>
      <c r="L123" s="57">
        <f t="shared" si="23"/>
        <v>1.4219051461222786E-3</v>
      </c>
      <c r="M123" s="70" t="str">
        <f t="shared" si="24"/>
        <v>4</v>
      </c>
      <c r="N123" s="74">
        <f t="shared" si="25"/>
        <v>8</v>
      </c>
      <c r="O123" s="56">
        <f>VLOOKUP(A123,'BENS MOVEIS'!$A:$C,3,0)</f>
        <v>8105370.1699999999</v>
      </c>
      <c r="P123" s="56">
        <f>VLOOKUP(A123,'BENS IMOVEIS'!$A:$C,3,0)</f>
        <v>91093129.170000002</v>
      </c>
      <c r="Q123" s="72">
        <f t="shared" si="19"/>
        <v>99198499.340000004</v>
      </c>
      <c r="R123" s="57">
        <f t="shared" si="26"/>
        <v>1.3022291419802984E-3</v>
      </c>
      <c r="S123" s="70" t="str" cm="1">
        <f t="array" ref="S123">_xlfn.IFS(R123&gt;20%,"10",R123&gt;10%,"7",R123&gt;0%,"4",R123=0,"0")</f>
        <v>4</v>
      </c>
      <c r="T123" s="74">
        <f t="shared" si="27"/>
        <v>8</v>
      </c>
      <c r="U123" s="55">
        <f>VLOOKUP(A123,'Tempo sem Auditoria'!$A:$M,13,0)</f>
        <v>7</v>
      </c>
      <c r="V123" s="71" t="str">
        <f t="shared" si="28"/>
        <v>10</v>
      </c>
      <c r="W123" s="74">
        <f t="shared" si="29"/>
        <v>40</v>
      </c>
      <c r="X123" s="55">
        <f>VLOOKUP(A123,'NOTAS AUDITORIA-CONTINUA-OM'!$A:$C,3,0)</f>
        <v>8</v>
      </c>
      <c r="Y123" s="57">
        <f>VLOOKUP(A123,'NOTAS AUDITORIA-CONTINUA-OM'!$A:$D,4,0)</f>
        <v>1.3477088948787063E-3</v>
      </c>
      <c r="Z123" s="71" t="str">
        <f t="shared" si="30"/>
        <v>4</v>
      </c>
      <c r="AA123" s="74">
        <f t="shared" si="31"/>
        <v>12</v>
      </c>
      <c r="AB123" s="55">
        <f>VLOOKUP(A123,'OM em FOCO'!$B:$G,6,0)</f>
        <v>1</v>
      </c>
      <c r="AC123" s="71">
        <f t="shared" si="32"/>
        <v>2</v>
      </c>
      <c r="AD123" s="74">
        <f t="shared" si="33"/>
        <v>4</v>
      </c>
      <c r="AE123" s="71">
        <f>VLOOKUP(A123,OM_SIAFI!$B:$E,4,0)</f>
        <v>0</v>
      </c>
      <c r="AF123" s="74">
        <f t="shared" si="34"/>
        <v>0</v>
      </c>
      <c r="AG123" s="71">
        <f>VLOOKUP(A123,OM_SIAFI!$B:$F,5,0)</f>
        <v>0</v>
      </c>
      <c r="AH123" s="74">
        <f t="shared" si="35"/>
        <v>0</v>
      </c>
      <c r="AI123" s="86">
        <f t="shared" si="36"/>
        <v>100</v>
      </c>
    </row>
    <row r="124" spans="1:35" x14ac:dyDescent="0.25">
      <c r="A124" s="55">
        <v>791580</v>
      </c>
      <c r="B124" s="55" t="s">
        <v>547</v>
      </c>
      <c r="C124" s="56">
        <f>VLOOKUP(A124,EXEC_LICITACAO!$A:$Z,25,0)</f>
        <v>2612589.7199999997</v>
      </c>
      <c r="D124" s="63">
        <f t="shared" si="37"/>
        <v>3.656058743561538E-4</v>
      </c>
      <c r="E124" s="70" t="str" cm="1">
        <f t="array" ref="E124">_xlfn.IFS(D124&gt;20%,"10",D124&gt;10%,"7",D124&gt;0%,"4",D124=0,"0")</f>
        <v>4</v>
      </c>
      <c r="F124" s="74">
        <f t="shared" si="20"/>
        <v>16</v>
      </c>
      <c r="G124" s="56">
        <f>VLOOKUP(A124,PAGAMENTO!$A:$C,3,0)</f>
        <v>56082489.659999996</v>
      </c>
      <c r="H124" s="57">
        <f t="shared" si="21"/>
        <v>5.6859218018090445E-3</v>
      </c>
      <c r="I124" s="70" t="str" cm="1">
        <f t="array" ref="I124">_xlfn.IFS(H124&gt;20%,"10",H124&gt;10%,"7",H124&gt;0%,"4",H124=0,"0")</f>
        <v>4</v>
      </c>
      <c r="J124" s="74">
        <f t="shared" si="22"/>
        <v>12</v>
      </c>
      <c r="K124" s="56">
        <f>VLOOKUP(A124,MUNIC!C:E,3,0)</f>
        <v>1648047.06</v>
      </c>
      <c r="L124" s="57">
        <f t="shared" si="23"/>
        <v>7.7577709437498688E-3</v>
      </c>
      <c r="M124" s="70" t="str">
        <f t="shared" si="24"/>
        <v>4</v>
      </c>
      <c r="N124" s="74">
        <f t="shared" si="25"/>
        <v>8</v>
      </c>
      <c r="O124" s="56">
        <f>VLOOKUP(A124,'BENS MOVEIS'!$A:$C,3,0)</f>
        <v>6592760.1100000003</v>
      </c>
      <c r="P124" s="56">
        <v>0</v>
      </c>
      <c r="Q124" s="72">
        <f t="shared" si="19"/>
        <v>6592760.1100000003</v>
      </c>
      <c r="R124" s="57">
        <f t="shared" si="26"/>
        <v>8.6546514296566347E-5</v>
      </c>
      <c r="S124" s="70" t="str" cm="1">
        <f t="array" ref="S124">_xlfn.IFS(R124&gt;20%,"10",R124&gt;10%,"7",R124&gt;0%,"4",R124=0,"0")</f>
        <v>4</v>
      </c>
      <c r="T124" s="74">
        <f t="shared" si="27"/>
        <v>8</v>
      </c>
      <c r="U124" s="55" t="s">
        <v>772</v>
      </c>
      <c r="V124" s="71" t="str">
        <f t="shared" si="28"/>
        <v>10</v>
      </c>
      <c r="W124" s="74">
        <f t="shared" si="29"/>
        <v>40</v>
      </c>
      <c r="X124" s="55">
        <f>VLOOKUP(A124,'NOTAS AUDITORIA-CONTINUA-OM'!$A:$C,3,0)</f>
        <v>26</v>
      </c>
      <c r="Y124" s="57">
        <f>VLOOKUP(A124,'NOTAS AUDITORIA-CONTINUA-OM'!$A:$D,4,0)</f>
        <v>4.3800539083557952E-3</v>
      </c>
      <c r="Z124" s="71" t="str">
        <f t="shared" si="30"/>
        <v>4</v>
      </c>
      <c r="AA124" s="74">
        <f t="shared" si="31"/>
        <v>12</v>
      </c>
      <c r="AB124" s="55">
        <f>VLOOKUP(A124,'OM em FOCO'!$B:$G,6,0)</f>
        <v>1</v>
      </c>
      <c r="AC124" s="71">
        <f t="shared" si="32"/>
        <v>2</v>
      </c>
      <c r="AD124" s="74">
        <f t="shared" si="33"/>
        <v>4</v>
      </c>
      <c r="AE124" s="71">
        <f>VLOOKUP(A124,OM_SIAFI!$B:$E,4,0)</f>
        <v>0</v>
      </c>
      <c r="AF124" s="74">
        <f t="shared" si="34"/>
        <v>0</v>
      </c>
      <c r="AG124" s="71">
        <f>VLOOKUP(A124,OM_SIAFI!$B:$F,5,0)</f>
        <v>10</v>
      </c>
      <c r="AH124" s="74">
        <f t="shared" si="35"/>
        <v>10</v>
      </c>
      <c r="AI124" s="86">
        <f t="shared" si="36"/>
        <v>110</v>
      </c>
    </row>
    <row r="125" spans="1:35" x14ac:dyDescent="0.25">
      <c r="A125" s="55">
        <v>784311</v>
      </c>
      <c r="B125" s="55" t="s">
        <v>402</v>
      </c>
      <c r="C125" s="56">
        <f>VLOOKUP(A125,EXEC_LICITACAO!$A:$Z,25,0)</f>
        <v>2581254.13</v>
      </c>
      <c r="D125" s="63">
        <f t="shared" si="37"/>
        <v>3.6122077106469022E-4</v>
      </c>
      <c r="E125" s="70" t="str" cm="1">
        <f t="array" ref="E125">_xlfn.IFS(D125&gt;20%,"10",D125&gt;10%,"7",D125&gt;0%,"4",D125=0,"0")</f>
        <v>4</v>
      </c>
      <c r="F125" s="74">
        <f t="shared" si="20"/>
        <v>16</v>
      </c>
      <c r="G125" s="56">
        <f>VLOOKUP(A125,PAGAMENTO!$A:$C,3,0)</f>
        <v>11741674.849999998</v>
      </c>
      <c r="H125" s="57">
        <f t="shared" si="21"/>
        <v>1.1904294089672897E-3</v>
      </c>
      <c r="I125" s="70" t="str" cm="1">
        <f t="array" ref="I125">_xlfn.IFS(H125&gt;20%,"10",H125&gt;10%,"7",H125&gt;0%,"4",H125=0,"0")</f>
        <v>4</v>
      </c>
      <c r="J125" s="74">
        <f t="shared" si="22"/>
        <v>12</v>
      </c>
      <c r="K125" s="56">
        <f>VLOOKUP(A125,MUNIC!C:E,3,0)</f>
        <v>0</v>
      </c>
      <c r="L125" s="57">
        <f t="shared" si="23"/>
        <v>0</v>
      </c>
      <c r="M125" s="70" t="str">
        <f t="shared" si="24"/>
        <v>0</v>
      </c>
      <c r="N125" s="74">
        <f t="shared" si="25"/>
        <v>0</v>
      </c>
      <c r="O125" s="56">
        <f>VLOOKUP(A125,'BENS MOVEIS'!$A:$C,3,0)</f>
        <v>4672590.71</v>
      </c>
      <c r="P125" s="56">
        <f>VLOOKUP(A125,'BENS IMOVEIS'!$A:$C,3,0)</f>
        <v>29355473.420000002</v>
      </c>
      <c r="Q125" s="72">
        <f t="shared" si="19"/>
        <v>34028064.130000003</v>
      </c>
      <c r="R125" s="57">
        <f t="shared" si="26"/>
        <v>4.4670370066165224E-4</v>
      </c>
      <c r="S125" s="70" t="str" cm="1">
        <f t="array" ref="S125">_xlfn.IFS(R125&gt;20%,"10",R125&gt;10%,"7",R125&gt;0%,"4",R125=0,"0")</f>
        <v>4</v>
      </c>
      <c r="T125" s="74">
        <f t="shared" si="27"/>
        <v>8</v>
      </c>
      <c r="U125" s="55" t="s">
        <v>772</v>
      </c>
      <c r="V125" s="71" t="str">
        <f t="shared" si="28"/>
        <v>10</v>
      </c>
      <c r="W125" s="74">
        <f t="shared" si="29"/>
        <v>40</v>
      </c>
      <c r="X125" s="55">
        <f>VLOOKUP(A125,'NOTAS AUDITORIA-CONTINUA-OM'!$A:$C,3,0)</f>
        <v>3</v>
      </c>
      <c r="Y125" s="57">
        <f>VLOOKUP(A125,'NOTAS AUDITORIA-CONTINUA-OM'!$A:$D,4,0)</f>
        <v>5.0539083557951485E-4</v>
      </c>
      <c r="Z125" s="71" t="str">
        <f t="shared" si="30"/>
        <v>4</v>
      </c>
      <c r="AA125" s="74">
        <f t="shared" si="31"/>
        <v>12</v>
      </c>
      <c r="AB125" s="55">
        <f>VLOOKUP(A125,'OM em FOCO'!$B:$G,6,0)</f>
        <v>0</v>
      </c>
      <c r="AC125" s="71">
        <f t="shared" si="32"/>
        <v>0</v>
      </c>
      <c r="AD125" s="74">
        <f t="shared" si="33"/>
        <v>0</v>
      </c>
      <c r="AE125" s="71">
        <f>VLOOKUP(A125,OM_SIAFI!$B:$E,4,0)</f>
        <v>0</v>
      </c>
      <c r="AF125" s="74">
        <f t="shared" si="34"/>
        <v>0</v>
      </c>
      <c r="AG125" s="71">
        <f>VLOOKUP(A125,OM_SIAFI!$B:$F,5,0)</f>
        <v>0</v>
      </c>
      <c r="AH125" s="74">
        <f t="shared" si="35"/>
        <v>0</v>
      </c>
      <c r="AI125" s="86">
        <f t="shared" si="36"/>
        <v>88</v>
      </c>
    </row>
    <row r="126" spans="1:35" x14ac:dyDescent="0.25">
      <c r="A126" s="55">
        <v>791500</v>
      </c>
      <c r="B126" s="55" t="s">
        <v>539</v>
      </c>
      <c r="C126" s="56">
        <f>VLOOKUP(A126,EXEC_LICITACAO!$A:$Z,25,0)</f>
        <v>2300901.0499999998</v>
      </c>
      <c r="D126" s="63">
        <f t="shared" si="37"/>
        <v>3.2198815365171168E-4</v>
      </c>
      <c r="E126" s="70" t="str" cm="1">
        <f t="array" ref="E126">_xlfn.IFS(D126&gt;20%,"10",D126&gt;10%,"7",D126&gt;0%,"4",D126=0,"0")</f>
        <v>4</v>
      </c>
      <c r="F126" s="74">
        <f t="shared" si="20"/>
        <v>16</v>
      </c>
      <c r="G126" s="56">
        <f>VLOOKUP(A126,PAGAMENTO!$A:$C,3,0)</f>
        <v>52116075.650000006</v>
      </c>
      <c r="H126" s="57">
        <f t="shared" si="21"/>
        <v>5.2837870172945623E-3</v>
      </c>
      <c r="I126" s="70" t="str" cm="1">
        <f t="array" ref="I126">_xlfn.IFS(H126&gt;20%,"10",H126&gt;10%,"7",H126&gt;0%,"4",H126=0,"0")</f>
        <v>4</v>
      </c>
      <c r="J126" s="74">
        <f t="shared" si="22"/>
        <v>12</v>
      </c>
      <c r="K126" s="56">
        <f>VLOOKUP(A126,MUNIC!C:E,3,0)</f>
        <v>0</v>
      </c>
      <c r="L126" s="57">
        <f t="shared" si="23"/>
        <v>0</v>
      </c>
      <c r="M126" s="70" t="str">
        <f t="shared" si="24"/>
        <v>0</v>
      </c>
      <c r="N126" s="74">
        <f t="shared" si="25"/>
        <v>0</v>
      </c>
      <c r="O126" s="56">
        <f>VLOOKUP(A126,'BENS MOVEIS'!$A:$C,3,0)</f>
        <v>12044354868.66</v>
      </c>
      <c r="P126" s="56">
        <f>VLOOKUP(A126,'BENS IMOVEIS'!$A:$C,3,0)</f>
        <v>19097769.079999998</v>
      </c>
      <c r="Q126" s="72">
        <f t="shared" si="19"/>
        <v>12063452637.74</v>
      </c>
      <c r="R126" s="57">
        <f t="shared" si="26"/>
        <v>0.15836307688406334</v>
      </c>
      <c r="S126" s="70" t="str" cm="1">
        <f t="array" ref="S126">_xlfn.IFS(R126&gt;20%,"10",R126&gt;10%,"7",R126&gt;0%,"4",R126=0,"0")</f>
        <v>7</v>
      </c>
      <c r="T126" s="74">
        <f t="shared" si="27"/>
        <v>14</v>
      </c>
      <c r="U126" s="55" t="s">
        <v>772</v>
      </c>
      <c r="V126" s="71" t="str">
        <f t="shared" si="28"/>
        <v>10</v>
      </c>
      <c r="W126" s="74">
        <f t="shared" si="29"/>
        <v>40</v>
      </c>
      <c r="X126" s="55">
        <f>VLOOKUP(A126,'NOTAS AUDITORIA-CONTINUA-OM'!$A:$C,3,0)</f>
        <v>16</v>
      </c>
      <c r="Y126" s="57">
        <f>VLOOKUP(A126,'NOTAS AUDITORIA-CONTINUA-OM'!$A:$D,4,0)</f>
        <v>2.6954177897574125E-3</v>
      </c>
      <c r="Z126" s="71" t="str">
        <f t="shared" si="30"/>
        <v>4</v>
      </c>
      <c r="AA126" s="74">
        <f t="shared" si="31"/>
        <v>12</v>
      </c>
      <c r="AB126" s="55">
        <f>VLOOKUP(A126,'OM em FOCO'!$B:$G,6,0)</f>
        <v>1</v>
      </c>
      <c r="AC126" s="71">
        <f t="shared" si="32"/>
        <v>2</v>
      </c>
      <c r="AD126" s="74">
        <f t="shared" si="33"/>
        <v>4</v>
      </c>
      <c r="AE126" s="71">
        <f>VLOOKUP(A126,OM_SIAFI!$B:$E,4,0)</f>
        <v>0</v>
      </c>
      <c r="AF126" s="74">
        <f t="shared" si="34"/>
        <v>0</v>
      </c>
      <c r="AG126" s="71">
        <f>VLOOKUP(A126,OM_SIAFI!$B:$F,5,0)</f>
        <v>0</v>
      </c>
      <c r="AH126" s="74">
        <f t="shared" si="35"/>
        <v>0</v>
      </c>
      <c r="AI126" s="86">
        <f t="shared" si="36"/>
        <v>98</v>
      </c>
    </row>
    <row r="127" spans="1:35" x14ac:dyDescent="0.25">
      <c r="A127" s="55">
        <v>789311</v>
      </c>
      <c r="B127" s="55" t="s">
        <v>516</v>
      </c>
      <c r="C127" s="56">
        <f>VLOOKUP(A127,EXEC_LICITACAO!$A:$Z,25,0)</f>
        <v>2217846.0600000005</v>
      </c>
      <c r="D127" s="63">
        <f t="shared" si="37"/>
        <v>3.1036543615950961E-4</v>
      </c>
      <c r="E127" s="70" t="str" cm="1">
        <f t="array" ref="E127">_xlfn.IFS(D127&gt;20%,"10",D127&gt;10%,"7",D127&gt;0%,"4",D127=0,"0")</f>
        <v>4</v>
      </c>
      <c r="F127" s="74">
        <f t="shared" si="20"/>
        <v>16</v>
      </c>
      <c r="G127" s="56">
        <f>VLOOKUP(A127,PAGAMENTO!$A:$C,3,0)</f>
        <v>8465323.8000000007</v>
      </c>
      <c r="H127" s="57">
        <f t="shared" si="21"/>
        <v>8.5825664027400087E-4</v>
      </c>
      <c r="I127" s="70" t="str" cm="1">
        <f t="array" ref="I127">_xlfn.IFS(H127&gt;20%,"10",H127&gt;10%,"7",H127&gt;0%,"4",H127=0,"0")</f>
        <v>4</v>
      </c>
      <c r="J127" s="74">
        <f t="shared" si="22"/>
        <v>12</v>
      </c>
      <c r="K127" s="56">
        <f>VLOOKUP(A127,MUNIC!C:E,3,0)</f>
        <v>0</v>
      </c>
      <c r="L127" s="57">
        <f t="shared" si="23"/>
        <v>0</v>
      </c>
      <c r="M127" s="70" t="str">
        <f t="shared" si="24"/>
        <v>0</v>
      </c>
      <c r="N127" s="74">
        <f t="shared" si="25"/>
        <v>0</v>
      </c>
      <c r="O127" s="56">
        <f>VLOOKUP(A127,'BENS MOVEIS'!$A:$C,3,0)</f>
        <v>3311989.34</v>
      </c>
      <c r="P127" s="56">
        <f>VLOOKUP(A127,'BENS IMOVEIS'!$A:$C,3,0)</f>
        <v>7975466.79</v>
      </c>
      <c r="Q127" s="72">
        <f t="shared" si="19"/>
        <v>11287456.129999999</v>
      </c>
      <c r="R127" s="57">
        <f t="shared" si="26"/>
        <v>1.4817617614284927E-4</v>
      </c>
      <c r="S127" s="70" t="str" cm="1">
        <f t="array" ref="S127">_xlfn.IFS(R127&gt;20%,"10",R127&gt;10%,"7",R127&gt;0%,"4",R127=0,"0")</f>
        <v>4</v>
      </c>
      <c r="T127" s="74">
        <f t="shared" si="27"/>
        <v>8</v>
      </c>
      <c r="U127" s="55" t="s">
        <v>772</v>
      </c>
      <c r="V127" s="71" t="str">
        <f t="shared" si="28"/>
        <v>10</v>
      </c>
      <c r="W127" s="74">
        <f t="shared" si="29"/>
        <v>40</v>
      </c>
      <c r="X127" s="55">
        <f>VLOOKUP(A127,'NOTAS AUDITORIA-CONTINUA-OM'!$A:$C,3,0)</f>
        <v>19</v>
      </c>
      <c r="Y127" s="57">
        <f>VLOOKUP(A127,'NOTAS AUDITORIA-CONTINUA-OM'!$A:$D,4,0)</f>
        <v>3.2008086253369271E-3</v>
      </c>
      <c r="Z127" s="71" t="str">
        <f t="shared" si="30"/>
        <v>4</v>
      </c>
      <c r="AA127" s="74">
        <f t="shared" si="31"/>
        <v>12</v>
      </c>
      <c r="AB127" s="55">
        <f>VLOOKUP(A127,'OM em FOCO'!$B:$G,6,0)</f>
        <v>0</v>
      </c>
      <c r="AC127" s="71">
        <f t="shared" si="32"/>
        <v>0</v>
      </c>
      <c r="AD127" s="74">
        <f t="shared" si="33"/>
        <v>0</v>
      </c>
      <c r="AE127" s="71">
        <f>VLOOKUP(A127,OM_SIAFI!$B:$E,4,0)</f>
        <v>5</v>
      </c>
      <c r="AF127" s="74">
        <f t="shared" si="34"/>
        <v>5</v>
      </c>
      <c r="AG127" s="71">
        <f>VLOOKUP(A127,OM_SIAFI!$B:$F,5,0)</f>
        <v>0</v>
      </c>
      <c r="AH127" s="74">
        <f t="shared" si="35"/>
        <v>0</v>
      </c>
      <c r="AI127" s="86">
        <f t="shared" si="36"/>
        <v>93</v>
      </c>
    </row>
    <row r="128" spans="1:35" x14ac:dyDescent="0.25">
      <c r="A128" s="55">
        <v>764100</v>
      </c>
      <c r="B128" s="55" t="s">
        <v>270</v>
      </c>
      <c r="C128" s="56">
        <f>VLOOKUP(A128,EXEC_LICITACAO!$A:$Z,25,0)</f>
        <v>2160013.1800000002</v>
      </c>
      <c r="D128" s="63">
        <f t="shared" si="37"/>
        <v>3.0227230140625236E-4</v>
      </c>
      <c r="E128" s="70" t="str" cm="1">
        <f t="array" ref="E128">_xlfn.IFS(D128&gt;20%,"10",D128&gt;10%,"7",D128&gt;0%,"4",D128=0,"0")</f>
        <v>4</v>
      </c>
      <c r="F128" s="74">
        <f t="shared" si="20"/>
        <v>16</v>
      </c>
      <c r="G128" s="56">
        <f>VLOOKUP(A128,PAGAMENTO!$A:$C,3,0)</f>
        <v>21614863.779999997</v>
      </c>
      <c r="H128" s="57">
        <f t="shared" si="21"/>
        <v>2.1914224199909502E-3</v>
      </c>
      <c r="I128" s="70" t="str" cm="1">
        <f t="array" ref="I128">_xlfn.IFS(H128&gt;20%,"10",H128&gt;10%,"7",H128&gt;0%,"4",H128=0,"0")</f>
        <v>4</v>
      </c>
      <c r="J128" s="74">
        <f t="shared" si="22"/>
        <v>12</v>
      </c>
      <c r="K128" s="56">
        <f>VLOOKUP(A128,MUNIC!C:E,3,0)</f>
        <v>0</v>
      </c>
      <c r="L128" s="57">
        <f t="shared" si="23"/>
        <v>0</v>
      </c>
      <c r="M128" s="70" t="str">
        <f t="shared" si="24"/>
        <v>0</v>
      </c>
      <c r="N128" s="74">
        <f t="shared" si="25"/>
        <v>0</v>
      </c>
      <c r="O128" s="56">
        <f>VLOOKUP(A128,'BENS MOVEIS'!$A:$C,3,0)</f>
        <v>3683934.31</v>
      </c>
      <c r="P128" s="56">
        <v>0</v>
      </c>
      <c r="Q128" s="72">
        <f t="shared" si="19"/>
        <v>3683934.31</v>
      </c>
      <c r="R128" s="57">
        <f t="shared" si="26"/>
        <v>4.8360878919956073E-5</v>
      </c>
      <c r="S128" s="70" t="str" cm="1">
        <f t="array" ref="S128">_xlfn.IFS(R128&gt;20%,"10",R128&gt;10%,"7",R128&gt;0%,"4",R128=0,"0")</f>
        <v>4</v>
      </c>
      <c r="T128" s="74">
        <f t="shared" si="27"/>
        <v>8</v>
      </c>
      <c r="U128" s="55" t="s">
        <v>772</v>
      </c>
      <c r="V128" s="71" t="str">
        <f t="shared" si="28"/>
        <v>10</v>
      </c>
      <c r="W128" s="74">
        <f t="shared" si="29"/>
        <v>40</v>
      </c>
      <c r="X128" s="55">
        <f>VLOOKUP(A128,'NOTAS AUDITORIA-CONTINUA-OM'!$A:$C,3,0)</f>
        <v>12</v>
      </c>
      <c r="Y128" s="57">
        <f>VLOOKUP(A128,'NOTAS AUDITORIA-CONTINUA-OM'!$A:$D,4,0)</f>
        <v>2.0215633423180594E-3</v>
      </c>
      <c r="Z128" s="71" t="str">
        <f t="shared" si="30"/>
        <v>4</v>
      </c>
      <c r="AA128" s="74">
        <f t="shared" si="31"/>
        <v>12</v>
      </c>
      <c r="AB128" s="55">
        <f>VLOOKUP(A128,'OM em FOCO'!$B:$G,6,0)</f>
        <v>0</v>
      </c>
      <c r="AC128" s="71">
        <f t="shared" si="32"/>
        <v>0</v>
      </c>
      <c r="AD128" s="74">
        <f t="shared" si="33"/>
        <v>0</v>
      </c>
      <c r="AE128" s="71">
        <f>VLOOKUP(A128,OM_SIAFI!$B:$E,4,0)</f>
        <v>0</v>
      </c>
      <c r="AF128" s="74">
        <f t="shared" si="34"/>
        <v>0</v>
      </c>
      <c r="AG128" s="71">
        <f>VLOOKUP(A128,OM_SIAFI!$B:$F,5,0)</f>
        <v>0</v>
      </c>
      <c r="AH128" s="74">
        <f t="shared" si="35"/>
        <v>0</v>
      </c>
      <c r="AI128" s="86">
        <f t="shared" si="36"/>
        <v>88</v>
      </c>
    </row>
    <row r="129" spans="1:35" x14ac:dyDescent="0.25">
      <c r="A129" s="55">
        <v>772100</v>
      </c>
      <c r="B129" s="55" t="s">
        <v>305</v>
      </c>
      <c r="C129" s="56">
        <f>VLOOKUP(A129,EXEC_LICITACAO!$A:$Z,25,0)</f>
        <v>2008207.4800000002</v>
      </c>
      <c r="D129" s="63">
        <f t="shared" si="37"/>
        <v>2.8102860774250021E-4</v>
      </c>
      <c r="E129" s="70" t="str" cm="1">
        <f t="array" ref="E129">_xlfn.IFS(D129&gt;20%,"10",D129&gt;10%,"7",D129&gt;0%,"4",D129=0,"0")</f>
        <v>4</v>
      </c>
      <c r="F129" s="74">
        <f t="shared" si="20"/>
        <v>16</v>
      </c>
      <c r="G129" s="56">
        <f>VLOOKUP(A129,PAGAMENTO!$A:$C,3,0)</f>
        <v>24408488.559999999</v>
      </c>
      <c r="H129" s="57">
        <f t="shared" si="21"/>
        <v>2.4746539979571699E-3</v>
      </c>
      <c r="I129" s="70" t="str" cm="1">
        <f t="array" ref="I129">_xlfn.IFS(H129&gt;20%,"10",H129&gt;10%,"7",H129&gt;0%,"4",H129=0,"0")</f>
        <v>4</v>
      </c>
      <c r="J129" s="74">
        <f t="shared" si="22"/>
        <v>12</v>
      </c>
      <c r="K129" s="56">
        <f>VLOOKUP(A129,MUNIC!C:E,3,0)</f>
        <v>0</v>
      </c>
      <c r="L129" s="57">
        <f t="shared" si="23"/>
        <v>0</v>
      </c>
      <c r="M129" s="70" t="str">
        <f t="shared" si="24"/>
        <v>0</v>
      </c>
      <c r="N129" s="74">
        <f t="shared" si="25"/>
        <v>0</v>
      </c>
      <c r="O129" s="56">
        <f>VLOOKUP(A129,'BENS MOVEIS'!$A:$C,3,0)</f>
        <v>4761948.54</v>
      </c>
      <c r="P129" s="56">
        <v>0</v>
      </c>
      <c r="Q129" s="72">
        <f t="shared" si="19"/>
        <v>4761948.54</v>
      </c>
      <c r="R129" s="57">
        <f t="shared" si="26"/>
        <v>6.251251987335289E-5</v>
      </c>
      <c r="S129" s="70" t="str" cm="1">
        <f t="array" ref="S129">_xlfn.IFS(R129&gt;20%,"10",R129&gt;10%,"7",R129&gt;0%,"4",R129=0,"0")</f>
        <v>4</v>
      </c>
      <c r="T129" s="74">
        <f t="shared" si="27"/>
        <v>8</v>
      </c>
      <c r="U129" s="55" t="s">
        <v>772</v>
      </c>
      <c r="V129" s="71" t="str">
        <f t="shared" si="28"/>
        <v>10</v>
      </c>
      <c r="W129" s="74">
        <f t="shared" si="29"/>
        <v>40</v>
      </c>
      <c r="X129" s="55">
        <f>VLOOKUP(A129,'NOTAS AUDITORIA-CONTINUA-OM'!$A:$C,3,0)</f>
        <v>6</v>
      </c>
      <c r="Y129" s="57">
        <f>VLOOKUP(A129,'NOTAS AUDITORIA-CONTINUA-OM'!$A:$D,4,0)</f>
        <v>1.0107816711590297E-3</v>
      </c>
      <c r="Z129" s="71" t="str">
        <f t="shared" si="30"/>
        <v>4</v>
      </c>
      <c r="AA129" s="74">
        <f t="shared" si="31"/>
        <v>12</v>
      </c>
      <c r="AB129" s="55">
        <f>VLOOKUP(A129,'OM em FOCO'!$B:$G,6,0)</f>
        <v>0</v>
      </c>
      <c r="AC129" s="71">
        <f t="shared" si="32"/>
        <v>0</v>
      </c>
      <c r="AD129" s="74">
        <f t="shared" si="33"/>
        <v>0</v>
      </c>
      <c r="AE129" s="71">
        <f>VLOOKUP(A129,OM_SIAFI!$B:$E,4,0)</f>
        <v>0</v>
      </c>
      <c r="AF129" s="74">
        <f t="shared" si="34"/>
        <v>0</v>
      </c>
      <c r="AG129" s="71">
        <f>VLOOKUP(A129,OM_SIAFI!$B:$F,5,0)</f>
        <v>0</v>
      </c>
      <c r="AH129" s="74">
        <f t="shared" si="35"/>
        <v>0</v>
      </c>
      <c r="AI129" s="86">
        <f t="shared" si="36"/>
        <v>88</v>
      </c>
    </row>
    <row r="130" spans="1:35" x14ac:dyDescent="0.25">
      <c r="A130" s="55">
        <v>788340</v>
      </c>
      <c r="B130" s="55" t="s">
        <v>496</v>
      </c>
      <c r="C130" s="56">
        <f>VLOOKUP(A130,EXEC_LICITACAO!$A:$Z,25,0)</f>
        <v>1797357.6799999997</v>
      </c>
      <c r="D130" s="63">
        <f t="shared" si="37"/>
        <v>2.5152228116672988E-4</v>
      </c>
      <c r="E130" s="70" t="str" cm="1">
        <f t="array" ref="E130">_xlfn.IFS(D130&gt;20%,"10",D130&gt;10%,"7",D130&gt;0%,"4",D130=0,"0")</f>
        <v>4</v>
      </c>
      <c r="F130" s="74">
        <f t="shared" si="20"/>
        <v>16</v>
      </c>
      <c r="G130" s="56">
        <f>VLOOKUP(A130,PAGAMENTO!$A:$C,3,0)</f>
        <v>9639095.6199999992</v>
      </c>
      <c r="H130" s="57">
        <f t="shared" si="21"/>
        <v>9.7725946668466906E-4</v>
      </c>
      <c r="I130" s="70" t="str" cm="1">
        <f t="array" ref="I130">_xlfn.IFS(H130&gt;20%,"10",H130&gt;10%,"7",H130&gt;0%,"4",H130=0,"0")</f>
        <v>4</v>
      </c>
      <c r="J130" s="74">
        <f t="shared" si="22"/>
        <v>12</v>
      </c>
      <c r="K130" s="56">
        <f>VLOOKUP(A130,MUNIC!C:E,3,0)</f>
        <v>0</v>
      </c>
      <c r="L130" s="57">
        <f t="shared" si="23"/>
        <v>0</v>
      </c>
      <c r="M130" s="70" t="str">
        <f t="shared" si="24"/>
        <v>0</v>
      </c>
      <c r="N130" s="74">
        <f t="shared" si="25"/>
        <v>0</v>
      </c>
      <c r="O130" s="56">
        <f>VLOOKUP(A130,'BENS MOVEIS'!$A:$C,3,0)</f>
        <v>13656952.5</v>
      </c>
      <c r="P130" s="56">
        <v>0</v>
      </c>
      <c r="Q130" s="72">
        <f t="shared" ref="Q130:Q193" si="38">SUM(O130:P130)</f>
        <v>13656952.5</v>
      </c>
      <c r="R130" s="57">
        <f t="shared" si="26"/>
        <v>1.7928175984986317E-4</v>
      </c>
      <c r="S130" s="70" t="str" cm="1">
        <f t="array" ref="S130">_xlfn.IFS(R130&gt;20%,"10",R130&gt;10%,"7",R130&gt;0%,"4",R130=0,"0")</f>
        <v>4</v>
      </c>
      <c r="T130" s="74">
        <f t="shared" si="27"/>
        <v>8</v>
      </c>
      <c r="U130" s="55" t="s">
        <v>772</v>
      </c>
      <c r="V130" s="71" t="str">
        <f t="shared" si="28"/>
        <v>10</v>
      </c>
      <c r="W130" s="74">
        <f t="shared" si="29"/>
        <v>40</v>
      </c>
      <c r="X130" s="55">
        <f>VLOOKUP(A130,'NOTAS AUDITORIA-CONTINUA-OM'!$A:$C,3,0)</f>
        <v>8</v>
      </c>
      <c r="Y130" s="57">
        <f>VLOOKUP(A130,'NOTAS AUDITORIA-CONTINUA-OM'!$A:$D,4,0)</f>
        <v>1.3477088948787063E-3</v>
      </c>
      <c r="Z130" s="71" t="str">
        <f t="shared" si="30"/>
        <v>4</v>
      </c>
      <c r="AA130" s="74">
        <f t="shared" si="31"/>
        <v>12</v>
      </c>
      <c r="AB130" s="55">
        <f>VLOOKUP(A130,'OM em FOCO'!$B:$G,6,0)</f>
        <v>0</v>
      </c>
      <c r="AC130" s="71">
        <f t="shared" si="32"/>
        <v>0</v>
      </c>
      <c r="AD130" s="74">
        <f t="shared" si="33"/>
        <v>0</v>
      </c>
      <c r="AE130" s="71">
        <f>VLOOKUP(A130,OM_SIAFI!$B:$E,4,0)</f>
        <v>0</v>
      </c>
      <c r="AF130" s="74">
        <f t="shared" si="34"/>
        <v>0</v>
      </c>
      <c r="AG130" s="71">
        <f>VLOOKUP(A130,OM_SIAFI!$B:$F,5,0)</f>
        <v>0</v>
      </c>
      <c r="AH130" s="74">
        <f t="shared" si="35"/>
        <v>0</v>
      </c>
      <c r="AI130" s="86">
        <f t="shared" si="36"/>
        <v>88</v>
      </c>
    </row>
    <row r="131" spans="1:35" x14ac:dyDescent="0.25">
      <c r="A131" s="55">
        <v>710100</v>
      </c>
      <c r="B131" s="55" t="s">
        <v>181</v>
      </c>
      <c r="C131" s="56">
        <f>VLOOKUP(A131,EXEC_LICITACAO!$A:$Z,25,0)</f>
        <v>1727198.27</v>
      </c>
      <c r="D131" s="63">
        <f t="shared" si="37"/>
        <v>2.4170417148000807E-4</v>
      </c>
      <c r="E131" s="70" t="str" cm="1">
        <f t="array" ref="E131">_xlfn.IFS(D131&gt;20%,"10",D131&gt;10%,"7",D131&gt;0%,"4",D131=0,"0")</f>
        <v>4</v>
      </c>
      <c r="F131" s="74">
        <f t="shared" ref="F131:F194" si="39">E131*4</f>
        <v>16</v>
      </c>
      <c r="G131" s="56">
        <f>VLOOKUP(A131,PAGAMENTO!$A:$C,3,0)</f>
        <v>14841966.41</v>
      </c>
      <c r="H131" s="57">
        <f t="shared" ref="H131:H194" si="40">G131/$G$446</f>
        <v>1.5047523907007754E-3</v>
      </c>
      <c r="I131" s="70" t="str" cm="1">
        <f t="array" ref="I131">_xlfn.IFS(H131&gt;20%,"10",H131&gt;10%,"7",H131&gt;0%,"4",H131=0,"0")</f>
        <v>4</v>
      </c>
      <c r="J131" s="74">
        <f t="shared" ref="J131:J194" si="41">+I131*3</f>
        <v>12</v>
      </c>
      <c r="K131" s="56">
        <f>VLOOKUP(A131,MUNIC!C:E,3,0)</f>
        <v>45981</v>
      </c>
      <c r="L131" s="57">
        <f t="shared" ref="L131:L194" si="42">K131/$K$444</f>
        <v>2.1644410188417966E-4</v>
      </c>
      <c r="M131" s="70" t="str">
        <f t="shared" ref="M131:M194" si="43">_xlfn.IFS(L131&gt;20%,"10",L131&gt;10%,"7",L131&gt;0%,"4",L131=0,"0")</f>
        <v>4</v>
      </c>
      <c r="N131" s="74">
        <f t="shared" ref="N131:N194" si="44">+M131*2</f>
        <v>8</v>
      </c>
      <c r="O131" s="56">
        <f>VLOOKUP(A131,'BENS MOVEIS'!$A:$C,3,0)</f>
        <v>1823383.62</v>
      </c>
      <c r="P131" s="56">
        <f>VLOOKUP(A131,'BENS IMOVEIS'!$A:$C,3,0)</f>
        <v>2744792.63</v>
      </c>
      <c r="Q131" s="72">
        <f t="shared" si="38"/>
        <v>4568176.25</v>
      </c>
      <c r="R131" s="57">
        <f t="shared" ref="R131:R194" si="45">Q131/$Q$444</f>
        <v>5.9968772491838752E-5</v>
      </c>
      <c r="S131" s="70" t="str" cm="1">
        <f t="array" ref="S131">_xlfn.IFS(R131&gt;20%,"10",R131&gt;10%,"7",R131&gt;0%,"4",R131=0,"0")</f>
        <v>4</v>
      </c>
      <c r="T131" s="74">
        <f t="shared" ref="T131:T194" si="46">+S131*2</f>
        <v>8</v>
      </c>
      <c r="U131" s="55" t="s">
        <v>772</v>
      </c>
      <c r="V131" s="71" t="str">
        <f t="shared" ref="V131:V194" si="47">IF(U131=1,"0",IF(U131=2,"2",IF(U131=3,"4",IF(U131=4,"6",IF(U131=5,"8",IF(U131&gt;5,"10"))))))</f>
        <v>10</v>
      </c>
      <c r="W131" s="74">
        <f t="shared" ref="W131:W194" si="48">+V131*4</f>
        <v>40</v>
      </c>
      <c r="X131" s="55">
        <f>VLOOKUP(A131,'NOTAS AUDITORIA-CONTINUA-OM'!$A:$C,3,0)</f>
        <v>18</v>
      </c>
      <c r="Y131" s="57">
        <f>VLOOKUP(A131,'NOTAS AUDITORIA-CONTINUA-OM'!$A:$D,4,0)</f>
        <v>3.0323450134770889E-3</v>
      </c>
      <c r="Z131" s="71" t="str">
        <f t="shared" ref="Z131:Z194" si="49">IF(Y131&lt;21%,"4",IF(Y131&lt;31%,"7",IF(Y131&gt;30%,"10")))</f>
        <v>4</v>
      </c>
      <c r="AA131" s="74">
        <f t="shared" ref="AA131:AA194" si="50">+Z131*3</f>
        <v>12</v>
      </c>
      <c r="AB131" s="55">
        <f>VLOOKUP(A131,'OM em FOCO'!$B:$G,6,0)</f>
        <v>0</v>
      </c>
      <c r="AC131" s="71">
        <f t="shared" ref="AC131:AC194" si="51">IF(AB131=0,0,2)</f>
        <v>0</v>
      </c>
      <c r="AD131" s="74">
        <f t="shared" ref="AD131:AD194" si="52">+AC131*2</f>
        <v>0</v>
      </c>
      <c r="AE131" s="71">
        <f>VLOOKUP(A131,OM_SIAFI!$B:$E,4,0)</f>
        <v>0</v>
      </c>
      <c r="AF131" s="74">
        <f t="shared" ref="AF131:AF194" si="53">+AE131*1</f>
        <v>0</v>
      </c>
      <c r="AG131" s="71">
        <f>VLOOKUP(A131,OM_SIAFI!$B:$F,5,0)</f>
        <v>0</v>
      </c>
      <c r="AH131" s="74">
        <f t="shared" ref="AH131:AH194" si="54">+AG131*1</f>
        <v>0</v>
      </c>
      <c r="AI131" s="86">
        <f t="shared" ref="AI131:AI194" si="55">SUM(F131,J131,N131,T131,W131,AA131,AD131,AF131,AH131)</f>
        <v>96</v>
      </c>
    </row>
    <row r="132" spans="1:35" x14ac:dyDescent="0.25">
      <c r="A132" s="55">
        <v>765000</v>
      </c>
      <c r="B132" s="55" t="s">
        <v>272</v>
      </c>
      <c r="C132" s="56">
        <f>VLOOKUP(A132,EXEC_LICITACAO!$A:$Z,25,0)</f>
        <v>1716515.4900000002</v>
      </c>
      <c r="D132" s="63">
        <f t="shared" ref="D132:D195" si="56">C132/$C$446</f>
        <v>2.402092229649177E-4</v>
      </c>
      <c r="E132" s="70" t="str" cm="1">
        <f t="array" ref="E132">_xlfn.IFS(D132&gt;20%,"10",D132&gt;10%,"7",D132&gt;0%,"4",D132=0,"0")</f>
        <v>4</v>
      </c>
      <c r="F132" s="74">
        <f t="shared" si="39"/>
        <v>16</v>
      </c>
      <c r="G132" s="56">
        <f>VLOOKUP(A132,PAGAMENTO!$A:$C,3,0)</f>
        <v>37002747.380000003</v>
      </c>
      <c r="H132" s="57">
        <f t="shared" si="40"/>
        <v>3.7515226112516081E-3</v>
      </c>
      <c r="I132" s="70" t="str" cm="1">
        <f t="array" ref="I132">_xlfn.IFS(H132&gt;20%,"10",H132&gt;10%,"7",H132&gt;0%,"4",H132=0,"0")</f>
        <v>4</v>
      </c>
      <c r="J132" s="74">
        <f t="shared" si="41"/>
        <v>12</v>
      </c>
      <c r="K132" s="56">
        <f>VLOOKUP(A132,MUNIC!C:E,3,0)</f>
        <v>0</v>
      </c>
      <c r="L132" s="57">
        <f t="shared" si="42"/>
        <v>0</v>
      </c>
      <c r="M132" s="70" t="str">
        <f t="shared" si="43"/>
        <v>0</v>
      </c>
      <c r="N132" s="74">
        <f t="shared" si="44"/>
        <v>0</v>
      </c>
      <c r="O132" s="56">
        <f>VLOOKUP(A132,'BENS MOVEIS'!$A:$C,3,0)</f>
        <v>5420653.21</v>
      </c>
      <c r="P132" s="56">
        <v>0</v>
      </c>
      <c r="Q132" s="72">
        <f t="shared" si="38"/>
        <v>5420653.21</v>
      </c>
      <c r="R132" s="57">
        <f t="shared" si="45"/>
        <v>7.1159671019183077E-5</v>
      </c>
      <c r="S132" s="70" t="str" cm="1">
        <f t="array" ref="S132">_xlfn.IFS(R132&gt;20%,"10",R132&gt;10%,"7",R132&gt;0%,"4",R132=0,"0")</f>
        <v>4</v>
      </c>
      <c r="T132" s="74">
        <f t="shared" si="46"/>
        <v>8</v>
      </c>
      <c r="U132" s="55" t="s">
        <v>772</v>
      </c>
      <c r="V132" s="71" t="str">
        <f t="shared" si="47"/>
        <v>10</v>
      </c>
      <c r="W132" s="74">
        <f t="shared" si="48"/>
        <v>40</v>
      </c>
      <c r="X132" s="55">
        <f>VLOOKUP(A132,'NOTAS AUDITORIA-CONTINUA-OM'!$A:$C,3,0)</f>
        <v>16</v>
      </c>
      <c r="Y132" s="57">
        <f>VLOOKUP(A132,'NOTAS AUDITORIA-CONTINUA-OM'!$A:$D,4,0)</f>
        <v>2.6954177897574125E-3</v>
      </c>
      <c r="Z132" s="71" t="str">
        <f t="shared" si="49"/>
        <v>4</v>
      </c>
      <c r="AA132" s="74">
        <f t="shared" si="50"/>
        <v>12</v>
      </c>
      <c r="AB132" s="55">
        <f>VLOOKUP(A132,'OM em FOCO'!$B:$G,6,0)</f>
        <v>0</v>
      </c>
      <c r="AC132" s="71">
        <f t="shared" si="51"/>
        <v>0</v>
      </c>
      <c r="AD132" s="74">
        <f t="shared" si="52"/>
        <v>0</v>
      </c>
      <c r="AE132" s="71">
        <f>VLOOKUP(A132,OM_SIAFI!$B:$E,4,0)</f>
        <v>5</v>
      </c>
      <c r="AF132" s="74">
        <f t="shared" si="53"/>
        <v>5</v>
      </c>
      <c r="AG132" s="71">
        <f>VLOOKUP(A132,OM_SIAFI!$B:$F,5,0)</f>
        <v>0</v>
      </c>
      <c r="AH132" s="74">
        <f t="shared" si="54"/>
        <v>0</v>
      </c>
      <c r="AI132" s="86">
        <f t="shared" si="55"/>
        <v>93</v>
      </c>
    </row>
    <row r="133" spans="1:35" x14ac:dyDescent="0.25">
      <c r="A133" s="55">
        <v>762000</v>
      </c>
      <c r="B133" s="55" t="s">
        <v>258</v>
      </c>
      <c r="C133" s="56">
        <f>VLOOKUP(A133,EXEC_LICITACAO!$A:$Z,25,0)</f>
        <v>1628287.06</v>
      </c>
      <c r="D133" s="63">
        <f t="shared" si="56"/>
        <v>2.2786253414260206E-4</v>
      </c>
      <c r="E133" s="70" t="str" cm="1">
        <f t="array" ref="E133">_xlfn.IFS(D133&gt;20%,"10",D133&gt;10%,"7",D133&gt;0%,"4",D133=0,"0")</f>
        <v>4</v>
      </c>
      <c r="F133" s="74">
        <f t="shared" si="39"/>
        <v>16</v>
      </c>
      <c r="G133" s="56">
        <f>VLOOKUP(A133,PAGAMENTO!$A:$C,3,0)</f>
        <v>21709387.449999999</v>
      </c>
      <c r="H133" s="57">
        <f t="shared" si="40"/>
        <v>2.2010056998934355E-3</v>
      </c>
      <c r="I133" s="70" t="str" cm="1">
        <f t="array" ref="I133">_xlfn.IFS(H133&gt;20%,"10",H133&gt;10%,"7",H133&gt;0%,"4",H133=0,"0")</f>
        <v>4</v>
      </c>
      <c r="J133" s="74">
        <f t="shared" si="41"/>
        <v>12</v>
      </c>
      <c r="K133" s="56">
        <f>VLOOKUP(A133,MUNIC!C:E,3,0)</f>
        <v>310842</v>
      </c>
      <c r="L133" s="57">
        <f t="shared" si="42"/>
        <v>1.4632112724360534E-3</v>
      </c>
      <c r="M133" s="70" t="str">
        <f t="shared" si="43"/>
        <v>4</v>
      </c>
      <c r="N133" s="74">
        <f t="shared" si="44"/>
        <v>8</v>
      </c>
      <c r="O133" s="56">
        <f>VLOOKUP(A133,'BENS MOVEIS'!$A:$C,3,0)</f>
        <v>1946916.02</v>
      </c>
      <c r="P133" s="56">
        <v>0</v>
      </c>
      <c r="Q133" s="72">
        <f t="shared" si="38"/>
        <v>1946916.02</v>
      </c>
      <c r="R133" s="57">
        <f t="shared" si="45"/>
        <v>2.5558156575963151E-5</v>
      </c>
      <c r="S133" s="70" t="str" cm="1">
        <f t="array" ref="S133">_xlfn.IFS(R133&gt;20%,"10",R133&gt;10%,"7",R133&gt;0%,"4",R133=0,"0")</f>
        <v>4</v>
      </c>
      <c r="T133" s="74">
        <f t="shared" si="46"/>
        <v>8</v>
      </c>
      <c r="U133" s="55" t="s">
        <v>772</v>
      </c>
      <c r="V133" s="71" t="str">
        <f t="shared" si="47"/>
        <v>10</v>
      </c>
      <c r="W133" s="74">
        <f t="shared" si="48"/>
        <v>40</v>
      </c>
      <c r="X133" s="55">
        <f>VLOOKUP(A133,'NOTAS AUDITORIA-CONTINUA-OM'!$A:$C,3,0)</f>
        <v>18</v>
      </c>
      <c r="Y133" s="57">
        <f>VLOOKUP(A133,'NOTAS AUDITORIA-CONTINUA-OM'!$A:$D,4,0)</f>
        <v>3.0323450134770889E-3</v>
      </c>
      <c r="Z133" s="71" t="str">
        <f t="shared" si="49"/>
        <v>4</v>
      </c>
      <c r="AA133" s="74">
        <f t="shared" si="50"/>
        <v>12</v>
      </c>
      <c r="AB133" s="55">
        <f>VLOOKUP(A133,'OM em FOCO'!$B:$G,6,0)</f>
        <v>0</v>
      </c>
      <c r="AC133" s="71">
        <f t="shared" si="51"/>
        <v>0</v>
      </c>
      <c r="AD133" s="74">
        <f t="shared" si="52"/>
        <v>0</v>
      </c>
      <c r="AE133" s="71">
        <f>VLOOKUP(A133,OM_SIAFI!$B:$E,4,0)</f>
        <v>5</v>
      </c>
      <c r="AF133" s="74">
        <f t="shared" si="53"/>
        <v>5</v>
      </c>
      <c r="AG133" s="71">
        <f>VLOOKUP(A133,OM_SIAFI!$B:$F,5,0)</f>
        <v>0</v>
      </c>
      <c r="AH133" s="74">
        <f t="shared" si="54"/>
        <v>0</v>
      </c>
      <c r="AI133" s="86">
        <f t="shared" si="55"/>
        <v>101</v>
      </c>
    </row>
    <row r="134" spans="1:35" x14ac:dyDescent="0.25">
      <c r="A134" s="55">
        <v>762500</v>
      </c>
      <c r="B134" s="55" t="s">
        <v>266</v>
      </c>
      <c r="C134" s="56">
        <f>VLOOKUP(A134,EXEC_LICITACAO!$A:$Z,25,0)</f>
        <v>1364410.43</v>
      </c>
      <c r="D134" s="63">
        <f t="shared" si="56"/>
        <v>1.9093563157739356E-4</v>
      </c>
      <c r="E134" s="70" t="str" cm="1">
        <f t="array" ref="E134">_xlfn.IFS(D134&gt;20%,"10",D134&gt;10%,"7",D134&gt;0%,"4",D134=0,"0")</f>
        <v>4</v>
      </c>
      <c r="F134" s="74">
        <f t="shared" si="39"/>
        <v>16</v>
      </c>
      <c r="G134" s="56">
        <f>VLOOKUP(A134,PAGAMENTO!$A:$C,3,0)</f>
        <v>20695881.43</v>
      </c>
      <c r="H134" s="57">
        <f t="shared" si="40"/>
        <v>2.0982514175796659E-3</v>
      </c>
      <c r="I134" s="70" t="str" cm="1">
        <f t="array" ref="I134">_xlfn.IFS(H134&gt;20%,"10",H134&gt;10%,"7",H134&gt;0%,"4",H134=0,"0")</f>
        <v>4</v>
      </c>
      <c r="J134" s="74">
        <f t="shared" si="41"/>
        <v>12</v>
      </c>
      <c r="K134" s="56">
        <f>VLOOKUP(A134,MUNIC!C:E,3,0)</f>
        <v>186480</v>
      </c>
      <c r="L134" s="57">
        <f t="shared" si="42"/>
        <v>8.7780814073991039E-4</v>
      </c>
      <c r="M134" s="70" t="str">
        <f t="shared" si="43"/>
        <v>4</v>
      </c>
      <c r="N134" s="74">
        <f t="shared" si="44"/>
        <v>8</v>
      </c>
      <c r="O134" s="56">
        <f>VLOOKUP(A134,'BENS MOVEIS'!$A:$C,3,0)</f>
        <v>2505521.75</v>
      </c>
      <c r="P134" s="56">
        <v>0</v>
      </c>
      <c r="Q134" s="72">
        <f t="shared" si="38"/>
        <v>2505521.75</v>
      </c>
      <c r="R134" s="57">
        <f t="shared" si="45"/>
        <v>3.2891258037406872E-5</v>
      </c>
      <c r="S134" s="70" t="str" cm="1">
        <f t="array" ref="S134">_xlfn.IFS(R134&gt;20%,"10",R134&gt;10%,"7",R134&gt;0%,"4",R134=0,"0")</f>
        <v>4</v>
      </c>
      <c r="T134" s="74">
        <f t="shared" si="46"/>
        <v>8</v>
      </c>
      <c r="U134" s="55" t="s">
        <v>772</v>
      </c>
      <c r="V134" s="71" t="str">
        <f t="shared" si="47"/>
        <v>10</v>
      </c>
      <c r="W134" s="74">
        <f t="shared" si="48"/>
        <v>40</v>
      </c>
      <c r="X134" s="55">
        <f>VLOOKUP(A134,'NOTAS AUDITORIA-CONTINUA-OM'!$A:$C,3,0)</f>
        <v>19</v>
      </c>
      <c r="Y134" s="57">
        <f>VLOOKUP(A134,'NOTAS AUDITORIA-CONTINUA-OM'!$A:$D,4,0)</f>
        <v>3.2008086253369271E-3</v>
      </c>
      <c r="Z134" s="71" t="str">
        <f t="shared" si="49"/>
        <v>4</v>
      </c>
      <c r="AA134" s="74">
        <f t="shared" si="50"/>
        <v>12</v>
      </c>
      <c r="AB134" s="55">
        <f>VLOOKUP(A134,'OM em FOCO'!$B:$G,6,0)</f>
        <v>0</v>
      </c>
      <c r="AC134" s="71">
        <f t="shared" si="51"/>
        <v>0</v>
      </c>
      <c r="AD134" s="74">
        <f t="shared" si="52"/>
        <v>0</v>
      </c>
      <c r="AE134" s="71">
        <f>VLOOKUP(A134,OM_SIAFI!$B:$E,4,0)</f>
        <v>5</v>
      </c>
      <c r="AF134" s="74">
        <f t="shared" si="53"/>
        <v>5</v>
      </c>
      <c r="AG134" s="71">
        <f>VLOOKUP(A134,OM_SIAFI!$B:$F,5,0)</f>
        <v>0</v>
      </c>
      <c r="AH134" s="74">
        <f t="shared" si="54"/>
        <v>0</v>
      </c>
      <c r="AI134" s="86">
        <f t="shared" si="55"/>
        <v>101</v>
      </c>
    </row>
    <row r="135" spans="1:35" x14ac:dyDescent="0.25">
      <c r="A135" s="55">
        <v>781313</v>
      </c>
      <c r="B135" s="55" t="s">
        <v>326</v>
      </c>
      <c r="C135" s="56">
        <f>VLOOKUP(A135,EXEC_LICITACAO!$A:$Z,25,0)</f>
        <v>1349364.7</v>
      </c>
      <c r="D135" s="63">
        <f t="shared" si="56"/>
        <v>1.8883013172417643E-4</v>
      </c>
      <c r="E135" s="70" t="str" cm="1">
        <f t="array" ref="E135">_xlfn.IFS(D135&gt;20%,"10",D135&gt;10%,"7",D135&gt;0%,"4",D135=0,"0")</f>
        <v>4</v>
      </c>
      <c r="F135" s="74">
        <f t="shared" si="39"/>
        <v>16</v>
      </c>
      <c r="G135" s="56">
        <f>VLOOKUP(A135,PAGAMENTO!$A:$C,3,0)</f>
        <v>5285659.169999999</v>
      </c>
      <c r="H135" s="57">
        <f t="shared" si="40"/>
        <v>5.3588642183748038E-4</v>
      </c>
      <c r="I135" s="70" t="str" cm="1">
        <f t="array" ref="I135">_xlfn.IFS(H135&gt;20%,"10",H135&gt;10%,"7",H135&gt;0%,"4",H135=0,"0")</f>
        <v>4</v>
      </c>
      <c r="J135" s="74">
        <f t="shared" si="41"/>
        <v>12</v>
      </c>
      <c r="K135" s="56">
        <f>VLOOKUP(A135,MUNIC!C:E,3,0)</f>
        <v>0</v>
      </c>
      <c r="L135" s="57">
        <f t="shared" si="42"/>
        <v>0</v>
      </c>
      <c r="M135" s="70" t="str">
        <f t="shared" si="43"/>
        <v>0</v>
      </c>
      <c r="N135" s="74">
        <f t="shared" si="44"/>
        <v>0</v>
      </c>
      <c r="O135" s="56">
        <f>VLOOKUP(A135,'BENS MOVEIS'!$A:$C,3,0)</f>
        <v>2205675.16</v>
      </c>
      <c r="P135" s="56">
        <f>VLOOKUP(A135,'BENS IMOVEIS'!$A:$C,3,0)</f>
        <v>10314787.93</v>
      </c>
      <c r="Q135" s="72">
        <f t="shared" si="38"/>
        <v>12520463.09</v>
      </c>
      <c r="R135" s="57">
        <f t="shared" si="45"/>
        <v>1.6436248547473938E-4</v>
      </c>
      <c r="S135" s="70" t="str" cm="1">
        <f t="array" ref="S135">_xlfn.IFS(R135&gt;20%,"10",R135&gt;10%,"7",R135&gt;0%,"4",R135=0,"0")</f>
        <v>4</v>
      </c>
      <c r="T135" s="74">
        <f t="shared" si="46"/>
        <v>8</v>
      </c>
      <c r="U135" s="55">
        <f>VLOOKUP(A135,'Tempo sem Auditoria'!$A:$M,13,0)</f>
        <v>6</v>
      </c>
      <c r="V135" s="71" t="str">
        <f t="shared" si="47"/>
        <v>10</v>
      </c>
      <c r="W135" s="74">
        <f t="shared" si="48"/>
        <v>40</v>
      </c>
      <c r="X135" s="55">
        <f>VLOOKUP(A135,'NOTAS AUDITORIA-CONTINUA-OM'!$A:$C,3,0)</f>
        <v>6</v>
      </c>
      <c r="Y135" s="57">
        <f>VLOOKUP(A135,'NOTAS AUDITORIA-CONTINUA-OM'!$A:$D,4,0)</f>
        <v>1.0107816711590297E-3</v>
      </c>
      <c r="Z135" s="71" t="str">
        <f t="shared" si="49"/>
        <v>4</v>
      </c>
      <c r="AA135" s="74">
        <f t="shared" si="50"/>
        <v>12</v>
      </c>
      <c r="AB135" s="55">
        <f>VLOOKUP(A135,'OM em FOCO'!$B:$G,6,0)</f>
        <v>0</v>
      </c>
      <c r="AC135" s="71">
        <f t="shared" si="51"/>
        <v>0</v>
      </c>
      <c r="AD135" s="74">
        <f t="shared" si="52"/>
        <v>0</v>
      </c>
      <c r="AE135" s="71">
        <f>VLOOKUP(A135,OM_SIAFI!$B:$E,4,0)</f>
        <v>0</v>
      </c>
      <c r="AF135" s="74">
        <f t="shared" si="53"/>
        <v>0</v>
      </c>
      <c r="AG135" s="71">
        <f>VLOOKUP(A135,OM_SIAFI!$B:$F,5,0)</f>
        <v>0</v>
      </c>
      <c r="AH135" s="74">
        <f t="shared" si="54"/>
        <v>0</v>
      </c>
      <c r="AI135" s="86">
        <f t="shared" si="55"/>
        <v>88</v>
      </c>
    </row>
    <row r="136" spans="1:35" x14ac:dyDescent="0.25">
      <c r="A136" s="55">
        <v>781360</v>
      </c>
      <c r="B136" s="55" t="s">
        <v>332</v>
      </c>
      <c r="C136" s="56">
        <f>VLOOKUP(A136,EXEC_LICITACAO!$A:$Z,25,0)</f>
        <v>1347154.53</v>
      </c>
      <c r="D136" s="63">
        <f t="shared" si="56"/>
        <v>1.8852084047605588E-4</v>
      </c>
      <c r="E136" s="70" t="str" cm="1">
        <f t="array" ref="E136">_xlfn.IFS(D136&gt;20%,"10",D136&gt;10%,"7",D136&gt;0%,"4",D136=0,"0")</f>
        <v>4</v>
      </c>
      <c r="F136" s="74">
        <f t="shared" si="39"/>
        <v>16</v>
      </c>
      <c r="G136" s="56">
        <f>VLOOKUP(A136,PAGAMENTO!$A:$C,3,0)</f>
        <v>10747086.690000001</v>
      </c>
      <c r="H136" s="57">
        <f t="shared" si="40"/>
        <v>1.0895931134131966E-3</v>
      </c>
      <c r="I136" s="70" t="str" cm="1">
        <f t="array" ref="I136">_xlfn.IFS(H136&gt;20%,"10",H136&gt;10%,"7",H136&gt;0%,"4",H136=0,"0")</f>
        <v>4</v>
      </c>
      <c r="J136" s="74">
        <f t="shared" si="41"/>
        <v>12</v>
      </c>
      <c r="K136" s="56">
        <f>VLOOKUP(A136,MUNIC!C:E,3,0)</f>
        <v>0</v>
      </c>
      <c r="L136" s="57">
        <f t="shared" si="42"/>
        <v>0</v>
      </c>
      <c r="M136" s="70" t="str">
        <f t="shared" si="43"/>
        <v>0</v>
      </c>
      <c r="N136" s="74">
        <f t="shared" si="44"/>
        <v>0</v>
      </c>
      <c r="O136" s="56">
        <f>VLOOKUP(A136,'BENS MOVEIS'!$A:$C,3,0)</f>
        <v>4031331.9</v>
      </c>
      <c r="P136" s="56">
        <f>VLOOKUP(A136,'BENS IMOVEIS'!$A:$C,3,0)</f>
        <v>20087352.239999998</v>
      </c>
      <c r="Q136" s="72">
        <f t="shared" si="38"/>
        <v>24118684.139999997</v>
      </c>
      <c r="R136" s="57">
        <f t="shared" si="45"/>
        <v>3.1661823074234039E-4</v>
      </c>
      <c r="S136" s="70" t="str" cm="1">
        <f t="array" ref="S136">_xlfn.IFS(R136&gt;20%,"10",R136&gt;10%,"7",R136&gt;0%,"4",R136=0,"0")</f>
        <v>4</v>
      </c>
      <c r="T136" s="74">
        <f t="shared" si="46"/>
        <v>8</v>
      </c>
      <c r="U136" s="55" t="s">
        <v>772</v>
      </c>
      <c r="V136" s="71" t="str">
        <f t="shared" si="47"/>
        <v>10</v>
      </c>
      <c r="W136" s="74">
        <f t="shared" si="48"/>
        <v>40</v>
      </c>
      <c r="X136" s="55">
        <f>VLOOKUP(A136,'NOTAS AUDITORIA-CONTINUA-OM'!$A:$C,3,0)</f>
        <v>17</v>
      </c>
      <c r="Y136" s="57">
        <f>VLOOKUP(A136,'NOTAS AUDITORIA-CONTINUA-OM'!$A:$D,4,0)</f>
        <v>2.8638814016172507E-3</v>
      </c>
      <c r="Z136" s="71" t="str">
        <f t="shared" si="49"/>
        <v>4</v>
      </c>
      <c r="AA136" s="74">
        <f t="shared" si="50"/>
        <v>12</v>
      </c>
      <c r="AB136" s="55">
        <f>VLOOKUP(A136,'OM em FOCO'!$B:$G,6,0)</f>
        <v>0</v>
      </c>
      <c r="AC136" s="71">
        <f t="shared" si="51"/>
        <v>0</v>
      </c>
      <c r="AD136" s="74">
        <f t="shared" si="52"/>
        <v>0</v>
      </c>
      <c r="AE136" s="71">
        <f>VLOOKUP(A136,OM_SIAFI!$B:$E,4,0)</f>
        <v>5</v>
      </c>
      <c r="AF136" s="74">
        <f t="shared" si="53"/>
        <v>5</v>
      </c>
      <c r="AG136" s="71">
        <f>VLOOKUP(A136,OM_SIAFI!$B:$F,5,0)</f>
        <v>0</v>
      </c>
      <c r="AH136" s="74">
        <f t="shared" si="54"/>
        <v>0</v>
      </c>
      <c r="AI136" s="86">
        <f t="shared" si="55"/>
        <v>93</v>
      </c>
    </row>
    <row r="137" spans="1:35" x14ac:dyDescent="0.25">
      <c r="A137" s="55">
        <v>782311</v>
      </c>
      <c r="B137" s="55" t="s">
        <v>349</v>
      </c>
      <c r="C137" s="56">
        <f>VLOOKUP(A137,EXEC_LICITACAO!$A:$Z,25,0)</f>
        <v>1299661.6399999999</v>
      </c>
      <c r="D137" s="63">
        <f t="shared" si="56"/>
        <v>1.8187468419624372E-4</v>
      </c>
      <c r="E137" s="70" t="str" cm="1">
        <f t="array" ref="E137">_xlfn.IFS(D137&gt;20%,"10",D137&gt;10%,"7",D137&gt;0%,"4",D137=0,"0")</f>
        <v>4</v>
      </c>
      <c r="F137" s="74">
        <f t="shared" si="39"/>
        <v>16</v>
      </c>
      <c r="G137" s="56">
        <f>VLOOKUP(A137,PAGAMENTO!$A:$C,3,0)</f>
        <v>5376236.9799999995</v>
      </c>
      <c r="H137" s="57">
        <f t="shared" si="40"/>
        <v>5.4506965082323723E-4</v>
      </c>
      <c r="I137" s="70" t="str" cm="1">
        <f t="array" ref="I137">_xlfn.IFS(H137&gt;20%,"10",H137&gt;10%,"7",H137&gt;0%,"4",H137=0,"0")</f>
        <v>4</v>
      </c>
      <c r="J137" s="74">
        <f t="shared" si="41"/>
        <v>12</v>
      </c>
      <c r="K137" s="56">
        <f>VLOOKUP(A137,MUNIC!C:E,3,0)</f>
        <v>0</v>
      </c>
      <c r="L137" s="57">
        <f t="shared" si="42"/>
        <v>0</v>
      </c>
      <c r="M137" s="70" t="str">
        <f t="shared" si="43"/>
        <v>0</v>
      </c>
      <c r="N137" s="74">
        <f t="shared" si="44"/>
        <v>0</v>
      </c>
      <c r="O137" s="56">
        <f>VLOOKUP(A137,'BENS MOVEIS'!$A:$C,3,0)</f>
        <v>1958622.39</v>
      </c>
      <c r="P137" s="56">
        <f>VLOOKUP(A137,'BENS IMOVEIS'!$A:$C,3,0)</f>
        <v>15657215.359999999</v>
      </c>
      <c r="Q137" s="72">
        <f t="shared" si="38"/>
        <v>17615837.75</v>
      </c>
      <c r="R137" s="57">
        <f t="shared" si="45"/>
        <v>2.3125205956816893E-4</v>
      </c>
      <c r="S137" s="70" t="str" cm="1">
        <f t="array" ref="S137">_xlfn.IFS(R137&gt;20%,"10",R137&gt;10%,"7",R137&gt;0%,"4",R137=0,"0")</f>
        <v>4</v>
      </c>
      <c r="T137" s="74">
        <f t="shared" si="46"/>
        <v>8</v>
      </c>
      <c r="U137" s="55" t="s">
        <v>772</v>
      </c>
      <c r="V137" s="71" t="str">
        <f t="shared" si="47"/>
        <v>10</v>
      </c>
      <c r="W137" s="74">
        <f t="shared" si="48"/>
        <v>40</v>
      </c>
      <c r="X137" s="55">
        <f>VLOOKUP(A137,'NOTAS AUDITORIA-CONTINUA-OM'!$A:$C,3,0)</f>
        <v>4</v>
      </c>
      <c r="Y137" s="57">
        <f>VLOOKUP(A137,'NOTAS AUDITORIA-CONTINUA-OM'!$A:$D,4,0)</f>
        <v>6.7385444743935314E-4</v>
      </c>
      <c r="Z137" s="71" t="str">
        <f t="shared" si="49"/>
        <v>4</v>
      </c>
      <c r="AA137" s="74">
        <f t="shared" si="50"/>
        <v>12</v>
      </c>
      <c r="AB137" s="55">
        <f>VLOOKUP(A137,'OM em FOCO'!$B:$G,6,0)</f>
        <v>0</v>
      </c>
      <c r="AC137" s="71">
        <f t="shared" si="51"/>
        <v>0</v>
      </c>
      <c r="AD137" s="74">
        <f t="shared" si="52"/>
        <v>0</v>
      </c>
      <c r="AE137" s="71">
        <f>VLOOKUP(A137,OM_SIAFI!$B:$E,4,0)</f>
        <v>0</v>
      </c>
      <c r="AF137" s="74">
        <f t="shared" si="53"/>
        <v>0</v>
      </c>
      <c r="AG137" s="71">
        <f>VLOOKUP(A137,OM_SIAFI!$B:$F,5,0)</f>
        <v>0</v>
      </c>
      <c r="AH137" s="74">
        <f t="shared" si="54"/>
        <v>0</v>
      </c>
      <c r="AI137" s="86">
        <f t="shared" si="55"/>
        <v>88</v>
      </c>
    </row>
    <row r="138" spans="1:35" x14ac:dyDescent="0.25">
      <c r="A138" s="55">
        <v>781331</v>
      </c>
      <c r="B138" s="55" t="s">
        <v>329</v>
      </c>
      <c r="C138" s="56">
        <f>VLOOKUP(A138,EXEC_LICITACAO!$A:$Z,25,0)</f>
        <v>928209.36</v>
      </c>
      <c r="D138" s="63">
        <f t="shared" si="56"/>
        <v>1.298936423313975E-4</v>
      </c>
      <c r="E138" s="70" t="str" cm="1">
        <f t="array" ref="E138">_xlfn.IFS(D138&gt;20%,"10",D138&gt;10%,"7",D138&gt;0%,"4",D138=0,"0")</f>
        <v>4</v>
      </c>
      <c r="F138" s="74">
        <f t="shared" si="39"/>
        <v>16</v>
      </c>
      <c r="G138" s="56">
        <f>VLOOKUP(A138,PAGAMENTO!$A:$C,3,0)</f>
        <v>7636495.2800000012</v>
      </c>
      <c r="H138" s="57">
        <f t="shared" si="40"/>
        <v>7.7422588164685038E-4</v>
      </c>
      <c r="I138" s="70" t="str" cm="1">
        <f t="array" ref="I138">_xlfn.IFS(H138&gt;20%,"10",H138&gt;10%,"7",H138&gt;0%,"4",H138=0,"0")</f>
        <v>4</v>
      </c>
      <c r="J138" s="74">
        <f t="shared" si="41"/>
        <v>12</v>
      </c>
      <c r="K138" s="56">
        <f>VLOOKUP(A138,MUNIC!C:E,3,0)</f>
        <v>0</v>
      </c>
      <c r="L138" s="57">
        <f t="shared" si="42"/>
        <v>0</v>
      </c>
      <c r="M138" s="70" t="str">
        <f t="shared" si="43"/>
        <v>0</v>
      </c>
      <c r="N138" s="74">
        <f t="shared" si="44"/>
        <v>0</v>
      </c>
      <c r="O138" s="56">
        <f>VLOOKUP(A138,'BENS MOVEIS'!$A:$C,3,0)</f>
        <v>3872749.93</v>
      </c>
      <c r="P138" s="56">
        <f>VLOOKUP(A138,'BENS IMOVEIS'!$A:$C,3,0)</f>
        <v>11639567.41</v>
      </c>
      <c r="Q138" s="72">
        <f t="shared" si="38"/>
        <v>15512317.34</v>
      </c>
      <c r="R138" s="57">
        <f t="shared" si="45"/>
        <v>2.0363807753338441E-4</v>
      </c>
      <c r="S138" s="70" t="str" cm="1">
        <f t="array" ref="S138">_xlfn.IFS(R138&gt;20%,"10",R138&gt;10%,"7",R138&gt;0%,"4",R138=0,"0")</f>
        <v>4</v>
      </c>
      <c r="T138" s="74">
        <f t="shared" si="46"/>
        <v>8</v>
      </c>
      <c r="U138" s="55" t="s">
        <v>772</v>
      </c>
      <c r="V138" s="71" t="str">
        <f t="shared" si="47"/>
        <v>10</v>
      </c>
      <c r="W138" s="74">
        <f t="shared" si="48"/>
        <v>40</v>
      </c>
      <c r="X138" s="55">
        <f>VLOOKUP(A138,'NOTAS AUDITORIA-CONTINUA-OM'!$A:$C,3,0)</f>
        <v>10</v>
      </c>
      <c r="Y138" s="57">
        <f>VLOOKUP(A138,'NOTAS AUDITORIA-CONTINUA-OM'!$A:$D,4,0)</f>
        <v>1.6846361185983828E-3</v>
      </c>
      <c r="Z138" s="71" t="str">
        <f t="shared" si="49"/>
        <v>4</v>
      </c>
      <c r="AA138" s="74">
        <f t="shared" si="50"/>
        <v>12</v>
      </c>
      <c r="AB138" s="55">
        <f>VLOOKUP(A138,'OM em FOCO'!$B:$G,6,0)</f>
        <v>0</v>
      </c>
      <c r="AC138" s="71">
        <f t="shared" si="51"/>
        <v>0</v>
      </c>
      <c r="AD138" s="74">
        <f t="shared" si="52"/>
        <v>0</v>
      </c>
      <c r="AE138" s="71">
        <f>VLOOKUP(A138,OM_SIAFI!$B:$E,4,0)</f>
        <v>0</v>
      </c>
      <c r="AF138" s="74">
        <f t="shared" si="53"/>
        <v>0</v>
      </c>
      <c r="AG138" s="71">
        <f>VLOOKUP(A138,OM_SIAFI!$B:$F,5,0)</f>
        <v>0</v>
      </c>
      <c r="AH138" s="74">
        <f t="shared" si="54"/>
        <v>0</v>
      </c>
      <c r="AI138" s="86">
        <f t="shared" si="55"/>
        <v>88</v>
      </c>
    </row>
    <row r="139" spans="1:35" x14ac:dyDescent="0.25">
      <c r="A139" s="55">
        <v>789260</v>
      </c>
      <c r="B139" s="55" t="s">
        <v>1069</v>
      </c>
      <c r="C139" s="56">
        <f>VLOOKUP(A139,EXEC_LICITACAO!$A:$Z,25,0)</f>
        <v>824831.08</v>
      </c>
      <c r="D139" s="63">
        <f t="shared" si="56"/>
        <v>1.1542688310031728E-4</v>
      </c>
      <c r="E139" s="70" t="str" cm="1">
        <f t="array" ref="E139">_xlfn.IFS(D139&gt;20%,"10",D139&gt;10%,"7",D139&gt;0%,"4",D139=0,"0")</f>
        <v>4</v>
      </c>
      <c r="F139" s="74">
        <f t="shared" si="39"/>
        <v>16</v>
      </c>
      <c r="G139" s="56">
        <f>VLOOKUP(A139,PAGAMENTO!$A:$C,3,0)</f>
        <v>7864854.9900000002</v>
      </c>
      <c r="H139" s="57">
        <f t="shared" si="40"/>
        <v>7.9737812509423571E-4</v>
      </c>
      <c r="I139" s="70" t="str" cm="1">
        <f t="array" ref="I139">_xlfn.IFS(H139&gt;20%,"10",H139&gt;10%,"7",H139&gt;0%,"4",H139=0,"0")</f>
        <v>4</v>
      </c>
      <c r="J139" s="74">
        <f t="shared" si="41"/>
        <v>12</v>
      </c>
      <c r="K139" s="56">
        <f>VLOOKUP(A139,MUNIC!C:E,3,0)</f>
        <v>0</v>
      </c>
      <c r="L139" s="57">
        <f t="shared" si="42"/>
        <v>0</v>
      </c>
      <c r="M139" s="70" t="str">
        <f t="shared" si="43"/>
        <v>0</v>
      </c>
      <c r="N139" s="74">
        <f t="shared" si="44"/>
        <v>0</v>
      </c>
      <c r="O139" s="56">
        <f>VLOOKUP(A139,'BENS MOVEIS'!$A:$C,3,0)</f>
        <v>1035775.98</v>
      </c>
      <c r="P139" s="56">
        <v>0</v>
      </c>
      <c r="Q139" s="72">
        <f t="shared" si="38"/>
        <v>1035775.98</v>
      </c>
      <c r="R139" s="57">
        <f t="shared" si="45"/>
        <v>1.3597157968047165E-5</v>
      </c>
      <c r="S139" s="70" t="str" cm="1">
        <f t="array" ref="S139">_xlfn.IFS(R139&gt;20%,"10",R139&gt;10%,"7",R139&gt;0%,"4",R139=0,"0")</f>
        <v>4</v>
      </c>
      <c r="T139" s="74">
        <f t="shared" si="46"/>
        <v>8</v>
      </c>
      <c r="U139" s="55" t="s">
        <v>772</v>
      </c>
      <c r="V139" s="71" t="str">
        <f t="shared" si="47"/>
        <v>10</v>
      </c>
      <c r="W139" s="74">
        <f t="shared" si="48"/>
        <v>40</v>
      </c>
      <c r="X139" s="55">
        <f>VLOOKUP(A139,'NOTAS AUDITORIA-CONTINUA-OM'!$A:$C,3,0)</f>
        <v>5</v>
      </c>
      <c r="Y139" s="57">
        <f>VLOOKUP(A139,'NOTAS AUDITORIA-CONTINUA-OM'!$A:$D,4,0)</f>
        <v>8.4231805929919142E-4</v>
      </c>
      <c r="Z139" s="71" t="str">
        <f t="shared" si="49"/>
        <v>4</v>
      </c>
      <c r="AA139" s="74">
        <f t="shared" si="50"/>
        <v>12</v>
      </c>
      <c r="AB139" s="55">
        <f>VLOOKUP(A139,'OM em FOCO'!$B:$G,6,0)</f>
        <v>1</v>
      </c>
      <c r="AC139" s="71">
        <f t="shared" si="51"/>
        <v>2</v>
      </c>
      <c r="AD139" s="74">
        <f t="shared" si="52"/>
        <v>4</v>
      </c>
      <c r="AE139" s="71">
        <f>VLOOKUP(A139,OM_SIAFI!$B:$E,4,0)</f>
        <v>5</v>
      </c>
      <c r="AF139" s="74">
        <f t="shared" si="53"/>
        <v>5</v>
      </c>
      <c r="AG139" s="71">
        <f>VLOOKUP(A139,OM_SIAFI!$B:$F,5,0)</f>
        <v>0</v>
      </c>
      <c r="AH139" s="74">
        <f t="shared" si="54"/>
        <v>0</v>
      </c>
      <c r="AI139" s="86">
        <f t="shared" si="55"/>
        <v>97</v>
      </c>
    </row>
    <row r="140" spans="1:35" x14ac:dyDescent="0.25">
      <c r="A140" s="55">
        <v>781332</v>
      </c>
      <c r="B140" s="55" t="s">
        <v>330</v>
      </c>
      <c r="C140" s="56">
        <f>VLOOKUP(A140,EXEC_LICITACAO!$A:$Z,25,0)</f>
        <v>817555.9</v>
      </c>
      <c r="D140" s="63">
        <f t="shared" si="56"/>
        <v>1.1440879421914448E-4</v>
      </c>
      <c r="E140" s="70" t="str" cm="1">
        <f t="array" ref="E140">_xlfn.IFS(D140&gt;20%,"10",D140&gt;10%,"7",D140&gt;0%,"4",D140=0,"0")</f>
        <v>4</v>
      </c>
      <c r="F140" s="74">
        <f t="shared" si="39"/>
        <v>16</v>
      </c>
      <c r="G140" s="56">
        <f>VLOOKUP(A140,PAGAMENTO!$A:$C,3,0)</f>
        <v>9747772.8500000015</v>
      </c>
      <c r="H140" s="57">
        <f t="shared" si="40"/>
        <v>9.8827770491131386E-4</v>
      </c>
      <c r="I140" s="70" t="str" cm="1">
        <f t="array" ref="I140">_xlfn.IFS(H140&gt;20%,"10",H140&gt;10%,"7",H140&gt;0%,"4",H140=0,"0")</f>
        <v>4</v>
      </c>
      <c r="J140" s="74">
        <f t="shared" si="41"/>
        <v>12</v>
      </c>
      <c r="K140" s="56">
        <f>VLOOKUP(A140,MUNIC!C:E,3,0)</f>
        <v>0</v>
      </c>
      <c r="L140" s="57">
        <f t="shared" si="42"/>
        <v>0</v>
      </c>
      <c r="M140" s="70" t="str">
        <f t="shared" si="43"/>
        <v>0</v>
      </c>
      <c r="N140" s="74">
        <f t="shared" si="44"/>
        <v>0</v>
      </c>
      <c r="O140" s="56">
        <f>VLOOKUP(A140,'BENS MOVEIS'!$A:$C,3,0)</f>
        <v>3873761.52</v>
      </c>
      <c r="P140" s="56">
        <f>VLOOKUP(A140,'BENS IMOVEIS'!$A:$C,3,0)</f>
        <v>4520105.91</v>
      </c>
      <c r="Q140" s="72">
        <f t="shared" si="38"/>
        <v>8393867.4299999997</v>
      </c>
      <c r="R140" s="57">
        <f t="shared" si="45"/>
        <v>1.1019056592580577E-4</v>
      </c>
      <c r="S140" s="70" t="str" cm="1">
        <f t="array" ref="S140">_xlfn.IFS(R140&gt;20%,"10",R140&gt;10%,"7",R140&gt;0%,"4",R140=0,"0")</f>
        <v>4</v>
      </c>
      <c r="T140" s="74">
        <f t="shared" si="46"/>
        <v>8</v>
      </c>
      <c r="U140" s="55" t="s">
        <v>772</v>
      </c>
      <c r="V140" s="71" t="str">
        <f t="shared" si="47"/>
        <v>10</v>
      </c>
      <c r="W140" s="74">
        <f t="shared" si="48"/>
        <v>40</v>
      </c>
      <c r="X140" s="55">
        <f>VLOOKUP(A140,'NOTAS AUDITORIA-CONTINUA-OM'!$A:$C,3,0)</f>
        <v>7</v>
      </c>
      <c r="Y140" s="57">
        <f>VLOOKUP(A140,'NOTAS AUDITORIA-CONTINUA-OM'!$A:$D,4,0)</f>
        <v>1.1792452830188679E-3</v>
      </c>
      <c r="Z140" s="71" t="str">
        <f t="shared" si="49"/>
        <v>4</v>
      </c>
      <c r="AA140" s="74">
        <f t="shared" si="50"/>
        <v>12</v>
      </c>
      <c r="AB140" s="55">
        <f>VLOOKUP(A140,'OM em FOCO'!$B:$G,6,0)</f>
        <v>0</v>
      </c>
      <c r="AC140" s="71">
        <f t="shared" si="51"/>
        <v>0</v>
      </c>
      <c r="AD140" s="74">
        <f t="shared" si="52"/>
        <v>0</v>
      </c>
      <c r="AE140" s="71">
        <f>VLOOKUP(A140,OM_SIAFI!$B:$E,4,0)</f>
        <v>0</v>
      </c>
      <c r="AF140" s="74">
        <f t="shared" si="53"/>
        <v>0</v>
      </c>
      <c r="AG140" s="71">
        <f>VLOOKUP(A140,OM_SIAFI!$B:$F,5,0)</f>
        <v>0</v>
      </c>
      <c r="AH140" s="74">
        <f t="shared" si="54"/>
        <v>0</v>
      </c>
      <c r="AI140" s="86">
        <f t="shared" si="55"/>
        <v>88</v>
      </c>
    </row>
    <row r="141" spans="1:35" x14ac:dyDescent="0.25">
      <c r="A141" s="55">
        <v>760000</v>
      </c>
      <c r="B141" s="55" t="s">
        <v>256</v>
      </c>
      <c r="C141" s="56">
        <f>VLOOKUP(A141,EXEC_LICITACAO!$A:$Z,25,0)</f>
        <v>742574.26</v>
      </c>
      <c r="D141" s="63">
        <f t="shared" si="56"/>
        <v>1.039158615389767E-4</v>
      </c>
      <c r="E141" s="70" t="str" cm="1">
        <f t="array" ref="E141">_xlfn.IFS(D141&gt;20%,"10",D141&gt;10%,"7",D141&gt;0%,"4",D141=0,"0")</f>
        <v>4</v>
      </c>
      <c r="F141" s="74">
        <f t="shared" si="39"/>
        <v>16</v>
      </c>
      <c r="G141" s="56">
        <f>VLOOKUP(A141,PAGAMENTO!$A:$C,3,0)</f>
        <v>23165684.769999996</v>
      </c>
      <c r="H141" s="57">
        <f t="shared" si="40"/>
        <v>2.3486523670065386E-3</v>
      </c>
      <c r="I141" s="70" t="str" cm="1">
        <f t="array" ref="I141">_xlfn.IFS(H141&gt;20%,"10",H141&gt;10%,"7",H141&gt;0%,"4",H141=0,"0")</f>
        <v>4</v>
      </c>
      <c r="J141" s="74">
        <f t="shared" si="41"/>
        <v>12</v>
      </c>
      <c r="K141" s="56">
        <f>VLOOKUP(A141,MUNIC!C:E,3,0)</f>
        <v>387252</v>
      </c>
      <c r="L141" s="57">
        <f t="shared" si="42"/>
        <v>1.8228923107990766E-3</v>
      </c>
      <c r="M141" s="70" t="str">
        <f t="shared" si="43"/>
        <v>4</v>
      </c>
      <c r="N141" s="74">
        <f t="shared" si="44"/>
        <v>8</v>
      </c>
      <c r="O141" s="56">
        <f>VLOOKUP(A141,'BENS MOVEIS'!$A:$C,3,0)</f>
        <v>2122613.5</v>
      </c>
      <c r="P141" s="56">
        <v>0</v>
      </c>
      <c r="Q141" s="72">
        <f t="shared" si="38"/>
        <v>2122613.5</v>
      </c>
      <c r="R141" s="57">
        <f t="shared" si="45"/>
        <v>2.7864626735801968E-5</v>
      </c>
      <c r="S141" s="70" t="str" cm="1">
        <f t="array" ref="S141">_xlfn.IFS(R141&gt;20%,"10",R141&gt;10%,"7",R141&gt;0%,"4",R141=0,"0")</f>
        <v>4</v>
      </c>
      <c r="T141" s="74">
        <f t="shared" si="46"/>
        <v>8</v>
      </c>
      <c r="U141" s="55" t="s">
        <v>772</v>
      </c>
      <c r="V141" s="71" t="str">
        <f t="shared" si="47"/>
        <v>10</v>
      </c>
      <c r="W141" s="74">
        <f t="shared" si="48"/>
        <v>40</v>
      </c>
      <c r="X141" s="55">
        <f>VLOOKUP(A141,'NOTAS AUDITORIA-CONTINUA-OM'!$A:$C,3,0)</f>
        <v>15</v>
      </c>
      <c r="Y141" s="57">
        <f>VLOOKUP(A141,'NOTAS AUDITORIA-CONTINUA-OM'!$A:$D,4,0)</f>
        <v>2.5269541778975739E-3</v>
      </c>
      <c r="Z141" s="71" t="str">
        <f t="shared" si="49"/>
        <v>4</v>
      </c>
      <c r="AA141" s="74">
        <f t="shared" si="50"/>
        <v>12</v>
      </c>
      <c r="AB141" s="55">
        <f>VLOOKUP(A141,'OM em FOCO'!$B:$G,6,0)</f>
        <v>0</v>
      </c>
      <c r="AC141" s="71">
        <f t="shared" si="51"/>
        <v>0</v>
      </c>
      <c r="AD141" s="74">
        <f t="shared" si="52"/>
        <v>0</v>
      </c>
      <c r="AE141" s="71">
        <f>VLOOKUP(A141,OM_SIAFI!$B:$E,4,0)</f>
        <v>5</v>
      </c>
      <c r="AF141" s="74">
        <f t="shared" si="53"/>
        <v>5</v>
      </c>
      <c r="AG141" s="71">
        <f>VLOOKUP(A141,OM_SIAFI!$B:$F,5,0)</f>
        <v>0</v>
      </c>
      <c r="AH141" s="74">
        <f t="shared" si="54"/>
        <v>0</v>
      </c>
      <c r="AI141" s="86">
        <f t="shared" si="55"/>
        <v>101</v>
      </c>
    </row>
    <row r="142" spans="1:35" x14ac:dyDescent="0.25">
      <c r="A142" s="55">
        <v>789321</v>
      </c>
      <c r="B142" s="55" t="s">
        <v>518</v>
      </c>
      <c r="C142" s="56">
        <f>VLOOKUP(A142,EXEC_LICITACAO!$A:$Z,25,0)</f>
        <v>632685.12</v>
      </c>
      <c r="D142" s="63">
        <f t="shared" si="56"/>
        <v>8.853797238769205E-5</v>
      </c>
      <c r="E142" s="70" t="str" cm="1">
        <f t="array" ref="E142">_xlfn.IFS(D142&gt;20%,"10",D142&gt;10%,"7",D142&gt;0%,"4",D142=0,"0")</f>
        <v>4</v>
      </c>
      <c r="F142" s="74">
        <f t="shared" si="39"/>
        <v>16</v>
      </c>
      <c r="G142" s="56">
        <f>VLOOKUP(A142,PAGAMENTO!$A:$C,3,0)</f>
        <v>5310356.6500000004</v>
      </c>
      <c r="H142" s="57">
        <f t="shared" si="40"/>
        <v>5.383903752253042E-4</v>
      </c>
      <c r="I142" s="70" t="str" cm="1">
        <f t="array" ref="I142">_xlfn.IFS(H142&gt;20%,"10",H142&gt;10%,"7",H142&gt;0%,"4",H142=0,"0")</f>
        <v>4</v>
      </c>
      <c r="J142" s="74">
        <f t="shared" si="41"/>
        <v>12</v>
      </c>
      <c r="K142" s="56">
        <f>VLOOKUP(A142,MUNIC!C:E,3,0)</f>
        <v>0</v>
      </c>
      <c r="L142" s="57">
        <f t="shared" si="42"/>
        <v>0</v>
      </c>
      <c r="M142" s="70" t="str">
        <f t="shared" si="43"/>
        <v>0</v>
      </c>
      <c r="N142" s="74">
        <f t="shared" si="44"/>
        <v>0</v>
      </c>
      <c r="O142" s="56">
        <f>VLOOKUP(A142,'BENS MOVEIS'!$A:$C,3,0)</f>
        <v>3580381.12</v>
      </c>
      <c r="P142" s="56">
        <f>VLOOKUP(A142,'BENS IMOVEIS'!$A:$C,3,0)</f>
        <v>1660758.25</v>
      </c>
      <c r="Q142" s="72">
        <f t="shared" si="38"/>
        <v>5241139.37</v>
      </c>
      <c r="R142" s="57">
        <f t="shared" si="45"/>
        <v>6.8803101561054934E-5</v>
      </c>
      <c r="S142" s="70" t="str" cm="1">
        <f t="array" ref="S142">_xlfn.IFS(R142&gt;20%,"10",R142&gt;10%,"7",R142&gt;0%,"4",R142=0,"0")</f>
        <v>4</v>
      </c>
      <c r="T142" s="74">
        <f t="shared" si="46"/>
        <v>8</v>
      </c>
      <c r="U142" s="55" t="s">
        <v>772</v>
      </c>
      <c r="V142" s="71" t="str">
        <f t="shared" si="47"/>
        <v>10</v>
      </c>
      <c r="W142" s="74">
        <f t="shared" si="48"/>
        <v>40</v>
      </c>
      <c r="X142" s="55">
        <f>VLOOKUP(A142,'NOTAS AUDITORIA-CONTINUA-OM'!$A:$C,3,0)</f>
        <v>8</v>
      </c>
      <c r="Y142" s="57">
        <f>VLOOKUP(A142,'NOTAS AUDITORIA-CONTINUA-OM'!$A:$D,4,0)</f>
        <v>1.3477088948787063E-3</v>
      </c>
      <c r="Z142" s="71" t="str">
        <f t="shared" si="49"/>
        <v>4</v>
      </c>
      <c r="AA142" s="74">
        <f t="shared" si="50"/>
        <v>12</v>
      </c>
      <c r="AB142" s="55">
        <f>VLOOKUP(A142,'OM em FOCO'!$B:$G,6,0)</f>
        <v>0</v>
      </c>
      <c r="AC142" s="71">
        <f t="shared" si="51"/>
        <v>0</v>
      </c>
      <c r="AD142" s="74">
        <f t="shared" si="52"/>
        <v>0</v>
      </c>
      <c r="AE142" s="71">
        <f>VLOOKUP(A142,OM_SIAFI!$B:$E,4,0)</f>
        <v>0</v>
      </c>
      <c r="AF142" s="74">
        <f t="shared" si="53"/>
        <v>0</v>
      </c>
      <c r="AG142" s="71">
        <f>VLOOKUP(A142,OM_SIAFI!$B:$F,5,0)</f>
        <v>0</v>
      </c>
      <c r="AH142" s="74">
        <f t="shared" si="54"/>
        <v>0</v>
      </c>
      <c r="AI142" s="86">
        <f t="shared" si="55"/>
        <v>88</v>
      </c>
    </row>
    <row r="143" spans="1:35" x14ac:dyDescent="0.25">
      <c r="A143" s="47">
        <v>764003</v>
      </c>
      <c r="B143" s="47" t="s">
        <v>816</v>
      </c>
      <c r="C143" s="56">
        <f>VLOOKUP(A143,EXEC_LICITACAO!$A:$Z,25,0)</f>
        <v>630731.44999999995</v>
      </c>
      <c r="D143" s="63">
        <f t="shared" si="56"/>
        <v>8.8264575756339842E-5</v>
      </c>
      <c r="E143" s="70" t="str" cm="1">
        <f t="array" ref="E143">_xlfn.IFS(D143&gt;20%,"10",D143&gt;10%,"7",D143&gt;0%,"4",D143=0,"0")</f>
        <v>4</v>
      </c>
      <c r="F143" s="74">
        <f t="shared" si="39"/>
        <v>16</v>
      </c>
      <c r="G143" s="56">
        <v>0</v>
      </c>
      <c r="H143" s="57">
        <f t="shared" si="40"/>
        <v>0</v>
      </c>
      <c r="I143" s="70" t="str" cm="1">
        <f t="array" ref="I143">_xlfn.IFS(H143&gt;20%,"10",H143&gt;10%,"7",H143&gt;0%,"4",H143=0,"0")</f>
        <v>0</v>
      </c>
      <c r="J143" s="74">
        <f t="shared" si="41"/>
        <v>0</v>
      </c>
      <c r="K143" s="56">
        <f>VLOOKUP(A143,MUNIC!C:E,3,0)</f>
        <v>0</v>
      </c>
      <c r="L143" s="57">
        <f t="shared" si="42"/>
        <v>0</v>
      </c>
      <c r="M143" s="70" t="str">
        <f t="shared" si="43"/>
        <v>0</v>
      </c>
      <c r="N143" s="74">
        <f t="shared" si="44"/>
        <v>0</v>
      </c>
      <c r="O143" s="56">
        <f>VLOOKUP(A143,'BENS MOVEIS'!$A:$C,3,0)</f>
        <v>3126363.25</v>
      </c>
      <c r="P143" s="56">
        <v>0</v>
      </c>
      <c r="Q143" s="72">
        <f t="shared" si="38"/>
        <v>3126363.25</v>
      </c>
      <c r="R143" s="57">
        <f t="shared" si="45"/>
        <v>4.1041360097718559E-5</v>
      </c>
      <c r="S143" s="70" t="str" cm="1">
        <f t="array" ref="S143">_xlfn.IFS(R143&gt;20%,"10",R143&gt;10%,"7",R143&gt;0%,"4",R143=0,"0")</f>
        <v>4</v>
      </c>
      <c r="T143" s="74">
        <f t="shared" si="46"/>
        <v>8</v>
      </c>
      <c r="U143" s="55" t="s">
        <v>772</v>
      </c>
      <c r="V143" s="71" t="str">
        <f t="shared" si="47"/>
        <v>10</v>
      </c>
      <c r="W143" s="74">
        <f t="shared" si="48"/>
        <v>40</v>
      </c>
      <c r="X143" s="55">
        <f>VLOOKUP(A143,'NOTAS AUDITORIA-CONTINUA-OM'!$A:$C,3,0)</f>
        <v>7</v>
      </c>
      <c r="Y143" s="57">
        <f>VLOOKUP(A143,'NOTAS AUDITORIA-CONTINUA-OM'!$A:$D,4,0)</f>
        <v>1.1792452830188679E-3</v>
      </c>
      <c r="Z143" s="71" t="str">
        <f t="shared" si="49"/>
        <v>4</v>
      </c>
      <c r="AA143" s="74">
        <f t="shared" si="50"/>
        <v>12</v>
      </c>
      <c r="AB143" s="55">
        <f>VLOOKUP(A143,'OM em FOCO'!$B:$G,6,0)</f>
        <v>0</v>
      </c>
      <c r="AC143" s="71">
        <f t="shared" si="51"/>
        <v>0</v>
      </c>
      <c r="AD143" s="74">
        <f t="shared" si="52"/>
        <v>0</v>
      </c>
      <c r="AE143" s="71">
        <v>0</v>
      </c>
      <c r="AF143" s="74">
        <f t="shared" si="53"/>
        <v>0</v>
      </c>
      <c r="AG143" s="71">
        <v>0</v>
      </c>
      <c r="AH143" s="74">
        <f t="shared" si="54"/>
        <v>0</v>
      </c>
      <c r="AI143" s="86">
        <f t="shared" si="55"/>
        <v>76</v>
      </c>
    </row>
    <row r="144" spans="1:35" x14ac:dyDescent="0.25">
      <c r="A144" s="55">
        <v>781401</v>
      </c>
      <c r="B144" s="55" t="s">
        <v>335</v>
      </c>
      <c r="C144" s="56">
        <f>VLOOKUP(A144,EXEC_LICITACAO!$A:$Z,25,0)</f>
        <v>564593.75</v>
      </c>
      <c r="D144" s="63">
        <f t="shared" si="56"/>
        <v>7.9009264273140347E-5</v>
      </c>
      <c r="E144" s="70" t="str" cm="1">
        <f t="array" ref="E144">_xlfn.IFS(D144&gt;20%,"10",D144&gt;10%,"7",D144&gt;0%,"4",D144=0,"0")</f>
        <v>4</v>
      </c>
      <c r="F144" s="74">
        <f t="shared" si="39"/>
        <v>16</v>
      </c>
      <c r="G144" s="56">
        <f>VLOOKUP(A144,PAGAMENTO!$A:$C,3,0)</f>
        <v>10834954.25</v>
      </c>
      <c r="H144" s="57">
        <f t="shared" si="40"/>
        <v>1.0985015637709576E-3</v>
      </c>
      <c r="I144" s="70" t="str" cm="1">
        <f t="array" ref="I144">_xlfn.IFS(H144&gt;20%,"10",H144&gt;10%,"7",H144&gt;0%,"4",H144=0,"0")</f>
        <v>4</v>
      </c>
      <c r="J144" s="74">
        <f t="shared" si="41"/>
        <v>12</v>
      </c>
      <c r="K144" s="56">
        <f>VLOOKUP(A144,MUNIC!C:E,3,0)</f>
        <v>273218.8</v>
      </c>
      <c r="L144" s="57">
        <f t="shared" si="42"/>
        <v>1.2861094318060351E-3</v>
      </c>
      <c r="M144" s="70" t="str">
        <f t="shared" si="43"/>
        <v>4</v>
      </c>
      <c r="N144" s="74">
        <f t="shared" si="44"/>
        <v>8</v>
      </c>
      <c r="O144" s="56">
        <f>VLOOKUP(A144,'BENS MOVEIS'!$A:$C,3,0)</f>
        <v>3190194.47</v>
      </c>
      <c r="P144" s="56">
        <f>VLOOKUP(A144,'BENS IMOVEIS'!$A:$C,3,0)</f>
        <v>112103734.09999999</v>
      </c>
      <c r="Q144" s="72">
        <f t="shared" si="38"/>
        <v>115293928.56999999</v>
      </c>
      <c r="R144" s="57">
        <f t="shared" si="45"/>
        <v>1.5135220257985094E-3</v>
      </c>
      <c r="S144" s="70" t="str" cm="1">
        <f t="array" ref="S144">_xlfn.IFS(R144&gt;20%,"10",R144&gt;10%,"7",R144&gt;0%,"4",R144=0,"0")</f>
        <v>4</v>
      </c>
      <c r="T144" s="74">
        <f t="shared" si="46"/>
        <v>8</v>
      </c>
      <c r="U144" s="55" t="s">
        <v>772</v>
      </c>
      <c r="V144" s="71" t="str">
        <f t="shared" si="47"/>
        <v>10</v>
      </c>
      <c r="W144" s="74">
        <f t="shared" si="48"/>
        <v>40</v>
      </c>
      <c r="X144" s="55">
        <f>VLOOKUP(A144,'NOTAS AUDITORIA-CONTINUA-OM'!$A:$C,3,0)</f>
        <v>4</v>
      </c>
      <c r="Y144" s="57">
        <f>VLOOKUP(A144,'NOTAS AUDITORIA-CONTINUA-OM'!$A:$D,4,0)</f>
        <v>6.7385444743935314E-4</v>
      </c>
      <c r="Z144" s="71" t="str">
        <f t="shared" si="49"/>
        <v>4</v>
      </c>
      <c r="AA144" s="74">
        <f t="shared" si="50"/>
        <v>12</v>
      </c>
      <c r="AB144" s="55">
        <f>VLOOKUP(A144,'OM em FOCO'!$B:$G,6,0)</f>
        <v>0</v>
      </c>
      <c r="AC144" s="71">
        <f t="shared" si="51"/>
        <v>0</v>
      </c>
      <c r="AD144" s="74">
        <f t="shared" si="52"/>
        <v>0</v>
      </c>
      <c r="AE144" s="71">
        <f>VLOOKUP(A144,OM_SIAFI!$B:$E,4,0)</f>
        <v>0</v>
      </c>
      <c r="AF144" s="74">
        <f t="shared" si="53"/>
        <v>0</v>
      </c>
      <c r="AG144" s="71">
        <f>VLOOKUP(A144,OM_SIAFI!$B:$F,5,0)</f>
        <v>0</v>
      </c>
      <c r="AH144" s="74">
        <f t="shared" si="54"/>
        <v>0</v>
      </c>
      <c r="AI144" s="86">
        <f t="shared" si="55"/>
        <v>96</v>
      </c>
    </row>
    <row r="145" spans="1:35" x14ac:dyDescent="0.25">
      <c r="A145" s="55">
        <v>785341</v>
      </c>
      <c r="B145" s="55" t="s">
        <v>430</v>
      </c>
      <c r="C145" s="56">
        <f>VLOOKUP(A145,EXEC_LICITACAO!$A:$Z,25,0)</f>
        <v>509368.75</v>
      </c>
      <c r="D145" s="63">
        <f t="shared" si="56"/>
        <v>7.1281076315898205E-5</v>
      </c>
      <c r="E145" s="70" t="str" cm="1">
        <f t="array" ref="E145">_xlfn.IFS(D145&gt;20%,"10",D145&gt;10%,"7",D145&gt;0%,"4",D145=0,"0")</f>
        <v>4</v>
      </c>
      <c r="F145" s="74">
        <f t="shared" si="39"/>
        <v>16</v>
      </c>
      <c r="G145" s="56">
        <f>VLOOKUP(A145,PAGAMENTO!$A:$C,3,0)</f>
        <v>6688320</v>
      </c>
      <c r="H145" s="57">
        <f t="shared" si="40"/>
        <v>6.7809515476270437E-4</v>
      </c>
      <c r="I145" s="70" t="str" cm="1">
        <f t="array" ref="I145">_xlfn.IFS(H145&gt;20%,"10",H145&gt;10%,"7",H145&gt;0%,"4",H145=0,"0")</f>
        <v>4</v>
      </c>
      <c r="J145" s="74">
        <f t="shared" si="41"/>
        <v>12</v>
      </c>
      <c r="K145" s="56">
        <f>VLOOKUP(A145,MUNIC!C:E,3,0)</f>
        <v>0</v>
      </c>
      <c r="L145" s="57">
        <f t="shared" si="42"/>
        <v>0</v>
      </c>
      <c r="M145" s="70" t="str">
        <f t="shared" si="43"/>
        <v>0</v>
      </c>
      <c r="N145" s="74">
        <f t="shared" si="44"/>
        <v>0</v>
      </c>
      <c r="O145" s="56">
        <f>VLOOKUP(A145,'BENS MOVEIS'!$A:$C,3,0)</f>
        <v>1455713</v>
      </c>
      <c r="P145" s="56">
        <f>VLOOKUP(A145,'BENS IMOVEIS'!$A:$C,3,0)</f>
        <v>148910204.47999999</v>
      </c>
      <c r="Q145" s="72">
        <f t="shared" si="38"/>
        <v>150365917.47999999</v>
      </c>
      <c r="R145" s="57">
        <f t="shared" si="45"/>
        <v>1.9739298578693673E-3</v>
      </c>
      <c r="S145" s="70" t="str" cm="1">
        <f t="array" ref="S145">_xlfn.IFS(R145&gt;20%,"10",R145&gt;10%,"7",R145&gt;0%,"4",R145=0,"0")</f>
        <v>4</v>
      </c>
      <c r="T145" s="74">
        <f t="shared" si="46"/>
        <v>8</v>
      </c>
      <c r="U145" s="55" t="s">
        <v>772</v>
      </c>
      <c r="V145" s="71" t="str">
        <f t="shared" si="47"/>
        <v>10</v>
      </c>
      <c r="W145" s="74">
        <f t="shared" si="48"/>
        <v>40</v>
      </c>
      <c r="X145" s="55">
        <f>VLOOKUP(A145,'NOTAS AUDITORIA-CONTINUA-OM'!$A:$C,3,0)</f>
        <v>5</v>
      </c>
      <c r="Y145" s="57">
        <f>VLOOKUP(A145,'NOTAS AUDITORIA-CONTINUA-OM'!$A:$D,4,0)</f>
        <v>8.4231805929919142E-4</v>
      </c>
      <c r="Z145" s="71" t="str">
        <f t="shared" si="49"/>
        <v>4</v>
      </c>
      <c r="AA145" s="74">
        <f t="shared" si="50"/>
        <v>12</v>
      </c>
      <c r="AB145" s="55">
        <f>VLOOKUP(A145,'OM em FOCO'!$B:$G,6,0)</f>
        <v>0</v>
      </c>
      <c r="AC145" s="71">
        <f t="shared" si="51"/>
        <v>0</v>
      </c>
      <c r="AD145" s="74">
        <f t="shared" si="52"/>
        <v>0</v>
      </c>
      <c r="AE145" s="71">
        <f>VLOOKUP(A145,OM_SIAFI!$B:$E,4,0)</f>
        <v>5</v>
      </c>
      <c r="AF145" s="74">
        <f t="shared" si="53"/>
        <v>5</v>
      </c>
      <c r="AG145" s="71">
        <f>VLOOKUP(A145,OM_SIAFI!$B:$F,5,0)</f>
        <v>0</v>
      </c>
      <c r="AH145" s="74">
        <f t="shared" si="54"/>
        <v>0</v>
      </c>
      <c r="AI145" s="86">
        <f t="shared" si="55"/>
        <v>93</v>
      </c>
    </row>
    <row r="146" spans="1:35" x14ac:dyDescent="0.25">
      <c r="A146" s="55">
        <v>791590</v>
      </c>
      <c r="B146" s="55" t="s">
        <v>548</v>
      </c>
      <c r="C146" s="56">
        <f>VLOOKUP(A146,EXEC_LICITACAO!$A:$Z,25,0)</f>
        <v>480428.88</v>
      </c>
      <c r="D146" s="63">
        <f t="shared" si="56"/>
        <v>6.7231230144451355E-5</v>
      </c>
      <c r="E146" s="70" t="str" cm="1">
        <f t="array" ref="E146">_xlfn.IFS(D146&gt;20%,"10",D146&gt;10%,"7",D146&gt;0%,"4",D146=0,"0")</f>
        <v>4</v>
      </c>
      <c r="F146" s="74">
        <f t="shared" si="39"/>
        <v>16</v>
      </c>
      <c r="G146" s="56">
        <f>VLOOKUP(A146,PAGAMENTO!$A:$C,3,0)</f>
        <v>51038467.960000001</v>
      </c>
      <c r="H146" s="57">
        <f t="shared" si="40"/>
        <v>5.1745337887821648E-3</v>
      </c>
      <c r="I146" s="70" t="str" cm="1">
        <f t="array" ref="I146">_xlfn.IFS(H146&gt;20%,"10",H146&gt;10%,"7",H146&gt;0%,"4",H146=0,"0")</f>
        <v>4</v>
      </c>
      <c r="J146" s="74">
        <f t="shared" si="41"/>
        <v>12</v>
      </c>
      <c r="K146" s="56">
        <f>VLOOKUP(A146,MUNIC!C:E,3,0)</f>
        <v>0</v>
      </c>
      <c r="L146" s="57">
        <f t="shared" si="42"/>
        <v>0</v>
      </c>
      <c r="M146" s="70" t="str">
        <f t="shared" si="43"/>
        <v>0</v>
      </c>
      <c r="N146" s="74">
        <f t="shared" si="44"/>
        <v>0</v>
      </c>
      <c r="O146" s="56">
        <f>VLOOKUP(A146,'BENS MOVEIS'!$A:$C,3,0)</f>
        <v>264303740.16</v>
      </c>
      <c r="P146" s="56">
        <v>0</v>
      </c>
      <c r="Q146" s="72">
        <f t="shared" si="38"/>
        <v>264303740.16</v>
      </c>
      <c r="R146" s="57">
        <f t="shared" si="45"/>
        <v>3.4696495920876749E-3</v>
      </c>
      <c r="S146" s="70" t="str" cm="1">
        <f t="array" ref="S146">_xlfn.IFS(R146&gt;20%,"10",R146&gt;10%,"7",R146&gt;0%,"4",R146=0,"0")</f>
        <v>4</v>
      </c>
      <c r="T146" s="74">
        <f t="shared" si="46"/>
        <v>8</v>
      </c>
      <c r="U146" s="55" t="s">
        <v>772</v>
      </c>
      <c r="V146" s="71" t="str">
        <f t="shared" si="47"/>
        <v>10</v>
      </c>
      <c r="W146" s="74">
        <f t="shared" si="48"/>
        <v>40</v>
      </c>
      <c r="X146" s="55">
        <f>VLOOKUP(A146,'NOTAS AUDITORIA-CONTINUA-OM'!$A:$C,3,0)</f>
        <v>17</v>
      </c>
      <c r="Y146" s="57">
        <f>VLOOKUP(A146,'NOTAS AUDITORIA-CONTINUA-OM'!$A:$D,4,0)</f>
        <v>2.8638814016172507E-3</v>
      </c>
      <c r="Z146" s="71" t="str">
        <f t="shared" si="49"/>
        <v>4</v>
      </c>
      <c r="AA146" s="74">
        <f t="shared" si="50"/>
        <v>12</v>
      </c>
      <c r="AB146" s="55">
        <f>VLOOKUP(A146,'OM em FOCO'!$B:$G,6,0)</f>
        <v>0</v>
      </c>
      <c r="AC146" s="71">
        <f t="shared" si="51"/>
        <v>0</v>
      </c>
      <c r="AD146" s="74">
        <f t="shared" si="52"/>
        <v>0</v>
      </c>
      <c r="AE146" s="71">
        <f>VLOOKUP(A146,OM_SIAFI!$B:$E,4,0)</f>
        <v>0</v>
      </c>
      <c r="AF146" s="74">
        <f t="shared" si="53"/>
        <v>0</v>
      </c>
      <c r="AG146" s="71">
        <f>VLOOKUP(A146,OM_SIAFI!$B:$F,5,0)</f>
        <v>0</v>
      </c>
      <c r="AH146" s="74">
        <f t="shared" si="54"/>
        <v>0</v>
      </c>
      <c r="AI146" s="86">
        <f t="shared" si="55"/>
        <v>88</v>
      </c>
    </row>
    <row r="147" spans="1:35" x14ac:dyDescent="0.25">
      <c r="A147" s="55">
        <v>789322</v>
      </c>
      <c r="B147" s="55" t="s">
        <v>519</v>
      </c>
      <c r="C147" s="56">
        <f>VLOOKUP(A147,EXEC_LICITACAO!$A:$Z,25,0)</f>
        <v>475661.35</v>
      </c>
      <c r="D147" s="63">
        <f t="shared" si="56"/>
        <v>6.6564061870448796E-5</v>
      </c>
      <c r="E147" s="70" t="str" cm="1">
        <f t="array" ref="E147">_xlfn.IFS(D147&gt;20%,"10",D147&gt;10%,"7",D147&gt;0%,"4",D147=0,"0")</f>
        <v>4</v>
      </c>
      <c r="F147" s="74">
        <f t="shared" si="39"/>
        <v>16</v>
      </c>
      <c r="G147" s="56">
        <f>VLOOKUP(A147,PAGAMENTO!$A:$C,3,0)</f>
        <v>8006741.1100000013</v>
      </c>
      <c r="H147" s="57">
        <f t="shared" si="40"/>
        <v>8.1176324579720449E-4</v>
      </c>
      <c r="I147" s="70" t="str" cm="1">
        <f t="array" ref="I147">_xlfn.IFS(H147&gt;20%,"10",H147&gt;10%,"7",H147&gt;0%,"4",H147=0,"0")</f>
        <v>4</v>
      </c>
      <c r="J147" s="74">
        <f t="shared" si="41"/>
        <v>12</v>
      </c>
      <c r="K147" s="56">
        <f>VLOOKUP(A147,MUNIC!C:E,3,0)</f>
        <v>0</v>
      </c>
      <c r="L147" s="57">
        <f t="shared" si="42"/>
        <v>0</v>
      </c>
      <c r="M147" s="70" t="str">
        <f t="shared" si="43"/>
        <v>0</v>
      </c>
      <c r="N147" s="74">
        <f t="shared" si="44"/>
        <v>0</v>
      </c>
      <c r="O147" s="56">
        <f>VLOOKUP(A147,'BENS MOVEIS'!$A:$C,3,0)</f>
        <v>3192320.52</v>
      </c>
      <c r="P147" s="56">
        <v>0</v>
      </c>
      <c r="Q147" s="72">
        <f t="shared" si="38"/>
        <v>3192320.52</v>
      </c>
      <c r="R147" s="57">
        <f t="shared" si="45"/>
        <v>4.1907214719420768E-5</v>
      </c>
      <c r="S147" s="70" t="str" cm="1">
        <f t="array" ref="S147">_xlfn.IFS(R147&gt;20%,"10",R147&gt;10%,"7",R147&gt;0%,"4",R147=0,"0")</f>
        <v>4</v>
      </c>
      <c r="T147" s="74">
        <f t="shared" si="46"/>
        <v>8</v>
      </c>
      <c r="U147" s="55" t="s">
        <v>772</v>
      </c>
      <c r="V147" s="71" t="str">
        <f t="shared" si="47"/>
        <v>10</v>
      </c>
      <c r="W147" s="74">
        <f t="shared" si="48"/>
        <v>40</v>
      </c>
      <c r="X147" s="55">
        <f>VLOOKUP(A147,'NOTAS AUDITORIA-CONTINUA-OM'!$A:$C,3,0)</f>
        <v>5</v>
      </c>
      <c r="Y147" s="57">
        <f>VLOOKUP(A147,'NOTAS AUDITORIA-CONTINUA-OM'!$A:$D,4,0)</f>
        <v>8.4231805929919142E-4</v>
      </c>
      <c r="Z147" s="71" t="str">
        <f t="shared" si="49"/>
        <v>4</v>
      </c>
      <c r="AA147" s="74">
        <f t="shared" si="50"/>
        <v>12</v>
      </c>
      <c r="AB147" s="55">
        <f>VLOOKUP(A147,'OM em FOCO'!$B:$G,6,0)</f>
        <v>0</v>
      </c>
      <c r="AC147" s="71">
        <f t="shared" si="51"/>
        <v>0</v>
      </c>
      <c r="AD147" s="74">
        <f t="shared" si="52"/>
        <v>0</v>
      </c>
      <c r="AE147" s="71">
        <f>VLOOKUP(A147,OM_SIAFI!$B:$E,4,0)</f>
        <v>0</v>
      </c>
      <c r="AF147" s="74">
        <f t="shared" si="53"/>
        <v>0</v>
      </c>
      <c r="AG147" s="71">
        <f>VLOOKUP(A147,OM_SIAFI!$B:$F,5,0)</f>
        <v>0</v>
      </c>
      <c r="AH147" s="74">
        <f t="shared" si="54"/>
        <v>0</v>
      </c>
      <c r="AI147" s="86">
        <f t="shared" si="55"/>
        <v>88</v>
      </c>
    </row>
    <row r="148" spans="1:35" x14ac:dyDescent="0.25">
      <c r="A148" s="47">
        <v>771301</v>
      </c>
      <c r="B148" s="47" t="s">
        <v>77</v>
      </c>
      <c r="C148" s="56">
        <f>VLOOKUP(A148,EXEC_LICITACAO!$A:$Z,25,0)</f>
        <v>364786.04999999993</v>
      </c>
      <c r="D148" s="63">
        <f t="shared" si="56"/>
        <v>5.1048169462741985E-5</v>
      </c>
      <c r="E148" s="70" t="str" cm="1">
        <f t="array" ref="E148">_xlfn.IFS(D148&gt;20%,"10",D148&gt;10%,"7",D148&gt;0%,"4",D148=0,"0")</f>
        <v>4</v>
      </c>
      <c r="F148" s="74">
        <f t="shared" si="39"/>
        <v>16</v>
      </c>
      <c r="G148" s="56">
        <v>0</v>
      </c>
      <c r="H148" s="57">
        <f t="shared" si="40"/>
        <v>0</v>
      </c>
      <c r="I148" s="70" t="str" cm="1">
        <f t="array" ref="I148">_xlfn.IFS(H148&gt;20%,"10",H148&gt;10%,"7",H148&gt;0%,"4",H148=0,"0")</f>
        <v>0</v>
      </c>
      <c r="J148" s="74">
        <f t="shared" si="41"/>
        <v>0</v>
      </c>
      <c r="K148" s="56">
        <f>VLOOKUP(A148,MUNIC!C:E,3,0)</f>
        <v>0</v>
      </c>
      <c r="L148" s="57">
        <f t="shared" si="42"/>
        <v>0</v>
      </c>
      <c r="M148" s="70" t="str">
        <f t="shared" si="43"/>
        <v>0</v>
      </c>
      <c r="N148" s="74">
        <f t="shared" si="44"/>
        <v>0</v>
      </c>
      <c r="O148" s="56">
        <f>VLOOKUP(A148,'BENS MOVEIS'!$A:$C,3,0)</f>
        <v>245867.96</v>
      </c>
      <c r="P148" s="56">
        <v>0</v>
      </c>
      <c r="Q148" s="72">
        <f t="shared" si="38"/>
        <v>245867.96</v>
      </c>
      <c r="R148" s="57">
        <f t="shared" si="45"/>
        <v>3.2276337315734065E-6</v>
      </c>
      <c r="S148" s="70" t="str" cm="1">
        <f t="array" ref="S148">_xlfn.IFS(R148&gt;20%,"10",R148&gt;10%,"7",R148&gt;0%,"4",R148=0,"0")</f>
        <v>4</v>
      </c>
      <c r="T148" s="74">
        <f t="shared" si="46"/>
        <v>8</v>
      </c>
      <c r="U148" s="55" t="s">
        <v>772</v>
      </c>
      <c r="V148" s="71" t="str">
        <f t="shared" si="47"/>
        <v>10</v>
      </c>
      <c r="W148" s="74">
        <f t="shared" si="48"/>
        <v>40</v>
      </c>
      <c r="X148" s="56">
        <v>0</v>
      </c>
      <c r="Y148" s="57">
        <v>0</v>
      </c>
      <c r="Z148" s="71" t="str">
        <f t="shared" si="49"/>
        <v>4</v>
      </c>
      <c r="AA148" s="74">
        <f t="shared" si="50"/>
        <v>12</v>
      </c>
      <c r="AB148" s="55">
        <f>VLOOKUP(A148,'OM em FOCO'!$B:$G,6,0)</f>
        <v>0</v>
      </c>
      <c r="AC148" s="71">
        <f t="shared" si="51"/>
        <v>0</v>
      </c>
      <c r="AD148" s="74">
        <f t="shared" si="52"/>
        <v>0</v>
      </c>
      <c r="AE148" s="71">
        <v>0</v>
      </c>
      <c r="AF148" s="74">
        <f t="shared" si="53"/>
        <v>0</v>
      </c>
      <c r="AG148" s="71">
        <v>0</v>
      </c>
      <c r="AH148" s="74">
        <f t="shared" si="54"/>
        <v>0</v>
      </c>
      <c r="AI148" s="86">
        <f t="shared" si="55"/>
        <v>76</v>
      </c>
    </row>
    <row r="149" spans="1:35" x14ac:dyDescent="0.25">
      <c r="A149" s="55">
        <v>767000</v>
      </c>
      <c r="B149" s="55" t="s">
        <v>286</v>
      </c>
      <c r="C149" s="56">
        <f>VLOOKUP(A149,EXEC_LICITACAO!$A:$Z,25,0)</f>
        <v>326560.42000000004</v>
      </c>
      <c r="D149" s="63">
        <f t="shared" si="56"/>
        <v>4.5698873791868419E-5</v>
      </c>
      <c r="E149" s="70" t="str" cm="1">
        <f t="array" ref="E149">_xlfn.IFS(D149&gt;20%,"10",D149&gt;10%,"7",D149&gt;0%,"4",D149=0,"0")</f>
        <v>4</v>
      </c>
      <c r="F149" s="74">
        <f t="shared" si="39"/>
        <v>16</v>
      </c>
      <c r="G149" s="56">
        <f>VLOOKUP(A149,PAGAMENTO!$A:$C,3,0)</f>
        <v>10175457.249999998</v>
      </c>
      <c r="H149" s="57">
        <f t="shared" si="40"/>
        <v>1.0316384770345964E-3</v>
      </c>
      <c r="I149" s="70" t="str" cm="1">
        <f t="array" ref="I149">_xlfn.IFS(H149&gt;20%,"10",H149&gt;10%,"7",H149&gt;0%,"4",H149=0,"0")</f>
        <v>4</v>
      </c>
      <c r="J149" s="74">
        <f t="shared" si="41"/>
        <v>12</v>
      </c>
      <c r="K149" s="56">
        <f>VLOOKUP(A149,MUNIC!C:E,3,0)</f>
        <v>0</v>
      </c>
      <c r="L149" s="57">
        <f t="shared" si="42"/>
        <v>0</v>
      </c>
      <c r="M149" s="70" t="str">
        <f t="shared" si="43"/>
        <v>0</v>
      </c>
      <c r="N149" s="74">
        <f t="shared" si="44"/>
        <v>0</v>
      </c>
      <c r="O149" s="56">
        <f>VLOOKUP(A149,'BENS MOVEIS'!$A:$C,3,0)</f>
        <v>1563989.44</v>
      </c>
      <c r="P149" s="56">
        <f>VLOOKUP(A149,'BENS IMOVEIS'!$A:$C,3,0)</f>
        <v>1374502.16</v>
      </c>
      <c r="Q149" s="72">
        <f t="shared" si="38"/>
        <v>2938491.5999999996</v>
      </c>
      <c r="R149" s="57">
        <f t="shared" si="45"/>
        <v>3.8575073417882948E-5</v>
      </c>
      <c r="S149" s="70" t="str" cm="1">
        <f t="array" ref="S149">_xlfn.IFS(R149&gt;20%,"10",R149&gt;10%,"7",R149&gt;0%,"4",R149=0,"0")</f>
        <v>4</v>
      </c>
      <c r="T149" s="74">
        <f t="shared" si="46"/>
        <v>8</v>
      </c>
      <c r="U149" s="55" t="s">
        <v>772</v>
      </c>
      <c r="V149" s="71" t="str">
        <f t="shared" si="47"/>
        <v>10</v>
      </c>
      <c r="W149" s="74">
        <f t="shared" si="48"/>
        <v>40</v>
      </c>
      <c r="X149" s="55">
        <f>VLOOKUP(A149,'NOTAS AUDITORIA-CONTINUA-OM'!$A:$C,3,0)</f>
        <v>5</v>
      </c>
      <c r="Y149" s="57">
        <f>VLOOKUP(A149,'NOTAS AUDITORIA-CONTINUA-OM'!$A:$D,4,0)</f>
        <v>8.4231805929919142E-4</v>
      </c>
      <c r="Z149" s="71" t="str">
        <f t="shared" si="49"/>
        <v>4</v>
      </c>
      <c r="AA149" s="74">
        <f t="shared" si="50"/>
        <v>12</v>
      </c>
      <c r="AB149" s="55">
        <f>VLOOKUP(A149,'OM em FOCO'!$B:$G,6,0)</f>
        <v>0</v>
      </c>
      <c r="AC149" s="71">
        <f t="shared" si="51"/>
        <v>0</v>
      </c>
      <c r="AD149" s="74">
        <f t="shared" si="52"/>
        <v>0</v>
      </c>
      <c r="AE149" s="71">
        <f>VLOOKUP(A149,OM_SIAFI!$B:$E,4,0)</f>
        <v>0</v>
      </c>
      <c r="AF149" s="74">
        <f t="shared" si="53"/>
        <v>0</v>
      </c>
      <c r="AG149" s="71">
        <f>VLOOKUP(A149,OM_SIAFI!$B:$F,5,0)</f>
        <v>0</v>
      </c>
      <c r="AH149" s="74">
        <f t="shared" si="54"/>
        <v>0</v>
      </c>
      <c r="AI149" s="86">
        <f t="shared" si="55"/>
        <v>88</v>
      </c>
    </row>
    <row r="150" spans="1:35" x14ac:dyDescent="0.25">
      <c r="A150" s="55">
        <v>716000</v>
      </c>
      <c r="B150" s="55" t="s">
        <v>192</v>
      </c>
      <c r="C150" s="56">
        <f>VLOOKUP(A150,EXEC_LICITACAO!$A:$Z,25,0)</f>
        <v>272650.67</v>
      </c>
      <c r="D150" s="63">
        <f t="shared" si="56"/>
        <v>3.8154741954332257E-5</v>
      </c>
      <c r="E150" s="70" t="str" cm="1">
        <f t="array" ref="E150">_xlfn.IFS(D150&gt;20%,"10",D150&gt;10%,"7",D150&gt;0%,"4",D150=0,"0")</f>
        <v>4</v>
      </c>
      <c r="F150" s="74">
        <f t="shared" si="39"/>
        <v>16</v>
      </c>
      <c r="G150" s="56">
        <f>VLOOKUP(A150,PAGAMENTO!$A:$C,3,0)</f>
        <v>6420566.2600000016</v>
      </c>
      <c r="H150" s="57">
        <f t="shared" si="40"/>
        <v>6.5094894857586048E-4</v>
      </c>
      <c r="I150" s="70" t="str" cm="1">
        <f t="array" ref="I150">_xlfn.IFS(H150&gt;20%,"10",H150&gt;10%,"7",H150&gt;0%,"4",H150=0,"0")</f>
        <v>4</v>
      </c>
      <c r="J150" s="74">
        <f t="shared" si="41"/>
        <v>12</v>
      </c>
      <c r="K150" s="56">
        <f>VLOOKUP(A150,MUNIC!C:E,3,0)</f>
        <v>0</v>
      </c>
      <c r="L150" s="57">
        <f t="shared" si="42"/>
        <v>0</v>
      </c>
      <c r="M150" s="70" t="str">
        <f t="shared" si="43"/>
        <v>0</v>
      </c>
      <c r="N150" s="74">
        <f t="shared" si="44"/>
        <v>0</v>
      </c>
      <c r="O150" s="56">
        <f>VLOOKUP(A150,'BENS MOVEIS'!$A:$C,3,0)</f>
        <v>626026.81000000006</v>
      </c>
      <c r="P150" s="56">
        <v>0</v>
      </c>
      <c r="Q150" s="72">
        <f t="shared" si="38"/>
        <v>626026.81000000006</v>
      </c>
      <c r="R150" s="57">
        <f t="shared" si="45"/>
        <v>8.2181722613442439E-6</v>
      </c>
      <c r="S150" s="70" t="str" cm="1">
        <f t="array" ref="S150">_xlfn.IFS(R150&gt;20%,"10",R150&gt;10%,"7",R150&gt;0%,"4",R150=0,"0")</f>
        <v>4</v>
      </c>
      <c r="T150" s="74">
        <f t="shared" si="46"/>
        <v>8</v>
      </c>
      <c r="U150" s="55" t="s">
        <v>772</v>
      </c>
      <c r="V150" s="71" t="str">
        <f t="shared" si="47"/>
        <v>10</v>
      </c>
      <c r="W150" s="74">
        <f t="shared" si="48"/>
        <v>40</v>
      </c>
      <c r="X150" s="55">
        <f>VLOOKUP(A150,'NOTAS AUDITORIA-CONTINUA-OM'!$A:$C,3,0)</f>
        <v>5</v>
      </c>
      <c r="Y150" s="57">
        <f>VLOOKUP(A150,'NOTAS AUDITORIA-CONTINUA-OM'!$A:$D,4,0)</f>
        <v>8.4231805929919142E-4</v>
      </c>
      <c r="Z150" s="71" t="str">
        <f t="shared" si="49"/>
        <v>4</v>
      </c>
      <c r="AA150" s="74">
        <f t="shared" si="50"/>
        <v>12</v>
      </c>
      <c r="AB150" s="55">
        <f>VLOOKUP(A150,'OM em FOCO'!$B:$G,6,0)</f>
        <v>0</v>
      </c>
      <c r="AC150" s="71">
        <f t="shared" si="51"/>
        <v>0</v>
      </c>
      <c r="AD150" s="74">
        <f t="shared" si="52"/>
        <v>0</v>
      </c>
      <c r="AE150" s="71">
        <f>VLOOKUP(A150,OM_SIAFI!$B:$E,4,0)</f>
        <v>0</v>
      </c>
      <c r="AF150" s="74">
        <f t="shared" si="53"/>
        <v>0</v>
      </c>
      <c r="AG150" s="71">
        <f>VLOOKUP(A150,OM_SIAFI!$B:$F,5,0)</f>
        <v>0</v>
      </c>
      <c r="AH150" s="74">
        <f t="shared" si="54"/>
        <v>0</v>
      </c>
      <c r="AI150" s="86">
        <f t="shared" si="55"/>
        <v>88</v>
      </c>
    </row>
    <row r="151" spans="1:35" x14ac:dyDescent="0.25">
      <c r="A151" s="55">
        <v>713000</v>
      </c>
      <c r="B151" s="55" t="s">
        <v>189</v>
      </c>
      <c r="C151" s="56">
        <f>VLOOKUP(A151,EXEC_LICITACAO!$A:$Z,25,0)</f>
        <v>269770.19</v>
      </c>
      <c r="D151" s="63">
        <f t="shared" si="56"/>
        <v>3.7751647507123987E-5</v>
      </c>
      <c r="E151" s="70" t="str" cm="1">
        <f t="array" ref="E151">_xlfn.IFS(D151&gt;20%,"10",D151&gt;10%,"7",D151&gt;0%,"4",D151=0,"0")</f>
        <v>4</v>
      </c>
      <c r="F151" s="74">
        <f t="shared" si="39"/>
        <v>16</v>
      </c>
      <c r="G151" s="56">
        <f>VLOOKUP(A151,PAGAMENTO!$A:$C,3,0)</f>
        <v>8309751.6399999987</v>
      </c>
      <c r="H151" s="57">
        <f t="shared" si="40"/>
        <v>8.4248396075029843E-4</v>
      </c>
      <c r="I151" s="70" t="str" cm="1">
        <f t="array" ref="I151">_xlfn.IFS(H151&gt;20%,"10",H151&gt;10%,"7",H151&gt;0%,"4",H151=0,"0")</f>
        <v>4</v>
      </c>
      <c r="J151" s="74">
        <f t="shared" si="41"/>
        <v>12</v>
      </c>
      <c r="K151" s="56">
        <f>VLOOKUP(A151,MUNIC!C:E,3,0)</f>
        <v>0</v>
      </c>
      <c r="L151" s="57">
        <f t="shared" si="42"/>
        <v>0</v>
      </c>
      <c r="M151" s="70" t="str">
        <f t="shared" si="43"/>
        <v>0</v>
      </c>
      <c r="N151" s="74">
        <f t="shared" si="44"/>
        <v>0</v>
      </c>
      <c r="O151" s="56">
        <f>VLOOKUP(A151,'BENS MOVEIS'!$A:$C,3,0)</f>
        <v>1091988.94</v>
      </c>
      <c r="P151" s="56">
        <v>0</v>
      </c>
      <c r="Q151" s="72">
        <f t="shared" si="38"/>
        <v>1091988.94</v>
      </c>
      <c r="R151" s="57">
        <f t="shared" si="45"/>
        <v>1.4335094077524734E-5</v>
      </c>
      <c r="S151" s="70" t="str" cm="1">
        <f t="array" ref="S151">_xlfn.IFS(R151&gt;20%,"10",R151&gt;10%,"7",R151&gt;0%,"4",R151=0,"0")</f>
        <v>4</v>
      </c>
      <c r="T151" s="74">
        <f t="shared" si="46"/>
        <v>8</v>
      </c>
      <c r="U151" s="55" t="s">
        <v>772</v>
      </c>
      <c r="V151" s="71" t="str">
        <f t="shared" si="47"/>
        <v>10</v>
      </c>
      <c r="W151" s="74">
        <f t="shared" si="48"/>
        <v>40</v>
      </c>
      <c r="X151" s="55">
        <f>VLOOKUP(A151,'NOTAS AUDITORIA-CONTINUA-OM'!$A:$C,3,0)</f>
        <v>5</v>
      </c>
      <c r="Y151" s="57">
        <f>VLOOKUP(A151,'NOTAS AUDITORIA-CONTINUA-OM'!$A:$D,4,0)</f>
        <v>8.4231805929919142E-4</v>
      </c>
      <c r="Z151" s="71" t="str">
        <f t="shared" si="49"/>
        <v>4</v>
      </c>
      <c r="AA151" s="74">
        <f t="shared" si="50"/>
        <v>12</v>
      </c>
      <c r="AB151" s="55">
        <f>VLOOKUP(A151,'OM em FOCO'!$B:$G,6,0)</f>
        <v>0</v>
      </c>
      <c r="AC151" s="71">
        <f t="shared" si="51"/>
        <v>0</v>
      </c>
      <c r="AD151" s="74">
        <f t="shared" si="52"/>
        <v>0</v>
      </c>
      <c r="AE151" s="71">
        <f>VLOOKUP(A151,OM_SIAFI!$B:$E,4,0)</f>
        <v>0</v>
      </c>
      <c r="AF151" s="74">
        <f t="shared" si="53"/>
        <v>0</v>
      </c>
      <c r="AG151" s="71">
        <f>VLOOKUP(A151,OM_SIAFI!$B:$F,5,0)</f>
        <v>0</v>
      </c>
      <c r="AH151" s="74">
        <f t="shared" si="54"/>
        <v>0</v>
      </c>
      <c r="AI151" s="86">
        <f t="shared" si="55"/>
        <v>88</v>
      </c>
    </row>
    <row r="152" spans="1:35" x14ac:dyDescent="0.25">
      <c r="A152" s="55">
        <v>791901</v>
      </c>
      <c r="B152" s="55" t="s">
        <v>575</v>
      </c>
      <c r="C152" s="56">
        <f>VLOOKUP(A152,EXEC_LICITACAO!$A:$Z,25,0)</f>
        <v>207364.83</v>
      </c>
      <c r="D152" s="63">
        <f t="shared" si="56"/>
        <v>2.9018639782011083E-5</v>
      </c>
      <c r="E152" s="70" t="str" cm="1">
        <f t="array" ref="E152">_xlfn.IFS(D152&gt;20%,"10",D152&gt;10%,"7",D152&gt;0%,"4",D152=0,"0")</f>
        <v>4</v>
      </c>
      <c r="F152" s="74">
        <f t="shared" si="39"/>
        <v>16</v>
      </c>
      <c r="G152" s="56">
        <f>VLOOKUP(A152,PAGAMENTO!$A:$C,3,0)</f>
        <v>59967186.739999995</v>
      </c>
      <c r="H152" s="57">
        <f t="shared" si="40"/>
        <v>6.0797717174334203E-3</v>
      </c>
      <c r="I152" s="70" t="str" cm="1">
        <f t="array" ref="I152">_xlfn.IFS(H152&gt;20%,"10",H152&gt;10%,"7",H152&gt;0%,"4",H152=0,"0")</f>
        <v>4</v>
      </c>
      <c r="J152" s="74">
        <f t="shared" si="41"/>
        <v>12</v>
      </c>
      <c r="K152" s="56">
        <f>VLOOKUP(A152,MUNIC!C:E,3,0)</f>
        <v>679967.35</v>
      </c>
      <c r="L152" s="57">
        <f t="shared" si="42"/>
        <v>3.2007768943980259E-3</v>
      </c>
      <c r="M152" s="70" t="str">
        <f t="shared" si="43"/>
        <v>4</v>
      </c>
      <c r="N152" s="74">
        <f t="shared" si="44"/>
        <v>8</v>
      </c>
      <c r="O152" s="56">
        <f>VLOOKUP(A152,'BENS MOVEIS'!$A:$C,3,0)</f>
        <v>8434159.1300000008</v>
      </c>
      <c r="P152" s="56">
        <v>0</v>
      </c>
      <c r="Q152" s="72">
        <f t="shared" si="38"/>
        <v>8434159.1300000008</v>
      </c>
      <c r="R152" s="57">
        <f t="shared" si="45"/>
        <v>1.1071949555951014E-4</v>
      </c>
      <c r="S152" s="70" t="str" cm="1">
        <f t="array" ref="S152">_xlfn.IFS(R152&gt;20%,"10",R152&gt;10%,"7",R152&gt;0%,"4",R152=0,"0")</f>
        <v>4</v>
      </c>
      <c r="T152" s="74">
        <f t="shared" si="46"/>
        <v>8</v>
      </c>
      <c r="U152" s="55">
        <f>VLOOKUP(A152,'Tempo sem Auditoria'!$A:$M,13,0)</f>
        <v>10</v>
      </c>
      <c r="V152" s="71" t="str">
        <f t="shared" si="47"/>
        <v>10</v>
      </c>
      <c r="W152" s="74">
        <f t="shared" si="48"/>
        <v>40</v>
      </c>
      <c r="X152" s="55">
        <f>VLOOKUP(A152,'NOTAS AUDITORIA-CONTINUA-OM'!$A:$C,3,0)</f>
        <v>10</v>
      </c>
      <c r="Y152" s="57">
        <f>VLOOKUP(A152,'NOTAS AUDITORIA-CONTINUA-OM'!$A:$D,4,0)</f>
        <v>1.6846361185983828E-3</v>
      </c>
      <c r="Z152" s="71" t="str">
        <f t="shared" si="49"/>
        <v>4</v>
      </c>
      <c r="AA152" s="74">
        <f t="shared" si="50"/>
        <v>12</v>
      </c>
      <c r="AB152" s="55">
        <f>VLOOKUP(A152,'OM em FOCO'!$B:$G,6,0)</f>
        <v>0</v>
      </c>
      <c r="AC152" s="71">
        <f t="shared" si="51"/>
        <v>0</v>
      </c>
      <c r="AD152" s="74">
        <f t="shared" si="52"/>
        <v>0</v>
      </c>
      <c r="AE152" s="71">
        <f>VLOOKUP(A152,OM_SIAFI!$B:$E,4,0)</f>
        <v>0</v>
      </c>
      <c r="AF152" s="74">
        <f t="shared" si="53"/>
        <v>0</v>
      </c>
      <c r="AG152" s="71">
        <f>VLOOKUP(A152,OM_SIAFI!$B:$F,5,0)</f>
        <v>0</v>
      </c>
      <c r="AH152" s="74">
        <f t="shared" si="54"/>
        <v>0</v>
      </c>
      <c r="AI152" s="86">
        <f t="shared" si="55"/>
        <v>96</v>
      </c>
    </row>
    <row r="153" spans="1:35" x14ac:dyDescent="0.25">
      <c r="A153" s="55">
        <v>765710</v>
      </c>
      <c r="B153" s="55" t="s">
        <v>281</v>
      </c>
      <c r="C153" s="56">
        <f>VLOOKUP(A153,EXEC_LICITACAO!$A:$Z,25,0)</f>
        <v>133192.60999999999</v>
      </c>
      <c r="D153" s="63">
        <f t="shared" si="56"/>
        <v>1.8638977358001775E-5</v>
      </c>
      <c r="E153" s="70" t="str" cm="1">
        <f t="array" ref="E153">_xlfn.IFS(D153&gt;20%,"10",D153&gt;10%,"7",D153&gt;0%,"4",D153=0,"0")</f>
        <v>4</v>
      </c>
      <c r="F153" s="74">
        <f t="shared" si="39"/>
        <v>16</v>
      </c>
      <c r="G153" s="56">
        <f>VLOOKUP(A153,PAGAMENTO!$A:$C,3,0)</f>
        <v>8307079.1200000001</v>
      </c>
      <c r="H153" s="57">
        <f t="shared" si="40"/>
        <v>8.422130073774028E-4</v>
      </c>
      <c r="I153" s="70" t="str" cm="1">
        <f t="array" ref="I153">_xlfn.IFS(H153&gt;20%,"10",H153&gt;10%,"7",H153&gt;0%,"4",H153=0,"0")</f>
        <v>4</v>
      </c>
      <c r="J153" s="74">
        <f t="shared" si="41"/>
        <v>12</v>
      </c>
      <c r="K153" s="56">
        <f>VLOOKUP(A153,MUNIC!C:E,3,0)</f>
        <v>0</v>
      </c>
      <c r="L153" s="57">
        <f t="shared" si="42"/>
        <v>0</v>
      </c>
      <c r="M153" s="70" t="str">
        <f t="shared" si="43"/>
        <v>0</v>
      </c>
      <c r="N153" s="74">
        <f t="shared" si="44"/>
        <v>0</v>
      </c>
      <c r="O153" s="56">
        <f>VLOOKUP(A153,'BENS MOVEIS'!$A:$C,3,0)</f>
        <v>1972168.52</v>
      </c>
      <c r="P153" s="56">
        <v>0</v>
      </c>
      <c r="Q153" s="72">
        <f t="shared" si="38"/>
        <v>1972168.52</v>
      </c>
      <c r="R153" s="57">
        <f t="shared" si="45"/>
        <v>2.58896589840303E-5</v>
      </c>
      <c r="S153" s="70" t="str" cm="1">
        <f t="array" ref="S153">_xlfn.IFS(R153&gt;20%,"10",R153&gt;10%,"7",R153&gt;0%,"4",R153=0,"0")</f>
        <v>4</v>
      </c>
      <c r="T153" s="74">
        <f t="shared" si="46"/>
        <v>8</v>
      </c>
      <c r="U153" s="55" t="s">
        <v>772</v>
      </c>
      <c r="V153" s="71" t="str">
        <f t="shared" si="47"/>
        <v>10</v>
      </c>
      <c r="W153" s="74">
        <f t="shared" si="48"/>
        <v>40</v>
      </c>
      <c r="X153" s="55">
        <f>VLOOKUP(A153,'NOTAS AUDITORIA-CONTINUA-OM'!$A:$C,3,0)</f>
        <v>3</v>
      </c>
      <c r="Y153" s="57">
        <f>VLOOKUP(A153,'NOTAS AUDITORIA-CONTINUA-OM'!$A:$D,4,0)</f>
        <v>5.0539083557951485E-4</v>
      </c>
      <c r="Z153" s="71" t="str">
        <f t="shared" si="49"/>
        <v>4</v>
      </c>
      <c r="AA153" s="74">
        <f t="shared" si="50"/>
        <v>12</v>
      </c>
      <c r="AB153" s="55">
        <f>VLOOKUP(A153,'OM em FOCO'!$B:$G,6,0)</f>
        <v>0</v>
      </c>
      <c r="AC153" s="71">
        <f t="shared" si="51"/>
        <v>0</v>
      </c>
      <c r="AD153" s="74">
        <f t="shared" si="52"/>
        <v>0</v>
      </c>
      <c r="AE153" s="71">
        <f>VLOOKUP(A153,OM_SIAFI!$B:$E,4,0)</f>
        <v>0</v>
      </c>
      <c r="AF153" s="74">
        <f t="shared" si="53"/>
        <v>0</v>
      </c>
      <c r="AG153" s="71">
        <f>VLOOKUP(A153,OM_SIAFI!$B:$F,5,0)</f>
        <v>0</v>
      </c>
      <c r="AH153" s="74">
        <f t="shared" si="54"/>
        <v>0</v>
      </c>
      <c r="AI153" s="86">
        <f t="shared" si="55"/>
        <v>88</v>
      </c>
    </row>
    <row r="154" spans="1:35" x14ac:dyDescent="0.25">
      <c r="A154" s="55">
        <v>799304</v>
      </c>
      <c r="B154" s="55" t="s">
        <v>601</v>
      </c>
      <c r="C154" s="56">
        <v>0</v>
      </c>
      <c r="D154" s="63">
        <f t="shared" si="56"/>
        <v>0</v>
      </c>
      <c r="E154" s="70" t="str" cm="1">
        <f t="array" ref="E154">_xlfn.IFS(D154&gt;20%,"10",D154&gt;10%,"7",D154&gt;0%,"4",D154=0,"0")</f>
        <v>0</v>
      </c>
      <c r="F154" s="74">
        <f t="shared" si="39"/>
        <v>0</v>
      </c>
      <c r="G154" s="56">
        <f>VLOOKUP(A154,PAGAMENTO!$A:$C,3,0)</f>
        <v>74214074.310000002</v>
      </c>
      <c r="H154" s="57">
        <f t="shared" si="40"/>
        <v>7.5241920549271408E-3</v>
      </c>
      <c r="I154" s="70" t="str" cm="1">
        <f t="array" ref="I154">_xlfn.IFS(H154&gt;20%,"10",H154&gt;10%,"7",H154&gt;0%,"4",H154=0,"0")</f>
        <v>4</v>
      </c>
      <c r="J154" s="74">
        <f t="shared" si="41"/>
        <v>12</v>
      </c>
      <c r="K154" s="56">
        <f>VLOOKUP(A154,MUNIC!C:E,3,0)</f>
        <v>0</v>
      </c>
      <c r="L154" s="57">
        <f t="shared" si="42"/>
        <v>0</v>
      </c>
      <c r="M154" s="70" t="str">
        <f t="shared" si="43"/>
        <v>0</v>
      </c>
      <c r="N154" s="74">
        <f t="shared" si="44"/>
        <v>0</v>
      </c>
      <c r="O154" s="56">
        <v>0</v>
      </c>
      <c r="P154" s="56">
        <v>0</v>
      </c>
      <c r="Q154" s="72">
        <f t="shared" si="38"/>
        <v>0</v>
      </c>
      <c r="R154" s="57">
        <f t="shared" si="45"/>
        <v>0</v>
      </c>
      <c r="S154" s="70" t="str" cm="1">
        <f t="array" ref="S154">_xlfn.IFS(R154&gt;20%,"10",R154&gt;10%,"7",R154&gt;0%,"4",R154=0,"0")</f>
        <v>0</v>
      </c>
      <c r="T154" s="74">
        <f t="shared" si="46"/>
        <v>0</v>
      </c>
      <c r="U154" s="55" t="s">
        <v>772</v>
      </c>
      <c r="V154" s="71" t="str">
        <f t="shared" si="47"/>
        <v>10</v>
      </c>
      <c r="W154" s="74">
        <f t="shared" si="48"/>
        <v>40</v>
      </c>
      <c r="X154" s="56">
        <v>0</v>
      </c>
      <c r="Y154" s="57">
        <v>0</v>
      </c>
      <c r="Z154" s="71" t="str">
        <f t="shared" si="49"/>
        <v>4</v>
      </c>
      <c r="AA154" s="74">
        <f t="shared" si="50"/>
        <v>12</v>
      </c>
      <c r="AB154" s="55">
        <f>VLOOKUP(A154,'OM em FOCO'!$B:$G,6,0)</f>
        <v>0</v>
      </c>
      <c r="AC154" s="71">
        <f t="shared" si="51"/>
        <v>0</v>
      </c>
      <c r="AD154" s="74">
        <f t="shared" si="52"/>
        <v>0</v>
      </c>
      <c r="AE154" s="71">
        <f>VLOOKUP(A154,OM_SIAFI!$B:$E,4,0)</f>
        <v>0</v>
      </c>
      <c r="AF154" s="74">
        <f t="shared" si="53"/>
        <v>0</v>
      </c>
      <c r="AG154" s="71">
        <f>VLOOKUP(A154,OM_SIAFI!$B:$F,5,0)</f>
        <v>0</v>
      </c>
      <c r="AH154" s="74">
        <f t="shared" si="54"/>
        <v>0</v>
      </c>
      <c r="AI154" s="86">
        <f t="shared" si="55"/>
        <v>64</v>
      </c>
    </row>
    <row r="155" spans="1:35" x14ac:dyDescent="0.25">
      <c r="A155" s="55">
        <v>791609</v>
      </c>
      <c r="B155" s="55" t="s">
        <v>552</v>
      </c>
      <c r="C155" s="56">
        <v>0</v>
      </c>
      <c r="D155" s="63">
        <f t="shared" si="56"/>
        <v>0</v>
      </c>
      <c r="E155" s="70" t="str" cm="1">
        <f t="array" ref="E155">_xlfn.IFS(D155&gt;20%,"10",D155&gt;10%,"7",D155&gt;0%,"4",D155=0,"0")</f>
        <v>0</v>
      </c>
      <c r="F155" s="74">
        <f t="shared" si="39"/>
        <v>0</v>
      </c>
      <c r="G155" s="56">
        <f>VLOOKUP(A155,PAGAMENTO!$A:$C,3,0)</f>
        <v>64702424.949999988</v>
      </c>
      <c r="H155" s="57">
        <f t="shared" si="40"/>
        <v>6.5598537241029903E-3</v>
      </c>
      <c r="I155" s="70" t="str" cm="1">
        <f t="array" ref="I155">_xlfn.IFS(H155&gt;20%,"10",H155&gt;10%,"7",H155&gt;0%,"4",H155=0,"0")</f>
        <v>4</v>
      </c>
      <c r="J155" s="74">
        <f t="shared" si="41"/>
        <v>12</v>
      </c>
      <c r="K155" s="56">
        <f>VLOOKUP(A155,MUNIC!C:E,3,0)</f>
        <v>2370499.2000000002</v>
      </c>
      <c r="L155" s="57">
        <f t="shared" si="42"/>
        <v>1.1158534402495953E-2</v>
      </c>
      <c r="M155" s="70" t="str">
        <f t="shared" si="43"/>
        <v>4</v>
      </c>
      <c r="N155" s="74">
        <f t="shared" si="44"/>
        <v>8</v>
      </c>
      <c r="O155" s="56">
        <v>0</v>
      </c>
      <c r="P155" s="56">
        <v>0</v>
      </c>
      <c r="Q155" s="72">
        <f t="shared" si="38"/>
        <v>0</v>
      </c>
      <c r="R155" s="57">
        <f t="shared" si="45"/>
        <v>0</v>
      </c>
      <c r="S155" s="70" t="str" cm="1">
        <f t="array" ref="S155">_xlfn.IFS(R155&gt;20%,"10",R155&gt;10%,"7",R155&gt;0%,"4",R155=0,"0")</f>
        <v>0</v>
      </c>
      <c r="T155" s="74">
        <f t="shared" si="46"/>
        <v>0</v>
      </c>
      <c r="U155" s="55">
        <f>VLOOKUP(A155,'Tempo sem Auditoria'!$A:$M,13,0)</f>
        <v>3</v>
      </c>
      <c r="V155" s="71" t="str">
        <f t="shared" si="47"/>
        <v>4</v>
      </c>
      <c r="W155" s="74">
        <f t="shared" si="48"/>
        <v>16</v>
      </c>
      <c r="X155" s="55">
        <f>VLOOKUP(A155,'NOTAS AUDITORIA-CONTINUA-OM'!$A:$C,3,0)</f>
        <v>9</v>
      </c>
      <c r="Y155" s="57">
        <f>VLOOKUP(A155,'NOTAS AUDITORIA-CONTINUA-OM'!$A:$D,4,0)</f>
        <v>1.5161725067385444E-3</v>
      </c>
      <c r="Z155" s="71" t="str">
        <f t="shared" si="49"/>
        <v>4</v>
      </c>
      <c r="AA155" s="74">
        <f t="shared" si="50"/>
        <v>12</v>
      </c>
      <c r="AB155" s="55">
        <f>VLOOKUP(A155,'OM em FOCO'!$B:$G,6,0)</f>
        <v>0</v>
      </c>
      <c r="AC155" s="71">
        <f t="shared" si="51"/>
        <v>0</v>
      </c>
      <c r="AD155" s="74">
        <f t="shared" si="52"/>
        <v>0</v>
      </c>
      <c r="AE155" s="71">
        <f>VLOOKUP(A155,OM_SIAFI!$B:$E,4,0)</f>
        <v>5</v>
      </c>
      <c r="AF155" s="74">
        <f t="shared" si="53"/>
        <v>5</v>
      </c>
      <c r="AG155" s="71">
        <f>VLOOKUP(A155,OM_SIAFI!$B:$F,5,0)</f>
        <v>0</v>
      </c>
      <c r="AH155" s="74">
        <f t="shared" si="54"/>
        <v>0</v>
      </c>
      <c r="AI155" s="86">
        <f t="shared" si="55"/>
        <v>53</v>
      </c>
    </row>
    <row r="156" spans="1:35" x14ac:dyDescent="0.25">
      <c r="A156" s="55">
        <v>795000</v>
      </c>
      <c r="B156" s="55" t="s">
        <v>578</v>
      </c>
      <c r="C156" s="56">
        <v>0</v>
      </c>
      <c r="D156" s="63">
        <f t="shared" si="56"/>
        <v>0</v>
      </c>
      <c r="E156" s="70" t="str" cm="1">
        <f t="array" ref="E156">_xlfn.IFS(D156&gt;20%,"10",D156&gt;10%,"7",D156&gt;0%,"4",D156=0,"0")</f>
        <v>0</v>
      </c>
      <c r="F156" s="74">
        <f t="shared" si="39"/>
        <v>0</v>
      </c>
      <c r="G156" s="56">
        <f>VLOOKUP(A156,PAGAMENTO!$A:$C,3,0)</f>
        <v>47530770.060000002</v>
      </c>
      <c r="H156" s="57">
        <f t="shared" si="40"/>
        <v>4.8189059255278185E-3</v>
      </c>
      <c r="I156" s="70" t="str" cm="1">
        <f t="array" ref="I156">_xlfn.IFS(H156&gt;20%,"10",H156&gt;10%,"7",H156&gt;0%,"4",H156=0,"0")</f>
        <v>4</v>
      </c>
      <c r="J156" s="74">
        <f t="shared" si="41"/>
        <v>12</v>
      </c>
      <c r="K156" s="56">
        <f>VLOOKUP(A156,MUNIC!C:E,3,0)</f>
        <v>0</v>
      </c>
      <c r="L156" s="57">
        <f t="shared" si="42"/>
        <v>0</v>
      </c>
      <c r="M156" s="70" t="str">
        <f t="shared" si="43"/>
        <v>0</v>
      </c>
      <c r="N156" s="74">
        <f t="shared" si="44"/>
        <v>0</v>
      </c>
      <c r="O156" s="56">
        <v>0</v>
      </c>
      <c r="P156" s="56">
        <v>0</v>
      </c>
      <c r="Q156" s="72">
        <f t="shared" si="38"/>
        <v>0</v>
      </c>
      <c r="R156" s="57">
        <f t="shared" si="45"/>
        <v>0</v>
      </c>
      <c r="S156" s="70" t="str" cm="1">
        <f t="array" ref="S156">_xlfn.IFS(R156&gt;20%,"10",R156&gt;10%,"7",R156&gt;0%,"4",R156=0,"0")</f>
        <v>0</v>
      </c>
      <c r="T156" s="74">
        <f t="shared" si="46"/>
        <v>0</v>
      </c>
      <c r="U156" s="55" t="s">
        <v>772</v>
      </c>
      <c r="V156" s="71" t="str">
        <f t="shared" si="47"/>
        <v>10</v>
      </c>
      <c r="W156" s="74">
        <f t="shared" si="48"/>
        <v>40</v>
      </c>
      <c r="X156" s="55">
        <f>VLOOKUP(A156,'NOTAS AUDITORIA-CONTINUA-OM'!$A:$C,3,0)</f>
        <v>4</v>
      </c>
      <c r="Y156" s="57">
        <f>VLOOKUP(A156,'NOTAS AUDITORIA-CONTINUA-OM'!$A:$D,4,0)</f>
        <v>6.7385444743935314E-4</v>
      </c>
      <c r="Z156" s="71" t="str">
        <f t="shared" si="49"/>
        <v>4</v>
      </c>
      <c r="AA156" s="74">
        <f t="shared" si="50"/>
        <v>12</v>
      </c>
      <c r="AB156" s="55">
        <f>VLOOKUP(A156,'OM em FOCO'!$B:$G,6,0)</f>
        <v>0</v>
      </c>
      <c r="AC156" s="71">
        <f t="shared" si="51"/>
        <v>0</v>
      </c>
      <c r="AD156" s="74">
        <f t="shared" si="52"/>
        <v>0</v>
      </c>
      <c r="AE156" s="71">
        <f>VLOOKUP(A156,OM_SIAFI!$B:$E,4,0)</f>
        <v>0</v>
      </c>
      <c r="AF156" s="74">
        <f t="shared" si="53"/>
        <v>0</v>
      </c>
      <c r="AG156" s="71">
        <f>VLOOKUP(A156,OM_SIAFI!$B:$F,5,0)</f>
        <v>0</v>
      </c>
      <c r="AH156" s="74">
        <f t="shared" si="54"/>
        <v>0</v>
      </c>
      <c r="AI156" s="86">
        <f t="shared" si="55"/>
        <v>64</v>
      </c>
    </row>
    <row r="157" spans="1:35" x14ac:dyDescent="0.25">
      <c r="A157" s="55">
        <v>791602</v>
      </c>
      <c r="B157" s="55" t="s">
        <v>550</v>
      </c>
      <c r="C157" s="56">
        <v>0</v>
      </c>
      <c r="D157" s="63">
        <f t="shared" si="56"/>
        <v>0</v>
      </c>
      <c r="E157" s="70" t="str" cm="1">
        <f t="array" ref="E157">_xlfn.IFS(D157&gt;20%,"10",D157&gt;10%,"7",D157&gt;0%,"4",D157=0,"0")</f>
        <v>0</v>
      </c>
      <c r="F157" s="74">
        <f t="shared" si="39"/>
        <v>0</v>
      </c>
      <c r="G157" s="56">
        <f>VLOOKUP(A157,PAGAMENTO!$A:$C,3,0)</f>
        <v>42787468.549999997</v>
      </c>
      <c r="H157" s="57">
        <f t="shared" si="40"/>
        <v>4.3380064213908122E-3</v>
      </c>
      <c r="I157" s="70" t="str" cm="1">
        <f t="array" ref="I157">_xlfn.IFS(H157&gt;20%,"10",H157&gt;10%,"7",H157&gt;0%,"4",H157=0,"0")</f>
        <v>4</v>
      </c>
      <c r="J157" s="74">
        <f t="shared" si="41"/>
        <v>12</v>
      </c>
      <c r="K157" s="56">
        <f>VLOOKUP(A157,MUNIC!C:E,3,0)</f>
        <v>0</v>
      </c>
      <c r="L157" s="57">
        <f t="shared" si="42"/>
        <v>0</v>
      </c>
      <c r="M157" s="70" t="str">
        <f t="shared" si="43"/>
        <v>0</v>
      </c>
      <c r="N157" s="74">
        <f t="shared" si="44"/>
        <v>0</v>
      </c>
      <c r="O157" s="56">
        <v>0</v>
      </c>
      <c r="P157" s="56">
        <v>0</v>
      </c>
      <c r="Q157" s="72">
        <f t="shared" si="38"/>
        <v>0</v>
      </c>
      <c r="R157" s="57">
        <f t="shared" si="45"/>
        <v>0</v>
      </c>
      <c r="S157" s="70" t="str" cm="1">
        <f t="array" ref="S157">_xlfn.IFS(R157&gt;20%,"10",R157&gt;10%,"7",R157&gt;0%,"4",R157=0,"0")</f>
        <v>0</v>
      </c>
      <c r="T157" s="74">
        <f t="shared" si="46"/>
        <v>0</v>
      </c>
      <c r="U157" s="55" t="s">
        <v>772</v>
      </c>
      <c r="V157" s="71" t="str">
        <f t="shared" si="47"/>
        <v>10</v>
      </c>
      <c r="W157" s="74">
        <f t="shared" si="48"/>
        <v>40</v>
      </c>
      <c r="X157" s="55">
        <f>VLOOKUP(A157,'NOTAS AUDITORIA-CONTINUA-OM'!$A:$C,3,0)</f>
        <v>10</v>
      </c>
      <c r="Y157" s="57">
        <f>VLOOKUP(A157,'NOTAS AUDITORIA-CONTINUA-OM'!$A:$D,4,0)</f>
        <v>1.6846361185983828E-3</v>
      </c>
      <c r="Z157" s="71" t="str">
        <f t="shared" si="49"/>
        <v>4</v>
      </c>
      <c r="AA157" s="74">
        <f t="shared" si="50"/>
        <v>12</v>
      </c>
      <c r="AB157" s="55">
        <f>VLOOKUP(A157,'OM em FOCO'!$B:$G,6,0)</f>
        <v>0</v>
      </c>
      <c r="AC157" s="71">
        <f t="shared" si="51"/>
        <v>0</v>
      </c>
      <c r="AD157" s="74">
        <f t="shared" si="52"/>
        <v>0</v>
      </c>
      <c r="AE157" s="71">
        <f>VLOOKUP(A157,OM_SIAFI!$B:$E,4,0)</f>
        <v>5</v>
      </c>
      <c r="AF157" s="74">
        <f t="shared" si="53"/>
        <v>5</v>
      </c>
      <c r="AG157" s="71">
        <f>VLOOKUP(A157,OM_SIAFI!$B:$F,5,0)</f>
        <v>0</v>
      </c>
      <c r="AH157" s="74">
        <f t="shared" si="54"/>
        <v>0</v>
      </c>
      <c r="AI157" s="86">
        <f t="shared" si="55"/>
        <v>69</v>
      </c>
    </row>
    <row r="158" spans="1:35" x14ac:dyDescent="0.25">
      <c r="A158" s="55">
        <v>791670</v>
      </c>
      <c r="B158" s="55" t="s">
        <v>567</v>
      </c>
      <c r="C158" s="56">
        <v>0</v>
      </c>
      <c r="D158" s="63">
        <f t="shared" si="56"/>
        <v>0</v>
      </c>
      <c r="E158" s="70" t="str" cm="1">
        <f t="array" ref="E158">_xlfn.IFS(D158&gt;20%,"10",D158&gt;10%,"7",D158&gt;0%,"4",D158=0,"0")</f>
        <v>0</v>
      </c>
      <c r="F158" s="74">
        <f t="shared" si="39"/>
        <v>0</v>
      </c>
      <c r="G158" s="56">
        <f>VLOOKUP(A158,PAGAMENTO!$A:$C,3,0)</f>
        <v>32544289.050000001</v>
      </c>
      <c r="H158" s="57">
        <f t="shared" si="40"/>
        <v>3.2995019257454693E-3</v>
      </c>
      <c r="I158" s="70" t="str" cm="1">
        <f t="array" ref="I158">_xlfn.IFS(H158&gt;20%,"10",H158&gt;10%,"7",H158&gt;0%,"4",H158=0,"0")</f>
        <v>4</v>
      </c>
      <c r="J158" s="74">
        <f t="shared" si="41"/>
        <v>12</v>
      </c>
      <c r="K158" s="56">
        <f>VLOOKUP(A158,MUNIC!C:E,3,0)</f>
        <v>0</v>
      </c>
      <c r="L158" s="57">
        <f t="shared" si="42"/>
        <v>0</v>
      </c>
      <c r="M158" s="70" t="str">
        <f t="shared" si="43"/>
        <v>0</v>
      </c>
      <c r="N158" s="74">
        <f t="shared" si="44"/>
        <v>0</v>
      </c>
      <c r="O158" s="56">
        <v>0</v>
      </c>
      <c r="P158" s="56">
        <v>0</v>
      </c>
      <c r="Q158" s="72">
        <f t="shared" si="38"/>
        <v>0</v>
      </c>
      <c r="R158" s="57">
        <f t="shared" si="45"/>
        <v>0</v>
      </c>
      <c r="S158" s="70" t="str" cm="1">
        <f t="array" ref="S158">_xlfn.IFS(R158&gt;20%,"10",R158&gt;10%,"7",R158&gt;0%,"4",R158=0,"0")</f>
        <v>0</v>
      </c>
      <c r="T158" s="74">
        <f t="shared" si="46"/>
        <v>0</v>
      </c>
      <c r="U158" s="55">
        <f>VLOOKUP(A158,'Tempo sem Auditoria'!$A:$M,13,0)</f>
        <v>1</v>
      </c>
      <c r="V158" s="71" t="str">
        <f t="shared" si="47"/>
        <v>0</v>
      </c>
      <c r="W158" s="74">
        <f t="shared" si="48"/>
        <v>0</v>
      </c>
      <c r="X158" s="55">
        <f>VLOOKUP(A158,'NOTAS AUDITORIA-CONTINUA-OM'!$A:$C,3,0)</f>
        <v>11</v>
      </c>
      <c r="Y158" s="57">
        <f>VLOOKUP(A158,'NOTAS AUDITORIA-CONTINUA-OM'!$A:$D,4,0)</f>
        <v>1.853099730458221E-3</v>
      </c>
      <c r="Z158" s="71" t="str">
        <f t="shared" si="49"/>
        <v>4</v>
      </c>
      <c r="AA158" s="74">
        <f t="shared" si="50"/>
        <v>12</v>
      </c>
      <c r="AB158" s="55">
        <f>VLOOKUP(A158,'OM em FOCO'!$B:$G,6,0)</f>
        <v>1</v>
      </c>
      <c r="AC158" s="71">
        <f t="shared" si="51"/>
        <v>2</v>
      </c>
      <c r="AD158" s="74">
        <f t="shared" si="52"/>
        <v>4</v>
      </c>
      <c r="AE158" s="71">
        <f>VLOOKUP(A158,OM_SIAFI!$B:$E,4,0)</f>
        <v>5</v>
      </c>
      <c r="AF158" s="74">
        <f t="shared" si="53"/>
        <v>5</v>
      </c>
      <c r="AG158" s="71">
        <f>VLOOKUP(A158,OM_SIAFI!$B:$F,5,0)</f>
        <v>0</v>
      </c>
      <c r="AH158" s="74">
        <f t="shared" si="54"/>
        <v>0</v>
      </c>
      <c r="AI158" s="86">
        <f t="shared" si="55"/>
        <v>33</v>
      </c>
    </row>
    <row r="159" spans="1:35" x14ac:dyDescent="0.25">
      <c r="A159" s="55">
        <v>791614</v>
      </c>
      <c r="B159" s="55" t="s">
        <v>556</v>
      </c>
      <c r="C159" s="56">
        <v>0</v>
      </c>
      <c r="D159" s="63">
        <f t="shared" si="56"/>
        <v>0</v>
      </c>
      <c r="E159" s="70" t="str" cm="1">
        <f t="array" ref="E159">_xlfn.IFS(D159&gt;20%,"10",D159&gt;10%,"7",D159&gt;0%,"4",D159=0,"0")</f>
        <v>0</v>
      </c>
      <c r="F159" s="74">
        <f t="shared" si="39"/>
        <v>0</v>
      </c>
      <c r="G159" s="56">
        <f>VLOOKUP(A159,PAGAMENTO!$A:$C,3,0)</f>
        <v>31849602.09</v>
      </c>
      <c r="H159" s="57">
        <f t="shared" si="40"/>
        <v>3.229071105800725E-3</v>
      </c>
      <c r="I159" s="70" t="str" cm="1">
        <f t="array" ref="I159">_xlfn.IFS(H159&gt;20%,"10",H159&gt;10%,"7",H159&gt;0%,"4",H159=0,"0")</f>
        <v>4</v>
      </c>
      <c r="J159" s="74">
        <f t="shared" si="41"/>
        <v>12</v>
      </c>
      <c r="K159" s="56">
        <f>VLOOKUP(A159,MUNIC!C:E,3,0)</f>
        <v>517072.35</v>
      </c>
      <c r="L159" s="57">
        <f t="shared" si="42"/>
        <v>2.4339892652376458E-3</v>
      </c>
      <c r="M159" s="70" t="str">
        <f t="shared" si="43"/>
        <v>4</v>
      </c>
      <c r="N159" s="74">
        <f t="shared" si="44"/>
        <v>8</v>
      </c>
      <c r="O159" s="56">
        <v>0</v>
      </c>
      <c r="P159" s="56">
        <v>0</v>
      </c>
      <c r="Q159" s="72">
        <f t="shared" si="38"/>
        <v>0</v>
      </c>
      <c r="R159" s="57">
        <f t="shared" si="45"/>
        <v>0</v>
      </c>
      <c r="S159" s="70" t="str" cm="1">
        <f t="array" ref="S159">_xlfn.IFS(R159&gt;20%,"10",R159&gt;10%,"7",R159&gt;0%,"4",R159=0,"0")</f>
        <v>0</v>
      </c>
      <c r="T159" s="74">
        <f t="shared" si="46"/>
        <v>0</v>
      </c>
      <c r="U159" s="55">
        <f>VLOOKUP(A159,'Tempo sem Auditoria'!$A:$M,13,0)</f>
        <v>2</v>
      </c>
      <c r="V159" s="71" t="str">
        <f t="shared" si="47"/>
        <v>2</v>
      </c>
      <c r="W159" s="74">
        <f t="shared" si="48"/>
        <v>8</v>
      </c>
      <c r="X159" s="55">
        <f>VLOOKUP(A159,'NOTAS AUDITORIA-CONTINUA-OM'!$A:$C,3,0)</f>
        <v>15</v>
      </c>
      <c r="Y159" s="57">
        <f>VLOOKUP(A159,'NOTAS AUDITORIA-CONTINUA-OM'!$A:$D,4,0)</f>
        <v>2.5269541778975739E-3</v>
      </c>
      <c r="Z159" s="71" t="str">
        <f t="shared" si="49"/>
        <v>4</v>
      </c>
      <c r="AA159" s="74">
        <f t="shared" si="50"/>
        <v>12</v>
      </c>
      <c r="AB159" s="55">
        <f>VLOOKUP(A159,'OM em FOCO'!$B:$G,6,0)</f>
        <v>0</v>
      </c>
      <c r="AC159" s="71">
        <f t="shared" si="51"/>
        <v>0</v>
      </c>
      <c r="AD159" s="74">
        <f t="shared" si="52"/>
        <v>0</v>
      </c>
      <c r="AE159" s="71">
        <f>VLOOKUP(A159,OM_SIAFI!$B:$E,4,0)</f>
        <v>5</v>
      </c>
      <c r="AF159" s="74">
        <f t="shared" si="53"/>
        <v>5</v>
      </c>
      <c r="AG159" s="71">
        <f>VLOOKUP(A159,OM_SIAFI!$B:$F,5,0)</f>
        <v>0</v>
      </c>
      <c r="AH159" s="74">
        <f t="shared" si="54"/>
        <v>0</v>
      </c>
      <c r="AI159" s="86">
        <f t="shared" si="55"/>
        <v>45</v>
      </c>
    </row>
    <row r="160" spans="1:35" x14ac:dyDescent="0.25">
      <c r="A160" s="55">
        <v>791615</v>
      </c>
      <c r="B160" s="55" t="s">
        <v>557</v>
      </c>
      <c r="C160" s="56">
        <v>0</v>
      </c>
      <c r="D160" s="63">
        <f t="shared" si="56"/>
        <v>0</v>
      </c>
      <c r="E160" s="70" t="str" cm="1">
        <f t="array" ref="E160">_xlfn.IFS(D160&gt;20%,"10",D160&gt;10%,"7",D160&gt;0%,"4",D160=0,"0")</f>
        <v>0</v>
      </c>
      <c r="F160" s="74">
        <f t="shared" si="39"/>
        <v>0</v>
      </c>
      <c r="G160" s="56">
        <f>VLOOKUP(A160,PAGAMENTO!$A:$C,3,0)</f>
        <v>29623824.329999998</v>
      </c>
      <c r="H160" s="57">
        <f t="shared" si="40"/>
        <v>3.0034106836566606E-3</v>
      </c>
      <c r="I160" s="70" t="str" cm="1">
        <f t="array" ref="I160">_xlfn.IFS(H160&gt;20%,"10",H160&gt;10%,"7",H160&gt;0%,"4",H160=0,"0")</f>
        <v>4</v>
      </c>
      <c r="J160" s="74">
        <f t="shared" si="41"/>
        <v>12</v>
      </c>
      <c r="K160" s="56">
        <f>VLOOKUP(A160,MUNIC!C:E,3,0)</f>
        <v>678175.7</v>
      </c>
      <c r="L160" s="57">
        <f t="shared" si="42"/>
        <v>3.1923431483911798E-3</v>
      </c>
      <c r="M160" s="70" t="str">
        <f t="shared" si="43"/>
        <v>4</v>
      </c>
      <c r="N160" s="74">
        <f t="shared" si="44"/>
        <v>8</v>
      </c>
      <c r="O160" s="56">
        <v>0</v>
      </c>
      <c r="P160" s="56">
        <v>0</v>
      </c>
      <c r="Q160" s="72">
        <f t="shared" si="38"/>
        <v>0</v>
      </c>
      <c r="R160" s="57">
        <f t="shared" si="45"/>
        <v>0</v>
      </c>
      <c r="S160" s="70" t="str" cm="1">
        <f t="array" ref="S160">_xlfn.IFS(R160&gt;20%,"10",R160&gt;10%,"7",R160&gt;0%,"4",R160=0,"0")</f>
        <v>0</v>
      </c>
      <c r="T160" s="74">
        <f t="shared" si="46"/>
        <v>0</v>
      </c>
      <c r="U160" s="55" t="s">
        <v>772</v>
      </c>
      <c r="V160" s="71" t="str">
        <f t="shared" si="47"/>
        <v>10</v>
      </c>
      <c r="W160" s="74">
        <f t="shared" si="48"/>
        <v>40</v>
      </c>
      <c r="X160" s="55">
        <f>VLOOKUP(A160,'NOTAS AUDITORIA-CONTINUA-OM'!$A:$C,3,0)</f>
        <v>13</v>
      </c>
      <c r="Y160" s="57">
        <f>VLOOKUP(A160,'NOTAS AUDITORIA-CONTINUA-OM'!$A:$D,4,0)</f>
        <v>2.1900269541778976E-3</v>
      </c>
      <c r="Z160" s="71" t="str">
        <f t="shared" si="49"/>
        <v>4</v>
      </c>
      <c r="AA160" s="74">
        <f t="shared" si="50"/>
        <v>12</v>
      </c>
      <c r="AB160" s="55">
        <f>VLOOKUP(A160,'OM em FOCO'!$B:$G,6,0)</f>
        <v>0</v>
      </c>
      <c r="AC160" s="71">
        <f t="shared" si="51"/>
        <v>0</v>
      </c>
      <c r="AD160" s="74">
        <f t="shared" si="52"/>
        <v>0</v>
      </c>
      <c r="AE160" s="71">
        <f>VLOOKUP(A160,OM_SIAFI!$B:$E,4,0)</f>
        <v>5</v>
      </c>
      <c r="AF160" s="74">
        <f t="shared" si="53"/>
        <v>5</v>
      </c>
      <c r="AG160" s="71">
        <f>VLOOKUP(A160,OM_SIAFI!$B:$F,5,0)</f>
        <v>0</v>
      </c>
      <c r="AH160" s="74">
        <f t="shared" si="54"/>
        <v>0</v>
      </c>
      <c r="AI160" s="86">
        <f t="shared" si="55"/>
        <v>77</v>
      </c>
    </row>
    <row r="161" spans="1:35" x14ac:dyDescent="0.25">
      <c r="A161" s="55">
        <v>791612</v>
      </c>
      <c r="B161" s="55" t="s">
        <v>554</v>
      </c>
      <c r="C161" s="56">
        <v>0</v>
      </c>
      <c r="D161" s="63">
        <f t="shared" si="56"/>
        <v>0</v>
      </c>
      <c r="E161" s="70" t="str" cm="1">
        <f t="array" ref="E161">_xlfn.IFS(D161&gt;20%,"10",D161&gt;10%,"7",D161&gt;0%,"4",D161=0,"0")</f>
        <v>0</v>
      </c>
      <c r="F161" s="74">
        <f t="shared" si="39"/>
        <v>0</v>
      </c>
      <c r="G161" s="56">
        <f>VLOOKUP(A161,PAGAMENTO!$A:$C,3,0)</f>
        <v>28252372.559999999</v>
      </c>
      <c r="H161" s="57">
        <f t="shared" si="40"/>
        <v>2.8643660804935742E-3</v>
      </c>
      <c r="I161" s="70" t="str" cm="1">
        <f t="array" ref="I161">_xlfn.IFS(H161&gt;20%,"10",H161&gt;10%,"7",H161&gt;0%,"4",H161=0,"0")</f>
        <v>4</v>
      </c>
      <c r="J161" s="74">
        <f t="shared" si="41"/>
        <v>12</v>
      </c>
      <c r="K161" s="56">
        <f>VLOOKUP(A161,MUNIC!C:E,3,0)</f>
        <v>797981.1</v>
      </c>
      <c r="L161" s="57">
        <f t="shared" si="42"/>
        <v>3.7562972208096766E-3</v>
      </c>
      <c r="M161" s="70" t="str">
        <f t="shared" si="43"/>
        <v>4</v>
      </c>
      <c r="N161" s="74">
        <f t="shared" si="44"/>
        <v>8</v>
      </c>
      <c r="O161" s="56">
        <v>0</v>
      </c>
      <c r="P161" s="56">
        <v>0</v>
      </c>
      <c r="Q161" s="72">
        <f t="shared" si="38"/>
        <v>0</v>
      </c>
      <c r="R161" s="57">
        <f t="shared" si="45"/>
        <v>0</v>
      </c>
      <c r="S161" s="70" t="str" cm="1">
        <f t="array" ref="S161">_xlfn.IFS(R161&gt;20%,"10",R161&gt;10%,"7",R161&gt;0%,"4",R161=0,"0")</f>
        <v>0</v>
      </c>
      <c r="T161" s="74">
        <f t="shared" si="46"/>
        <v>0</v>
      </c>
      <c r="U161" s="55" t="s">
        <v>772</v>
      </c>
      <c r="V161" s="71" t="str">
        <f t="shared" si="47"/>
        <v>10</v>
      </c>
      <c r="W161" s="74">
        <f t="shared" si="48"/>
        <v>40</v>
      </c>
      <c r="X161" s="55">
        <f>VLOOKUP(A161,'NOTAS AUDITORIA-CONTINUA-OM'!$A:$C,3,0)</f>
        <v>12</v>
      </c>
      <c r="Y161" s="57">
        <f>VLOOKUP(A161,'NOTAS AUDITORIA-CONTINUA-OM'!$A:$D,4,0)</f>
        <v>2.0215633423180594E-3</v>
      </c>
      <c r="Z161" s="71" t="str">
        <f t="shared" si="49"/>
        <v>4</v>
      </c>
      <c r="AA161" s="74">
        <f t="shared" si="50"/>
        <v>12</v>
      </c>
      <c r="AB161" s="55">
        <f>VLOOKUP(A161,'OM em FOCO'!$B:$G,6,0)</f>
        <v>0</v>
      </c>
      <c r="AC161" s="71">
        <f t="shared" si="51"/>
        <v>0</v>
      </c>
      <c r="AD161" s="74">
        <f t="shared" si="52"/>
        <v>0</v>
      </c>
      <c r="AE161" s="71">
        <f>VLOOKUP(A161,OM_SIAFI!$B:$E,4,0)</f>
        <v>5</v>
      </c>
      <c r="AF161" s="74">
        <f t="shared" si="53"/>
        <v>5</v>
      </c>
      <c r="AG161" s="71">
        <f>VLOOKUP(A161,OM_SIAFI!$B:$F,5,0)</f>
        <v>0</v>
      </c>
      <c r="AH161" s="74">
        <f t="shared" si="54"/>
        <v>0</v>
      </c>
      <c r="AI161" s="86">
        <f t="shared" si="55"/>
        <v>77</v>
      </c>
    </row>
    <row r="162" spans="1:35" x14ac:dyDescent="0.25">
      <c r="A162" s="55">
        <v>791616</v>
      </c>
      <c r="B162" s="55" t="s">
        <v>558</v>
      </c>
      <c r="C162" s="56">
        <v>0</v>
      </c>
      <c r="D162" s="63">
        <f t="shared" si="56"/>
        <v>0</v>
      </c>
      <c r="E162" s="70" t="str" cm="1">
        <f t="array" ref="E162">_xlfn.IFS(D162&gt;20%,"10",D162&gt;10%,"7",D162&gt;0%,"4",D162=0,"0")</f>
        <v>0</v>
      </c>
      <c r="F162" s="74">
        <f t="shared" si="39"/>
        <v>0</v>
      </c>
      <c r="G162" s="56">
        <f>VLOOKUP(A162,PAGAMENTO!$A:$C,3,0)</f>
        <v>26234934.850000001</v>
      </c>
      <c r="H162" s="57">
        <f t="shared" si="40"/>
        <v>2.6598282090719671E-3</v>
      </c>
      <c r="I162" s="70" t="str" cm="1">
        <f t="array" ref="I162">_xlfn.IFS(H162&gt;20%,"10",H162&gt;10%,"7",H162&gt;0%,"4",H162=0,"0")</f>
        <v>4</v>
      </c>
      <c r="J162" s="74">
        <f t="shared" si="41"/>
        <v>12</v>
      </c>
      <c r="K162" s="56">
        <f>VLOOKUP(A162,MUNIC!C:E,3,0)</f>
        <v>0</v>
      </c>
      <c r="L162" s="57">
        <f t="shared" si="42"/>
        <v>0</v>
      </c>
      <c r="M162" s="70" t="str">
        <f t="shared" si="43"/>
        <v>0</v>
      </c>
      <c r="N162" s="74">
        <f t="shared" si="44"/>
        <v>0</v>
      </c>
      <c r="O162" s="56">
        <v>0</v>
      </c>
      <c r="P162" s="56">
        <v>0</v>
      </c>
      <c r="Q162" s="72">
        <f t="shared" si="38"/>
        <v>0</v>
      </c>
      <c r="R162" s="57">
        <f t="shared" si="45"/>
        <v>0</v>
      </c>
      <c r="S162" s="70" t="str" cm="1">
        <f t="array" ref="S162">_xlfn.IFS(R162&gt;20%,"10",R162&gt;10%,"7",R162&gt;0%,"4",R162=0,"0")</f>
        <v>0</v>
      </c>
      <c r="T162" s="74">
        <f t="shared" si="46"/>
        <v>0</v>
      </c>
      <c r="U162" s="55" t="s">
        <v>772</v>
      </c>
      <c r="V162" s="71" t="str">
        <f t="shared" si="47"/>
        <v>10</v>
      </c>
      <c r="W162" s="74">
        <f t="shared" si="48"/>
        <v>40</v>
      </c>
      <c r="X162" s="55">
        <f>VLOOKUP(A162,'NOTAS AUDITORIA-CONTINUA-OM'!$A:$C,3,0)</f>
        <v>7</v>
      </c>
      <c r="Y162" s="57">
        <f>VLOOKUP(A162,'NOTAS AUDITORIA-CONTINUA-OM'!$A:$D,4,0)</f>
        <v>1.1792452830188679E-3</v>
      </c>
      <c r="Z162" s="71" t="str">
        <f t="shared" si="49"/>
        <v>4</v>
      </c>
      <c r="AA162" s="74">
        <f t="shared" si="50"/>
        <v>12</v>
      </c>
      <c r="AB162" s="55">
        <f>VLOOKUP(A162,'OM em FOCO'!$B:$G,6,0)</f>
        <v>0</v>
      </c>
      <c r="AC162" s="71">
        <f t="shared" si="51"/>
        <v>0</v>
      </c>
      <c r="AD162" s="74">
        <f t="shared" si="52"/>
        <v>0</v>
      </c>
      <c r="AE162" s="71">
        <f>VLOOKUP(A162,OM_SIAFI!$B:$E,4,0)</f>
        <v>5</v>
      </c>
      <c r="AF162" s="74">
        <f t="shared" si="53"/>
        <v>5</v>
      </c>
      <c r="AG162" s="71">
        <f>VLOOKUP(A162,OM_SIAFI!$B:$F,5,0)</f>
        <v>0</v>
      </c>
      <c r="AH162" s="74">
        <f t="shared" si="54"/>
        <v>0</v>
      </c>
      <c r="AI162" s="86">
        <f t="shared" si="55"/>
        <v>69</v>
      </c>
    </row>
    <row r="163" spans="1:35" x14ac:dyDescent="0.25">
      <c r="A163" s="55">
        <v>791613</v>
      </c>
      <c r="B163" s="55" t="s">
        <v>555</v>
      </c>
      <c r="C163" s="56">
        <v>0</v>
      </c>
      <c r="D163" s="63">
        <f t="shared" si="56"/>
        <v>0</v>
      </c>
      <c r="E163" s="70" t="str" cm="1">
        <f t="array" ref="E163">_xlfn.IFS(D163&gt;20%,"10",D163&gt;10%,"7",D163&gt;0%,"4",D163=0,"0")</f>
        <v>0</v>
      </c>
      <c r="F163" s="74">
        <f t="shared" si="39"/>
        <v>0</v>
      </c>
      <c r="G163" s="56">
        <f>VLOOKUP(A163,PAGAMENTO!$A:$C,3,0)</f>
        <v>24436079.379999995</v>
      </c>
      <c r="H163" s="57">
        <f t="shared" si="40"/>
        <v>2.4774512925480282E-3</v>
      </c>
      <c r="I163" s="70" t="str" cm="1">
        <f t="array" ref="I163">_xlfn.IFS(H163&gt;20%,"10",H163&gt;10%,"7",H163&gt;0%,"4",H163=0,"0")</f>
        <v>4</v>
      </c>
      <c r="J163" s="74">
        <f t="shared" si="41"/>
        <v>12</v>
      </c>
      <c r="K163" s="56">
        <f>VLOOKUP(A163,MUNIC!C:E,3,0)</f>
        <v>809484</v>
      </c>
      <c r="L163" s="57">
        <f t="shared" si="42"/>
        <v>3.8104442567498155E-3</v>
      </c>
      <c r="M163" s="70" t="str">
        <f t="shared" si="43"/>
        <v>4</v>
      </c>
      <c r="N163" s="74">
        <f t="shared" si="44"/>
        <v>8</v>
      </c>
      <c r="O163" s="56">
        <v>0</v>
      </c>
      <c r="P163" s="56">
        <v>0</v>
      </c>
      <c r="Q163" s="72">
        <f t="shared" si="38"/>
        <v>0</v>
      </c>
      <c r="R163" s="57">
        <f t="shared" si="45"/>
        <v>0</v>
      </c>
      <c r="S163" s="70" t="str" cm="1">
        <f t="array" ref="S163">_xlfn.IFS(R163&gt;20%,"10",R163&gt;10%,"7",R163&gt;0%,"4",R163=0,"0")</f>
        <v>0</v>
      </c>
      <c r="T163" s="74">
        <f t="shared" si="46"/>
        <v>0</v>
      </c>
      <c r="U163" s="55">
        <f>VLOOKUP(A163,'Tempo sem Auditoria'!$A:$M,13,0)</f>
        <v>7</v>
      </c>
      <c r="V163" s="71" t="str">
        <f t="shared" si="47"/>
        <v>10</v>
      </c>
      <c r="W163" s="74">
        <f t="shared" si="48"/>
        <v>40</v>
      </c>
      <c r="X163" s="55">
        <f>VLOOKUP(A163,'NOTAS AUDITORIA-CONTINUA-OM'!$A:$C,3,0)</f>
        <v>14</v>
      </c>
      <c r="Y163" s="57">
        <f>VLOOKUP(A163,'NOTAS AUDITORIA-CONTINUA-OM'!$A:$D,4,0)</f>
        <v>2.3584905660377358E-3</v>
      </c>
      <c r="Z163" s="71" t="str">
        <f t="shared" si="49"/>
        <v>4</v>
      </c>
      <c r="AA163" s="74">
        <f t="shared" si="50"/>
        <v>12</v>
      </c>
      <c r="AB163" s="55">
        <f>VLOOKUP(A163,'OM em FOCO'!$B:$G,6,0)</f>
        <v>0</v>
      </c>
      <c r="AC163" s="71">
        <f t="shared" si="51"/>
        <v>0</v>
      </c>
      <c r="AD163" s="74">
        <f t="shared" si="52"/>
        <v>0</v>
      </c>
      <c r="AE163" s="71">
        <f>VLOOKUP(A163,OM_SIAFI!$B:$E,4,0)</f>
        <v>5</v>
      </c>
      <c r="AF163" s="74">
        <f t="shared" si="53"/>
        <v>5</v>
      </c>
      <c r="AG163" s="71">
        <f>VLOOKUP(A163,OM_SIAFI!$B:$F,5,0)</f>
        <v>0</v>
      </c>
      <c r="AH163" s="74">
        <f t="shared" si="54"/>
        <v>0</v>
      </c>
      <c r="AI163" s="86">
        <f t="shared" si="55"/>
        <v>77</v>
      </c>
    </row>
    <row r="164" spans="1:35" x14ac:dyDescent="0.25">
      <c r="A164" s="55">
        <v>799000</v>
      </c>
      <c r="B164" s="55" t="s">
        <v>599</v>
      </c>
      <c r="C164" s="56">
        <v>0</v>
      </c>
      <c r="D164" s="63">
        <f t="shared" si="56"/>
        <v>0</v>
      </c>
      <c r="E164" s="70" t="str" cm="1">
        <f t="array" ref="E164">_xlfn.IFS(D164&gt;20%,"10",D164&gt;10%,"7",D164&gt;0%,"4",D164=0,"0")</f>
        <v>0</v>
      </c>
      <c r="F164" s="74">
        <f t="shared" si="39"/>
        <v>0</v>
      </c>
      <c r="G164" s="56">
        <f>VLOOKUP(A164,PAGAMENTO!$A:$C,3,0)</f>
        <v>23689743.100000001</v>
      </c>
      <c r="H164" s="57">
        <f t="shared" si="40"/>
        <v>2.4017840075958104E-3</v>
      </c>
      <c r="I164" s="70" t="str" cm="1">
        <f t="array" ref="I164">_xlfn.IFS(H164&gt;20%,"10",H164&gt;10%,"7",H164&gt;0%,"4",H164=0,"0")</f>
        <v>4</v>
      </c>
      <c r="J164" s="74">
        <f t="shared" si="41"/>
        <v>12</v>
      </c>
      <c r="K164" s="56">
        <f>VLOOKUP(A164,MUNIC!C:E,3,0)</f>
        <v>0</v>
      </c>
      <c r="L164" s="57">
        <f t="shared" si="42"/>
        <v>0</v>
      </c>
      <c r="M164" s="70" t="str">
        <f t="shared" si="43"/>
        <v>0</v>
      </c>
      <c r="N164" s="74">
        <f t="shared" si="44"/>
        <v>0</v>
      </c>
      <c r="O164" s="56">
        <v>0</v>
      </c>
      <c r="P164" s="56">
        <v>0</v>
      </c>
      <c r="Q164" s="72">
        <f t="shared" si="38"/>
        <v>0</v>
      </c>
      <c r="R164" s="57">
        <f t="shared" si="45"/>
        <v>0</v>
      </c>
      <c r="S164" s="70" t="str" cm="1">
        <f t="array" ref="S164">_xlfn.IFS(R164&gt;20%,"10",R164&gt;10%,"7",R164&gt;0%,"4",R164=0,"0")</f>
        <v>0</v>
      </c>
      <c r="T164" s="74">
        <f t="shared" si="46"/>
        <v>0</v>
      </c>
      <c r="U164" s="55" t="s">
        <v>772</v>
      </c>
      <c r="V164" s="71" t="str">
        <f t="shared" si="47"/>
        <v>10</v>
      </c>
      <c r="W164" s="74">
        <f t="shared" si="48"/>
        <v>40</v>
      </c>
      <c r="X164" s="56">
        <v>0</v>
      </c>
      <c r="Y164" s="57">
        <v>0</v>
      </c>
      <c r="Z164" s="71" t="str">
        <f t="shared" si="49"/>
        <v>4</v>
      </c>
      <c r="AA164" s="74">
        <f t="shared" si="50"/>
        <v>12</v>
      </c>
      <c r="AB164" s="55">
        <f>VLOOKUP(A164,'OM em FOCO'!$B:$G,6,0)</f>
        <v>0</v>
      </c>
      <c r="AC164" s="71">
        <f t="shared" si="51"/>
        <v>0</v>
      </c>
      <c r="AD164" s="74">
        <f t="shared" si="52"/>
        <v>0</v>
      </c>
      <c r="AE164" s="71">
        <f>VLOOKUP(A164,OM_SIAFI!$B:$E,4,0)</f>
        <v>0</v>
      </c>
      <c r="AF164" s="74">
        <f t="shared" si="53"/>
        <v>0</v>
      </c>
      <c r="AG164" s="71">
        <f>VLOOKUP(A164,OM_SIAFI!$B:$F,5,0)</f>
        <v>0</v>
      </c>
      <c r="AH164" s="74">
        <f t="shared" si="54"/>
        <v>0</v>
      </c>
      <c r="AI164" s="86">
        <f t="shared" si="55"/>
        <v>64</v>
      </c>
    </row>
    <row r="165" spans="1:35" x14ac:dyDescent="0.25">
      <c r="A165" s="55">
        <v>791624</v>
      </c>
      <c r="B165" s="55" t="s">
        <v>561</v>
      </c>
      <c r="C165" s="56">
        <v>0</v>
      </c>
      <c r="D165" s="63">
        <f t="shared" si="56"/>
        <v>0</v>
      </c>
      <c r="E165" s="70" t="str" cm="1">
        <f t="array" ref="E165">_xlfn.IFS(D165&gt;20%,"10",D165&gt;10%,"7",D165&gt;0%,"4",D165=0,"0")</f>
        <v>0</v>
      </c>
      <c r="F165" s="74">
        <f t="shared" si="39"/>
        <v>0</v>
      </c>
      <c r="G165" s="56">
        <f>VLOOKUP(A165,PAGAMENTO!$A:$C,3,0)</f>
        <v>22355526.609999999</v>
      </c>
      <c r="H165" s="57">
        <f t="shared" si="40"/>
        <v>2.266514502357798E-3</v>
      </c>
      <c r="I165" s="70" t="str" cm="1">
        <f t="array" ref="I165">_xlfn.IFS(H165&gt;20%,"10",H165&gt;10%,"7",H165&gt;0%,"4",H165=0,"0")</f>
        <v>4</v>
      </c>
      <c r="J165" s="74">
        <f t="shared" si="41"/>
        <v>12</v>
      </c>
      <c r="K165" s="56">
        <f>VLOOKUP(A165,MUNIC!C:E,3,0)</f>
        <v>565633.80000000005</v>
      </c>
      <c r="L165" s="57">
        <f t="shared" si="42"/>
        <v>2.6625801926085926E-3</v>
      </c>
      <c r="M165" s="70" t="str">
        <f t="shared" si="43"/>
        <v>4</v>
      </c>
      <c r="N165" s="74">
        <f t="shared" si="44"/>
        <v>8</v>
      </c>
      <c r="O165" s="56">
        <v>0</v>
      </c>
      <c r="P165" s="56">
        <v>0</v>
      </c>
      <c r="Q165" s="72">
        <f t="shared" si="38"/>
        <v>0</v>
      </c>
      <c r="R165" s="57">
        <f t="shared" si="45"/>
        <v>0</v>
      </c>
      <c r="S165" s="70" t="str" cm="1">
        <f t="array" ref="S165">_xlfn.IFS(R165&gt;20%,"10",R165&gt;10%,"7",R165&gt;0%,"4",R165=0,"0")</f>
        <v>0</v>
      </c>
      <c r="T165" s="74">
        <f t="shared" si="46"/>
        <v>0</v>
      </c>
      <c r="U165" s="55" t="s">
        <v>772</v>
      </c>
      <c r="V165" s="71" t="str">
        <f t="shared" si="47"/>
        <v>10</v>
      </c>
      <c r="W165" s="74">
        <f t="shared" si="48"/>
        <v>40</v>
      </c>
      <c r="X165" s="55">
        <f>VLOOKUP(A165,'NOTAS AUDITORIA-CONTINUA-OM'!$A:$C,3,0)</f>
        <v>8</v>
      </c>
      <c r="Y165" s="57">
        <f>VLOOKUP(A165,'NOTAS AUDITORIA-CONTINUA-OM'!$A:$D,4,0)</f>
        <v>1.3477088948787063E-3</v>
      </c>
      <c r="Z165" s="71" t="str">
        <f t="shared" si="49"/>
        <v>4</v>
      </c>
      <c r="AA165" s="74">
        <f t="shared" si="50"/>
        <v>12</v>
      </c>
      <c r="AB165" s="55">
        <f>VLOOKUP(A165,'OM em FOCO'!$B:$G,6,0)</f>
        <v>0</v>
      </c>
      <c r="AC165" s="71">
        <f t="shared" si="51"/>
        <v>0</v>
      </c>
      <c r="AD165" s="74">
        <f t="shared" si="52"/>
        <v>0</v>
      </c>
      <c r="AE165" s="71">
        <f>VLOOKUP(A165,OM_SIAFI!$B:$E,4,0)</f>
        <v>5</v>
      </c>
      <c r="AF165" s="74">
        <f t="shared" si="53"/>
        <v>5</v>
      </c>
      <c r="AG165" s="71">
        <f>VLOOKUP(A165,OM_SIAFI!$B:$F,5,0)</f>
        <v>0</v>
      </c>
      <c r="AH165" s="74">
        <f t="shared" si="54"/>
        <v>0</v>
      </c>
      <c r="AI165" s="86">
        <f t="shared" si="55"/>
        <v>77</v>
      </c>
    </row>
    <row r="166" spans="1:35" x14ac:dyDescent="0.25">
      <c r="A166" s="55">
        <v>791661</v>
      </c>
      <c r="B166" s="55" t="s">
        <v>564</v>
      </c>
      <c r="C166" s="56">
        <v>0</v>
      </c>
      <c r="D166" s="63">
        <f t="shared" si="56"/>
        <v>0</v>
      </c>
      <c r="E166" s="70" t="str" cm="1">
        <f t="array" ref="E166">_xlfn.IFS(D166&gt;20%,"10",D166&gt;10%,"7",D166&gt;0%,"4",D166=0,"0")</f>
        <v>0</v>
      </c>
      <c r="F166" s="74">
        <f t="shared" si="39"/>
        <v>0</v>
      </c>
      <c r="G166" s="56">
        <f>VLOOKUP(A166,PAGAMENTO!$A:$C,3,0)</f>
        <v>21367983.700000003</v>
      </c>
      <c r="H166" s="57">
        <f t="shared" si="40"/>
        <v>2.1663924892975288E-3</v>
      </c>
      <c r="I166" s="70" t="str" cm="1">
        <f t="array" ref="I166">_xlfn.IFS(H166&gt;20%,"10",H166&gt;10%,"7",H166&gt;0%,"4",H166=0,"0")</f>
        <v>4</v>
      </c>
      <c r="J166" s="74">
        <f t="shared" si="41"/>
        <v>12</v>
      </c>
      <c r="K166" s="56">
        <f>VLOOKUP(A166,MUNIC!C:E,3,0)</f>
        <v>269016.59999999998</v>
      </c>
      <c r="L166" s="57">
        <f t="shared" si="42"/>
        <v>1.2663286222338705E-3</v>
      </c>
      <c r="M166" s="70" t="str">
        <f t="shared" si="43"/>
        <v>4</v>
      </c>
      <c r="N166" s="74">
        <f t="shared" si="44"/>
        <v>8</v>
      </c>
      <c r="O166" s="56">
        <v>0</v>
      </c>
      <c r="P166" s="56">
        <v>0</v>
      </c>
      <c r="Q166" s="72">
        <f t="shared" si="38"/>
        <v>0</v>
      </c>
      <c r="R166" s="57">
        <f t="shared" si="45"/>
        <v>0</v>
      </c>
      <c r="S166" s="70" t="str" cm="1">
        <f t="array" ref="S166">_xlfn.IFS(R166&gt;20%,"10",R166&gt;10%,"7",R166&gt;0%,"4",R166=0,"0")</f>
        <v>0</v>
      </c>
      <c r="T166" s="74">
        <f t="shared" si="46"/>
        <v>0</v>
      </c>
      <c r="U166" s="55">
        <f>VLOOKUP(A166,'Tempo sem Auditoria'!$A:$M,13,0)</f>
        <v>8</v>
      </c>
      <c r="V166" s="71" t="str">
        <f t="shared" si="47"/>
        <v>10</v>
      </c>
      <c r="W166" s="74">
        <f t="shared" si="48"/>
        <v>40</v>
      </c>
      <c r="X166" s="55">
        <f>VLOOKUP(A166,'NOTAS AUDITORIA-CONTINUA-OM'!$A:$C,3,0)</f>
        <v>13</v>
      </c>
      <c r="Y166" s="57">
        <f>VLOOKUP(A166,'NOTAS AUDITORIA-CONTINUA-OM'!$A:$D,4,0)</f>
        <v>2.1900269541778976E-3</v>
      </c>
      <c r="Z166" s="71" t="str">
        <f t="shared" si="49"/>
        <v>4</v>
      </c>
      <c r="AA166" s="74">
        <f t="shared" si="50"/>
        <v>12</v>
      </c>
      <c r="AB166" s="55">
        <f>VLOOKUP(A166,'OM em FOCO'!$B:$G,6,0)</f>
        <v>0</v>
      </c>
      <c r="AC166" s="71">
        <f t="shared" si="51"/>
        <v>0</v>
      </c>
      <c r="AD166" s="74">
        <f t="shared" si="52"/>
        <v>0</v>
      </c>
      <c r="AE166" s="71">
        <f>VLOOKUP(A166,OM_SIAFI!$B:$E,4,0)</f>
        <v>5</v>
      </c>
      <c r="AF166" s="74">
        <f t="shared" si="53"/>
        <v>5</v>
      </c>
      <c r="AG166" s="71">
        <f>VLOOKUP(A166,OM_SIAFI!$B:$F,5,0)</f>
        <v>0</v>
      </c>
      <c r="AH166" s="74">
        <f t="shared" si="54"/>
        <v>0</v>
      </c>
      <c r="AI166" s="86">
        <f t="shared" si="55"/>
        <v>77</v>
      </c>
    </row>
    <row r="167" spans="1:35" x14ac:dyDescent="0.25">
      <c r="A167" s="55">
        <v>710200</v>
      </c>
      <c r="B167" s="55" t="s">
        <v>182</v>
      </c>
      <c r="C167" s="56">
        <v>0</v>
      </c>
      <c r="D167" s="63">
        <f t="shared" si="56"/>
        <v>0</v>
      </c>
      <c r="E167" s="70" t="str" cm="1">
        <f t="array" ref="E167">_xlfn.IFS(D167&gt;20%,"10",D167&gt;10%,"7",D167&gt;0%,"4",D167=0,"0")</f>
        <v>0</v>
      </c>
      <c r="F167" s="74">
        <f t="shared" si="39"/>
        <v>0</v>
      </c>
      <c r="G167" s="56">
        <f>VLOOKUP(A167,PAGAMENTO!$A:$C,3,0)</f>
        <v>20335065.259999998</v>
      </c>
      <c r="H167" s="57">
        <f t="shared" si="40"/>
        <v>2.0616700792709369E-3</v>
      </c>
      <c r="I167" s="70" t="str" cm="1">
        <f t="array" ref="I167">_xlfn.IFS(H167&gt;20%,"10",H167&gt;10%,"7",H167&gt;0%,"4",H167=0,"0")</f>
        <v>4</v>
      </c>
      <c r="J167" s="74">
        <f t="shared" si="41"/>
        <v>12</v>
      </c>
      <c r="K167" s="56">
        <f>VLOOKUP(A167,MUNIC!C:E,3,0)</f>
        <v>0</v>
      </c>
      <c r="L167" s="57">
        <f t="shared" si="42"/>
        <v>0</v>
      </c>
      <c r="M167" s="70" t="str">
        <f t="shared" si="43"/>
        <v>0</v>
      </c>
      <c r="N167" s="74">
        <f t="shared" si="44"/>
        <v>0</v>
      </c>
      <c r="O167" s="56">
        <v>0</v>
      </c>
      <c r="P167" s="56">
        <v>0</v>
      </c>
      <c r="Q167" s="72">
        <f t="shared" si="38"/>
        <v>0</v>
      </c>
      <c r="R167" s="57">
        <f t="shared" si="45"/>
        <v>0</v>
      </c>
      <c r="S167" s="70" t="str" cm="1">
        <f t="array" ref="S167">_xlfn.IFS(R167&gt;20%,"10",R167&gt;10%,"7",R167&gt;0%,"4",R167=0,"0")</f>
        <v>0</v>
      </c>
      <c r="T167" s="74">
        <f t="shared" si="46"/>
        <v>0</v>
      </c>
      <c r="U167" s="55" t="s">
        <v>772</v>
      </c>
      <c r="V167" s="71" t="str">
        <f t="shared" si="47"/>
        <v>10</v>
      </c>
      <c r="W167" s="74">
        <f t="shared" si="48"/>
        <v>40</v>
      </c>
      <c r="X167" s="56">
        <v>0</v>
      </c>
      <c r="Y167" s="57">
        <v>0</v>
      </c>
      <c r="Z167" s="71" t="str">
        <f t="shared" si="49"/>
        <v>4</v>
      </c>
      <c r="AA167" s="74">
        <f t="shared" si="50"/>
        <v>12</v>
      </c>
      <c r="AB167" s="55">
        <f>VLOOKUP(A167,'OM em FOCO'!$B:$G,6,0)</f>
        <v>0</v>
      </c>
      <c r="AC167" s="71">
        <f t="shared" si="51"/>
        <v>0</v>
      </c>
      <c r="AD167" s="74">
        <f t="shared" si="52"/>
        <v>0</v>
      </c>
      <c r="AE167" s="71">
        <f>VLOOKUP(A167,OM_SIAFI!$B:$E,4,0)</f>
        <v>0</v>
      </c>
      <c r="AF167" s="74">
        <f t="shared" si="53"/>
        <v>0</v>
      </c>
      <c r="AG167" s="71">
        <f>VLOOKUP(A167,OM_SIAFI!$B:$F,5,0)</f>
        <v>0</v>
      </c>
      <c r="AH167" s="74">
        <f t="shared" si="54"/>
        <v>0</v>
      </c>
      <c r="AI167" s="86">
        <f t="shared" si="55"/>
        <v>64</v>
      </c>
    </row>
    <row r="168" spans="1:35" x14ac:dyDescent="0.25">
      <c r="A168" s="55">
        <v>799303</v>
      </c>
      <c r="B168" s="55" t="s">
        <v>600</v>
      </c>
      <c r="C168" s="56">
        <v>0</v>
      </c>
      <c r="D168" s="63">
        <f t="shared" si="56"/>
        <v>0</v>
      </c>
      <c r="E168" s="70" t="str" cm="1">
        <f t="array" ref="E168">_xlfn.IFS(D168&gt;20%,"10",D168&gt;10%,"7",D168&gt;0%,"4",D168=0,"0")</f>
        <v>0</v>
      </c>
      <c r="F168" s="74">
        <f t="shared" si="39"/>
        <v>0</v>
      </c>
      <c r="G168" s="56">
        <f>VLOOKUP(A168,PAGAMENTO!$A:$C,3,0)</f>
        <v>19562934.839999996</v>
      </c>
      <c r="H168" s="57">
        <f t="shared" si="40"/>
        <v>1.9833876560844126E-3</v>
      </c>
      <c r="I168" s="70" t="str" cm="1">
        <f t="array" ref="I168">_xlfn.IFS(H168&gt;20%,"10",H168&gt;10%,"7",H168&gt;0%,"4",H168=0,"0")</f>
        <v>4</v>
      </c>
      <c r="J168" s="74">
        <f t="shared" si="41"/>
        <v>12</v>
      </c>
      <c r="K168" s="56">
        <f>VLOOKUP(A168,MUNIC!C:E,3,0)</f>
        <v>0</v>
      </c>
      <c r="L168" s="57">
        <f t="shared" si="42"/>
        <v>0</v>
      </c>
      <c r="M168" s="70" t="str">
        <f t="shared" si="43"/>
        <v>0</v>
      </c>
      <c r="N168" s="74">
        <f t="shared" si="44"/>
        <v>0</v>
      </c>
      <c r="O168" s="56">
        <v>0</v>
      </c>
      <c r="P168" s="56">
        <v>0</v>
      </c>
      <c r="Q168" s="72">
        <f t="shared" si="38"/>
        <v>0</v>
      </c>
      <c r="R168" s="57">
        <f t="shared" si="45"/>
        <v>0</v>
      </c>
      <c r="S168" s="70" t="str" cm="1">
        <f t="array" ref="S168">_xlfn.IFS(R168&gt;20%,"10",R168&gt;10%,"7",R168&gt;0%,"4",R168=0,"0")</f>
        <v>0</v>
      </c>
      <c r="T168" s="74">
        <f t="shared" si="46"/>
        <v>0</v>
      </c>
      <c r="U168" s="55" t="s">
        <v>772</v>
      </c>
      <c r="V168" s="71" t="str">
        <f t="shared" si="47"/>
        <v>10</v>
      </c>
      <c r="W168" s="74">
        <f t="shared" si="48"/>
        <v>40</v>
      </c>
      <c r="X168" s="56">
        <v>0</v>
      </c>
      <c r="Y168" s="57">
        <v>0</v>
      </c>
      <c r="Z168" s="71" t="str">
        <f t="shared" si="49"/>
        <v>4</v>
      </c>
      <c r="AA168" s="74">
        <f t="shared" si="50"/>
        <v>12</v>
      </c>
      <c r="AB168" s="55">
        <f>VLOOKUP(A168,'OM em FOCO'!$B:$G,6,0)</f>
        <v>0</v>
      </c>
      <c r="AC168" s="71">
        <f t="shared" si="51"/>
        <v>0</v>
      </c>
      <c r="AD168" s="74">
        <f t="shared" si="52"/>
        <v>0</v>
      </c>
      <c r="AE168" s="71">
        <f>VLOOKUP(A168,OM_SIAFI!$B:$E,4,0)</f>
        <v>0</v>
      </c>
      <c r="AF168" s="74">
        <f t="shared" si="53"/>
        <v>0</v>
      </c>
      <c r="AG168" s="71">
        <f>VLOOKUP(A168,OM_SIAFI!$B:$F,5,0)</f>
        <v>0</v>
      </c>
      <c r="AH168" s="74">
        <f t="shared" si="54"/>
        <v>0</v>
      </c>
      <c r="AI168" s="86">
        <f t="shared" si="55"/>
        <v>64</v>
      </c>
    </row>
    <row r="169" spans="1:35" x14ac:dyDescent="0.25">
      <c r="A169" s="55">
        <v>749001</v>
      </c>
      <c r="B169" s="55" t="s">
        <v>237</v>
      </c>
      <c r="C169" s="56">
        <v>0</v>
      </c>
      <c r="D169" s="63">
        <f t="shared" si="56"/>
        <v>0</v>
      </c>
      <c r="E169" s="70" t="str" cm="1">
        <f t="array" ref="E169">_xlfn.IFS(D169&gt;20%,"10",D169&gt;10%,"7",D169&gt;0%,"4",D169=0,"0")</f>
        <v>0</v>
      </c>
      <c r="F169" s="74">
        <f t="shared" si="39"/>
        <v>0</v>
      </c>
      <c r="G169" s="56">
        <f>VLOOKUP(A169,PAGAMENTO!$A:$C,3,0)</f>
        <v>17990483</v>
      </c>
      <c r="H169" s="57">
        <f t="shared" si="40"/>
        <v>1.8239646658863217E-3</v>
      </c>
      <c r="I169" s="70" t="str" cm="1">
        <f t="array" ref="I169">_xlfn.IFS(H169&gt;20%,"10",H169&gt;10%,"7",H169&gt;0%,"4",H169=0,"0")</f>
        <v>4</v>
      </c>
      <c r="J169" s="74">
        <f t="shared" si="41"/>
        <v>12</v>
      </c>
      <c r="K169" s="56">
        <f>VLOOKUP(A169,MUNIC!C:E,3,0)</f>
        <v>0</v>
      </c>
      <c r="L169" s="57">
        <f t="shared" si="42"/>
        <v>0</v>
      </c>
      <c r="M169" s="70" t="str">
        <f t="shared" si="43"/>
        <v>0</v>
      </c>
      <c r="N169" s="74">
        <f t="shared" si="44"/>
        <v>0</v>
      </c>
      <c r="O169" s="56">
        <v>0</v>
      </c>
      <c r="P169" s="56">
        <v>0</v>
      </c>
      <c r="Q169" s="72">
        <f t="shared" si="38"/>
        <v>0</v>
      </c>
      <c r="R169" s="57">
        <f t="shared" si="45"/>
        <v>0</v>
      </c>
      <c r="S169" s="70" t="str" cm="1">
        <f t="array" ref="S169">_xlfn.IFS(R169&gt;20%,"10",R169&gt;10%,"7",R169&gt;0%,"4",R169=0,"0")</f>
        <v>0</v>
      </c>
      <c r="T169" s="74">
        <f t="shared" si="46"/>
        <v>0</v>
      </c>
      <c r="U169" s="55" t="s">
        <v>772</v>
      </c>
      <c r="V169" s="71" t="str">
        <f t="shared" si="47"/>
        <v>10</v>
      </c>
      <c r="W169" s="74">
        <f t="shared" si="48"/>
        <v>40</v>
      </c>
      <c r="X169" s="56">
        <v>0</v>
      </c>
      <c r="Y169" s="57">
        <v>0</v>
      </c>
      <c r="Z169" s="71" t="str">
        <f t="shared" si="49"/>
        <v>4</v>
      </c>
      <c r="AA169" s="74">
        <f t="shared" si="50"/>
        <v>12</v>
      </c>
      <c r="AB169" s="55">
        <f>VLOOKUP(A169,'OM em FOCO'!$B:$G,6,0)</f>
        <v>0</v>
      </c>
      <c r="AC169" s="71">
        <f t="shared" si="51"/>
        <v>0</v>
      </c>
      <c r="AD169" s="74">
        <f t="shared" si="52"/>
        <v>0</v>
      </c>
      <c r="AE169" s="71">
        <f>VLOOKUP(A169,OM_SIAFI!$B:$E,4,0)</f>
        <v>0</v>
      </c>
      <c r="AF169" s="74">
        <f t="shared" si="53"/>
        <v>0</v>
      </c>
      <c r="AG169" s="71">
        <f>VLOOKUP(A169,OM_SIAFI!$B:$F,5,0)</f>
        <v>0</v>
      </c>
      <c r="AH169" s="74">
        <f t="shared" si="54"/>
        <v>0</v>
      </c>
      <c r="AI169" s="86">
        <f t="shared" si="55"/>
        <v>64</v>
      </c>
    </row>
    <row r="170" spans="1:35" x14ac:dyDescent="0.25">
      <c r="A170" s="55">
        <v>702040</v>
      </c>
      <c r="B170" s="55" t="s">
        <v>179</v>
      </c>
      <c r="C170" s="56">
        <v>0</v>
      </c>
      <c r="D170" s="63">
        <f t="shared" si="56"/>
        <v>0</v>
      </c>
      <c r="E170" s="70" t="str" cm="1">
        <f t="array" ref="E170">_xlfn.IFS(D170&gt;20%,"10",D170&gt;10%,"7",D170&gt;0%,"4",D170=0,"0")</f>
        <v>0</v>
      </c>
      <c r="F170" s="74">
        <f t="shared" si="39"/>
        <v>0</v>
      </c>
      <c r="G170" s="56">
        <f>VLOOKUP(A170,PAGAMENTO!$A:$C,3,0)</f>
        <v>17647758.040000003</v>
      </c>
      <c r="H170" s="57">
        <f t="shared" si="40"/>
        <v>1.7892175044478379E-3</v>
      </c>
      <c r="I170" s="70" t="str" cm="1">
        <f t="array" ref="I170">_xlfn.IFS(H170&gt;20%,"10",H170&gt;10%,"7",H170&gt;0%,"4",H170=0,"0")</f>
        <v>4</v>
      </c>
      <c r="J170" s="74">
        <f t="shared" si="41"/>
        <v>12</v>
      </c>
      <c r="K170" s="56">
        <f>VLOOKUP(A170,MUNIC!C:E,3,0)</f>
        <v>0</v>
      </c>
      <c r="L170" s="57">
        <f t="shared" si="42"/>
        <v>0</v>
      </c>
      <c r="M170" s="70" t="str">
        <f t="shared" si="43"/>
        <v>0</v>
      </c>
      <c r="N170" s="74">
        <f t="shared" si="44"/>
        <v>0</v>
      </c>
      <c r="O170" s="56">
        <v>0</v>
      </c>
      <c r="P170" s="56">
        <v>0</v>
      </c>
      <c r="Q170" s="72">
        <f t="shared" si="38"/>
        <v>0</v>
      </c>
      <c r="R170" s="57">
        <f t="shared" si="45"/>
        <v>0</v>
      </c>
      <c r="S170" s="70" t="str" cm="1">
        <f t="array" ref="S170">_xlfn.IFS(R170&gt;20%,"10",R170&gt;10%,"7",R170&gt;0%,"4",R170=0,"0")</f>
        <v>0</v>
      </c>
      <c r="T170" s="74">
        <f t="shared" si="46"/>
        <v>0</v>
      </c>
      <c r="U170" s="55" t="s">
        <v>772</v>
      </c>
      <c r="V170" s="71" t="str">
        <f t="shared" si="47"/>
        <v>10</v>
      </c>
      <c r="W170" s="74">
        <f t="shared" si="48"/>
        <v>40</v>
      </c>
      <c r="X170" s="56">
        <v>0</v>
      </c>
      <c r="Y170" s="57">
        <v>0</v>
      </c>
      <c r="Z170" s="71" t="str">
        <f t="shared" si="49"/>
        <v>4</v>
      </c>
      <c r="AA170" s="74">
        <f t="shared" si="50"/>
        <v>12</v>
      </c>
      <c r="AB170" s="55">
        <f>VLOOKUP(A170,'OM em FOCO'!$B:$G,6,0)</f>
        <v>0</v>
      </c>
      <c r="AC170" s="71">
        <f t="shared" si="51"/>
        <v>0</v>
      </c>
      <c r="AD170" s="74">
        <f t="shared" si="52"/>
        <v>0</v>
      </c>
      <c r="AE170" s="71">
        <f>VLOOKUP(A170,OM_SIAFI!$B:$E,4,0)</f>
        <v>0</v>
      </c>
      <c r="AF170" s="74">
        <f t="shared" si="53"/>
        <v>0</v>
      </c>
      <c r="AG170" s="71">
        <f>VLOOKUP(A170,OM_SIAFI!$B:$F,5,0)</f>
        <v>0</v>
      </c>
      <c r="AH170" s="74">
        <f t="shared" si="54"/>
        <v>0</v>
      </c>
      <c r="AI170" s="86">
        <f t="shared" si="55"/>
        <v>64</v>
      </c>
    </row>
    <row r="171" spans="1:35" x14ac:dyDescent="0.25">
      <c r="A171" s="55">
        <v>702020</v>
      </c>
      <c r="B171" s="55" t="s">
        <v>177</v>
      </c>
      <c r="C171" s="56">
        <v>0</v>
      </c>
      <c r="D171" s="63">
        <f t="shared" si="56"/>
        <v>0</v>
      </c>
      <c r="E171" s="70" t="str" cm="1">
        <f t="array" ref="E171">_xlfn.IFS(D171&gt;20%,"10",D171&gt;10%,"7",D171&gt;0%,"4",D171=0,"0")</f>
        <v>0</v>
      </c>
      <c r="F171" s="74">
        <f t="shared" si="39"/>
        <v>0</v>
      </c>
      <c r="G171" s="56">
        <f>VLOOKUP(A171,PAGAMENTO!$A:$C,3,0)</f>
        <v>17627661.369999997</v>
      </c>
      <c r="H171" s="57">
        <f t="shared" si="40"/>
        <v>1.7871800040659977E-3</v>
      </c>
      <c r="I171" s="70" t="str" cm="1">
        <f t="array" ref="I171">_xlfn.IFS(H171&gt;20%,"10",H171&gt;10%,"7",H171&gt;0%,"4",H171=0,"0")</f>
        <v>4</v>
      </c>
      <c r="J171" s="74">
        <f t="shared" si="41"/>
        <v>12</v>
      </c>
      <c r="K171" s="56">
        <f>VLOOKUP(A171,MUNIC!C:E,3,0)</f>
        <v>0</v>
      </c>
      <c r="L171" s="57">
        <f t="shared" si="42"/>
        <v>0</v>
      </c>
      <c r="M171" s="70" t="str">
        <f t="shared" si="43"/>
        <v>0</v>
      </c>
      <c r="N171" s="74">
        <f t="shared" si="44"/>
        <v>0</v>
      </c>
      <c r="O171" s="56">
        <v>0</v>
      </c>
      <c r="P171" s="56">
        <v>0</v>
      </c>
      <c r="Q171" s="72">
        <f t="shared" si="38"/>
        <v>0</v>
      </c>
      <c r="R171" s="57">
        <f t="shared" si="45"/>
        <v>0</v>
      </c>
      <c r="S171" s="70" t="str" cm="1">
        <f t="array" ref="S171">_xlfn.IFS(R171&gt;20%,"10",R171&gt;10%,"7",R171&gt;0%,"4",R171=0,"0")</f>
        <v>0</v>
      </c>
      <c r="T171" s="74">
        <f t="shared" si="46"/>
        <v>0</v>
      </c>
      <c r="U171" s="55" t="s">
        <v>772</v>
      </c>
      <c r="V171" s="71" t="str">
        <f t="shared" si="47"/>
        <v>10</v>
      </c>
      <c r="W171" s="74">
        <f t="shared" si="48"/>
        <v>40</v>
      </c>
      <c r="X171" s="56">
        <v>0</v>
      </c>
      <c r="Y171" s="57">
        <v>0</v>
      </c>
      <c r="Z171" s="71" t="str">
        <f t="shared" si="49"/>
        <v>4</v>
      </c>
      <c r="AA171" s="74">
        <f t="shared" si="50"/>
        <v>12</v>
      </c>
      <c r="AB171" s="55">
        <f>VLOOKUP(A171,'OM em FOCO'!$B:$G,6,0)</f>
        <v>0</v>
      </c>
      <c r="AC171" s="71">
        <f t="shared" si="51"/>
        <v>0</v>
      </c>
      <c r="AD171" s="74">
        <f t="shared" si="52"/>
        <v>0</v>
      </c>
      <c r="AE171" s="71">
        <f>VLOOKUP(A171,OM_SIAFI!$B:$E,4,0)</f>
        <v>0</v>
      </c>
      <c r="AF171" s="74">
        <f t="shared" si="53"/>
        <v>0</v>
      </c>
      <c r="AG171" s="71">
        <f>VLOOKUP(A171,OM_SIAFI!$B:$F,5,0)</f>
        <v>0</v>
      </c>
      <c r="AH171" s="74">
        <f t="shared" si="54"/>
        <v>0</v>
      </c>
      <c r="AI171" s="86">
        <f t="shared" si="55"/>
        <v>64</v>
      </c>
    </row>
    <row r="172" spans="1:35" x14ac:dyDescent="0.25">
      <c r="A172" s="55">
        <v>791619</v>
      </c>
      <c r="B172" s="55" t="s">
        <v>559</v>
      </c>
      <c r="C172" s="56">
        <v>0</v>
      </c>
      <c r="D172" s="63">
        <f t="shared" si="56"/>
        <v>0</v>
      </c>
      <c r="E172" s="70" t="str" cm="1">
        <f t="array" ref="E172">_xlfn.IFS(D172&gt;20%,"10",D172&gt;10%,"7",D172&gt;0%,"4",D172=0,"0")</f>
        <v>0</v>
      </c>
      <c r="F172" s="74">
        <f t="shared" si="39"/>
        <v>0</v>
      </c>
      <c r="G172" s="56">
        <f>VLOOKUP(A172,PAGAMENTO!$A:$C,3,0)</f>
        <v>17408755.900000002</v>
      </c>
      <c r="H172" s="57">
        <f t="shared" si="40"/>
        <v>1.7649862785029194E-3</v>
      </c>
      <c r="I172" s="70" t="str" cm="1">
        <f t="array" ref="I172">_xlfn.IFS(H172&gt;20%,"10",H172&gt;10%,"7",H172&gt;0%,"4",H172=0,"0")</f>
        <v>4</v>
      </c>
      <c r="J172" s="74">
        <f t="shared" si="41"/>
        <v>12</v>
      </c>
      <c r="K172" s="56">
        <f>VLOOKUP(A172,MUNIC!C:E,3,0)</f>
        <v>279214.2</v>
      </c>
      <c r="L172" s="57">
        <f t="shared" si="42"/>
        <v>1.3143312836238819E-3</v>
      </c>
      <c r="M172" s="70" t="str">
        <f t="shared" si="43"/>
        <v>4</v>
      </c>
      <c r="N172" s="74">
        <f t="shared" si="44"/>
        <v>8</v>
      </c>
      <c r="O172" s="56">
        <v>0</v>
      </c>
      <c r="P172" s="56">
        <v>0</v>
      </c>
      <c r="Q172" s="72">
        <f t="shared" si="38"/>
        <v>0</v>
      </c>
      <c r="R172" s="57">
        <f t="shared" si="45"/>
        <v>0</v>
      </c>
      <c r="S172" s="70" t="str" cm="1">
        <f t="array" ref="S172">_xlfn.IFS(R172&gt;20%,"10",R172&gt;10%,"7",R172&gt;0%,"4",R172=0,"0")</f>
        <v>0</v>
      </c>
      <c r="T172" s="74">
        <f t="shared" si="46"/>
        <v>0</v>
      </c>
      <c r="U172" s="55" t="s">
        <v>772</v>
      </c>
      <c r="V172" s="71" t="str">
        <f t="shared" si="47"/>
        <v>10</v>
      </c>
      <c r="W172" s="74">
        <f t="shared" si="48"/>
        <v>40</v>
      </c>
      <c r="X172" s="55">
        <f>VLOOKUP(A172,'NOTAS AUDITORIA-CONTINUA-OM'!$A:$C,3,0)</f>
        <v>15</v>
      </c>
      <c r="Y172" s="57">
        <f>VLOOKUP(A172,'NOTAS AUDITORIA-CONTINUA-OM'!$A:$D,4,0)</f>
        <v>2.5269541778975739E-3</v>
      </c>
      <c r="Z172" s="71" t="str">
        <f t="shared" si="49"/>
        <v>4</v>
      </c>
      <c r="AA172" s="74">
        <f t="shared" si="50"/>
        <v>12</v>
      </c>
      <c r="AB172" s="55">
        <f>VLOOKUP(A172,'OM em FOCO'!$B:$G,6,0)</f>
        <v>0</v>
      </c>
      <c r="AC172" s="71">
        <f t="shared" si="51"/>
        <v>0</v>
      </c>
      <c r="AD172" s="74">
        <f t="shared" si="52"/>
        <v>0</v>
      </c>
      <c r="AE172" s="71">
        <f>VLOOKUP(A172,OM_SIAFI!$B:$E,4,0)</f>
        <v>5</v>
      </c>
      <c r="AF172" s="74">
        <f t="shared" si="53"/>
        <v>5</v>
      </c>
      <c r="AG172" s="71">
        <f>VLOOKUP(A172,OM_SIAFI!$B:$F,5,0)</f>
        <v>0</v>
      </c>
      <c r="AH172" s="74">
        <f t="shared" si="54"/>
        <v>0</v>
      </c>
      <c r="AI172" s="86">
        <f t="shared" si="55"/>
        <v>77</v>
      </c>
    </row>
    <row r="173" spans="1:35" x14ac:dyDescent="0.25">
      <c r="A173" s="55">
        <v>791645</v>
      </c>
      <c r="B173" s="55" t="s">
        <v>562</v>
      </c>
      <c r="C173" s="56">
        <v>0</v>
      </c>
      <c r="D173" s="63">
        <f t="shared" si="56"/>
        <v>0</v>
      </c>
      <c r="E173" s="70" t="str" cm="1">
        <f t="array" ref="E173">_xlfn.IFS(D173&gt;20%,"10",D173&gt;10%,"7",D173&gt;0%,"4",D173=0,"0")</f>
        <v>0</v>
      </c>
      <c r="F173" s="74">
        <f t="shared" si="39"/>
        <v>0</v>
      </c>
      <c r="G173" s="56">
        <f>VLOOKUP(A173,PAGAMENTO!$A:$C,3,0)</f>
        <v>16947836.259999998</v>
      </c>
      <c r="H173" s="57">
        <f t="shared" si="40"/>
        <v>1.7182559524092256E-3</v>
      </c>
      <c r="I173" s="70" t="str" cm="1">
        <f t="array" ref="I173">_xlfn.IFS(H173&gt;20%,"10",H173&gt;10%,"7",H173&gt;0%,"4",H173=0,"0")</f>
        <v>4</v>
      </c>
      <c r="J173" s="74">
        <f t="shared" si="41"/>
        <v>12</v>
      </c>
      <c r="K173" s="56">
        <f>VLOOKUP(A173,MUNIC!C:E,3,0)</f>
        <v>0</v>
      </c>
      <c r="L173" s="57">
        <f t="shared" si="42"/>
        <v>0</v>
      </c>
      <c r="M173" s="70" t="str">
        <f t="shared" si="43"/>
        <v>0</v>
      </c>
      <c r="N173" s="74">
        <f t="shared" si="44"/>
        <v>0</v>
      </c>
      <c r="O173" s="56">
        <v>0</v>
      </c>
      <c r="P173" s="56">
        <v>0</v>
      </c>
      <c r="Q173" s="72">
        <f t="shared" si="38"/>
        <v>0</v>
      </c>
      <c r="R173" s="57">
        <f t="shared" si="45"/>
        <v>0</v>
      </c>
      <c r="S173" s="70" t="str" cm="1">
        <f t="array" ref="S173">_xlfn.IFS(R173&gt;20%,"10",R173&gt;10%,"7",R173&gt;0%,"4",R173=0,"0")</f>
        <v>0</v>
      </c>
      <c r="T173" s="74">
        <f t="shared" si="46"/>
        <v>0</v>
      </c>
      <c r="U173" s="55" t="s">
        <v>772</v>
      </c>
      <c r="V173" s="71" t="str">
        <f t="shared" si="47"/>
        <v>10</v>
      </c>
      <c r="W173" s="74">
        <f t="shared" si="48"/>
        <v>40</v>
      </c>
      <c r="X173" s="55">
        <f>VLOOKUP(A173,'NOTAS AUDITORIA-CONTINUA-OM'!$A:$C,3,0)</f>
        <v>10</v>
      </c>
      <c r="Y173" s="57">
        <f>VLOOKUP(A173,'NOTAS AUDITORIA-CONTINUA-OM'!$A:$D,4,0)</f>
        <v>1.6846361185983828E-3</v>
      </c>
      <c r="Z173" s="71" t="str">
        <f t="shared" si="49"/>
        <v>4</v>
      </c>
      <c r="AA173" s="74">
        <f t="shared" si="50"/>
        <v>12</v>
      </c>
      <c r="AB173" s="55">
        <f>VLOOKUP(A173,'OM em FOCO'!$B:$G,6,0)</f>
        <v>0</v>
      </c>
      <c r="AC173" s="71">
        <f t="shared" si="51"/>
        <v>0</v>
      </c>
      <c r="AD173" s="74">
        <f t="shared" si="52"/>
        <v>0</v>
      </c>
      <c r="AE173" s="71">
        <f>VLOOKUP(A173,OM_SIAFI!$B:$E,4,0)</f>
        <v>5</v>
      </c>
      <c r="AF173" s="74">
        <f t="shared" si="53"/>
        <v>5</v>
      </c>
      <c r="AG173" s="71">
        <f>VLOOKUP(A173,OM_SIAFI!$B:$F,5,0)</f>
        <v>0</v>
      </c>
      <c r="AH173" s="74">
        <f t="shared" si="54"/>
        <v>0</v>
      </c>
      <c r="AI173" s="86">
        <f t="shared" si="55"/>
        <v>69</v>
      </c>
    </row>
    <row r="174" spans="1:35" x14ac:dyDescent="0.25">
      <c r="A174" s="55">
        <v>780021</v>
      </c>
      <c r="B174" s="55" t="s">
        <v>313</v>
      </c>
      <c r="C174" s="56">
        <v>0</v>
      </c>
      <c r="D174" s="63">
        <f t="shared" si="56"/>
        <v>0</v>
      </c>
      <c r="E174" s="70" t="str" cm="1">
        <f t="array" ref="E174">_xlfn.IFS(D174&gt;20%,"10",D174&gt;10%,"7",D174&gt;0%,"4",D174=0,"0")</f>
        <v>0</v>
      </c>
      <c r="F174" s="74">
        <f t="shared" si="39"/>
        <v>0</v>
      </c>
      <c r="G174" s="56">
        <f>VLOOKUP(A174,PAGAMENTO!$A:$C,3,0)</f>
        <v>16680159.249999998</v>
      </c>
      <c r="H174" s="57">
        <f t="shared" si="40"/>
        <v>1.6911175254914993E-3</v>
      </c>
      <c r="I174" s="70" t="str" cm="1">
        <f t="array" ref="I174">_xlfn.IFS(H174&gt;20%,"10",H174&gt;10%,"7",H174&gt;0%,"4",H174=0,"0")</f>
        <v>4</v>
      </c>
      <c r="J174" s="74">
        <f t="shared" si="41"/>
        <v>12</v>
      </c>
      <c r="K174" s="56">
        <f>VLOOKUP(A174,MUNIC!C:E,3,0)</f>
        <v>0</v>
      </c>
      <c r="L174" s="57">
        <f t="shared" si="42"/>
        <v>0</v>
      </c>
      <c r="M174" s="70" t="str">
        <f t="shared" si="43"/>
        <v>0</v>
      </c>
      <c r="N174" s="74">
        <f t="shared" si="44"/>
        <v>0</v>
      </c>
      <c r="O174" s="56">
        <v>0</v>
      </c>
      <c r="P174" s="56">
        <v>0</v>
      </c>
      <c r="Q174" s="72">
        <f t="shared" si="38"/>
        <v>0</v>
      </c>
      <c r="R174" s="57">
        <f t="shared" si="45"/>
        <v>0</v>
      </c>
      <c r="S174" s="70" t="str" cm="1">
        <f t="array" ref="S174">_xlfn.IFS(R174&gt;20%,"10",R174&gt;10%,"7",R174&gt;0%,"4",R174=0,"0")</f>
        <v>0</v>
      </c>
      <c r="T174" s="74">
        <f t="shared" si="46"/>
        <v>0</v>
      </c>
      <c r="U174" s="55" t="s">
        <v>772</v>
      </c>
      <c r="V174" s="71" t="str">
        <f t="shared" si="47"/>
        <v>10</v>
      </c>
      <c r="W174" s="74">
        <f t="shared" si="48"/>
        <v>40</v>
      </c>
      <c r="X174" s="55">
        <f>VLOOKUP(A174,'NOTAS AUDITORIA-CONTINUA-OM'!$A:$C,3,0)</f>
        <v>4</v>
      </c>
      <c r="Y174" s="57">
        <f>VLOOKUP(A174,'NOTAS AUDITORIA-CONTINUA-OM'!$A:$D,4,0)</f>
        <v>6.7385444743935314E-4</v>
      </c>
      <c r="Z174" s="71" t="str">
        <f t="shared" si="49"/>
        <v>4</v>
      </c>
      <c r="AA174" s="74">
        <f t="shared" si="50"/>
        <v>12</v>
      </c>
      <c r="AB174" s="55">
        <f>VLOOKUP(A174,'OM em FOCO'!$B:$G,6,0)</f>
        <v>0</v>
      </c>
      <c r="AC174" s="71">
        <f t="shared" si="51"/>
        <v>0</v>
      </c>
      <c r="AD174" s="74">
        <f t="shared" si="52"/>
        <v>0</v>
      </c>
      <c r="AE174" s="71">
        <f>VLOOKUP(A174,OM_SIAFI!$B:$E,4,0)</f>
        <v>0</v>
      </c>
      <c r="AF174" s="74">
        <f t="shared" si="53"/>
        <v>0</v>
      </c>
      <c r="AG174" s="71">
        <f>VLOOKUP(A174,OM_SIAFI!$B:$F,5,0)</f>
        <v>0</v>
      </c>
      <c r="AH174" s="74">
        <f t="shared" si="54"/>
        <v>0</v>
      </c>
      <c r="AI174" s="86">
        <f t="shared" si="55"/>
        <v>64</v>
      </c>
    </row>
    <row r="175" spans="1:35" x14ac:dyDescent="0.25">
      <c r="A175" s="55">
        <v>791515</v>
      </c>
      <c r="B175" s="55" t="s">
        <v>540</v>
      </c>
      <c r="C175" s="56">
        <v>0</v>
      </c>
      <c r="D175" s="63">
        <f t="shared" si="56"/>
        <v>0</v>
      </c>
      <c r="E175" s="70" t="str" cm="1">
        <f t="array" ref="E175">_xlfn.IFS(D175&gt;20%,"10",D175&gt;10%,"7",D175&gt;0%,"4",D175=0,"0")</f>
        <v>0</v>
      </c>
      <c r="F175" s="74">
        <f t="shared" si="39"/>
        <v>0</v>
      </c>
      <c r="G175" s="56">
        <f>VLOOKUP(A175,PAGAMENTO!$A:$C,3,0)</f>
        <v>16191967.360000003</v>
      </c>
      <c r="H175" s="57">
        <f t="shared" si="40"/>
        <v>1.6416222030183755E-3</v>
      </c>
      <c r="I175" s="70" t="str" cm="1">
        <f t="array" ref="I175">_xlfn.IFS(H175&gt;20%,"10",H175&gt;10%,"7",H175&gt;0%,"4",H175=0,"0")</f>
        <v>4</v>
      </c>
      <c r="J175" s="74">
        <f t="shared" si="41"/>
        <v>12</v>
      </c>
      <c r="K175" s="56">
        <f>VLOOKUP(A175,MUNIC!C:E,3,0)</f>
        <v>427148.85</v>
      </c>
      <c r="L175" s="57">
        <f t="shared" si="42"/>
        <v>2.0106967923514095E-3</v>
      </c>
      <c r="M175" s="70" t="str">
        <f t="shared" si="43"/>
        <v>4</v>
      </c>
      <c r="N175" s="74">
        <f t="shared" si="44"/>
        <v>8</v>
      </c>
      <c r="O175" s="56">
        <v>0</v>
      </c>
      <c r="P175" s="56">
        <v>0</v>
      </c>
      <c r="Q175" s="72">
        <f t="shared" si="38"/>
        <v>0</v>
      </c>
      <c r="R175" s="57">
        <f t="shared" si="45"/>
        <v>0</v>
      </c>
      <c r="S175" s="70" t="str" cm="1">
        <f t="array" ref="S175">_xlfn.IFS(R175&gt;20%,"10",R175&gt;10%,"7",R175&gt;0%,"4",R175=0,"0")</f>
        <v>0</v>
      </c>
      <c r="T175" s="74">
        <f t="shared" si="46"/>
        <v>0</v>
      </c>
      <c r="U175" s="55" t="s">
        <v>772</v>
      </c>
      <c r="V175" s="71" t="str">
        <f t="shared" si="47"/>
        <v>10</v>
      </c>
      <c r="W175" s="74">
        <f t="shared" si="48"/>
        <v>40</v>
      </c>
      <c r="X175" s="55">
        <f>VLOOKUP(A175,'NOTAS AUDITORIA-CONTINUA-OM'!$A:$C,3,0)</f>
        <v>3</v>
      </c>
      <c r="Y175" s="57">
        <f>VLOOKUP(A175,'NOTAS AUDITORIA-CONTINUA-OM'!$A:$D,4,0)</f>
        <v>5.0539083557951485E-4</v>
      </c>
      <c r="Z175" s="71" t="str">
        <f t="shared" si="49"/>
        <v>4</v>
      </c>
      <c r="AA175" s="74">
        <f t="shared" si="50"/>
        <v>12</v>
      </c>
      <c r="AB175" s="55">
        <f>VLOOKUP(A175,'OM em FOCO'!$B:$G,6,0)</f>
        <v>0</v>
      </c>
      <c r="AC175" s="71">
        <f t="shared" si="51"/>
        <v>0</v>
      </c>
      <c r="AD175" s="74">
        <f t="shared" si="52"/>
        <v>0</v>
      </c>
      <c r="AE175" s="71">
        <f>VLOOKUP(A175,OM_SIAFI!$B:$E,4,0)</f>
        <v>0</v>
      </c>
      <c r="AF175" s="74">
        <f t="shared" si="53"/>
        <v>0</v>
      </c>
      <c r="AG175" s="71">
        <f>VLOOKUP(A175,OM_SIAFI!$B:$F,5,0)</f>
        <v>0</v>
      </c>
      <c r="AH175" s="74">
        <f t="shared" si="54"/>
        <v>0</v>
      </c>
      <c r="AI175" s="86">
        <f t="shared" si="55"/>
        <v>72</v>
      </c>
    </row>
    <row r="176" spans="1:35" x14ac:dyDescent="0.25">
      <c r="A176" s="55">
        <v>791665</v>
      </c>
      <c r="B176" s="55" t="s">
        <v>565</v>
      </c>
      <c r="C176" s="56">
        <v>0</v>
      </c>
      <c r="D176" s="63">
        <f t="shared" si="56"/>
        <v>0</v>
      </c>
      <c r="E176" s="70" t="str" cm="1">
        <f t="array" ref="E176">_xlfn.IFS(D176&gt;20%,"10",D176&gt;10%,"7",D176&gt;0%,"4",D176=0,"0")</f>
        <v>0</v>
      </c>
      <c r="F176" s="74">
        <f t="shared" si="39"/>
        <v>0</v>
      </c>
      <c r="G176" s="56">
        <f>VLOOKUP(A176,PAGAMENTO!$A:$C,3,0)</f>
        <v>15430892.120000001</v>
      </c>
      <c r="H176" s="57">
        <f t="shared" si="40"/>
        <v>1.5644606089777397E-3</v>
      </c>
      <c r="I176" s="70" t="str" cm="1">
        <f t="array" ref="I176">_xlfn.IFS(H176&gt;20%,"10",H176&gt;10%,"7",H176&gt;0%,"4",H176=0,"0")</f>
        <v>4</v>
      </c>
      <c r="J176" s="74">
        <f t="shared" si="41"/>
        <v>12</v>
      </c>
      <c r="K176" s="56">
        <f>VLOOKUP(A176,MUNIC!C:E,3,0)</f>
        <v>375262.2</v>
      </c>
      <c r="L176" s="57">
        <f t="shared" si="42"/>
        <v>1.7664533144142449E-3</v>
      </c>
      <c r="M176" s="70" t="str">
        <f t="shared" si="43"/>
        <v>4</v>
      </c>
      <c r="N176" s="74">
        <f t="shared" si="44"/>
        <v>8</v>
      </c>
      <c r="O176" s="56">
        <v>0</v>
      </c>
      <c r="P176" s="56">
        <v>0</v>
      </c>
      <c r="Q176" s="72">
        <f t="shared" si="38"/>
        <v>0</v>
      </c>
      <c r="R176" s="57">
        <f t="shared" si="45"/>
        <v>0</v>
      </c>
      <c r="S176" s="70" t="str" cm="1">
        <f t="array" ref="S176">_xlfn.IFS(R176&gt;20%,"10",R176&gt;10%,"7",R176&gt;0%,"4",R176=0,"0")</f>
        <v>0</v>
      </c>
      <c r="T176" s="74">
        <f t="shared" si="46"/>
        <v>0</v>
      </c>
      <c r="U176" s="55" t="s">
        <v>772</v>
      </c>
      <c r="V176" s="71" t="str">
        <f t="shared" si="47"/>
        <v>10</v>
      </c>
      <c r="W176" s="74">
        <f t="shared" si="48"/>
        <v>40</v>
      </c>
      <c r="X176" s="55">
        <f>VLOOKUP(A176,'NOTAS AUDITORIA-CONTINUA-OM'!$A:$C,3,0)</f>
        <v>17</v>
      </c>
      <c r="Y176" s="57">
        <f>VLOOKUP(A176,'NOTAS AUDITORIA-CONTINUA-OM'!$A:$D,4,0)</f>
        <v>2.8638814016172507E-3</v>
      </c>
      <c r="Z176" s="71" t="str">
        <f t="shared" si="49"/>
        <v>4</v>
      </c>
      <c r="AA176" s="74">
        <f t="shared" si="50"/>
        <v>12</v>
      </c>
      <c r="AB176" s="55">
        <f>VLOOKUP(A176,'OM em FOCO'!$B:$G,6,0)</f>
        <v>0</v>
      </c>
      <c r="AC176" s="71">
        <f t="shared" si="51"/>
        <v>0</v>
      </c>
      <c r="AD176" s="74">
        <f t="shared" si="52"/>
        <v>0</v>
      </c>
      <c r="AE176" s="71">
        <f>VLOOKUP(A176,OM_SIAFI!$B:$E,4,0)</f>
        <v>5</v>
      </c>
      <c r="AF176" s="74">
        <f t="shared" si="53"/>
        <v>5</v>
      </c>
      <c r="AG176" s="71">
        <f>VLOOKUP(A176,OM_SIAFI!$B:$F,5,0)</f>
        <v>0</v>
      </c>
      <c r="AH176" s="74">
        <f t="shared" si="54"/>
        <v>0</v>
      </c>
      <c r="AI176" s="86">
        <f t="shared" si="55"/>
        <v>77</v>
      </c>
    </row>
    <row r="177" spans="1:35" x14ac:dyDescent="0.25">
      <c r="A177" s="55">
        <v>731051</v>
      </c>
      <c r="B177" s="55" t="s">
        <v>209</v>
      </c>
      <c r="C177" s="56">
        <v>0</v>
      </c>
      <c r="D177" s="63">
        <f t="shared" si="56"/>
        <v>0</v>
      </c>
      <c r="E177" s="70" t="str" cm="1">
        <f t="array" ref="E177">_xlfn.IFS(D177&gt;20%,"10",D177&gt;10%,"7",D177&gt;0%,"4",D177=0,"0")</f>
        <v>0</v>
      </c>
      <c r="F177" s="74">
        <f t="shared" si="39"/>
        <v>0</v>
      </c>
      <c r="G177" s="56">
        <f>VLOOKUP(A177,PAGAMENTO!$A:$C,3,0)</f>
        <v>14497030.010000002</v>
      </c>
      <c r="H177" s="57">
        <f t="shared" si="40"/>
        <v>1.4697810224735841E-3</v>
      </c>
      <c r="I177" s="70" t="str" cm="1">
        <f t="array" ref="I177">_xlfn.IFS(H177&gt;20%,"10",H177&gt;10%,"7",H177&gt;0%,"4",H177=0,"0")</f>
        <v>4</v>
      </c>
      <c r="J177" s="74">
        <f t="shared" si="41"/>
        <v>12</v>
      </c>
      <c r="K177" s="56">
        <f>VLOOKUP(A177,MUNIC!C:E,3,0)</f>
        <v>0</v>
      </c>
      <c r="L177" s="57">
        <f t="shared" si="42"/>
        <v>0</v>
      </c>
      <c r="M177" s="70" t="str">
        <f t="shared" si="43"/>
        <v>0</v>
      </c>
      <c r="N177" s="74">
        <f t="shared" si="44"/>
        <v>0</v>
      </c>
      <c r="O177" s="56">
        <v>0</v>
      </c>
      <c r="P177" s="56">
        <v>0</v>
      </c>
      <c r="Q177" s="72">
        <f t="shared" si="38"/>
        <v>0</v>
      </c>
      <c r="R177" s="57">
        <f t="shared" si="45"/>
        <v>0</v>
      </c>
      <c r="S177" s="70" t="str" cm="1">
        <f t="array" ref="S177">_xlfn.IFS(R177&gt;20%,"10",R177&gt;10%,"7",R177&gt;0%,"4",R177=0,"0")</f>
        <v>0</v>
      </c>
      <c r="T177" s="74">
        <f t="shared" si="46"/>
        <v>0</v>
      </c>
      <c r="U177" s="55" t="s">
        <v>772</v>
      </c>
      <c r="V177" s="71" t="str">
        <f t="shared" si="47"/>
        <v>10</v>
      </c>
      <c r="W177" s="74">
        <f t="shared" si="48"/>
        <v>40</v>
      </c>
      <c r="X177" s="55">
        <f>VLOOKUP(A177,'NOTAS AUDITORIA-CONTINUA-OM'!$A:$C,3,0)</f>
        <v>2</v>
      </c>
      <c r="Y177" s="57">
        <f>VLOOKUP(A177,'NOTAS AUDITORIA-CONTINUA-OM'!$A:$D,4,0)</f>
        <v>3.3692722371967657E-4</v>
      </c>
      <c r="Z177" s="71" t="str">
        <f t="shared" si="49"/>
        <v>4</v>
      </c>
      <c r="AA177" s="74">
        <f t="shared" si="50"/>
        <v>12</v>
      </c>
      <c r="AB177" s="55">
        <f>VLOOKUP(A177,'OM em FOCO'!$B:$G,6,0)</f>
        <v>0</v>
      </c>
      <c r="AC177" s="71">
        <f t="shared" si="51"/>
        <v>0</v>
      </c>
      <c r="AD177" s="74">
        <f t="shared" si="52"/>
        <v>0</v>
      </c>
      <c r="AE177" s="71">
        <f>VLOOKUP(A177,OM_SIAFI!$B:$E,4,0)</f>
        <v>0</v>
      </c>
      <c r="AF177" s="74">
        <f t="shared" si="53"/>
        <v>0</v>
      </c>
      <c r="AG177" s="71">
        <f>VLOOKUP(A177,OM_SIAFI!$B:$F,5,0)</f>
        <v>0</v>
      </c>
      <c r="AH177" s="74">
        <f t="shared" si="54"/>
        <v>0</v>
      </c>
      <c r="AI177" s="86">
        <f t="shared" si="55"/>
        <v>64</v>
      </c>
    </row>
    <row r="178" spans="1:35" x14ac:dyDescent="0.25">
      <c r="A178" s="55">
        <v>720308</v>
      </c>
      <c r="B178" s="55" t="s">
        <v>199</v>
      </c>
      <c r="C178" s="56">
        <v>0</v>
      </c>
      <c r="D178" s="63">
        <f t="shared" si="56"/>
        <v>0</v>
      </c>
      <c r="E178" s="70" t="str" cm="1">
        <f t="array" ref="E178">_xlfn.IFS(D178&gt;20%,"10",D178&gt;10%,"7",D178&gt;0%,"4",D178=0,"0")</f>
        <v>0</v>
      </c>
      <c r="F178" s="74">
        <f t="shared" si="39"/>
        <v>0</v>
      </c>
      <c r="G178" s="56">
        <f>VLOOKUP(A178,PAGAMENTO!$A:$C,3,0)</f>
        <v>14186439.920000002</v>
      </c>
      <c r="H178" s="57">
        <f t="shared" si="40"/>
        <v>1.4382918540207718E-3</v>
      </c>
      <c r="I178" s="70" t="str" cm="1">
        <f t="array" ref="I178">_xlfn.IFS(H178&gt;20%,"10",H178&gt;10%,"7",H178&gt;0%,"4",H178=0,"0")</f>
        <v>4</v>
      </c>
      <c r="J178" s="74">
        <f t="shared" si="41"/>
        <v>12</v>
      </c>
      <c r="K178" s="56">
        <f>VLOOKUP(A178,MUNIC!C:E,3,0)</f>
        <v>0</v>
      </c>
      <c r="L178" s="57">
        <f t="shared" si="42"/>
        <v>0</v>
      </c>
      <c r="M178" s="70" t="str">
        <f t="shared" si="43"/>
        <v>0</v>
      </c>
      <c r="N178" s="74">
        <f t="shared" si="44"/>
        <v>0</v>
      </c>
      <c r="O178" s="56">
        <v>0</v>
      </c>
      <c r="P178" s="56">
        <v>0</v>
      </c>
      <c r="Q178" s="72">
        <f t="shared" si="38"/>
        <v>0</v>
      </c>
      <c r="R178" s="57">
        <f t="shared" si="45"/>
        <v>0</v>
      </c>
      <c r="S178" s="70" t="str" cm="1">
        <f t="array" ref="S178">_xlfn.IFS(R178&gt;20%,"10",R178&gt;10%,"7",R178&gt;0%,"4",R178=0,"0")</f>
        <v>0</v>
      </c>
      <c r="T178" s="74">
        <f t="shared" si="46"/>
        <v>0</v>
      </c>
      <c r="U178" s="55" t="s">
        <v>772</v>
      </c>
      <c r="V178" s="71" t="str">
        <f t="shared" si="47"/>
        <v>10</v>
      </c>
      <c r="W178" s="74">
        <f t="shared" si="48"/>
        <v>40</v>
      </c>
      <c r="X178" s="56">
        <v>0</v>
      </c>
      <c r="Y178" s="57">
        <v>0</v>
      </c>
      <c r="Z178" s="71" t="str">
        <f t="shared" si="49"/>
        <v>4</v>
      </c>
      <c r="AA178" s="74">
        <f t="shared" si="50"/>
        <v>12</v>
      </c>
      <c r="AB178" s="55">
        <f>VLOOKUP(A178,'OM em FOCO'!$B:$G,6,0)</f>
        <v>0</v>
      </c>
      <c r="AC178" s="71">
        <f t="shared" si="51"/>
        <v>0</v>
      </c>
      <c r="AD178" s="74">
        <f t="shared" si="52"/>
        <v>0</v>
      </c>
      <c r="AE178" s="71">
        <f>VLOOKUP(A178,OM_SIAFI!$B:$E,4,0)</f>
        <v>0</v>
      </c>
      <c r="AF178" s="74">
        <f t="shared" si="53"/>
        <v>0</v>
      </c>
      <c r="AG178" s="71">
        <f>VLOOKUP(A178,OM_SIAFI!$B:$F,5,0)</f>
        <v>0</v>
      </c>
      <c r="AH178" s="74">
        <f t="shared" si="54"/>
        <v>0</v>
      </c>
      <c r="AI178" s="86">
        <f t="shared" si="55"/>
        <v>64</v>
      </c>
    </row>
    <row r="179" spans="1:35" x14ac:dyDescent="0.25">
      <c r="A179" s="55">
        <v>751210</v>
      </c>
      <c r="B179" s="55" t="s">
        <v>247</v>
      </c>
      <c r="C179" s="56">
        <v>0</v>
      </c>
      <c r="D179" s="63">
        <f t="shared" si="56"/>
        <v>0</v>
      </c>
      <c r="E179" s="70" t="str" cm="1">
        <f t="array" ref="E179">_xlfn.IFS(D179&gt;20%,"10",D179&gt;10%,"7",D179&gt;0%,"4",D179=0,"0")</f>
        <v>0</v>
      </c>
      <c r="F179" s="74">
        <f t="shared" si="39"/>
        <v>0</v>
      </c>
      <c r="G179" s="56">
        <f>VLOOKUP(A179,PAGAMENTO!$A:$C,3,0)</f>
        <v>13487880.160000002</v>
      </c>
      <c r="H179" s="57">
        <f t="shared" si="40"/>
        <v>1.3674683903455594E-3</v>
      </c>
      <c r="I179" s="70" t="str" cm="1">
        <f t="array" ref="I179">_xlfn.IFS(H179&gt;20%,"10",H179&gt;10%,"7",H179&gt;0%,"4",H179=0,"0")</f>
        <v>4</v>
      </c>
      <c r="J179" s="74">
        <f t="shared" si="41"/>
        <v>12</v>
      </c>
      <c r="K179" s="56">
        <f>VLOOKUP(A179,MUNIC!C:E,3,0)</f>
        <v>419479.2</v>
      </c>
      <c r="L179" s="57">
        <f t="shared" si="42"/>
        <v>1.9745938257779119E-3</v>
      </c>
      <c r="M179" s="70" t="str">
        <f t="shared" si="43"/>
        <v>4</v>
      </c>
      <c r="N179" s="74">
        <f t="shared" si="44"/>
        <v>8</v>
      </c>
      <c r="O179" s="56">
        <v>0</v>
      </c>
      <c r="P179" s="56">
        <v>0</v>
      </c>
      <c r="Q179" s="72">
        <f t="shared" si="38"/>
        <v>0</v>
      </c>
      <c r="R179" s="57">
        <f t="shared" si="45"/>
        <v>0</v>
      </c>
      <c r="S179" s="70" t="str" cm="1">
        <f t="array" ref="S179">_xlfn.IFS(R179&gt;20%,"10",R179&gt;10%,"7",R179&gt;0%,"4",R179=0,"0")</f>
        <v>0</v>
      </c>
      <c r="T179" s="74">
        <f t="shared" si="46"/>
        <v>0</v>
      </c>
      <c r="U179" s="55" t="s">
        <v>772</v>
      </c>
      <c r="V179" s="71" t="str">
        <f t="shared" si="47"/>
        <v>10</v>
      </c>
      <c r="W179" s="74">
        <f t="shared" si="48"/>
        <v>40</v>
      </c>
      <c r="X179" s="55">
        <f>VLOOKUP(A179,'NOTAS AUDITORIA-CONTINUA-OM'!$A:$C,3,0)</f>
        <v>1</v>
      </c>
      <c r="Y179" s="57">
        <f>VLOOKUP(A179,'NOTAS AUDITORIA-CONTINUA-OM'!$A:$D,4,0)</f>
        <v>1.6846361185983828E-4</v>
      </c>
      <c r="Z179" s="71" t="str">
        <f t="shared" si="49"/>
        <v>4</v>
      </c>
      <c r="AA179" s="74">
        <f t="shared" si="50"/>
        <v>12</v>
      </c>
      <c r="AB179" s="55">
        <f>VLOOKUP(A179,'OM em FOCO'!$B:$G,6,0)</f>
        <v>0</v>
      </c>
      <c r="AC179" s="71">
        <f t="shared" si="51"/>
        <v>0</v>
      </c>
      <c r="AD179" s="74">
        <f t="shared" si="52"/>
        <v>0</v>
      </c>
      <c r="AE179" s="71">
        <f>VLOOKUP(A179,OM_SIAFI!$B:$E,4,0)</f>
        <v>0</v>
      </c>
      <c r="AF179" s="74">
        <f t="shared" si="53"/>
        <v>0</v>
      </c>
      <c r="AG179" s="71">
        <f>VLOOKUP(A179,OM_SIAFI!$B:$F,5,0)</f>
        <v>0</v>
      </c>
      <c r="AH179" s="74">
        <f t="shared" si="54"/>
        <v>0</v>
      </c>
      <c r="AI179" s="86">
        <f t="shared" si="55"/>
        <v>72</v>
      </c>
    </row>
    <row r="180" spans="1:35" x14ac:dyDescent="0.25">
      <c r="A180" s="55">
        <v>702090</v>
      </c>
      <c r="B180" s="55" t="s">
        <v>180</v>
      </c>
      <c r="C180" s="56">
        <v>0</v>
      </c>
      <c r="D180" s="63">
        <f t="shared" si="56"/>
        <v>0</v>
      </c>
      <c r="E180" s="70" t="str" cm="1">
        <f t="array" ref="E180">_xlfn.IFS(D180&gt;20%,"10",D180&gt;10%,"7",D180&gt;0%,"4",D180=0,"0")</f>
        <v>0</v>
      </c>
      <c r="F180" s="74">
        <f t="shared" si="39"/>
        <v>0</v>
      </c>
      <c r="G180" s="56">
        <f>VLOOKUP(A180,PAGAMENTO!$A:$C,3,0)</f>
        <v>13484182.969999999</v>
      </c>
      <c r="H180" s="57">
        <f t="shared" si="40"/>
        <v>1.3670935508305183E-3</v>
      </c>
      <c r="I180" s="70" t="str" cm="1">
        <f t="array" ref="I180">_xlfn.IFS(H180&gt;20%,"10",H180&gt;10%,"7",H180&gt;0%,"4",H180=0,"0")</f>
        <v>4</v>
      </c>
      <c r="J180" s="74">
        <f t="shared" si="41"/>
        <v>12</v>
      </c>
      <c r="K180" s="56">
        <f>VLOOKUP(A180,MUNIC!C:E,3,0)</f>
        <v>0</v>
      </c>
      <c r="L180" s="57">
        <f t="shared" si="42"/>
        <v>0</v>
      </c>
      <c r="M180" s="70" t="str">
        <f t="shared" si="43"/>
        <v>0</v>
      </c>
      <c r="N180" s="74">
        <f t="shared" si="44"/>
        <v>0</v>
      </c>
      <c r="O180" s="56">
        <v>0</v>
      </c>
      <c r="P180" s="56">
        <v>0</v>
      </c>
      <c r="Q180" s="72">
        <f t="shared" si="38"/>
        <v>0</v>
      </c>
      <c r="R180" s="57">
        <f t="shared" si="45"/>
        <v>0</v>
      </c>
      <c r="S180" s="70" t="str" cm="1">
        <f t="array" ref="S180">_xlfn.IFS(R180&gt;20%,"10",R180&gt;10%,"7",R180&gt;0%,"4",R180=0,"0")</f>
        <v>0</v>
      </c>
      <c r="T180" s="74">
        <f t="shared" si="46"/>
        <v>0</v>
      </c>
      <c r="U180" s="55" t="s">
        <v>772</v>
      </c>
      <c r="V180" s="71" t="str">
        <f t="shared" si="47"/>
        <v>10</v>
      </c>
      <c r="W180" s="74">
        <f t="shared" si="48"/>
        <v>40</v>
      </c>
      <c r="X180" s="56">
        <v>0</v>
      </c>
      <c r="Y180" s="57">
        <v>0</v>
      </c>
      <c r="Z180" s="71" t="str">
        <f t="shared" si="49"/>
        <v>4</v>
      </c>
      <c r="AA180" s="74">
        <f t="shared" si="50"/>
        <v>12</v>
      </c>
      <c r="AB180" s="55">
        <f>VLOOKUP(A180,'OM em FOCO'!$B:$G,6,0)</f>
        <v>0</v>
      </c>
      <c r="AC180" s="71">
        <f t="shared" si="51"/>
        <v>0</v>
      </c>
      <c r="AD180" s="74">
        <f t="shared" si="52"/>
        <v>0</v>
      </c>
      <c r="AE180" s="71">
        <f>VLOOKUP(A180,OM_SIAFI!$B:$E,4,0)</f>
        <v>0</v>
      </c>
      <c r="AF180" s="74">
        <f t="shared" si="53"/>
        <v>0</v>
      </c>
      <c r="AG180" s="71">
        <f>VLOOKUP(A180,OM_SIAFI!$B:$F,5,0)</f>
        <v>0</v>
      </c>
      <c r="AH180" s="74">
        <f t="shared" si="54"/>
        <v>0</v>
      </c>
      <c r="AI180" s="86">
        <f t="shared" si="55"/>
        <v>64</v>
      </c>
    </row>
    <row r="181" spans="1:35" x14ac:dyDescent="0.25">
      <c r="A181" s="55">
        <v>791534</v>
      </c>
      <c r="B181" s="55" t="s">
        <v>544</v>
      </c>
      <c r="C181" s="56">
        <v>0</v>
      </c>
      <c r="D181" s="63">
        <f t="shared" si="56"/>
        <v>0</v>
      </c>
      <c r="E181" s="70" t="str" cm="1">
        <f t="array" ref="E181">_xlfn.IFS(D181&gt;20%,"10",D181&gt;10%,"7",D181&gt;0%,"4",D181=0,"0")</f>
        <v>0</v>
      </c>
      <c r="F181" s="74">
        <f t="shared" si="39"/>
        <v>0</v>
      </c>
      <c r="G181" s="56">
        <f>VLOOKUP(A181,PAGAMENTO!$A:$C,3,0)</f>
        <v>13140716.300000003</v>
      </c>
      <c r="H181" s="57">
        <f t="shared" si="40"/>
        <v>1.3322711911423638E-3</v>
      </c>
      <c r="I181" s="70" t="str" cm="1">
        <f t="array" ref="I181">_xlfn.IFS(H181&gt;20%,"10",H181&gt;10%,"7",H181&gt;0%,"4",H181=0,"0")</f>
        <v>4</v>
      </c>
      <c r="J181" s="74">
        <f t="shared" si="41"/>
        <v>12</v>
      </c>
      <c r="K181" s="56">
        <f>VLOOKUP(A181,MUNIC!C:E,3,0)</f>
        <v>186100.8</v>
      </c>
      <c r="L181" s="57">
        <f t="shared" si="42"/>
        <v>8.7602315121305182E-4</v>
      </c>
      <c r="M181" s="70" t="str">
        <f t="shared" si="43"/>
        <v>4</v>
      </c>
      <c r="N181" s="74">
        <f t="shared" si="44"/>
        <v>8</v>
      </c>
      <c r="O181" s="56">
        <v>0</v>
      </c>
      <c r="P181" s="56">
        <v>0</v>
      </c>
      <c r="Q181" s="72">
        <f t="shared" si="38"/>
        <v>0</v>
      </c>
      <c r="R181" s="57">
        <f t="shared" si="45"/>
        <v>0</v>
      </c>
      <c r="S181" s="70" t="str" cm="1">
        <f t="array" ref="S181">_xlfn.IFS(R181&gt;20%,"10",R181&gt;10%,"7",R181&gt;0%,"4",R181=0,"0")</f>
        <v>0</v>
      </c>
      <c r="T181" s="74">
        <f t="shared" si="46"/>
        <v>0</v>
      </c>
      <c r="U181" s="55" t="s">
        <v>772</v>
      </c>
      <c r="V181" s="71" t="str">
        <f t="shared" si="47"/>
        <v>10</v>
      </c>
      <c r="W181" s="74">
        <f t="shared" si="48"/>
        <v>40</v>
      </c>
      <c r="X181" s="55">
        <f>VLOOKUP(A181,'NOTAS AUDITORIA-CONTINUA-OM'!$A:$C,3,0)</f>
        <v>4</v>
      </c>
      <c r="Y181" s="57">
        <f>VLOOKUP(A181,'NOTAS AUDITORIA-CONTINUA-OM'!$A:$D,4,0)</f>
        <v>6.7385444743935314E-4</v>
      </c>
      <c r="Z181" s="71" t="str">
        <f t="shared" si="49"/>
        <v>4</v>
      </c>
      <c r="AA181" s="74">
        <f t="shared" si="50"/>
        <v>12</v>
      </c>
      <c r="AB181" s="55">
        <f>VLOOKUP(A181,'OM em FOCO'!$B:$G,6,0)</f>
        <v>0</v>
      </c>
      <c r="AC181" s="71">
        <f t="shared" si="51"/>
        <v>0</v>
      </c>
      <c r="AD181" s="74">
        <f t="shared" si="52"/>
        <v>0</v>
      </c>
      <c r="AE181" s="71">
        <f>VLOOKUP(A181,OM_SIAFI!$B:$E,4,0)</f>
        <v>0</v>
      </c>
      <c r="AF181" s="74">
        <f t="shared" si="53"/>
        <v>0</v>
      </c>
      <c r="AG181" s="71">
        <f>VLOOKUP(A181,OM_SIAFI!$B:$F,5,0)</f>
        <v>0</v>
      </c>
      <c r="AH181" s="74">
        <f t="shared" si="54"/>
        <v>0</v>
      </c>
      <c r="AI181" s="86">
        <f t="shared" si="55"/>
        <v>72</v>
      </c>
    </row>
    <row r="182" spans="1:35" x14ac:dyDescent="0.25">
      <c r="A182" s="55">
        <v>780030</v>
      </c>
      <c r="B182" s="55" t="s">
        <v>314</v>
      </c>
      <c r="C182" s="56">
        <v>0</v>
      </c>
      <c r="D182" s="63">
        <f t="shared" si="56"/>
        <v>0</v>
      </c>
      <c r="E182" s="70" t="str" cm="1">
        <f t="array" ref="E182">_xlfn.IFS(D182&gt;20%,"10",D182&gt;10%,"7",D182&gt;0%,"4",D182=0,"0")</f>
        <v>0</v>
      </c>
      <c r="F182" s="74">
        <f t="shared" si="39"/>
        <v>0</v>
      </c>
      <c r="G182" s="56">
        <f>VLOOKUP(A182,PAGAMENTO!$A:$C,3,0)</f>
        <v>12992465.790000001</v>
      </c>
      <c r="H182" s="57">
        <f t="shared" si="40"/>
        <v>1.3172408169195243E-3</v>
      </c>
      <c r="I182" s="70" t="str" cm="1">
        <f t="array" ref="I182">_xlfn.IFS(H182&gt;20%,"10",H182&gt;10%,"7",H182&gt;0%,"4",H182=0,"0")</f>
        <v>4</v>
      </c>
      <c r="J182" s="74">
        <f t="shared" si="41"/>
        <v>12</v>
      </c>
      <c r="K182" s="56">
        <f>VLOOKUP(A182,MUNIC!C:E,3,0)</f>
        <v>0</v>
      </c>
      <c r="L182" s="57">
        <f t="shared" si="42"/>
        <v>0</v>
      </c>
      <c r="M182" s="70" t="str">
        <f t="shared" si="43"/>
        <v>0</v>
      </c>
      <c r="N182" s="74">
        <f t="shared" si="44"/>
        <v>0</v>
      </c>
      <c r="O182" s="56">
        <v>0</v>
      </c>
      <c r="P182" s="56">
        <v>0</v>
      </c>
      <c r="Q182" s="72">
        <f t="shared" si="38"/>
        <v>0</v>
      </c>
      <c r="R182" s="57">
        <f t="shared" si="45"/>
        <v>0</v>
      </c>
      <c r="S182" s="70" t="str" cm="1">
        <f t="array" ref="S182">_xlfn.IFS(R182&gt;20%,"10",R182&gt;10%,"7",R182&gt;0%,"4",R182=0,"0")</f>
        <v>0</v>
      </c>
      <c r="T182" s="74">
        <f t="shared" si="46"/>
        <v>0</v>
      </c>
      <c r="U182" s="55" t="s">
        <v>772</v>
      </c>
      <c r="V182" s="71" t="str">
        <f t="shared" si="47"/>
        <v>10</v>
      </c>
      <c r="W182" s="74">
        <f t="shared" si="48"/>
        <v>40</v>
      </c>
      <c r="X182" s="56">
        <v>0</v>
      </c>
      <c r="Y182" s="57">
        <v>0</v>
      </c>
      <c r="Z182" s="71" t="str">
        <f t="shared" si="49"/>
        <v>4</v>
      </c>
      <c r="AA182" s="74">
        <f t="shared" si="50"/>
        <v>12</v>
      </c>
      <c r="AB182" s="55">
        <f>VLOOKUP(A182,'OM em FOCO'!$B:$G,6,0)</f>
        <v>0</v>
      </c>
      <c r="AC182" s="71">
        <f t="shared" si="51"/>
        <v>0</v>
      </c>
      <c r="AD182" s="74">
        <f t="shared" si="52"/>
        <v>0</v>
      </c>
      <c r="AE182" s="71">
        <f>VLOOKUP(A182,OM_SIAFI!$B:$E,4,0)</f>
        <v>0</v>
      </c>
      <c r="AF182" s="74">
        <f t="shared" si="53"/>
        <v>0</v>
      </c>
      <c r="AG182" s="71">
        <f>VLOOKUP(A182,OM_SIAFI!$B:$F,5,0)</f>
        <v>0</v>
      </c>
      <c r="AH182" s="74">
        <f t="shared" si="54"/>
        <v>0</v>
      </c>
      <c r="AI182" s="86">
        <f t="shared" si="55"/>
        <v>64</v>
      </c>
    </row>
    <row r="183" spans="1:35" x14ac:dyDescent="0.25">
      <c r="A183" s="55">
        <v>720310</v>
      </c>
      <c r="B183" s="55" t="s">
        <v>200</v>
      </c>
      <c r="C183" s="56">
        <v>0</v>
      </c>
      <c r="D183" s="63">
        <f t="shared" si="56"/>
        <v>0</v>
      </c>
      <c r="E183" s="70" t="str" cm="1">
        <f t="array" ref="E183">_xlfn.IFS(D183&gt;20%,"10",D183&gt;10%,"7",D183&gt;0%,"4",D183=0,"0")</f>
        <v>0</v>
      </c>
      <c r="F183" s="74">
        <f t="shared" si="39"/>
        <v>0</v>
      </c>
      <c r="G183" s="56">
        <f>VLOOKUP(A183,PAGAMENTO!$A:$C,3,0)</f>
        <v>12340439.550000001</v>
      </c>
      <c r="H183" s="57">
        <f t="shared" si="40"/>
        <v>1.2511351529976211E-3</v>
      </c>
      <c r="I183" s="70" t="str" cm="1">
        <f t="array" ref="I183">_xlfn.IFS(H183&gt;20%,"10",H183&gt;10%,"7",H183&gt;0%,"4",H183=0,"0")</f>
        <v>4</v>
      </c>
      <c r="J183" s="74">
        <f t="shared" si="41"/>
        <v>12</v>
      </c>
      <c r="K183" s="56">
        <f>VLOOKUP(A183,MUNIC!C:E,3,0)</f>
        <v>0</v>
      </c>
      <c r="L183" s="57">
        <f t="shared" si="42"/>
        <v>0</v>
      </c>
      <c r="M183" s="70" t="str">
        <f t="shared" si="43"/>
        <v>0</v>
      </c>
      <c r="N183" s="74">
        <f t="shared" si="44"/>
        <v>0</v>
      </c>
      <c r="O183" s="56">
        <v>0</v>
      </c>
      <c r="P183" s="56">
        <v>0</v>
      </c>
      <c r="Q183" s="72">
        <f t="shared" si="38"/>
        <v>0</v>
      </c>
      <c r="R183" s="57">
        <f t="shared" si="45"/>
        <v>0</v>
      </c>
      <c r="S183" s="70" t="str" cm="1">
        <f t="array" ref="S183">_xlfn.IFS(R183&gt;20%,"10",R183&gt;10%,"7",R183&gt;0%,"4",R183=0,"0")</f>
        <v>0</v>
      </c>
      <c r="T183" s="74">
        <f t="shared" si="46"/>
        <v>0</v>
      </c>
      <c r="U183" s="55" t="s">
        <v>772</v>
      </c>
      <c r="V183" s="71" t="str">
        <f t="shared" si="47"/>
        <v>10</v>
      </c>
      <c r="W183" s="74">
        <f t="shared" si="48"/>
        <v>40</v>
      </c>
      <c r="X183" s="55">
        <f>VLOOKUP(A183,'NOTAS AUDITORIA-CONTINUA-OM'!$A:$C,3,0)</f>
        <v>1</v>
      </c>
      <c r="Y183" s="57">
        <f>VLOOKUP(A183,'NOTAS AUDITORIA-CONTINUA-OM'!$A:$D,4,0)</f>
        <v>1.6846361185983828E-4</v>
      </c>
      <c r="Z183" s="71" t="str">
        <f t="shared" si="49"/>
        <v>4</v>
      </c>
      <c r="AA183" s="74">
        <f t="shared" si="50"/>
        <v>12</v>
      </c>
      <c r="AB183" s="55">
        <f>VLOOKUP(A183,'OM em FOCO'!$B:$G,6,0)</f>
        <v>0</v>
      </c>
      <c r="AC183" s="71">
        <f t="shared" si="51"/>
        <v>0</v>
      </c>
      <c r="AD183" s="74">
        <f t="shared" si="52"/>
        <v>0</v>
      </c>
      <c r="AE183" s="71">
        <f>VLOOKUP(A183,OM_SIAFI!$B:$E,4,0)</f>
        <v>0</v>
      </c>
      <c r="AF183" s="74">
        <f t="shared" si="53"/>
        <v>0</v>
      </c>
      <c r="AG183" s="71">
        <f>VLOOKUP(A183,OM_SIAFI!$B:$F,5,0)</f>
        <v>0</v>
      </c>
      <c r="AH183" s="74">
        <f t="shared" si="54"/>
        <v>0</v>
      </c>
      <c r="AI183" s="86">
        <f t="shared" si="55"/>
        <v>64</v>
      </c>
    </row>
    <row r="184" spans="1:35" x14ac:dyDescent="0.25">
      <c r="A184" s="55">
        <v>791530</v>
      </c>
      <c r="B184" s="55" t="s">
        <v>541</v>
      </c>
      <c r="C184" s="56">
        <v>0</v>
      </c>
      <c r="D184" s="63">
        <f t="shared" si="56"/>
        <v>0</v>
      </c>
      <c r="E184" s="70" t="str" cm="1">
        <f t="array" ref="E184">_xlfn.IFS(D184&gt;20%,"10",D184&gt;10%,"7",D184&gt;0%,"4",D184=0,"0")</f>
        <v>0</v>
      </c>
      <c r="F184" s="74">
        <f t="shared" si="39"/>
        <v>0</v>
      </c>
      <c r="G184" s="56">
        <f>VLOOKUP(A184,PAGAMENTO!$A:$C,3,0)</f>
        <v>12126562.360000001</v>
      </c>
      <c r="H184" s="57">
        <f t="shared" si="40"/>
        <v>1.2294512194757109E-3</v>
      </c>
      <c r="I184" s="70" t="str" cm="1">
        <f t="array" ref="I184">_xlfn.IFS(H184&gt;20%,"10",H184&gt;10%,"7",H184&gt;0%,"4",H184=0,"0")</f>
        <v>4</v>
      </c>
      <c r="J184" s="74">
        <f t="shared" si="41"/>
        <v>12</v>
      </c>
      <c r="K184" s="56">
        <f>VLOOKUP(A184,MUNIC!C:E,3,0)</f>
        <v>335199.59999999998</v>
      </c>
      <c r="L184" s="57">
        <f t="shared" si="42"/>
        <v>1.5778686060315403E-3</v>
      </c>
      <c r="M184" s="70" t="str">
        <f t="shared" si="43"/>
        <v>4</v>
      </c>
      <c r="N184" s="74">
        <f t="shared" si="44"/>
        <v>8</v>
      </c>
      <c r="O184" s="56">
        <v>0</v>
      </c>
      <c r="P184" s="56">
        <v>0</v>
      </c>
      <c r="Q184" s="72">
        <f t="shared" si="38"/>
        <v>0</v>
      </c>
      <c r="R184" s="57">
        <f t="shared" si="45"/>
        <v>0</v>
      </c>
      <c r="S184" s="70" t="str" cm="1">
        <f t="array" ref="S184">_xlfn.IFS(R184&gt;20%,"10",R184&gt;10%,"7",R184&gt;0%,"4",R184=0,"0")</f>
        <v>0</v>
      </c>
      <c r="T184" s="74">
        <f t="shared" si="46"/>
        <v>0</v>
      </c>
      <c r="U184" s="55" t="s">
        <v>772</v>
      </c>
      <c r="V184" s="71" t="str">
        <f t="shared" si="47"/>
        <v>10</v>
      </c>
      <c r="W184" s="74">
        <f t="shared" si="48"/>
        <v>40</v>
      </c>
      <c r="X184" s="55">
        <f>VLOOKUP(A184,'NOTAS AUDITORIA-CONTINUA-OM'!$A:$C,3,0)</f>
        <v>3</v>
      </c>
      <c r="Y184" s="57">
        <f>VLOOKUP(A184,'NOTAS AUDITORIA-CONTINUA-OM'!$A:$D,4,0)</f>
        <v>5.0539083557951485E-4</v>
      </c>
      <c r="Z184" s="71" t="str">
        <f t="shared" si="49"/>
        <v>4</v>
      </c>
      <c r="AA184" s="74">
        <f t="shared" si="50"/>
        <v>12</v>
      </c>
      <c r="AB184" s="55">
        <f>VLOOKUP(A184,'OM em FOCO'!$B:$G,6,0)</f>
        <v>0</v>
      </c>
      <c r="AC184" s="71">
        <f t="shared" si="51"/>
        <v>0</v>
      </c>
      <c r="AD184" s="74">
        <f t="shared" si="52"/>
        <v>0</v>
      </c>
      <c r="AE184" s="71">
        <f>VLOOKUP(A184,OM_SIAFI!$B:$E,4,0)</f>
        <v>0</v>
      </c>
      <c r="AF184" s="74">
        <f t="shared" si="53"/>
        <v>0</v>
      </c>
      <c r="AG184" s="71">
        <f>VLOOKUP(A184,OM_SIAFI!$B:$F,5,0)</f>
        <v>0</v>
      </c>
      <c r="AH184" s="74">
        <f t="shared" si="54"/>
        <v>0</v>
      </c>
      <c r="AI184" s="86">
        <f t="shared" si="55"/>
        <v>72</v>
      </c>
    </row>
    <row r="185" spans="1:35" x14ac:dyDescent="0.25">
      <c r="A185" s="55">
        <v>781153</v>
      </c>
      <c r="B185" s="55" t="s">
        <v>322</v>
      </c>
      <c r="C185" s="56">
        <v>0</v>
      </c>
      <c r="D185" s="63">
        <f t="shared" si="56"/>
        <v>0</v>
      </c>
      <c r="E185" s="70" t="str" cm="1">
        <f t="array" ref="E185">_xlfn.IFS(D185&gt;20%,"10",D185&gt;10%,"7",D185&gt;0%,"4",D185=0,"0")</f>
        <v>0</v>
      </c>
      <c r="F185" s="74">
        <f t="shared" si="39"/>
        <v>0</v>
      </c>
      <c r="G185" s="56">
        <f>VLOOKUP(A185,PAGAMENTO!$A:$C,3,0)</f>
        <v>11898075.970000001</v>
      </c>
      <c r="H185" s="57">
        <f t="shared" si="40"/>
        <v>1.2062861325797159E-3</v>
      </c>
      <c r="I185" s="70" t="str" cm="1">
        <f t="array" ref="I185">_xlfn.IFS(H185&gt;20%,"10",H185&gt;10%,"7",H185&gt;0%,"4",H185=0,"0")</f>
        <v>4</v>
      </c>
      <c r="J185" s="74">
        <f t="shared" si="41"/>
        <v>12</v>
      </c>
      <c r="K185" s="56">
        <f>VLOOKUP(A185,MUNIC!C:E,3,0)</f>
        <v>4889.3999999999996</v>
      </c>
      <c r="L185" s="57">
        <f t="shared" si="42"/>
        <v>2.3015632364509426E-5</v>
      </c>
      <c r="M185" s="70" t="str">
        <f t="shared" si="43"/>
        <v>4</v>
      </c>
      <c r="N185" s="74">
        <f t="shared" si="44"/>
        <v>8</v>
      </c>
      <c r="O185" s="56">
        <v>0</v>
      </c>
      <c r="P185" s="56">
        <v>0</v>
      </c>
      <c r="Q185" s="72">
        <f t="shared" si="38"/>
        <v>0</v>
      </c>
      <c r="R185" s="57">
        <f t="shared" si="45"/>
        <v>0</v>
      </c>
      <c r="S185" s="70" t="str" cm="1">
        <f t="array" ref="S185">_xlfn.IFS(R185&gt;20%,"10",R185&gt;10%,"7",R185&gt;0%,"4",R185=0,"0")</f>
        <v>0</v>
      </c>
      <c r="T185" s="74">
        <f t="shared" si="46"/>
        <v>0</v>
      </c>
      <c r="U185" s="55" t="s">
        <v>772</v>
      </c>
      <c r="V185" s="71" t="str">
        <f t="shared" si="47"/>
        <v>10</v>
      </c>
      <c r="W185" s="74">
        <f t="shared" si="48"/>
        <v>40</v>
      </c>
      <c r="X185" s="55">
        <f>VLOOKUP(A185,'NOTAS AUDITORIA-CONTINUA-OM'!$A:$C,3,0)</f>
        <v>2</v>
      </c>
      <c r="Y185" s="57">
        <f>VLOOKUP(A185,'NOTAS AUDITORIA-CONTINUA-OM'!$A:$D,4,0)</f>
        <v>3.3692722371967657E-4</v>
      </c>
      <c r="Z185" s="71" t="str">
        <f t="shared" si="49"/>
        <v>4</v>
      </c>
      <c r="AA185" s="74">
        <f t="shared" si="50"/>
        <v>12</v>
      </c>
      <c r="AB185" s="55">
        <f>VLOOKUP(A185,'OM em FOCO'!$B:$G,6,0)</f>
        <v>0</v>
      </c>
      <c r="AC185" s="71">
        <f t="shared" si="51"/>
        <v>0</v>
      </c>
      <c r="AD185" s="74">
        <f t="shared" si="52"/>
        <v>0</v>
      </c>
      <c r="AE185" s="71">
        <f>VLOOKUP(A185,OM_SIAFI!$B:$E,4,0)</f>
        <v>0</v>
      </c>
      <c r="AF185" s="74">
        <f t="shared" si="53"/>
        <v>0</v>
      </c>
      <c r="AG185" s="71">
        <f>VLOOKUP(A185,OM_SIAFI!$B:$F,5,0)</f>
        <v>0</v>
      </c>
      <c r="AH185" s="74">
        <f t="shared" si="54"/>
        <v>0</v>
      </c>
      <c r="AI185" s="86">
        <f t="shared" si="55"/>
        <v>72</v>
      </c>
    </row>
    <row r="186" spans="1:35" x14ac:dyDescent="0.25">
      <c r="A186" s="55">
        <v>783103</v>
      </c>
      <c r="B186" s="55" t="s">
        <v>363</v>
      </c>
      <c r="C186" s="56">
        <v>0</v>
      </c>
      <c r="D186" s="63">
        <f t="shared" si="56"/>
        <v>0</v>
      </c>
      <c r="E186" s="70" t="str" cm="1">
        <f t="array" ref="E186">_xlfn.IFS(D186&gt;20%,"10",D186&gt;10%,"7",D186&gt;0%,"4",D186=0,"0")</f>
        <v>0</v>
      </c>
      <c r="F186" s="74">
        <f t="shared" si="39"/>
        <v>0</v>
      </c>
      <c r="G186" s="56">
        <f>VLOOKUP(A186,PAGAMENTO!$A:$C,3,0)</f>
        <v>11604253.489999998</v>
      </c>
      <c r="H186" s="57">
        <f t="shared" si="40"/>
        <v>1.1764969478444815E-3</v>
      </c>
      <c r="I186" s="70" t="str" cm="1">
        <f t="array" ref="I186">_xlfn.IFS(H186&gt;20%,"10",H186&gt;10%,"7",H186&gt;0%,"4",H186=0,"0")</f>
        <v>4</v>
      </c>
      <c r="J186" s="74">
        <f t="shared" si="41"/>
        <v>12</v>
      </c>
      <c r="K186" s="56">
        <f>VLOOKUP(A186,MUNIC!C:E,3,0)</f>
        <v>348186.6</v>
      </c>
      <c r="L186" s="57">
        <f t="shared" si="42"/>
        <v>1.6390016729759269E-3</v>
      </c>
      <c r="M186" s="70" t="str">
        <f t="shared" si="43"/>
        <v>4</v>
      </c>
      <c r="N186" s="74">
        <f t="shared" si="44"/>
        <v>8</v>
      </c>
      <c r="O186" s="56">
        <v>0</v>
      </c>
      <c r="P186" s="56">
        <v>0</v>
      </c>
      <c r="Q186" s="72">
        <f t="shared" si="38"/>
        <v>0</v>
      </c>
      <c r="R186" s="57">
        <f t="shared" si="45"/>
        <v>0</v>
      </c>
      <c r="S186" s="70" t="str" cm="1">
        <f t="array" ref="S186">_xlfn.IFS(R186&gt;20%,"10",R186&gt;10%,"7",R186&gt;0%,"4",R186=0,"0")</f>
        <v>0</v>
      </c>
      <c r="T186" s="74">
        <f t="shared" si="46"/>
        <v>0</v>
      </c>
      <c r="U186" s="55" t="s">
        <v>772</v>
      </c>
      <c r="V186" s="71" t="str">
        <f t="shared" si="47"/>
        <v>10</v>
      </c>
      <c r="W186" s="74">
        <f t="shared" si="48"/>
        <v>40</v>
      </c>
      <c r="X186" s="55">
        <f>VLOOKUP(A186,'NOTAS AUDITORIA-CONTINUA-OM'!$A:$C,3,0)</f>
        <v>2</v>
      </c>
      <c r="Y186" s="57">
        <f>VLOOKUP(A186,'NOTAS AUDITORIA-CONTINUA-OM'!$A:$D,4,0)</f>
        <v>3.3692722371967657E-4</v>
      </c>
      <c r="Z186" s="71" t="str">
        <f t="shared" si="49"/>
        <v>4</v>
      </c>
      <c r="AA186" s="74">
        <f t="shared" si="50"/>
        <v>12</v>
      </c>
      <c r="AB186" s="55">
        <f>VLOOKUP(A186,'OM em FOCO'!$B:$G,6,0)</f>
        <v>0</v>
      </c>
      <c r="AC186" s="71">
        <f t="shared" si="51"/>
        <v>0</v>
      </c>
      <c r="AD186" s="74">
        <f t="shared" si="52"/>
        <v>0</v>
      </c>
      <c r="AE186" s="71">
        <f>VLOOKUP(A186,OM_SIAFI!$B:$E,4,0)</f>
        <v>0</v>
      </c>
      <c r="AF186" s="74">
        <f t="shared" si="53"/>
        <v>0</v>
      </c>
      <c r="AG186" s="71">
        <f>VLOOKUP(A186,OM_SIAFI!$B:$F,5,0)</f>
        <v>0</v>
      </c>
      <c r="AH186" s="74">
        <f t="shared" si="54"/>
        <v>0</v>
      </c>
      <c r="AI186" s="86">
        <f t="shared" si="55"/>
        <v>72</v>
      </c>
    </row>
    <row r="187" spans="1:35" x14ac:dyDescent="0.25">
      <c r="A187" s="55">
        <v>781152</v>
      </c>
      <c r="B187" s="55" t="s">
        <v>321</v>
      </c>
      <c r="C187" s="56">
        <v>0</v>
      </c>
      <c r="D187" s="63">
        <f t="shared" si="56"/>
        <v>0</v>
      </c>
      <c r="E187" s="70" t="str" cm="1">
        <f t="array" ref="E187">_xlfn.IFS(D187&gt;20%,"10",D187&gt;10%,"7",D187&gt;0%,"4",D187=0,"0")</f>
        <v>0</v>
      </c>
      <c r="F187" s="74">
        <f t="shared" si="39"/>
        <v>0</v>
      </c>
      <c r="G187" s="56">
        <f>VLOOKUP(A187,PAGAMENTO!$A:$C,3,0)</f>
        <v>11587998.450000001</v>
      </c>
      <c r="H187" s="57">
        <f t="shared" si="40"/>
        <v>1.1748489310234452E-3</v>
      </c>
      <c r="I187" s="70" t="str" cm="1">
        <f t="array" ref="I187">_xlfn.IFS(H187&gt;20%,"10",H187&gt;10%,"7",H187&gt;0%,"4",H187=0,"0")</f>
        <v>4</v>
      </c>
      <c r="J187" s="74">
        <f t="shared" si="41"/>
        <v>12</v>
      </c>
      <c r="K187" s="56">
        <f>VLOOKUP(A187,MUNIC!C:E,3,0)</f>
        <v>292371.3</v>
      </c>
      <c r="L187" s="57">
        <f t="shared" si="42"/>
        <v>1.3762650539398892E-3</v>
      </c>
      <c r="M187" s="70" t="str">
        <f t="shared" si="43"/>
        <v>4</v>
      </c>
      <c r="N187" s="74">
        <f t="shared" si="44"/>
        <v>8</v>
      </c>
      <c r="O187" s="56">
        <v>0</v>
      </c>
      <c r="P187" s="56">
        <v>0</v>
      </c>
      <c r="Q187" s="72">
        <f t="shared" si="38"/>
        <v>0</v>
      </c>
      <c r="R187" s="57">
        <f t="shared" si="45"/>
        <v>0</v>
      </c>
      <c r="S187" s="70" t="str" cm="1">
        <f t="array" ref="S187">_xlfn.IFS(R187&gt;20%,"10",R187&gt;10%,"7",R187&gt;0%,"4",R187=0,"0")</f>
        <v>0</v>
      </c>
      <c r="T187" s="74">
        <f t="shared" si="46"/>
        <v>0</v>
      </c>
      <c r="U187" s="55" t="s">
        <v>772</v>
      </c>
      <c r="V187" s="71" t="str">
        <f t="shared" si="47"/>
        <v>10</v>
      </c>
      <c r="W187" s="74">
        <f t="shared" si="48"/>
        <v>40</v>
      </c>
      <c r="X187" s="55">
        <f>VLOOKUP(A187,'NOTAS AUDITORIA-CONTINUA-OM'!$A:$C,3,0)</f>
        <v>2</v>
      </c>
      <c r="Y187" s="57">
        <f>VLOOKUP(A187,'NOTAS AUDITORIA-CONTINUA-OM'!$A:$D,4,0)</f>
        <v>3.3692722371967657E-4</v>
      </c>
      <c r="Z187" s="71" t="str">
        <f t="shared" si="49"/>
        <v>4</v>
      </c>
      <c r="AA187" s="74">
        <f t="shared" si="50"/>
        <v>12</v>
      </c>
      <c r="AB187" s="55">
        <f>VLOOKUP(A187,'OM em FOCO'!$B:$G,6,0)</f>
        <v>0</v>
      </c>
      <c r="AC187" s="71">
        <f t="shared" si="51"/>
        <v>0</v>
      </c>
      <c r="AD187" s="74">
        <f t="shared" si="52"/>
        <v>0</v>
      </c>
      <c r="AE187" s="71">
        <f>VLOOKUP(A187,OM_SIAFI!$B:$E,4,0)</f>
        <v>0</v>
      </c>
      <c r="AF187" s="74">
        <f t="shared" si="53"/>
        <v>0</v>
      </c>
      <c r="AG187" s="71">
        <f>VLOOKUP(A187,OM_SIAFI!$B:$F,5,0)</f>
        <v>0</v>
      </c>
      <c r="AH187" s="74">
        <f t="shared" si="54"/>
        <v>0</v>
      </c>
      <c r="AI187" s="86">
        <f t="shared" si="55"/>
        <v>72</v>
      </c>
    </row>
    <row r="188" spans="1:35" x14ac:dyDescent="0.25">
      <c r="A188" s="55">
        <v>763000</v>
      </c>
      <c r="B188" s="55" t="s">
        <v>268</v>
      </c>
      <c r="C188" s="56">
        <v>0</v>
      </c>
      <c r="D188" s="63">
        <f t="shared" si="56"/>
        <v>0</v>
      </c>
      <c r="E188" s="70" t="str" cm="1">
        <f t="array" ref="E188">_xlfn.IFS(D188&gt;20%,"10",D188&gt;10%,"7",D188&gt;0%,"4",D188=0,"0")</f>
        <v>0</v>
      </c>
      <c r="F188" s="74">
        <f t="shared" si="39"/>
        <v>0</v>
      </c>
      <c r="G188" s="56">
        <f>VLOOKUP(A188,PAGAMENTO!$A:$C,3,0)</f>
        <v>11436172.870000001</v>
      </c>
      <c r="H188" s="57">
        <f t="shared" si="40"/>
        <v>1.15945609841869E-3</v>
      </c>
      <c r="I188" s="70" t="str" cm="1">
        <f t="array" ref="I188">_xlfn.IFS(H188&gt;20%,"10",H188&gt;10%,"7",H188&gt;0%,"4",H188=0,"0")</f>
        <v>4</v>
      </c>
      <c r="J188" s="74">
        <f t="shared" si="41"/>
        <v>12</v>
      </c>
      <c r="K188" s="56">
        <f>VLOOKUP(A188,MUNIC!C:E,3,0)</f>
        <v>0</v>
      </c>
      <c r="L188" s="57">
        <f t="shared" si="42"/>
        <v>0</v>
      </c>
      <c r="M188" s="70" t="str">
        <f t="shared" si="43"/>
        <v>0</v>
      </c>
      <c r="N188" s="74">
        <f t="shared" si="44"/>
        <v>0</v>
      </c>
      <c r="O188" s="56">
        <v>0</v>
      </c>
      <c r="P188" s="56">
        <v>0</v>
      </c>
      <c r="Q188" s="72">
        <f t="shared" si="38"/>
        <v>0</v>
      </c>
      <c r="R188" s="57">
        <f t="shared" si="45"/>
        <v>0</v>
      </c>
      <c r="S188" s="70" t="str" cm="1">
        <f t="array" ref="S188">_xlfn.IFS(R188&gt;20%,"10",R188&gt;10%,"7",R188&gt;0%,"4",R188=0,"0")</f>
        <v>0</v>
      </c>
      <c r="T188" s="74">
        <f t="shared" si="46"/>
        <v>0</v>
      </c>
      <c r="U188" s="55" t="s">
        <v>772</v>
      </c>
      <c r="V188" s="71" t="str">
        <f t="shared" si="47"/>
        <v>10</v>
      </c>
      <c r="W188" s="74">
        <f t="shared" si="48"/>
        <v>40</v>
      </c>
      <c r="X188" s="56">
        <v>0</v>
      </c>
      <c r="Y188" s="57">
        <v>0</v>
      </c>
      <c r="Z188" s="71" t="str">
        <f t="shared" si="49"/>
        <v>4</v>
      </c>
      <c r="AA188" s="74">
        <f t="shared" si="50"/>
        <v>12</v>
      </c>
      <c r="AB188" s="55">
        <f>VLOOKUP(A188,'OM em FOCO'!$B:$G,6,0)</f>
        <v>0</v>
      </c>
      <c r="AC188" s="71">
        <f t="shared" si="51"/>
        <v>0</v>
      </c>
      <c r="AD188" s="74">
        <f t="shared" si="52"/>
        <v>0</v>
      </c>
      <c r="AE188" s="71">
        <f>VLOOKUP(A188,OM_SIAFI!$B:$E,4,0)</f>
        <v>0</v>
      </c>
      <c r="AF188" s="74">
        <f t="shared" si="53"/>
        <v>0</v>
      </c>
      <c r="AG188" s="71">
        <f>VLOOKUP(A188,OM_SIAFI!$B:$F,5,0)</f>
        <v>0</v>
      </c>
      <c r="AH188" s="74">
        <f t="shared" si="54"/>
        <v>0</v>
      </c>
      <c r="AI188" s="86">
        <f t="shared" si="55"/>
        <v>64</v>
      </c>
    </row>
    <row r="189" spans="1:35" x14ac:dyDescent="0.25">
      <c r="A189" s="55">
        <v>751204</v>
      </c>
      <c r="B189" s="55" t="s">
        <v>245</v>
      </c>
      <c r="C189" s="56">
        <v>0</v>
      </c>
      <c r="D189" s="63">
        <f t="shared" si="56"/>
        <v>0</v>
      </c>
      <c r="E189" s="70" t="str" cm="1">
        <f t="array" ref="E189">_xlfn.IFS(D189&gt;20%,"10",D189&gt;10%,"7",D189&gt;0%,"4",D189=0,"0")</f>
        <v>0</v>
      </c>
      <c r="F189" s="74">
        <f t="shared" si="39"/>
        <v>0</v>
      </c>
      <c r="G189" s="56">
        <f>VLOOKUP(A189,PAGAMENTO!$A:$C,3,0)</f>
        <v>11108731.440000001</v>
      </c>
      <c r="H189" s="57">
        <f t="shared" si="40"/>
        <v>1.1262584572843586E-3</v>
      </c>
      <c r="I189" s="70" t="str" cm="1">
        <f t="array" ref="I189">_xlfn.IFS(H189&gt;20%,"10",H189&gt;10%,"7",H189&gt;0%,"4",H189=0,"0")</f>
        <v>4</v>
      </c>
      <c r="J189" s="74">
        <f t="shared" si="41"/>
        <v>12</v>
      </c>
      <c r="K189" s="56">
        <f>VLOOKUP(A189,MUNIC!C:E,3,0)</f>
        <v>15435</v>
      </c>
      <c r="L189" s="57">
        <f t="shared" si="42"/>
        <v>7.2656417054485826E-5</v>
      </c>
      <c r="M189" s="70" t="str">
        <f t="shared" si="43"/>
        <v>4</v>
      </c>
      <c r="N189" s="74">
        <f t="shared" si="44"/>
        <v>8</v>
      </c>
      <c r="O189" s="56">
        <v>0</v>
      </c>
      <c r="P189" s="56">
        <v>0</v>
      </c>
      <c r="Q189" s="72">
        <f t="shared" si="38"/>
        <v>0</v>
      </c>
      <c r="R189" s="57">
        <f t="shared" si="45"/>
        <v>0</v>
      </c>
      <c r="S189" s="70" t="str" cm="1">
        <f t="array" ref="S189">_xlfn.IFS(R189&gt;20%,"10",R189&gt;10%,"7",R189&gt;0%,"4",R189=0,"0")</f>
        <v>0</v>
      </c>
      <c r="T189" s="74">
        <f t="shared" si="46"/>
        <v>0</v>
      </c>
      <c r="U189" s="55" t="s">
        <v>772</v>
      </c>
      <c r="V189" s="71" t="str">
        <f t="shared" si="47"/>
        <v>10</v>
      </c>
      <c r="W189" s="74">
        <f t="shared" si="48"/>
        <v>40</v>
      </c>
      <c r="X189" s="55">
        <f>VLOOKUP(A189,'NOTAS AUDITORIA-CONTINUA-OM'!$A:$C,3,0)</f>
        <v>3</v>
      </c>
      <c r="Y189" s="57">
        <f>VLOOKUP(A189,'NOTAS AUDITORIA-CONTINUA-OM'!$A:$D,4,0)</f>
        <v>5.0539083557951485E-4</v>
      </c>
      <c r="Z189" s="71" t="str">
        <f t="shared" si="49"/>
        <v>4</v>
      </c>
      <c r="AA189" s="74">
        <f t="shared" si="50"/>
        <v>12</v>
      </c>
      <c r="AB189" s="55">
        <f>VLOOKUP(A189,'OM em FOCO'!$B:$G,6,0)</f>
        <v>0</v>
      </c>
      <c r="AC189" s="71">
        <f t="shared" si="51"/>
        <v>0</v>
      </c>
      <c r="AD189" s="74">
        <f t="shared" si="52"/>
        <v>0</v>
      </c>
      <c r="AE189" s="71">
        <f>VLOOKUP(A189,OM_SIAFI!$B:$E,4,0)</f>
        <v>0</v>
      </c>
      <c r="AF189" s="74">
        <f t="shared" si="53"/>
        <v>0</v>
      </c>
      <c r="AG189" s="71">
        <f>VLOOKUP(A189,OM_SIAFI!$B:$F,5,0)</f>
        <v>0</v>
      </c>
      <c r="AH189" s="74">
        <f t="shared" si="54"/>
        <v>0</v>
      </c>
      <c r="AI189" s="86">
        <f t="shared" si="55"/>
        <v>72</v>
      </c>
    </row>
    <row r="190" spans="1:35" x14ac:dyDescent="0.25">
      <c r="A190" s="55">
        <v>780020</v>
      </c>
      <c r="B190" s="55" t="s">
        <v>312</v>
      </c>
      <c r="C190" s="56">
        <v>0</v>
      </c>
      <c r="D190" s="63">
        <f t="shared" si="56"/>
        <v>0</v>
      </c>
      <c r="E190" s="70" t="str" cm="1">
        <f t="array" ref="E190">_xlfn.IFS(D190&gt;20%,"10",D190&gt;10%,"7",D190&gt;0%,"4",D190=0,"0")</f>
        <v>0</v>
      </c>
      <c r="F190" s="74">
        <f t="shared" si="39"/>
        <v>0</v>
      </c>
      <c r="G190" s="56">
        <f>VLOOKUP(A190,PAGAMENTO!$A:$C,3,0)</f>
        <v>10932661.950000003</v>
      </c>
      <c r="H190" s="57">
        <f t="shared" si="40"/>
        <v>1.1084076564748071E-3</v>
      </c>
      <c r="I190" s="70" t="str" cm="1">
        <f t="array" ref="I190">_xlfn.IFS(H190&gt;20%,"10",H190&gt;10%,"7",H190&gt;0%,"4",H190=0,"0")</f>
        <v>4</v>
      </c>
      <c r="J190" s="74">
        <f t="shared" si="41"/>
        <v>12</v>
      </c>
      <c r="K190" s="56">
        <f>VLOOKUP(A190,MUNIC!C:E,3,0)</f>
        <v>0</v>
      </c>
      <c r="L190" s="57">
        <f t="shared" si="42"/>
        <v>0</v>
      </c>
      <c r="M190" s="70" t="str">
        <f t="shared" si="43"/>
        <v>0</v>
      </c>
      <c r="N190" s="74">
        <f t="shared" si="44"/>
        <v>0</v>
      </c>
      <c r="O190" s="56">
        <v>0</v>
      </c>
      <c r="P190" s="56">
        <v>0</v>
      </c>
      <c r="Q190" s="72">
        <f t="shared" si="38"/>
        <v>0</v>
      </c>
      <c r="R190" s="57">
        <f t="shared" si="45"/>
        <v>0</v>
      </c>
      <c r="S190" s="70" t="str" cm="1">
        <f t="array" ref="S190">_xlfn.IFS(R190&gt;20%,"10",R190&gt;10%,"7",R190&gt;0%,"4",R190=0,"0")</f>
        <v>0</v>
      </c>
      <c r="T190" s="74">
        <f t="shared" si="46"/>
        <v>0</v>
      </c>
      <c r="U190" s="55" t="s">
        <v>772</v>
      </c>
      <c r="V190" s="71" t="str">
        <f t="shared" si="47"/>
        <v>10</v>
      </c>
      <c r="W190" s="74">
        <f t="shared" si="48"/>
        <v>40</v>
      </c>
      <c r="X190" s="56">
        <v>0</v>
      </c>
      <c r="Y190" s="57">
        <v>0</v>
      </c>
      <c r="Z190" s="71" t="str">
        <f t="shared" si="49"/>
        <v>4</v>
      </c>
      <c r="AA190" s="74">
        <f t="shared" si="50"/>
        <v>12</v>
      </c>
      <c r="AB190" s="55">
        <f>VLOOKUP(A190,'OM em FOCO'!$B:$G,6,0)</f>
        <v>0</v>
      </c>
      <c r="AC190" s="71">
        <f t="shared" si="51"/>
        <v>0</v>
      </c>
      <c r="AD190" s="74">
        <f t="shared" si="52"/>
        <v>0</v>
      </c>
      <c r="AE190" s="71">
        <f>VLOOKUP(A190,OM_SIAFI!$B:$E,4,0)</f>
        <v>0</v>
      </c>
      <c r="AF190" s="74">
        <f t="shared" si="53"/>
        <v>0</v>
      </c>
      <c r="AG190" s="71">
        <f>VLOOKUP(A190,OM_SIAFI!$B:$F,5,0)</f>
        <v>0</v>
      </c>
      <c r="AH190" s="74">
        <f t="shared" si="54"/>
        <v>0</v>
      </c>
      <c r="AI190" s="86">
        <f t="shared" si="55"/>
        <v>64</v>
      </c>
    </row>
    <row r="191" spans="1:35" x14ac:dyDescent="0.25">
      <c r="A191" s="55">
        <v>720312</v>
      </c>
      <c r="B191" s="55" t="s">
        <v>603</v>
      </c>
      <c r="C191" s="56">
        <v>0</v>
      </c>
      <c r="D191" s="63">
        <f t="shared" si="56"/>
        <v>0</v>
      </c>
      <c r="E191" s="70" t="str" cm="1">
        <f t="array" ref="E191">_xlfn.IFS(D191&gt;20%,"10",D191&gt;10%,"7",D191&gt;0%,"4",D191=0,"0")</f>
        <v>0</v>
      </c>
      <c r="F191" s="74">
        <f t="shared" si="39"/>
        <v>0</v>
      </c>
      <c r="G191" s="56">
        <f>VLOOKUP(A191,PAGAMENTO!$A:$C,3,0)</f>
        <v>10796263.319999998</v>
      </c>
      <c r="H191" s="57">
        <f t="shared" si="40"/>
        <v>1.094578884807292E-3</v>
      </c>
      <c r="I191" s="70" t="str" cm="1">
        <f t="array" ref="I191">_xlfn.IFS(H191&gt;20%,"10",H191&gt;10%,"7",H191&gt;0%,"4",H191=0,"0")</f>
        <v>4</v>
      </c>
      <c r="J191" s="74">
        <f t="shared" si="41"/>
        <v>12</v>
      </c>
      <c r="K191" s="56">
        <f>VLOOKUP(A191,MUNIC!C:E,3,0)</f>
        <v>0</v>
      </c>
      <c r="L191" s="57">
        <f t="shared" si="42"/>
        <v>0</v>
      </c>
      <c r="M191" s="70" t="str">
        <f t="shared" si="43"/>
        <v>0</v>
      </c>
      <c r="N191" s="74">
        <f t="shared" si="44"/>
        <v>0</v>
      </c>
      <c r="O191" s="56">
        <v>0</v>
      </c>
      <c r="P191" s="56">
        <v>0</v>
      </c>
      <c r="Q191" s="72">
        <f t="shared" si="38"/>
        <v>0</v>
      </c>
      <c r="R191" s="57">
        <f t="shared" si="45"/>
        <v>0</v>
      </c>
      <c r="S191" s="70" t="str" cm="1">
        <f t="array" ref="S191">_xlfn.IFS(R191&gt;20%,"10",R191&gt;10%,"7",R191&gt;0%,"4",R191=0,"0")</f>
        <v>0</v>
      </c>
      <c r="T191" s="74">
        <f t="shared" si="46"/>
        <v>0</v>
      </c>
      <c r="U191" s="55" t="s">
        <v>772</v>
      </c>
      <c r="V191" s="71" t="str">
        <f t="shared" si="47"/>
        <v>10</v>
      </c>
      <c r="W191" s="74">
        <f t="shared" si="48"/>
        <v>40</v>
      </c>
      <c r="X191" s="56">
        <v>0</v>
      </c>
      <c r="Y191" s="57">
        <v>0</v>
      </c>
      <c r="Z191" s="71" t="str">
        <f t="shared" si="49"/>
        <v>4</v>
      </c>
      <c r="AA191" s="74">
        <f t="shared" si="50"/>
        <v>12</v>
      </c>
      <c r="AB191" s="55">
        <f>VLOOKUP(A191,'OM em FOCO'!$B:$G,6,0)</f>
        <v>0</v>
      </c>
      <c r="AC191" s="71">
        <f t="shared" si="51"/>
        <v>0</v>
      </c>
      <c r="AD191" s="74">
        <f t="shared" si="52"/>
        <v>0</v>
      </c>
      <c r="AE191" s="71">
        <f>VLOOKUP(A191,OM_SIAFI!$B:$E,4,0)</f>
        <v>0</v>
      </c>
      <c r="AF191" s="74">
        <f t="shared" si="53"/>
        <v>0</v>
      </c>
      <c r="AG191" s="71">
        <f>VLOOKUP(A191,OM_SIAFI!$B:$F,5,0)</f>
        <v>0</v>
      </c>
      <c r="AH191" s="74">
        <f t="shared" si="54"/>
        <v>0</v>
      </c>
      <c r="AI191" s="86">
        <f t="shared" si="55"/>
        <v>64</v>
      </c>
    </row>
    <row r="192" spans="1:35" x14ac:dyDescent="0.25">
      <c r="A192" s="55">
        <v>751215</v>
      </c>
      <c r="B192" s="55" t="s">
        <v>251</v>
      </c>
      <c r="C192" s="56">
        <v>0</v>
      </c>
      <c r="D192" s="63">
        <f t="shared" si="56"/>
        <v>0</v>
      </c>
      <c r="E192" s="70" t="str" cm="1">
        <f t="array" ref="E192">_xlfn.IFS(D192&gt;20%,"10",D192&gt;10%,"7",D192&gt;0%,"4",D192=0,"0")</f>
        <v>0</v>
      </c>
      <c r="F192" s="74">
        <f t="shared" si="39"/>
        <v>0</v>
      </c>
      <c r="G192" s="56">
        <f>VLOOKUP(A192,PAGAMENTO!$A:$C,3,0)</f>
        <v>10744538.109999999</v>
      </c>
      <c r="H192" s="57">
        <f t="shared" si="40"/>
        <v>1.0893347256940794E-3</v>
      </c>
      <c r="I192" s="70" t="str" cm="1">
        <f t="array" ref="I192">_xlfn.IFS(H192&gt;20%,"10",H192&gt;10%,"7",H192&gt;0%,"4",H192=0,"0")</f>
        <v>4</v>
      </c>
      <c r="J192" s="74">
        <f t="shared" si="41"/>
        <v>12</v>
      </c>
      <c r="K192" s="56">
        <f>VLOOKUP(A192,MUNIC!C:E,3,0)</f>
        <v>0</v>
      </c>
      <c r="L192" s="57">
        <f t="shared" si="42"/>
        <v>0</v>
      </c>
      <c r="M192" s="70" t="str">
        <f t="shared" si="43"/>
        <v>0</v>
      </c>
      <c r="N192" s="74">
        <f t="shared" si="44"/>
        <v>0</v>
      </c>
      <c r="O192" s="56">
        <v>0</v>
      </c>
      <c r="P192" s="56">
        <v>0</v>
      </c>
      <c r="Q192" s="72">
        <f t="shared" si="38"/>
        <v>0</v>
      </c>
      <c r="R192" s="57">
        <f t="shared" si="45"/>
        <v>0</v>
      </c>
      <c r="S192" s="70" t="str" cm="1">
        <f t="array" ref="S192">_xlfn.IFS(R192&gt;20%,"10",R192&gt;10%,"7",R192&gt;0%,"4",R192=0,"0")</f>
        <v>0</v>
      </c>
      <c r="T192" s="74">
        <f t="shared" si="46"/>
        <v>0</v>
      </c>
      <c r="U192" s="55" t="s">
        <v>772</v>
      </c>
      <c r="V192" s="71" t="str">
        <f t="shared" si="47"/>
        <v>10</v>
      </c>
      <c r="W192" s="74">
        <f t="shared" si="48"/>
        <v>40</v>
      </c>
      <c r="X192" s="55">
        <f>VLOOKUP(A192,'NOTAS AUDITORIA-CONTINUA-OM'!$A:$C,3,0)</f>
        <v>4</v>
      </c>
      <c r="Y192" s="57">
        <f>VLOOKUP(A192,'NOTAS AUDITORIA-CONTINUA-OM'!$A:$D,4,0)</f>
        <v>6.7385444743935314E-4</v>
      </c>
      <c r="Z192" s="71" t="str">
        <f t="shared" si="49"/>
        <v>4</v>
      </c>
      <c r="AA192" s="74">
        <f t="shared" si="50"/>
        <v>12</v>
      </c>
      <c r="AB192" s="55">
        <f>VLOOKUP(A192,'OM em FOCO'!$B:$G,6,0)</f>
        <v>0</v>
      </c>
      <c r="AC192" s="71">
        <f t="shared" si="51"/>
        <v>0</v>
      </c>
      <c r="AD192" s="74">
        <f t="shared" si="52"/>
        <v>0</v>
      </c>
      <c r="AE192" s="71">
        <f>VLOOKUP(A192,OM_SIAFI!$B:$E,4,0)</f>
        <v>5</v>
      </c>
      <c r="AF192" s="74">
        <f t="shared" si="53"/>
        <v>5</v>
      </c>
      <c r="AG192" s="71">
        <f>VLOOKUP(A192,OM_SIAFI!$B:$F,5,0)</f>
        <v>0</v>
      </c>
      <c r="AH192" s="74">
        <f t="shared" si="54"/>
        <v>0</v>
      </c>
      <c r="AI192" s="86">
        <f t="shared" si="55"/>
        <v>69</v>
      </c>
    </row>
    <row r="193" spans="1:35" x14ac:dyDescent="0.25">
      <c r="A193" s="55">
        <v>751201</v>
      </c>
      <c r="B193" s="55" t="s">
        <v>242</v>
      </c>
      <c r="C193" s="56">
        <v>0</v>
      </c>
      <c r="D193" s="63">
        <f t="shared" si="56"/>
        <v>0</v>
      </c>
      <c r="E193" s="70" t="str" cm="1">
        <f t="array" ref="E193">_xlfn.IFS(D193&gt;20%,"10",D193&gt;10%,"7",D193&gt;0%,"4",D193=0,"0")</f>
        <v>0</v>
      </c>
      <c r="F193" s="74">
        <f t="shared" si="39"/>
        <v>0</v>
      </c>
      <c r="G193" s="56">
        <f>VLOOKUP(A193,PAGAMENTO!$A:$C,3,0)</f>
        <v>10383089.379999999</v>
      </c>
      <c r="H193" s="57">
        <f t="shared" si="40"/>
        <v>1.052689255305681E-3</v>
      </c>
      <c r="I193" s="70" t="str" cm="1">
        <f t="array" ref="I193">_xlfn.IFS(H193&gt;20%,"10",H193&gt;10%,"7",H193&gt;0%,"4",H193=0,"0")</f>
        <v>4</v>
      </c>
      <c r="J193" s="74">
        <f t="shared" si="41"/>
        <v>12</v>
      </c>
      <c r="K193" s="56">
        <f>VLOOKUP(A193,MUNIC!C:E,3,0)</f>
        <v>0</v>
      </c>
      <c r="L193" s="57">
        <f t="shared" si="42"/>
        <v>0</v>
      </c>
      <c r="M193" s="70" t="str">
        <f t="shared" si="43"/>
        <v>0</v>
      </c>
      <c r="N193" s="74">
        <f t="shared" si="44"/>
        <v>0</v>
      </c>
      <c r="O193" s="56">
        <v>0</v>
      </c>
      <c r="P193" s="56">
        <v>0</v>
      </c>
      <c r="Q193" s="72">
        <f t="shared" si="38"/>
        <v>0</v>
      </c>
      <c r="R193" s="57">
        <f t="shared" si="45"/>
        <v>0</v>
      </c>
      <c r="S193" s="70" t="str" cm="1">
        <f t="array" ref="S193">_xlfn.IFS(R193&gt;20%,"10",R193&gt;10%,"7",R193&gt;0%,"4",R193=0,"0")</f>
        <v>0</v>
      </c>
      <c r="T193" s="74">
        <f t="shared" si="46"/>
        <v>0</v>
      </c>
      <c r="U193" s="55">
        <f>VLOOKUP(A193,'Tempo sem Auditoria'!$A:$M,13,0)</f>
        <v>9</v>
      </c>
      <c r="V193" s="71" t="str">
        <f t="shared" si="47"/>
        <v>10</v>
      </c>
      <c r="W193" s="74">
        <f t="shared" si="48"/>
        <v>40</v>
      </c>
      <c r="X193" s="55">
        <f>VLOOKUP(A193,'NOTAS AUDITORIA-CONTINUA-OM'!$A:$C,3,0)</f>
        <v>3</v>
      </c>
      <c r="Y193" s="57">
        <f>VLOOKUP(A193,'NOTAS AUDITORIA-CONTINUA-OM'!$A:$D,4,0)</f>
        <v>5.0539083557951485E-4</v>
      </c>
      <c r="Z193" s="71" t="str">
        <f t="shared" si="49"/>
        <v>4</v>
      </c>
      <c r="AA193" s="74">
        <f t="shared" si="50"/>
        <v>12</v>
      </c>
      <c r="AB193" s="55">
        <f>VLOOKUP(A193,'OM em FOCO'!$B:$G,6,0)</f>
        <v>0</v>
      </c>
      <c r="AC193" s="71">
        <f t="shared" si="51"/>
        <v>0</v>
      </c>
      <c r="AD193" s="74">
        <f t="shared" si="52"/>
        <v>0</v>
      </c>
      <c r="AE193" s="71">
        <f>VLOOKUP(A193,OM_SIAFI!$B:$E,4,0)</f>
        <v>5</v>
      </c>
      <c r="AF193" s="74">
        <f t="shared" si="53"/>
        <v>5</v>
      </c>
      <c r="AG193" s="71">
        <f>VLOOKUP(A193,OM_SIAFI!$B:$F,5,0)</f>
        <v>0</v>
      </c>
      <c r="AH193" s="74">
        <f t="shared" si="54"/>
        <v>0</v>
      </c>
      <c r="AI193" s="86">
        <f t="shared" si="55"/>
        <v>69</v>
      </c>
    </row>
    <row r="194" spans="1:35" x14ac:dyDescent="0.25">
      <c r="A194" s="55">
        <v>750000</v>
      </c>
      <c r="B194" s="55" t="s">
        <v>238</v>
      </c>
      <c r="C194" s="56">
        <v>0</v>
      </c>
      <c r="D194" s="63">
        <f t="shared" si="56"/>
        <v>0</v>
      </c>
      <c r="E194" s="70" t="str" cm="1">
        <f t="array" ref="E194">_xlfn.IFS(D194&gt;20%,"10",D194&gt;10%,"7",D194&gt;0%,"4",D194=0,"0")</f>
        <v>0</v>
      </c>
      <c r="F194" s="74">
        <f t="shared" si="39"/>
        <v>0</v>
      </c>
      <c r="G194" s="56">
        <f>VLOOKUP(A194,PAGAMENTO!$A:$C,3,0)</f>
        <v>9095929.1999999993</v>
      </c>
      <c r="H194" s="57">
        <f t="shared" si="40"/>
        <v>9.2219055287196211E-4</v>
      </c>
      <c r="I194" s="70" t="str" cm="1">
        <f t="array" ref="I194">_xlfn.IFS(H194&gt;20%,"10",H194&gt;10%,"7",H194&gt;0%,"4",H194=0,"0")</f>
        <v>4</v>
      </c>
      <c r="J194" s="74">
        <f t="shared" si="41"/>
        <v>12</v>
      </c>
      <c r="K194" s="56">
        <f>VLOOKUP(A194,MUNIC!C:E,3,0)</f>
        <v>0</v>
      </c>
      <c r="L194" s="57">
        <f t="shared" si="42"/>
        <v>0</v>
      </c>
      <c r="M194" s="70" t="str">
        <f t="shared" si="43"/>
        <v>0</v>
      </c>
      <c r="N194" s="74">
        <f t="shared" si="44"/>
        <v>0</v>
      </c>
      <c r="O194" s="56">
        <v>0</v>
      </c>
      <c r="P194" s="56">
        <v>0</v>
      </c>
      <c r="Q194" s="72">
        <f t="shared" ref="Q194:Q257" si="57">SUM(O194:P194)</f>
        <v>0</v>
      </c>
      <c r="R194" s="57">
        <f t="shared" si="45"/>
        <v>0</v>
      </c>
      <c r="S194" s="70" t="str" cm="1">
        <f t="array" ref="S194">_xlfn.IFS(R194&gt;20%,"10",R194&gt;10%,"7",R194&gt;0%,"4",R194=0,"0")</f>
        <v>0</v>
      </c>
      <c r="T194" s="74">
        <f t="shared" si="46"/>
        <v>0</v>
      </c>
      <c r="U194" s="55" t="s">
        <v>772</v>
      </c>
      <c r="V194" s="71" t="str">
        <f t="shared" si="47"/>
        <v>10</v>
      </c>
      <c r="W194" s="74">
        <f t="shared" si="48"/>
        <v>40</v>
      </c>
      <c r="X194" s="55">
        <f>VLOOKUP(A194,'NOTAS AUDITORIA-CONTINUA-OM'!$A:$C,3,0)</f>
        <v>1</v>
      </c>
      <c r="Y194" s="57">
        <f>VLOOKUP(A194,'NOTAS AUDITORIA-CONTINUA-OM'!$A:$D,4,0)</f>
        <v>1.6846361185983828E-4</v>
      </c>
      <c r="Z194" s="71" t="str">
        <f t="shared" si="49"/>
        <v>4</v>
      </c>
      <c r="AA194" s="74">
        <f t="shared" si="50"/>
        <v>12</v>
      </c>
      <c r="AB194" s="55">
        <f>VLOOKUP(A194,'OM em FOCO'!$B:$G,6,0)</f>
        <v>1</v>
      </c>
      <c r="AC194" s="71">
        <f t="shared" si="51"/>
        <v>2</v>
      </c>
      <c r="AD194" s="74">
        <f t="shared" si="52"/>
        <v>4</v>
      </c>
      <c r="AE194" s="71">
        <f>VLOOKUP(A194,OM_SIAFI!$B:$E,4,0)</f>
        <v>0</v>
      </c>
      <c r="AF194" s="74">
        <f t="shared" si="53"/>
        <v>0</v>
      </c>
      <c r="AG194" s="71">
        <f>VLOOKUP(A194,OM_SIAFI!$B:$F,5,0)</f>
        <v>0</v>
      </c>
      <c r="AH194" s="74">
        <f t="shared" si="54"/>
        <v>0</v>
      </c>
      <c r="AI194" s="86">
        <f t="shared" si="55"/>
        <v>68</v>
      </c>
    </row>
    <row r="195" spans="1:35" x14ac:dyDescent="0.25">
      <c r="A195" s="55">
        <v>786102</v>
      </c>
      <c r="B195" s="55" t="s">
        <v>443</v>
      </c>
      <c r="C195" s="56">
        <v>0</v>
      </c>
      <c r="D195" s="63">
        <f t="shared" si="56"/>
        <v>0</v>
      </c>
      <c r="E195" s="70" t="str" cm="1">
        <f t="array" ref="E195">_xlfn.IFS(D195&gt;20%,"10",D195&gt;10%,"7",D195&gt;0%,"4",D195=0,"0")</f>
        <v>0</v>
      </c>
      <c r="F195" s="74">
        <f t="shared" ref="F195:F258" si="58">E195*4</f>
        <v>0</v>
      </c>
      <c r="G195" s="56">
        <f>VLOOKUP(A195,PAGAMENTO!$A:$C,3,0)</f>
        <v>8872842.040000001</v>
      </c>
      <c r="H195" s="57">
        <f t="shared" ref="H195:H258" si="59">G195/$G$446</f>
        <v>8.9957286677354407E-4</v>
      </c>
      <c r="I195" s="70" t="str" cm="1">
        <f t="array" ref="I195">_xlfn.IFS(H195&gt;20%,"10",H195&gt;10%,"7",H195&gt;0%,"4",H195=0,"0")</f>
        <v>4</v>
      </c>
      <c r="J195" s="74">
        <f t="shared" ref="J195:J258" si="60">+I195*3</f>
        <v>12</v>
      </c>
      <c r="K195" s="56">
        <f>VLOOKUP(A195,MUNIC!C:E,3,0)</f>
        <v>0</v>
      </c>
      <c r="L195" s="57">
        <f t="shared" ref="L195:L258" si="61">K195/$K$444</f>
        <v>0</v>
      </c>
      <c r="M195" s="70" t="str">
        <f t="shared" ref="M195:M258" si="62">_xlfn.IFS(L195&gt;20%,"10",L195&gt;10%,"7",L195&gt;0%,"4",L195=0,"0")</f>
        <v>0</v>
      </c>
      <c r="N195" s="74">
        <f t="shared" ref="N195:N258" si="63">+M195*2</f>
        <v>0</v>
      </c>
      <c r="O195" s="56">
        <v>0</v>
      </c>
      <c r="P195" s="56">
        <v>0</v>
      </c>
      <c r="Q195" s="72">
        <f t="shared" si="57"/>
        <v>0</v>
      </c>
      <c r="R195" s="57">
        <f t="shared" ref="R195:R258" si="64">Q195/$Q$444</f>
        <v>0</v>
      </c>
      <c r="S195" s="70" t="str" cm="1">
        <f t="array" ref="S195">_xlfn.IFS(R195&gt;20%,"10",R195&gt;10%,"7",R195&gt;0%,"4",R195=0,"0")</f>
        <v>0</v>
      </c>
      <c r="T195" s="74">
        <f t="shared" ref="T195:T258" si="65">+S195*2</f>
        <v>0</v>
      </c>
      <c r="U195" s="55" t="s">
        <v>772</v>
      </c>
      <c r="V195" s="71" t="str">
        <f t="shared" ref="V195:V258" si="66">IF(U195=1,"0",IF(U195=2,"2",IF(U195=3,"4",IF(U195=4,"6",IF(U195=5,"8",IF(U195&gt;5,"10"))))))</f>
        <v>10</v>
      </c>
      <c r="W195" s="74">
        <f t="shared" ref="W195:W258" si="67">+V195*4</f>
        <v>40</v>
      </c>
      <c r="X195" s="55">
        <f>VLOOKUP(A195,'NOTAS AUDITORIA-CONTINUA-OM'!$A:$C,3,0)</f>
        <v>3</v>
      </c>
      <c r="Y195" s="57">
        <f>VLOOKUP(A195,'NOTAS AUDITORIA-CONTINUA-OM'!$A:$D,4,0)</f>
        <v>5.0539083557951485E-4</v>
      </c>
      <c r="Z195" s="71" t="str">
        <f t="shared" ref="Z195:Z258" si="68">IF(Y195&lt;21%,"4",IF(Y195&lt;31%,"7",IF(Y195&gt;30%,"10")))</f>
        <v>4</v>
      </c>
      <c r="AA195" s="74">
        <f t="shared" ref="AA195:AA258" si="69">+Z195*3</f>
        <v>12</v>
      </c>
      <c r="AB195" s="55">
        <f>VLOOKUP(A195,'OM em FOCO'!$B:$G,6,0)</f>
        <v>0</v>
      </c>
      <c r="AC195" s="71">
        <f t="shared" ref="AC195:AC258" si="70">IF(AB195=0,0,2)</f>
        <v>0</v>
      </c>
      <c r="AD195" s="74">
        <f t="shared" ref="AD195:AD258" si="71">+AC195*2</f>
        <v>0</v>
      </c>
      <c r="AE195" s="71">
        <f>VLOOKUP(A195,OM_SIAFI!$B:$E,4,0)</f>
        <v>0</v>
      </c>
      <c r="AF195" s="74">
        <f t="shared" ref="AF195:AF258" si="72">+AE195*1</f>
        <v>0</v>
      </c>
      <c r="AG195" s="71">
        <f>VLOOKUP(A195,OM_SIAFI!$B:$F,5,0)</f>
        <v>0</v>
      </c>
      <c r="AH195" s="74">
        <f t="shared" ref="AH195:AH258" si="73">+AG195*1</f>
        <v>0</v>
      </c>
      <c r="AI195" s="86">
        <f t="shared" ref="AI195:AI258" si="74">SUM(F195,J195,N195,T195,W195,AA195,AD195,AF195,AH195)</f>
        <v>64</v>
      </c>
    </row>
    <row r="196" spans="1:35" x14ac:dyDescent="0.25">
      <c r="A196" s="55">
        <v>791900</v>
      </c>
      <c r="B196" s="55" t="s">
        <v>574</v>
      </c>
      <c r="C196" s="56">
        <v>0</v>
      </c>
      <c r="D196" s="63">
        <f t="shared" ref="D196:D259" si="75">C196/$C$446</f>
        <v>0</v>
      </c>
      <c r="E196" s="70" t="str" cm="1">
        <f t="array" ref="E196">_xlfn.IFS(D196&gt;20%,"10",D196&gt;10%,"7",D196&gt;0%,"4",D196=0,"0")</f>
        <v>0</v>
      </c>
      <c r="F196" s="74">
        <f t="shared" si="58"/>
        <v>0</v>
      </c>
      <c r="G196" s="56">
        <f>VLOOKUP(A196,PAGAMENTO!$A:$C,3,0)</f>
        <v>8856037.7799999993</v>
      </c>
      <c r="H196" s="57">
        <f t="shared" si="59"/>
        <v>8.9786916729663903E-4</v>
      </c>
      <c r="I196" s="70" t="str" cm="1">
        <f t="array" ref="I196">_xlfn.IFS(H196&gt;20%,"10",H196&gt;10%,"7",H196&gt;0%,"4",H196=0,"0")</f>
        <v>4</v>
      </c>
      <c r="J196" s="74">
        <f t="shared" si="60"/>
        <v>12</v>
      </c>
      <c r="K196" s="56">
        <f>VLOOKUP(A196,MUNIC!C:E,3,0)</f>
        <v>0</v>
      </c>
      <c r="L196" s="57">
        <f t="shared" si="61"/>
        <v>0</v>
      </c>
      <c r="M196" s="70" t="str">
        <f t="shared" si="62"/>
        <v>0</v>
      </c>
      <c r="N196" s="74">
        <f t="shared" si="63"/>
        <v>0</v>
      </c>
      <c r="O196" s="56">
        <v>0</v>
      </c>
      <c r="P196" s="56">
        <v>0</v>
      </c>
      <c r="Q196" s="72">
        <f t="shared" si="57"/>
        <v>0</v>
      </c>
      <c r="R196" s="57">
        <f t="shared" si="64"/>
        <v>0</v>
      </c>
      <c r="S196" s="70" t="str" cm="1">
        <f t="array" ref="S196">_xlfn.IFS(R196&gt;20%,"10",R196&gt;10%,"7",R196&gt;0%,"4",R196=0,"0")</f>
        <v>0</v>
      </c>
      <c r="T196" s="74">
        <f t="shared" si="65"/>
        <v>0</v>
      </c>
      <c r="U196" s="55" t="s">
        <v>772</v>
      </c>
      <c r="V196" s="71" t="str">
        <f t="shared" si="66"/>
        <v>10</v>
      </c>
      <c r="W196" s="74">
        <f t="shared" si="67"/>
        <v>40</v>
      </c>
      <c r="X196" s="55">
        <f>VLOOKUP(A196,'NOTAS AUDITORIA-CONTINUA-OM'!$A:$C,3,0)</f>
        <v>1</v>
      </c>
      <c r="Y196" s="57">
        <f>VLOOKUP(A196,'NOTAS AUDITORIA-CONTINUA-OM'!$A:$D,4,0)</f>
        <v>1.6846361185983828E-4</v>
      </c>
      <c r="Z196" s="71" t="str">
        <f t="shared" si="68"/>
        <v>4</v>
      </c>
      <c r="AA196" s="74">
        <f t="shared" si="69"/>
        <v>12</v>
      </c>
      <c r="AB196" s="55">
        <f>VLOOKUP(A196,'OM em FOCO'!$B:$G,6,0)</f>
        <v>0</v>
      </c>
      <c r="AC196" s="71">
        <f t="shared" si="70"/>
        <v>0</v>
      </c>
      <c r="AD196" s="74">
        <f t="shared" si="71"/>
        <v>0</v>
      </c>
      <c r="AE196" s="71">
        <f>VLOOKUP(A196,OM_SIAFI!$B:$E,4,0)</f>
        <v>0</v>
      </c>
      <c r="AF196" s="74">
        <f t="shared" si="72"/>
        <v>0</v>
      </c>
      <c r="AG196" s="71">
        <f>VLOOKUP(A196,OM_SIAFI!$B:$F,5,0)</f>
        <v>0</v>
      </c>
      <c r="AH196" s="74">
        <f t="shared" si="73"/>
        <v>0</v>
      </c>
      <c r="AI196" s="86">
        <f t="shared" si="74"/>
        <v>64</v>
      </c>
    </row>
    <row r="197" spans="1:35" x14ac:dyDescent="0.25">
      <c r="A197" s="55">
        <v>791604</v>
      </c>
      <c r="B197" s="55" t="s">
        <v>551</v>
      </c>
      <c r="C197" s="56">
        <v>0</v>
      </c>
      <c r="D197" s="63">
        <f t="shared" si="75"/>
        <v>0</v>
      </c>
      <c r="E197" s="70" t="str" cm="1">
        <f t="array" ref="E197">_xlfn.IFS(D197&gt;20%,"10",D197&gt;10%,"7",D197&gt;0%,"4",D197=0,"0")</f>
        <v>0</v>
      </c>
      <c r="F197" s="74">
        <f t="shared" si="58"/>
        <v>0</v>
      </c>
      <c r="G197" s="56">
        <f>VLOOKUP(A197,PAGAMENTO!$A:$C,3,0)</f>
        <v>8776554.1900000013</v>
      </c>
      <c r="H197" s="57">
        <f t="shared" si="59"/>
        <v>8.8981072552618784E-4</v>
      </c>
      <c r="I197" s="70" t="str" cm="1">
        <f t="array" ref="I197">_xlfn.IFS(H197&gt;20%,"10",H197&gt;10%,"7",H197&gt;0%,"4",H197=0,"0")</f>
        <v>4</v>
      </c>
      <c r="J197" s="74">
        <f t="shared" si="60"/>
        <v>12</v>
      </c>
      <c r="K197" s="56">
        <f>VLOOKUP(A197,MUNIC!C:E,3,0)</f>
        <v>0</v>
      </c>
      <c r="L197" s="57">
        <f t="shared" si="61"/>
        <v>0</v>
      </c>
      <c r="M197" s="70" t="str">
        <f t="shared" si="62"/>
        <v>0</v>
      </c>
      <c r="N197" s="74">
        <f t="shared" si="63"/>
        <v>0</v>
      </c>
      <c r="O197" s="56">
        <v>0</v>
      </c>
      <c r="P197" s="56">
        <v>0</v>
      </c>
      <c r="Q197" s="72">
        <f t="shared" si="57"/>
        <v>0</v>
      </c>
      <c r="R197" s="57">
        <f t="shared" si="64"/>
        <v>0</v>
      </c>
      <c r="S197" s="70" t="str" cm="1">
        <f t="array" ref="S197">_xlfn.IFS(R197&gt;20%,"10",R197&gt;10%,"7",R197&gt;0%,"4",R197=0,"0")</f>
        <v>0</v>
      </c>
      <c r="T197" s="74">
        <f t="shared" si="65"/>
        <v>0</v>
      </c>
      <c r="U197" s="55" t="s">
        <v>772</v>
      </c>
      <c r="V197" s="71" t="str">
        <f t="shared" si="66"/>
        <v>10</v>
      </c>
      <c r="W197" s="74">
        <f t="shared" si="67"/>
        <v>40</v>
      </c>
      <c r="X197" s="55">
        <f>VLOOKUP(A197,'NOTAS AUDITORIA-CONTINUA-OM'!$A:$C,3,0)</f>
        <v>7</v>
      </c>
      <c r="Y197" s="57">
        <f>VLOOKUP(A197,'NOTAS AUDITORIA-CONTINUA-OM'!$A:$D,4,0)</f>
        <v>1.1792452830188679E-3</v>
      </c>
      <c r="Z197" s="71" t="str">
        <f t="shared" si="68"/>
        <v>4</v>
      </c>
      <c r="AA197" s="74">
        <f t="shared" si="69"/>
        <v>12</v>
      </c>
      <c r="AB197" s="55">
        <f>VLOOKUP(A197,'OM em FOCO'!$B:$G,6,0)</f>
        <v>0</v>
      </c>
      <c r="AC197" s="71">
        <f t="shared" si="70"/>
        <v>0</v>
      </c>
      <c r="AD197" s="74">
        <f t="shared" si="71"/>
        <v>0</v>
      </c>
      <c r="AE197" s="71">
        <f>VLOOKUP(A197,OM_SIAFI!$B:$E,4,0)</f>
        <v>5</v>
      </c>
      <c r="AF197" s="74">
        <f t="shared" si="72"/>
        <v>5</v>
      </c>
      <c r="AG197" s="71">
        <f>VLOOKUP(A197,OM_SIAFI!$B:$F,5,0)</f>
        <v>0</v>
      </c>
      <c r="AH197" s="74">
        <f t="shared" si="73"/>
        <v>0</v>
      </c>
      <c r="AI197" s="86">
        <f t="shared" si="74"/>
        <v>69</v>
      </c>
    </row>
    <row r="198" spans="1:35" x14ac:dyDescent="0.25">
      <c r="A198" s="55">
        <v>751203</v>
      </c>
      <c r="B198" s="55" t="s">
        <v>244</v>
      </c>
      <c r="C198" s="56">
        <v>0</v>
      </c>
      <c r="D198" s="63">
        <f t="shared" si="75"/>
        <v>0</v>
      </c>
      <c r="E198" s="70" t="str" cm="1">
        <f t="array" ref="E198">_xlfn.IFS(D198&gt;20%,"10",D198&gt;10%,"7",D198&gt;0%,"4",D198=0,"0")</f>
        <v>0</v>
      </c>
      <c r="F198" s="74">
        <f t="shared" si="58"/>
        <v>0</v>
      </c>
      <c r="G198" s="56">
        <f>VLOOKUP(A198,PAGAMENTO!$A:$C,3,0)</f>
        <v>8720613.5099999998</v>
      </c>
      <c r="H198" s="57">
        <f t="shared" si="59"/>
        <v>8.8413918109318649E-4</v>
      </c>
      <c r="I198" s="70" t="str" cm="1">
        <f t="array" ref="I198">_xlfn.IFS(H198&gt;20%,"10",H198&gt;10%,"7",H198&gt;0%,"4",H198=0,"0")</f>
        <v>4</v>
      </c>
      <c r="J198" s="74">
        <f t="shared" si="60"/>
        <v>12</v>
      </c>
      <c r="K198" s="56">
        <f>VLOOKUP(A198,MUNIC!C:E,3,0)</f>
        <v>251279.4</v>
      </c>
      <c r="L198" s="57">
        <f t="shared" si="61"/>
        <v>1.1828351722449606E-3</v>
      </c>
      <c r="M198" s="70" t="str">
        <f t="shared" si="62"/>
        <v>4</v>
      </c>
      <c r="N198" s="74">
        <f t="shared" si="63"/>
        <v>8</v>
      </c>
      <c r="O198" s="56">
        <v>0</v>
      </c>
      <c r="P198" s="56">
        <v>0</v>
      </c>
      <c r="Q198" s="72">
        <f t="shared" si="57"/>
        <v>0</v>
      </c>
      <c r="R198" s="57">
        <f t="shared" si="64"/>
        <v>0</v>
      </c>
      <c r="S198" s="70" t="str" cm="1">
        <f t="array" ref="S198">_xlfn.IFS(R198&gt;20%,"10",R198&gt;10%,"7",R198&gt;0%,"4",R198=0,"0")</f>
        <v>0</v>
      </c>
      <c r="T198" s="74">
        <f t="shared" si="65"/>
        <v>0</v>
      </c>
      <c r="U198" s="55" t="s">
        <v>772</v>
      </c>
      <c r="V198" s="71" t="str">
        <f t="shared" si="66"/>
        <v>10</v>
      </c>
      <c r="W198" s="74">
        <f t="shared" si="67"/>
        <v>40</v>
      </c>
      <c r="X198" s="55">
        <f>VLOOKUP(A198,'NOTAS AUDITORIA-CONTINUA-OM'!$A:$C,3,0)</f>
        <v>1</v>
      </c>
      <c r="Y198" s="57">
        <f>VLOOKUP(A198,'NOTAS AUDITORIA-CONTINUA-OM'!$A:$D,4,0)</f>
        <v>1.6846361185983828E-4</v>
      </c>
      <c r="Z198" s="71" t="str">
        <f t="shared" si="68"/>
        <v>4</v>
      </c>
      <c r="AA198" s="74">
        <f t="shared" si="69"/>
        <v>12</v>
      </c>
      <c r="AB198" s="55">
        <f>VLOOKUP(A198,'OM em FOCO'!$B:$G,6,0)</f>
        <v>0</v>
      </c>
      <c r="AC198" s="71">
        <f t="shared" si="70"/>
        <v>0</v>
      </c>
      <c r="AD198" s="74">
        <f t="shared" si="71"/>
        <v>0</v>
      </c>
      <c r="AE198" s="71">
        <f>VLOOKUP(A198,OM_SIAFI!$B:$E,4,0)</f>
        <v>0</v>
      </c>
      <c r="AF198" s="74">
        <f t="shared" si="72"/>
        <v>0</v>
      </c>
      <c r="AG198" s="71">
        <f>VLOOKUP(A198,OM_SIAFI!$B:$F,5,0)</f>
        <v>0</v>
      </c>
      <c r="AH198" s="74">
        <f t="shared" si="73"/>
        <v>0</v>
      </c>
      <c r="AI198" s="86">
        <f t="shared" si="74"/>
        <v>72</v>
      </c>
    </row>
    <row r="199" spans="1:35" x14ac:dyDescent="0.25">
      <c r="A199" s="55">
        <v>784124</v>
      </c>
      <c r="B199" s="55" t="s">
        <v>397</v>
      </c>
      <c r="C199" s="56">
        <v>0</v>
      </c>
      <c r="D199" s="63">
        <f t="shared" si="75"/>
        <v>0</v>
      </c>
      <c r="E199" s="70" t="str" cm="1">
        <f t="array" ref="E199">_xlfn.IFS(D199&gt;20%,"10",D199&gt;10%,"7",D199&gt;0%,"4",D199=0,"0")</f>
        <v>0</v>
      </c>
      <c r="F199" s="74">
        <f t="shared" si="58"/>
        <v>0</v>
      </c>
      <c r="G199" s="56">
        <f>VLOOKUP(A199,PAGAMENTO!$A:$C,3,0)</f>
        <v>8697205.1699999981</v>
      </c>
      <c r="H199" s="57">
        <f t="shared" si="59"/>
        <v>8.8176592713179718E-4</v>
      </c>
      <c r="I199" s="70" t="str" cm="1">
        <f t="array" ref="I199">_xlfn.IFS(H199&gt;20%,"10",H199&gt;10%,"7",H199&gt;0%,"4",H199=0,"0")</f>
        <v>4</v>
      </c>
      <c r="J199" s="74">
        <f t="shared" si="60"/>
        <v>12</v>
      </c>
      <c r="K199" s="56">
        <f>VLOOKUP(A199,MUNIC!C:E,3,0)</f>
        <v>339190.8</v>
      </c>
      <c r="L199" s="57">
        <f t="shared" si="61"/>
        <v>1.5966561856718296E-3</v>
      </c>
      <c r="M199" s="70" t="str">
        <f t="shared" si="62"/>
        <v>4</v>
      </c>
      <c r="N199" s="74">
        <f t="shared" si="63"/>
        <v>8</v>
      </c>
      <c r="O199" s="56">
        <v>0</v>
      </c>
      <c r="P199" s="56">
        <v>0</v>
      </c>
      <c r="Q199" s="72">
        <f t="shared" si="57"/>
        <v>0</v>
      </c>
      <c r="R199" s="57">
        <f t="shared" si="64"/>
        <v>0</v>
      </c>
      <c r="S199" s="70" t="str" cm="1">
        <f t="array" ref="S199">_xlfn.IFS(R199&gt;20%,"10",R199&gt;10%,"7",R199&gt;0%,"4",R199=0,"0")</f>
        <v>0</v>
      </c>
      <c r="T199" s="74">
        <f t="shared" si="65"/>
        <v>0</v>
      </c>
      <c r="U199" s="55" t="s">
        <v>772</v>
      </c>
      <c r="V199" s="71" t="str">
        <f t="shared" si="66"/>
        <v>10</v>
      </c>
      <c r="W199" s="74">
        <f t="shared" si="67"/>
        <v>40</v>
      </c>
      <c r="X199" s="55">
        <f>VLOOKUP(A199,'NOTAS AUDITORIA-CONTINUA-OM'!$A:$C,3,0)</f>
        <v>3</v>
      </c>
      <c r="Y199" s="57">
        <f>VLOOKUP(A199,'NOTAS AUDITORIA-CONTINUA-OM'!$A:$D,4,0)</f>
        <v>5.0539083557951485E-4</v>
      </c>
      <c r="Z199" s="71" t="str">
        <f t="shared" si="68"/>
        <v>4</v>
      </c>
      <c r="AA199" s="74">
        <f t="shared" si="69"/>
        <v>12</v>
      </c>
      <c r="AB199" s="55">
        <f>VLOOKUP(A199,'OM em FOCO'!$B:$G,6,0)</f>
        <v>0</v>
      </c>
      <c r="AC199" s="71">
        <f t="shared" si="70"/>
        <v>0</v>
      </c>
      <c r="AD199" s="74">
        <f t="shared" si="71"/>
        <v>0</v>
      </c>
      <c r="AE199" s="71">
        <f>VLOOKUP(A199,OM_SIAFI!$B:$E,4,0)</f>
        <v>0</v>
      </c>
      <c r="AF199" s="74">
        <f t="shared" si="72"/>
        <v>0</v>
      </c>
      <c r="AG199" s="71">
        <f>VLOOKUP(A199,OM_SIAFI!$B:$F,5,0)</f>
        <v>0</v>
      </c>
      <c r="AH199" s="74">
        <f t="shared" si="73"/>
        <v>0</v>
      </c>
      <c r="AI199" s="86">
        <f t="shared" si="74"/>
        <v>72</v>
      </c>
    </row>
    <row r="200" spans="1:35" x14ac:dyDescent="0.25">
      <c r="A200" s="55">
        <v>786312</v>
      </c>
      <c r="B200" s="55" t="s">
        <v>456</v>
      </c>
      <c r="C200" s="56">
        <v>0</v>
      </c>
      <c r="D200" s="63">
        <f t="shared" si="75"/>
        <v>0</v>
      </c>
      <c r="E200" s="70" t="str" cm="1">
        <f t="array" ref="E200">_xlfn.IFS(D200&gt;20%,"10",D200&gt;10%,"7",D200&gt;0%,"4",D200=0,"0")</f>
        <v>0</v>
      </c>
      <c r="F200" s="74">
        <f t="shared" si="58"/>
        <v>0</v>
      </c>
      <c r="G200" s="56">
        <f>VLOOKUP(A200,PAGAMENTO!$A:$C,3,0)</f>
        <v>8547761.7000000011</v>
      </c>
      <c r="H200" s="57">
        <f t="shared" si="59"/>
        <v>8.6661460468940156E-4</v>
      </c>
      <c r="I200" s="70" t="str" cm="1">
        <f t="array" ref="I200">_xlfn.IFS(H200&gt;20%,"10",H200&gt;10%,"7",H200&gt;0%,"4",H200=0,"0")</f>
        <v>4</v>
      </c>
      <c r="J200" s="74">
        <f t="shared" si="60"/>
        <v>12</v>
      </c>
      <c r="K200" s="56">
        <f>VLOOKUP(A200,MUNIC!C:E,3,0)</f>
        <v>0</v>
      </c>
      <c r="L200" s="57">
        <f t="shared" si="61"/>
        <v>0</v>
      </c>
      <c r="M200" s="70" t="str">
        <f t="shared" si="62"/>
        <v>0</v>
      </c>
      <c r="N200" s="74">
        <f t="shared" si="63"/>
        <v>0</v>
      </c>
      <c r="O200" s="56">
        <v>0</v>
      </c>
      <c r="P200" s="56">
        <v>0</v>
      </c>
      <c r="Q200" s="72">
        <f t="shared" si="57"/>
        <v>0</v>
      </c>
      <c r="R200" s="57">
        <f t="shared" si="64"/>
        <v>0</v>
      </c>
      <c r="S200" s="70" t="str" cm="1">
        <f t="array" ref="S200">_xlfn.IFS(R200&gt;20%,"10",R200&gt;10%,"7",R200&gt;0%,"4",R200=0,"0")</f>
        <v>0</v>
      </c>
      <c r="T200" s="74">
        <f t="shared" si="65"/>
        <v>0</v>
      </c>
      <c r="U200" s="55" t="s">
        <v>772</v>
      </c>
      <c r="V200" s="71" t="str">
        <f t="shared" si="66"/>
        <v>10</v>
      </c>
      <c r="W200" s="74">
        <f t="shared" si="67"/>
        <v>40</v>
      </c>
      <c r="X200" s="55">
        <f>VLOOKUP(A200,'NOTAS AUDITORIA-CONTINUA-OM'!$A:$C,3,0)</f>
        <v>3</v>
      </c>
      <c r="Y200" s="57">
        <f>VLOOKUP(A200,'NOTAS AUDITORIA-CONTINUA-OM'!$A:$D,4,0)</f>
        <v>5.0539083557951485E-4</v>
      </c>
      <c r="Z200" s="71" t="str">
        <f t="shared" si="68"/>
        <v>4</v>
      </c>
      <c r="AA200" s="74">
        <f t="shared" si="69"/>
        <v>12</v>
      </c>
      <c r="AB200" s="55">
        <f>VLOOKUP(A200,'OM em FOCO'!$B:$G,6,0)</f>
        <v>0</v>
      </c>
      <c r="AC200" s="71">
        <f t="shared" si="70"/>
        <v>0</v>
      </c>
      <c r="AD200" s="74">
        <f t="shared" si="71"/>
        <v>0</v>
      </c>
      <c r="AE200" s="71">
        <f>VLOOKUP(A200,OM_SIAFI!$B:$E,4,0)</f>
        <v>0</v>
      </c>
      <c r="AF200" s="74">
        <f t="shared" si="72"/>
        <v>0</v>
      </c>
      <c r="AG200" s="71">
        <f>VLOOKUP(A200,OM_SIAFI!$B:$F,5,0)</f>
        <v>0</v>
      </c>
      <c r="AH200" s="74">
        <f t="shared" si="73"/>
        <v>0</v>
      </c>
      <c r="AI200" s="86">
        <f t="shared" si="74"/>
        <v>64</v>
      </c>
    </row>
    <row r="201" spans="1:35" x14ac:dyDescent="0.25">
      <c r="A201" s="55">
        <v>788121</v>
      </c>
      <c r="B201" s="55" t="s">
        <v>480</v>
      </c>
      <c r="C201" s="56">
        <v>0</v>
      </c>
      <c r="D201" s="63">
        <f t="shared" si="75"/>
        <v>0</v>
      </c>
      <c r="E201" s="70" t="str" cm="1">
        <f t="array" ref="E201">_xlfn.IFS(D201&gt;20%,"10",D201&gt;10%,"7",D201&gt;0%,"4",D201=0,"0")</f>
        <v>0</v>
      </c>
      <c r="F201" s="74">
        <f t="shared" si="58"/>
        <v>0</v>
      </c>
      <c r="G201" s="56">
        <f>VLOOKUP(A201,PAGAMENTO!$A:$C,3,0)</f>
        <v>8458245.9199999999</v>
      </c>
      <c r="H201" s="57">
        <f t="shared" si="59"/>
        <v>8.5753904958844873E-4</v>
      </c>
      <c r="I201" s="70" t="str" cm="1">
        <f t="array" ref="I201">_xlfn.IFS(H201&gt;20%,"10",H201&gt;10%,"7",H201&gt;0%,"4",H201=0,"0")</f>
        <v>4</v>
      </c>
      <c r="J201" s="74">
        <f t="shared" si="60"/>
        <v>12</v>
      </c>
      <c r="K201" s="56">
        <f>VLOOKUP(A201,MUNIC!C:E,3,0)</f>
        <v>172136.75</v>
      </c>
      <c r="L201" s="57">
        <f t="shared" si="61"/>
        <v>8.1029086481397886E-4</v>
      </c>
      <c r="M201" s="70" t="str">
        <f t="shared" si="62"/>
        <v>4</v>
      </c>
      <c r="N201" s="74">
        <f t="shared" si="63"/>
        <v>8</v>
      </c>
      <c r="O201" s="56">
        <v>0</v>
      </c>
      <c r="P201" s="56">
        <v>0</v>
      </c>
      <c r="Q201" s="72">
        <f t="shared" si="57"/>
        <v>0</v>
      </c>
      <c r="R201" s="57">
        <f t="shared" si="64"/>
        <v>0</v>
      </c>
      <c r="S201" s="70" t="str" cm="1">
        <f t="array" ref="S201">_xlfn.IFS(R201&gt;20%,"10",R201&gt;10%,"7",R201&gt;0%,"4",R201=0,"0")</f>
        <v>0</v>
      </c>
      <c r="T201" s="74">
        <f t="shared" si="65"/>
        <v>0</v>
      </c>
      <c r="U201" s="55" t="s">
        <v>772</v>
      </c>
      <c r="V201" s="71" t="str">
        <f t="shared" si="66"/>
        <v>10</v>
      </c>
      <c r="W201" s="74">
        <f t="shared" si="67"/>
        <v>40</v>
      </c>
      <c r="X201" s="55">
        <f>VLOOKUP(A201,'NOTAS AUDITORIA-CONTINUA-OM'!$A:$C,3,0)</f>
        <v>2</v>
      </c>
      <c r="Y201" s="57">
        <f>VLOOKUP(A201,'NOTAS AUDITORIA-CONTINUA-OM'!$A:$D,4,0)</f>
        <v>3.3692722371967657E-4</v>
      </c>
      <c r="Z201" s="71" t="str">
        <f t="shared" si="68"/>
        <v>4</v>
      </c>
      <c r="AA201" s="74">
        <f t="shared" si="69"/>
        <v>12</v>
      </c>
      <c r="AB201" s="55">
        <f>VLOOKUP(A201,'OM em FOCO'!$B:$G,6,0)</f>
        <v>0</v>
      </c>
      <c r="AC201" s="71">
        <f t="shared" si="70"/>
        <v>0</v>
      </c>
      <c r="AD201" s="74">
        <f t="shared" si="71"/>
        <v>0</v>
      </c>
      <c r="AE201" s="71">
        <f>VLOOKUP(A201,OM_SIAFI!$B:$E,4,0)</f>
        <v>0</v>
      </c>
      <c r="AF201" s="74">
        <f t="shared" si="72"/>
        <v>0</v>
      </c>
      <c r="AG201" s="71">
        <f>VLOOKUP(A201,OM_SIAFI!$B:$F,5,0)</f>
        <v>0</v>
      </c>
      <c r="AH201" s="74">
        <f t="shared" si="73"/>
        <v>0</v>
      </c>
      <c r="AI201" s="86">
        <f t="shared" si="74"/>
        <v>72</v>
      </c>
    </row>
    <row r="202" spans="1:35" x14ac:dyDescent="0.25">
      <c r="A202" s="55">
        <v>751202</v>
      </c>
      <c r="B202" s="55" t="s">
        <v>243</v>
      </c>
      <c r="C202" s="56">
        <v>0</v>
      </c>
      <c r="D202" s="63">
        <f t="shared" si="75"/>
        <v>0</v>
      </c>
      <c r="E202" s="70" t="str" cm="1">
        <f t="array" ref="E202">_xlfn.IFS(D202&gt;20%,"10",D202&gt;10%,"7",D202&gt;0%,"4",D202=0,"0")</f>
        <v>0</v>
      </c>
      <c r="F202" s="74">
        <f t="shared" si="58"/>
        <v>0</v>
      </c>
      <c r="G202" s="56">
        <f>VLOOKUP(A202,PAGAMENTO!$A:$C,3,0)</f>
        <v>8437253.9500000011</v>
      </c>
      <c r="H202" s="57">
        <f t="shared" si="59"/>
        <v>8.5541077923865637E-4</v>
      </c>
      <c r="I202" s="70" t="str" cm="1">
        <f t="array" ref="I202">_xlfn.IFS(H202&gt;20%,"10",H202&gt;10%,"7",H202&gt;0%,"4",H202=0,"0")</f>
        <v>4</v>
      </c>
      <c r="J202" s="74">
        <f t="shared" si="60"/>
        <v>12</v>
      </c>
      <c r="K202" s="56">
        <f>VLOOKUP(A202,MUNIC!C:E,3,0)</f>
        <v>125253</v>
      </c>
      <c r="L202" s="57">
        <f t="shared" si="61"/>
        <v>5.8959729221415703E-4</v>
      </c>
      <c r="M202" s="70" t="str">
        <f t="shared" si="62"/>
        <v>4</v>
      </c>
      <c r="N202" s="74">
        <f t="shared" si="63"/>
        <v>8</v>
      </c>
      <c r="O202" s="56">
        <v>0</v>
      </c>
      <c r="P202" s="56">
        <v>0</v>
      </c>
      <c r="Q202" s="72">
        <f t="shared" si="57"/>
        <v>0</v>
      </c>
      <c r="R202" s="57">
        <f t="shared" si="64"/>
        <v>0</v>
      </c>
      <c r="S202" s="70" t="str" cm="1">
        <f t="array" ref="S202">_xlfn.IFS(R202&gt;20%,"10",R202&gt;10%,"7",R202&gt;0%,"4",R202=0,"0")</f>
        <v>0</v>
      </c>
      <c r="T202" s="74">
        <f t="shared" si="65"/>
        <v>0</v>
      </c>
      <c r="U202" s="55" t="s">
        <v>772</v>
      </c>
      <c r="V202" s="71" t="str">
        <f t="shared" si="66"/>
        <v>10</v>
      </c>
      <c r="W202" s="74">
        <f t="shared" si="67"/>
        <v>40</v>
      </c>
      <c r="X202" s="55">
        <f>VLOOKUP(A202,'NOTAS AUDITORIA-CONTINUA-OM'!$A:$C,3,0)</f>
        <v>1</v>
      </c>
      <c r="Y202" s="57">
        <f>VLOOKUP(A202,'NOTAS AUDITORIA-CONTINUA-OM'!$A:$D,4,0)</f>
        <v>1.6846361185983828E-4</v>
      </c>
      <c r="Z202" s="71" t="str">
        <f t="shared" si="68"/>
        <v>4</v>
      </c>
      <c r="AA202" s="74">
        <f t="shared" si="69"/>
        <v>12</v>
      </c>
      <c r="AB202" s="55">
        <f>VLOOKUP(A202,'OM em FOCO'!$B:$G,6,0)</f>
        <v>0</v>
      </c>
      <c r="AC202" s="71">
        <f t="shared" si="70"/>
        <v>0</v>
      </c>
      <c r="AD202" s="74">
        <f t="shared" si="71"/>
        <v>0</v>
      </c>
      <c r="AE202" s="71">
        <f>VLOOKUP(A202,OM_SIAFI!$B:$E,4,0)</f>
        <v>0</v>
      </c>
      <c r="AF202" s="74">
        <f t="shared" si="72"/>
        <v>0</v>
      </c>
      <c r="AG202" s="71">
        <f>VLOOKUP(A202,OM_SIAFI!$B:$F,5,0)</f>
        <v>0</v>
      </c>
      <c r="AH202" s="74">
        <f t="shared" si="73"/>
        <v>0</v>
      </c>
      <c r="AI202" s="86">
        <f t="shared" si="74"/>
        <v>72</v>
      </c>
    </row>
    <row r="203" spans="1:35" x14ac:dyDescent="0.25">
      <c r="A203" s="55">
        <v>720304</v>
      </c>
      <c r="B203" s="55" t="s">
        <v>197</v>
      </c>
      <c r="C203" s="56">
        <v>0</v>
      </c>
      <c r="D203" s="63">
        <f t="shared" si="75"/>
        <v>0</v>
      </c>
      <c r="E203" s="70" t="str" cm="1">
        <f t="array" ref="E203">_xlfn.IFS(D203&gt;20%,"10",D203&gt;10%,"7",D203&gt;0%,"4",D203=0,"0")</f>
        <v>0</v>
      </c>
      <c r="F203" s="74">
        <f t="shared" si="58"/>
        <v>0</v>
      </c>
      <c r="G203" s="56">
        <f>VLOOKUP(A203,PAGAMENTO!$A:$C,3,0)</f>
        <v>8394035.4600000009</v>
      </c>
      <c r="H203" s="57">
        <f t="shared" si="59"/>
        <v>8.5102907371841202E-4</v>
      </c>
      <c r="I203" s="70" t="str" cm="1">
        <f t="array" ref="I203">_xlfn.IFS(H203&gt;20%,"10",H203&gt;10%,"7",H203&gt;0%,"4",H203=0,"0")</f>
        <v>4</v>
      </c>
      <c r="J203" s="74">
        <f t="shared" si="60"/>
        <v>12</v>
      </c>
      <c r="K203" s="56">
        <f>VLOOKUP(A203,MUNIC!C:E,3,0)</f>
        <v>0</v>
      </c>
      <c r="L203" s="57">
        <f t="shared" si="61"/>
        <v>0</v>
      </c>
      <c r="M203" s="70" t="str">
        <f t="shared" si="62"/>
        <v>0</v>
      </c>
      <c r="N203" s="74">
        <f t="shared" si="63"/>
        <v>0</v>
      </c>
      <c r="O203" s="56">
        <v>0</v>
      </c>
      <c r="P203" s="56">
        <v>0</v>
      </c>
      <c r="Q203" s="72">
        <f t="shared" si="57"/>
        <v>0</v>
      </c>
      <c r="R203" s="57">
        <f t="shared" si="64"/>
        <v>0</v>
      </c>
      <c r="S203" s="70" t="str" cm="1">
        <f t="array" ref="S203">_xlfn.IFS(R203&gt;20%,"10",R203&gt;10%,"7",R203&gt;0%,"4",R203=0,"0")</f>
        <v>0</v>
      </c>
      <c r="T203" s="74">
        <f t="shared" si="65"/>
        <v>0</v>
      </c>
      <c r="U203" s="55" t="s">
        <v>772</v>
      </c>
      <c r="V203" s="71" t="str">
        <f t="shared" si="66"/>
        <v>10</v>
      </c>
      <c r="W203" s="74">
        <f t="shared" si="67"/>
        <v>40</v>
      </c>
      <c r="X203" s="56">
        <v>0</v>
      </c>
      <c r="Y203" s="57">
        <v>0</v>
      </c>
      <c r="Z203" s="71" t="str">
        <f t="shared" si="68"/>
        <v>4</v>
      </c>
      <c r="AA203" s="74">
        <f t="shared" si="69"/>
        <v>12</v>
      </c>
      <c r="AB203" s="55">
        <f>VLOOKUP(A203,'OM em FOCO'!$B:$G,6,0)</f>
        <v>0</v>
      </c>
      <c r="AC203" s="71">
        <f t="shared" si="70"/>
        <v>0</v>
      </c>
      <c r="AD203" s="74">
        <f t="shared" si="71"/>
        <v>0</v>
      </c>
      <c r="AE203" s="71">
        <f>VLOOKUP(A203,OM_SIAFI!$B:$E,4,0)</f>
        <v>0</v>
      </c>
      <c r="AF203" s="74">
        <f t="shared" si="72"/>
        <v>0</v>
      </c>
      <c r="AG203" s="71">
        <f>VLOOKUP(A203,OM_SIAFI!$B:$F,5,0)</f>
        <v>0</v>
      </c>
      <c r="AH203" s="74">
        <f t="shared" si="73"/>
        <v>0</v>
      </c>
      <c r="AI203" s="86">
        <f t="shared" si="74"/>
        <v>64</v>
      </c>
    </row>
    <row r="204" spans="1:35" x14ac:dyDescent="0.25">
      <c r="A204" s="55">
        <v>791700</v>
      </c>
      <c r="B204" s="55" t="s">
        <v>572</v>
      </c>
      <c r="C204" s="56">
        <v>0</v>
      </c>
      <c r="D204" s="63">
        <f t="shared" si="75"/>
        <v>0</v>
      </c>
      <c r="E204" s="70" t="str" cm="1">
        <f t="array" ref="E204">_xlfn.IFS(D204&gt;20%,"10",D204&gt;10%,"7",D204&gt;0%,"4",D204=0,"0")</f>
        <v>0</v>
      </c>
      <c r="F204" s="74">
        <f t="shared" si="58"/>
        <v>0</v>
      </c>
      <c r="G204" s="56">
        <f>VLOOKUP(A204,PAGAMENTO!$A:$C,3,0)</f>
        <v>8302994.4100000001</v>
      </c>
      <c r="H204" s="57">
        <f t="shared" si="59"/>
        <v>8.4179887915692125E-4</v>
      </c>
      <c r="I204" s="70" t="str" cm="1">
        <f t="array" ref="I204">_xlfn.IFS(H204&gt;20%,"10",H204&gt;10%,"7",H204&gt;0%,"4",H204=0,"0")</f>
        <v>4</v>
      </c>
      <c r="J204" s="74">
        <f t="shared" si="60"/>
        <v>12</v>
      </c>
      <c r="K204" s="56">
        <f>VLOOKUP(A204,MUNIC!C:E,3,0)</f>
        <v>0</v>
      </c>
      <c r="L204" s="57">
        <f t="shared" si="61"/>
        <v>0</v>
      </c>
      <c r="M204" s="70" t="str">
        <f t="shared" si="62"/>
        <v>0</v>
      </c>
      <c r="N204" s="74">
        <f t="shared" si="63"/>
        <v>0</v>
      </c>
      <c r="O204" s="56">
        <v>0</v>
      </c>
      <c r="P204" s="56">
        <v>0</v>
      </c>
      <c r="Q204" s="72">
        <f t="shared" si="57"/>
        <v>0</v>
      </c>
      <c r="R204" s="57">
        <f t="shared" si="64"/>
        <v>0</v>
      </c>
      <c r="S204" s="70" t="str" cm="1">
        <f t="array" ref="S204">_xlfn.IFS(R204&gt;20%,"10",R204&gt;10%,"7",R204&gt;0%,"4",R204=0,"0")</f>
        <v>0</v>
      </c>
      <c r="T204" s="74">
        <f t="shared" si="65"/>
        <v>0</v>
      </c>
      <c r="U204" s="55" t="s">
        <v>772</v>
      </c>
      <c r="V204" s="71" t="str">
        <f t="shared" si="66"/>
        <v>10</v>
      </c>
      <c r="W204" s="74">
        <f t="shared" si="67"/>
        <v>40</v>
      </c>
      <c r="X204" s="55">
        <f>VLOOKUP(A204,'NOTAS AUDITORIA-CONTINUA-OM'!$A:$C,3,0)</f>
        <v>1</v>
      </c>
      <c r="Y204" s="57">
        <f>VLOOKUP(A204,'NOTAS AUDITORIA-CONTINUA-OM'!$A:$D,4,0)</f>
        <v>1.6846361185983828E-4</v>
      </c>
      <c r="Z204" s="71" t="str">
        <f t="shared" si="68"/>
        <v>4</v>
      </c>
      <c r="AA204" s="74">
        <f t="shared" si="69"/>
        <v>12</v>
      </c>
      <c r="AB204" s="55">
        <f>VLOOKUP(A204,'OM em FOCO'!$B:$G,6,0)</f>
        <v>0</v>
      </c>
      <c r="AC204" s="71">
        <f t="shared" si="70"/>
        <v>0</v>
      </c>
      <c r="AD204" s="74">
        <f t="shared" si="71"/>
        <v>0</v>
      </c>
      <c r="AE204" s="71">
        <f>VLOOKUP(A204,OM_SIAFI!$B:$E,4,0)</f>
        <v>0</v>
      </c>
      <c r="AF204" s="74">
        <f t="shared" si="72"/>
        <v>0</v>
      </c>
      <c r="AG204" s="71">
        <f>VLOOKUP(A204,OM_SIAFI!$B:$F,5,0)</f>
        <v>0</v>
      </c>
      <c r="AH204" s="74">
        <f t="shared" si="73"/>
        <v>0</v>
      </c>
      <c r="AI204" s="86">
        <f t="shared" si="74"/>
        <v>64</v>
      </c>
    </row>
    <row r="205" spans="1:35" x14ac:dyDescent="0.25">
      <c r="A205" s="55">
        <v>786112</v>
      </c>
      <c r="B205" s="55" t="s">
        <v>452</v>
      </c>
      <c r="C205" s="56">
        <v>0</v>
      </c>
      <c r="D205" s="63">
        <f t="shared" si="75"/>
        <v>0</v>
      </c>
      <c r="E205" s="70" t="str" cm="1">
        <f t="array" ref="E205">_xlfn.IFS(D205&gt;20%,"10",D205&gt;10%,"7",D205&gt;0%,"4",D205=0,"0")</f>
        <v>0</v>
      </c>
      <c r="F205" s="74">
        <f t="shared" si="58"/>
        <v>0</v>
      </c>
      <c r="G205" s="56">
        <f>VLOOKUP(A205,PAGAMENTO!$A:$C,3,0)</f>
        <v>7648733.5399999991</v>
      </c>
      <c r="H205" s="57">
        <f t="shared" si="59"/>
        <v>7.7546665732874432E-4</v>
      </c>
      <c r="I205" s="70" t="str" cm="1">
        <f t="array" ref="I205">_xlfn.IFS(H205&gt;20%,"10",H205&gt;10%,"7",H205&gt;0%,"4",H205=0,"0")</f>
        <v>4</v>
      </c>
      <c r="J205" s="74">
        <f t="shared" si="60"/>
        <v>12</v>
      </c>
      <c r="K205" s="56">
        <f>VLOOKUP(A205,MUNIC!C:E,3,0)</f>
        <v>0</v>
      </c>
      <c r="L205" s="57">
        <f t="shared" si="61"/>
        <v>0</v>
      </c>
      <c r="M205" s="70" t="str">
        <f t="shared" si="62"/>
        <v>0</v>
      </c>
      <c r="N205" s="74">
        <f t="shared" si="63"/>
        <v>0</v>
      </c>
      <c r="O205" s="56">
        <v>0</v>
      </c>
      <c r="P205" s="56">
        <v>0</v>
      </c>
      <c r="Q205" s="72">
        <f t="shared" si="57"/>
        <v>0</v>
      </c>
      <c r="R205" s="57">
        <f t="shared" si="64"/>
        <v>0</v>
      </c>
      <c r="S205" s="70" t="str" cm="1">
        <f t="array" ref="S205">_xlfn.IFS(R205&gt;20%,"10",R205&gt;10%,"7",R205&gt;0%,"4",R205=0,"0")</f>
        <v>0</v>
      </c>
      <c r="T205" s="74">
        <f t="shared" si="65"/>
        <v>0</v>
      </c>
      <c r="U205" s="55" t="s">
        <v>772</v>
      </c>
      <c r="V205" s="71" t="str">
        <f t="shared" si="66"/>
        <v>10</v>
      </c>
      <c r="W205" s="74">
        <f t="shared" si="67"/>
        <v>40</v>
      </c>
      <c r="X205" s="55">
        <f>VLOOKUP(A205,'NOTAS AUDITORIA-CONTINUA-OM'!$A:$C,3,0)</f>
        <v>1</v>
      </c>
      <c r="Y205" s="57">
        <f>VLOOKUP(A205,'NOTAS AUDITORIA-CONTINUA-OM'!$A:$D,4,0)</f>
        <v>1.6846361185983828E-4</v>
      </c>
      <c r="Z205" s="71" t="str">
        <f t="shared" si="68"/>
        <v>4</v>
      </c>
      <c r="AA205" s="74">
        <f t="shared" si="69"/>
        <v>12</v>
      </c>
      <c r="AB205" s="55">
        <f>VLOOKUP(A205,'OM em FOCO'!$B:$G,6,0)</f>
        <v>0</v>
      </c>
      <c r="AC205" s="71">
        <f t="shared" si="70"/>
        <v>0</v>
      </c>
      <c r="AD205" s="74">
        <f t="shared" si="71"/>
        <v>0</v>
      </c>
      <c r="AE205" s="71">
        <f>VLOOKUP(A205,OM_SIAFI!$B:$E,4,0)</f>
        <v>0</v>
      </c>
      <c r="AF205" s="74">
        <f t="shared" si="72"/>
        <v>0</v>
      </c>
      <c r="AG205" s="71">
        <f>VLOOKUP(A205,OM_SIAFI!$B:$F,5,0)</f>
        <v>0</v>
      </c>
      <c r="AH205" s="74">
        <f t="shared" si="73"/>
        <v>0</v>
      </c>
      <c r="AI205" s="86">
        <f t="shared" si="74"/>
        <v>64</v>
      </c>
    </row>
    <row r="206" spans="1:35" x14ac:dyDescent="0.25">
      <c r="A206" s="55">
        <v>733000</v>
      </c>
      <c r="B206" s="55" t="s">
        <v>215</v>
      </c>
      <c r="C206" s="56">
        <v>0</v>
      </c>
      <c r="D206" s="63">
        <f t="shared" si="75"/>
        <v>0</v>
      </c>
      <c r="E206" s="70" t="str" cm="1">
        <f t="array" ref="E206">_xlfn.IFS(D206&gt;20%,"10",D206&gt;10%,"7",D206&gt;0%,"4",D206=0,"0")</f>
        <v>0</v>
      </c>
      <c r="F206" s="74">
        <f t="shared" si="58"/>
        <v>0</v>
      </c>
      <c r="G206" s="56">
        <f>VLOOKUP(A206,PAGAMENTO!$A:$C,3,0)</f>
        <v>7214560.21</v>
      </c>
      <c r="H206" s="57">
        <f t="shared" si="59"/>
        <v>7.3144800520082761E-4</v>
      </c>
      <c r="I206" s="70" t="str" cm="1">
        <f t="array" ref="I206">_xlfn.IFS(H206&gt;20%,"10",H206&gt;10%,"7",H206&gt;0%,"4",H206=0,"0")</f>
        <v>4</v>
      </c>
      <c r="J206" s="74">
        <f t="shared" si="60"/>
        <v>12</v>
      </c>
      <c r="K206" s="56">
        <f>VLOOKUP(A206,MUNIC!C:E,3,0)</f>
        <v>0</v>
      </c>
      <c r="L206" s="57">
        <f t="shared" si="61"/>
        <v>0</v>
      </c>
      <c r="M206" s="70" t="str">
        <f t="shared" si="62"/>
        <v>0</v>
      </c>
      <c r="N206" s="74">
        <f t="shared" si="63"/>
        <v>0</v>
      </c>
      <c r="O206" s="56">
        <v>0</v>
      </c>
      <c r="P206" s="56">
        <v>0</v>
      </c>
      <c r="Q206" s="72">
        <f t="shared" si="57"/>
        <v>0</v>
      </c>
      <c r="R206" s="57">
        <f t="shared" si="64"/>
        <v>0</v>
      </c>
      <c r="S206" s="70" t="str" cm="1">
        <f t="array" ref="S206">_xlfn.IFS(R206&gt;20%,"10",R206&gt;10%,"7",R206&gt;0%,"4",R206=0,"0")</f>
        <v>0</v>
      </c>
      <c r="T206" s="74">
        <f t="shared" si="65"/>
        <v>0</v>
      </c>
      <c r="U206" s="55" t="s">
        <v>772</v>
      </c>
      <c r="V206" s="71" t="str">
        <f t="shared" si="66"/>
        <v>10</v>
      </c>
      <c r="W206" s="74">
        <f t="shared" si="67"/>
        <v>40</v>
      </c>
      <c r="X206" s="56">
        <v>0</v>
      </c>
      <c r="Y206" s="57">
        <v>0</v>
      </c>
      <c r="Z206" s="71" t="str">
        <f t="shared" si="68"/>
        <v>4</v>
      </c>
      <c r="AA206" s="74">
        <f t="shared" si="69"/>
        <v>12</v>
      </c>
      <c r="AB206" s="55">
        <f>VLOOKUP(A206,'OM em FOCO'!$B:$G,6,0)</f>
        <v>0</v>
      </c>
      <c r="AC206" s="71">
        <f t="shared" si="70"/>
        <v>0</v>
      </c>
      <c r="AD206" s="74">
        <f t="shared" si="71"/>
        <v>0</v>
      </c>
      <c r="AE206" s="71">
        <f>VLOOKUP(A206,OM_SIAFI!$B:$E,4,0)</f>
        <v>0</v>
      </c>
      <c r="AF206" s="74">
        <f t="shared" si="72"/>
        <v>0</v>
      </c>
      <c r="AG206" s="71">
        <f>VLOOKUP(A206,OM_SIAFI!$B:$F,5,0)</f>
        <v>0</v>
      </c>
      <c r="AH206" s="74">
        <f t="shared" si="73"/>
        <v>0</v>
      </c>
      <c r="AI206" s="86">
        <f t="shared" si="74"/>
        <v>64</v>
      </c>
    </row>
    <row r="207" spans="1:35" x14ac:dyDescent="0.25">
      <c r="A207" s="55">
        <v>788132</v>
      </c>
      <c r="B207" s="55" t="s">
        <v>483</v>
      </c>
      <c r="C207" s="56">
        <v>0</v>
      </c>
      <c r="D207" s="63">
        <f t="shared" si="75"/>
        <v>0</v>
      </c>
      <c r="E207" s="70" t="str" cm="1">
        <f t="array" ref="E207">_xlfn.IFS(D207&gt;20%,"10",D207&gt;10%,"7",D207&gt;0%,"4",D207=0,"0")</f>
        <v>0</v>
      </c>
      <c r="F207" s="74">
        <f t="shared" si="58"/>
        <v>0</v>
      </c>
      <c r="G207" s="56">
        <f>VLOOKUP(A207,PAGAMENTO!$A:$C,3,0)</f>
        <v>7124317.790000001</v>
      </c>
      <c r="H207" s="57">
        <f t="shared" si="59"/>
        <v>7.2229877972177447E-4</v>
      </c>
      <c r="I207" s="70" t="str" cm="1">
        <f t="array" ref="I207">_xlfn.IFS(H207&gt;20%,"10",H207&gt;10%,"7",H207&gt;0%,"4",H207=0,"0")</f>
        <v>4</v>
      </c>
      <c r="J207" s="74">
        <f t="shared" si="60"/>
        <v>12</v>
      </c>
      <c r="K207" s="56">
        <f>VLOOKUP(A207,MUNIC!C:E,3,0)</f>
        <v>290379.7</v>
      </c>
      <c r="L207" s="57">
        <f t="shared" si="61"/>
        <v>1.3668900931231927E-3</v>
      </c>
      <c r="M207" s="70" t="str">
        <f t="shared" si="62"/>
        <v>4</v>
      </c>
      <c r="N207" s="74">
        <f t="shared" si="63"/>
        <v>8</v>
      </c>
      <c r="O207" s="56">
        <v>0</v>
      </c>
      <c r="P207" s="56">
        <v>0</v>
      </c>
      <c r="Q207" s="72">
        <f t="shared" si="57"/>
        <v>0</v>
      </c>
      <c r="R207" s="57">
        <f t="shared" si="64"/>
        <v>0</v>
      </c>
      <c r="S207" s="70" t="str" cm="1">
        <f t="array" ref="S207">_xlfn.IFS(R207&gt;20%,"10",R207&gt;10%,"7",R207&gt;0%,"4",R207=0,"0")</f>
        <v>0</v>
      </c>
      <c r="T207" s="74">
        <f t="shared" si="65"/>
        <v>0</v>
      </c>
      <c r="U207" s="55" t="s">
        <v>772</v>
      </c>
      <c r="V207" s="71" t="str">
        <f t="shared" si="66"/>
        <v>10</v>
      </c>
      <c r="W207" s="74">
        <f t="shared" si="67"/>
        <v>40</v>
      </c>
      <c r="X207" s="55">
        <f>VLOOKUP(A207,'NOTAS AUDITORIA-CONTINUA-OM'!$A:$C,3,0)</f>
        <v>1</v>
      </c>
      <c r="Y207" s="57">
        <f>VLOOKUP(A207,'NOTAS AUDITORIA-CONTINUA-OM'!$A:$D,4,0)</f>
        <v>1.6846361185983828E-4</v>
      </c>
      <c r="Z207" s="71" t="str">
        <f t="shared" si="68"/>
        <v>4</v>
      </c>
      <c r="AA207" s="74">
        <f t="shared" si="69"/>
        <v>12</v>
      </c>
      <c r="AB207" s="55">
        <f>VLOOKUP(A207,'OM em FOCO'!$B:$G,6,0)</f>
        <v>0</v>
      </c>
      <c r="AC207" s="71">
        <f t="shared" si="70"/>
        <v>0</v>
      </c>
      <c r="AD207" s="74">
        <f t="shared" si="71"/>
        <v>0</v>
      </c>
      <c r="AE207" s="71">
        <f>VLOOKUP(A207,OM_SIAFI!$B:$E,4,0)</f>
        <v>0</v>
      </c>
      <c r="AF207" s="74">
        <f t="shared" si="72"/>
        <v>0</v>
      </c>
      <c r="AG207" s="71">
        <f>VLOOKUP(A207,OM_SIAFI!$B:$F,5,0)</f>
        <v>0</v>
      </c>
      <c r="AH207" s="74">
        <f t="shared" si="73"/>
        <v>0</v>
      </c>
      <c r="AI207" s="86">
        <f t="shared" si="74"/>
        <v>72</v>
      </c>
    </row>
    <row r="208" spans="1:35" x14ac:dyDescent="0.25">
      <c r="A208" s="55">
        <v>788134</v>
      </c>
      <c r="B208" s="55" t="s">
        <v>485</v>
      </c>
      <c r="C208" s="56">
        <v>0</v>
      </c>
      <c r="D208" s="63">
        <f t="shared" si="75"/>
        <v>0</v>
      </c>
      <c r="E208" s="70" t="str" cm="1">
        <f t="array" ref="E208">_xlfn.IFS(D208&gt;20%,"10",D208&gt;10%,"7",D208&gt;0%,"4",D208=0,"0")</f>
        <v>0</v>
      </c>
      <c r="F208" s="74">
        <f t="shared" si="58"/>
        <v>0</v>
      </c>
      <c r="G208" s="56">
        <f>VLOOKUP(A208,PAGAMENTO!$A:$C,3,0)</f>
        <v>6972781.71</v>
      </c>
      <c r="H208" s="57">
        <f t="shared" si="59"/>
        <v>7.0693529806722835E-4</v>
      </c>
      <c r="I208" s="70" t="str" cm="1">
        <f t="array" ref="I208">_xlfn.IFS(H208&gt;20%,"10",H208&gt;10%,"7",H208&gt;0%,"4",H208=0,"0")</f>
        <v>4</v>
      </c>
      <c r="J208" s="74">
        <f t="shared" si="60"/>
        <v>12</v>
      </c>
      <c r="K208" s="56">
        <f>VLOOKUP(A208,MUNIC!C:E,3,0)</f>
        <v>353503.9</v>
      </c>
      <c r="L208" s="57">
        <f t="shared" si="61"/>
        <v>1.6640315379842731E-3</v>
      </c>
      <c r="M208" s="70" t="str">
        <f t="shared" si="62"/>
        <v>4</v>
      </c>
      <c r="N208" s="74">
        <f t="shared" si="63"/>
        <v>8</v>
      </c>
      <c r="O208" s="56">
        <v>0</v>
      </c>
      <c r="P208" s="56">
        <v>0</v>
      </c>
      <c r="Q208" s="72">
        <f t="shared" si="57"/>
        <v>0</v>
      </c>
      <c r="R208" s="57">
        <f t="shared" si="64"/>
        <v>0</v>
      </c>
      <c r="S208" s="70" t="str" cm="1">
        <f t="array" ref="S208">_xlfn.IFS(R208&gt;20%,"10",R208&gt;10%,"7",R208&gt;0%,"4",R208=0,"0")</f>
        <v>0</v>
      </c>
      <c r="T208" s="74">
        <f t="shared" si="65"/>
        <v>0</v>
      </c>
      <c r="U208" s="55" t="s">
        <v>772</v>
      </c>
      <c r="V208" s="71" t="str">
        <f t="shared" si="66"/>
        <v>10</v>
      </c>
      <c r="W208" s="74">
        <f t="shared" si="67"/>
        <v>40</v>
      </c>
      <c r="X208" s="55">
        <f>VLOOKUP(A208,'NOTAS AUDITORIA-CONTINUA-OM'!$A:$C,3,0)</f>
        <v>2</v>
      </c>
      <c r="Y208" s="57">
        <f>VLOOKUP(A208,'NOTAS AUDITORIA-CONTINUA-OM'!$A:$D,4,0)</f>
        <v>3.3692722371967657E-4</v>
      </c>
      <c r="Z208" s="71" t="str">
        <f t="shared" si="68"/>
        <v>4</v>
      </c>
      <c r="AA208" s="74">
        <f t="shared" si="69"/>
        <v>12</v>
      </c>
      <c r="AB208" s="55">
        <f>VLOOKUP(A208,'OM em FOCO'!$B:$G,6,0)</f>
        <v>0</v>
      </c>
      <c r="AC208" s="71">
        <f t="shared" si="70"/>
        <v>0</v>
      </c>
      <c r="AD208" s="74">
        <f t="shared" si="71"/>
        <v>0</v>
      </c>
      <c r="AE208" s="71">
        <f>VLOOKUP(A208,OM_SIAFI!$B:$E,4,0)</f>
        <v>0</v>
      </c>
      <c r="AF208" s="74">
        <f t="shared" si="72"/>
        <v>0</v>
      </c>
      <c r="AG208" s="71">
        <f>VLOOKUP(A208,OM_SIAFI!$B:$F,5,0)</f>
        <v>0</v>
      </c>
      <c r="AH208" s="74">
        <f t="shared" si="73"/>
        <v>0</v>
      </c>
      <c r="AI208" s="86">
        <f t="shared" si="74"/>
        <v>72</v>
      </c>
    </row>
    <row r="209" spans="1:35" x14ac:dyDescent="0.25">
      <c r="A209" s="55">
        <v>788120</v>
      </c>
      <c r="B209" s="55" t="s">
        <v>479</v>
      </c>
      <c r="C209" s="56">
        <v>0</v>
      </c>
      <c r="D209" s="63">
        <f t="shared" si="75"/>
        <v>0</v>
      </c>
      <c r="E209" s="70" t="str" cm="1">
        <f t="array" ref="E209">_xlfn.IFS(D209&gt;20%,"10",D209&gt;10%,"7",D209&gt;0%,"4",D209=0,"0")</f>
        <v>0</v>
      </c>
      <c r="F209" s="74">
        <f t="shared" si="58"/>
        <v>0</v>
      </c>
      <c r="G209" s="56">
        <f>VLOOKUP(A209,PAGAMENTO!$A:$C,3,0)</f>
        <v>6836653.620000001</v>
      </c>
      <c r="H209" s="57">
        <f t="shared" si="59"/>
        <v>6.9313395509080068E-4</v>
      </c>
      <c r="I209" s="70" t="str" cm="1">
        <f t="array" ref="I209">_xlfn.IFS(H209&gt;20%,"10",H209&gt;10%,"7",H209&gt;0%,"4",H209=0,"0")</f>
        <v>4</v>
      </c>
      <c r="J209" s="74">
        <f t="shared" si="60"/>
        <v>12</v>
      </c>
      <c r="K209" s="56">
        <f>VLOOKUP(A209,MUNIC!C:E,3,0)</f>
        <v>185592.6</v>
      </c>
      <c r="L209" s="57">
        <f t="shared" si="61"/>
        <v>8.7363092632499948E-4</v>
      </c>
      <c r="M209" s="70" t="str">
        <f t="shared" si="62"/>
        <v>4</v>
      </c>
      <c r="N209" s="74">
        <f t="shared" si="63"/>
        <v>8</v>
      </c>
      <c r="O209" s="56">
        <v>0</v>
      </c>
      <c r="P209" s="56">
        <v>0</v>
      </c>
      <c r="Q209" s="72">
        <f t="shared" si="57"/>
        <v>0</v>
      </c>
      <c r="R209" s="57">
        <f t="shared" si="64"/>
        <v>0</v>
      </c>
      <c r="S209" s="70" t="str" cm="1">
        <f t="array" ref="S209">_xlfn.IFS(R209&gt;20%,"10",R209&gt;10%,"7",R209&gt;0%,"4",R209=0,"0")</f>
        <v>0</v>
      </c>
      <c r="T209" s="74">
        <f t="shared" si="65"/>
        <v>0</v>
      </c>
      <c r="U209" s="55" t="s">
        <v>772</v>
      </c>
      <c r="V209" s="71" t="str">
        <f t="shared" si="66"/>
        <v>10</v>
      </c>
      <c r="W209" s="74">
        <f t="shared" si="67"/>
        <v>40</v>
      </c>
      <c r="X209" s="55">
        <f>VLOOKUP(A209,'NOTAS AUDITORIA-CONTINUA-OM'!$A:$C,3,0)</f>
        <v>4</v>
      </c>
      <c r="Y209" s="57">
        <f>VLOOKUP(A209,'NOTAS AUDITORIA-CONTINUA-OM'!$A:$D,4,0)</f>
        <v>6.7385444743935314E-4</v>
      </c>
      <c r="Z209" s="71" t="str">
        <f t="shared" si="68"/>
        <v>4</v>
      </c>
      <c r="AA209" s="74">
        <f t="shared" si="69"/>
        <v>12</v>
      </c>
      <c r="AB209" s="55">
        <f>VLOOKUP(A209,'OM em FOCO'!$B:$G,6,0)</f>
        <v>0</v>
      </c>
      <c r="AC209" s="71">
        <f t="shared" si="70"/>
        <v>0</v>
      </c>
      <c r="AD209" s="74">
        <f t="shared" si="71"/>
        <v>0</v>
      </c>
      <c r="AE209" s="71">
        <f>VLOOKUP(A209,OM_SIAFI!$B:$E,4,0)</f>
        <v>0</v>
      </c>
      <c r="AF209" s="74">
        <f t="shared" si="72"/>
        <v>0</v>
      </c>
      <c r="AG209" s="71">
        <f>VLOOKUP(A209,OM_SIAFI!$B:$F,5,0)</f>
        <v>0</v>
      </c>
      <c r="AH209" s="74">
        <f t="shared" si="73"/>
        <v>0</v>
      </c>
      <c r="AI209" s="86">
        <f t="shared" si="74"/>
        <v>72</v>
      </c>
    </row>
    <row r="210" spans="1:35" x14ac:dyDescent="0.25">
      <c r="A210" s="55">
        <v>788133</v>
      </c>
      <c r="B210" s="55" t="s">
        <v>484</v>
      </c>
      <c r="C210" s="56">
        <v>0</v>
      </c>
      <c r="D210" s="63">
        <f t="shared" si="75"/>
        <v>0</v>
      </c>
      <c r="E210" s="70" t="str" cm="1">
        <f t="array" ref="E210">_xlfn.IFS(D210&gt;20%,"10",D210&gt;10%,"7",D210&gt;0%,"4",D210=0,"0")</f>
        <v>0</v>
      </c>
      <c r="F210" s="74">
        <f t="shared" si="58"/>
        <v>0</v>
      </c>
      <c r="G210" s="56">
        <f>VLOOKUP(A210,PAGAMENTO!$A:$C,3,0)</f>
        <v>6779232.2400000002</v>
      </c>
      <c r="H210" s="57">
        <f t="shared" si="59"/>
        <v>6.87312289925589E-4</v>
      </c>
      <c r="I210" s="70" t="str" cm="1">
        <f t="array" ref="I210">_xlfn.IFS(H210&gt;20%,"10",H210&gt;10%,"7",H210&gt;0%,"4",H210=0,"0")</f>
        <v>4</v>
      </c>
      <c r="J210" s="74">
        <f t="shared" si="60"/>
        <v>12</v>
      </c>
      <c r="K210" s="56">
        <f>VLOOKUP(A210,MUNIC!C:E,3,0)</f>
        <v>301598.59999999998</v>
      </c>
      <c r="L210" s="57">
        <f t="shared" si="61"/>
        <v>1.4197002698185324E-3</v>
      </c>
      <c r="M210" s="70" t="str">
        <f t="shared" si="62"/>
        <v>4</v>
      </c>
      <c r="N210" s="74">
        <f t="shared" si="63"/>
        <v>8</v>
      </c>
      <c r="O210" s="56">
        <v>0</v>
      </c>
      <c r="P210" s="56">
        <v>0</v>
      </c>
      <c r="Q210" s="72">
        <f t="shared" si="57"/>
        <v>0</v>
      </c>
      <c r="R210" s="57">
        <f t="shared" si="64"/>
        <v>0</v>
      </c>
      <c r="S210" s="70" t="str" cm="1">
        <f t="array" ref="S210">_xlfn.IFS(R210&gt;20%,"10",R210&gt;10%,"7",R210&gt;0%,"4",R210=0,"0")</f>
        <v>0</v>
      </c>
      <c r="T210" s="74">
        <f t="shared" si="65"/>
        <v>0</v>
      </c>
      <c r="U210" s="55" t="s">
        <v>772</v>
      </c>
      <c r="V210" s="71" t="str">
        <f t="shared" si="66"/>
        <v>10</v>
      </c>
      <c r="W210" s="74">
        <f t="shared" si="67"/>
        <v>40</v>
      </c>
      <c r="X210" s="55">
        <f>VLOOKUP(A210,'NOTAS AUDITORIA-CONTINUA-OM'!$A:$C,3,0)</f>
        <v>2</v>
      </c>
      <c r="Y210" s="57">
        <f>VLOOKUP(A210,'NOTAS AUDITORIA-CONTINUA-OM'!$A:$D,4,0)</f>
        <v>3.3692722371967657E-4</v>
      </c>
      <c r="Z210" s="71" t="str">
        <f t="shared" si="68"/>
        <v>4</v>
      </c>
      <c r="AA210" s="74">
        <f t="shared" si="69"/>
        <v>12</v>
      </c>
      <c r="AB210" s="55">
        <f>VLOOKUP(A210,'OM em FOCO'!$B:$G,6,0)</f>
        <v>0</v>
      </c>
      <c r="AC210" s="71">
        <f t="shared" si="70"/>
        <v>0</v>
      </c>
      <c r="AD210" s="74">
        <f t="shared" si="71"/>
        <v>0</v>
      </c>
      <c r="AE210" s="71">
        <f>VLOOKUP(A210,OM_SIAFI!$B:$E,4,0)</f>
        <v>0</v>
      </c>
      <c r="AF210" s="74">
        <f t="shared" si="72"/>
        <v>0</v>
      </c>
      <c r="AG210" s="71">
        <f>VLOOKUP(A210,OM_SIAFI!$B:$F,5,0)</f>
        <v>0</v>
      </c>
      <c r="AH210" s="74">
        <f t="shared" si="73"/>
        <v>0</v>
      </c>
      <c r="AI210" s="86">
        <f t="shared" si="74"/>
        <v>72</v>
      </c>
    </row>
    <row r="211" spans="1:35" x14ac:dyDescent="0.25">
      <c r="A211" s="55">
        <v>782019</v>
      </c>
      <c r="B211" s="55" t="s">
        <v>340</v>
      </c>
      <c r="C211" s="56">
        <v>0</v>
      </c>
      <c r="D211" s="63">
        <f t="shared" si="75"/>
        <v>0</v>
      </c>
      <c r="E211" s="70" t="str" cm="1">
        <f t="array" ref="E211">_xlfn.IFS(D211&gt;20%,"10",D211&gt;10%,"7",D211&gt;0%,"4",D211=0,"0")</f>
        <v>0</v>
      </c>
      <c r="F211" s="74">
        <f t="shared" si="58"/>
        <v>0</v>
      </c>
      <c r="G211" s="56">
        <f>VLOOKUP(A211,PAGAMENTO!$A:$C,3,0)</f>
        <v>6716222.9699999988</v>
      </c>
      <c r="H211" s="57">
        <f t="shared" si="59"/>
        <v>6.8092409667345154E-4</v>
      </c>
      <c r="I211" s="70" t="str" cm="1">
        <f t="array" ref="I211">_xlfn.IFS(H211&gt;20%,"10",H211&gt;10%,"7",H211&gt;0%,"4",H211=0,"0")</f>
        <v>4</v>
      </c>
      <c r="J211" s="74">
        <f t="shared" si="60"/>
        <v>12</v>
      </c>
      <c r="K211" s="56">
        <f>VLOOKUP(A211,MUNIC!C:E,3,0)</f>
        <v>200634.3</v>
      </c>
      <c r="L211" s="57">
        <f t="shared" si="61"/>
        <v>9.4443598161547291E-4</v>
      </c>
      <c r="M211" s="70" t="str">
        <f t="shared" si="62"/>
        <v>4</v>
      </c>
      <c r="N211" s="74">
        <f t="shared" si="63"/>
        <v>8</v>
      </c>
      <c r="O211" s="56">
        <v>0</v>
      </c>
      <c r="P211" s="56">
        <v>0</v>
      </c>
      <c r="Q211" s="72">
        <f t="shared" si="57"/>
        <v>0</v>
      </c>
      <c r="R211" s="57">
        <f t="shared" si="64"/>
        <v>0</v>
      </c>
      <c r="S211" s="70" t="str" cm="1">
        <f t="array" ref="S211">_xlfn.IFS(R211&gt;20%,"10",R211&gt;10%,"7",R211&gt;0%,"4",R211=0,"0")</f>
        <v>0</v>
      </c>
      <c r="T211" s="74">
        <f t="shared" si="65"/>
        <v>0</v>
      </c>
      <c r="U211" s="55" t="s">
        <v>772</v>
      </c>
      <c r="V211" s="71" t="str">
        <f t="shared" si="66"/>
        <v>10</v>
      </c>
      <c r="W211" s="74">
        <f t="shared" si="67"/>
        <v>40</v>
      </c>
      <c r="X211" s="55">
        <f>VLOOKUP(A211,'NOTAS AUDITORIA-CONTINUA-OM'!$A:$C,3,0)</f>
        <v>2</v>
      </c>
      <c r="Y211" s="57">
        <f>VLOOKUP(A211,'NOTAS AUDITORIA-CONTINUA-OM'!$A:$D,4,0)</f>
        <v>3.3692722371967657E-4</v>
      </c>
      <c r="Z211" s="71" t="str">
        <f t="shared" si="68"/>
        <v>4</v>
      </c>
      <c r="AA211" s="74">
        <f t="shared" si="69"/>
        <v>12</v>
      </c>
      <c r="AB211" s="55">
        <f>VLOOKUP(A211,'OM em FOCO'!$B:$G,6,0)</f>
        <v>0</v>
      </c>
      <c r="AC211" s="71">
        <f t="shared" si="70"/>
        <v>0</v>
      </c>
      <c r="AD211" s="74">
        <f t="shared" si="71"/>
        <v>0</v>
      </c>
      <c r="AE211" s="71">
        <f>VLOOKUP(A211,OM_SIAFI!$B:$E,4,0)</f>
        <v>0</v>
      </c>
      <c r="AF211" s="74">
        <f t="shared" si="72"/>
        <v>0</v>
      </c>
      <c r="AG211" s="71">
        <f>VLOOKUP(A211,OM_SIAFI!$B:$F,5,0)</f>
        <v>0</v>
      </c>
      <c r="AH211" s="74">
        <f t="shared" si="73"/>
        <v>0</v>
      </c>
      <c r="AI211" s="86">
        <f t="shared" si="74"/>
        <v>72</v>
      </c>
    </row>
    <row r="212" spans="1:35" x14ac:dyDescent="0.25">
      <c r="A212" s="55">
        <v>788130</v>
      </c>
      <c r="B212" s="55" t="s">
        <v>481</v>
      </c>
      <c r="C212" s="56">
        <v>0</v>
      </c>
      <c r="D212" s="63">
        <f t="shared" si="75"/>
        <v>0</v>
      </c>
      <c r="E212" s="70" t="str" cm="1">
        <f t="array" ref="E212">_xlfn.IFS(D212&gt;20%,"10",D212&gt;10%,"7",D212&gt;0%,"4",D212=0,"0")</f>
        <v>0</v>
      </c>
      <c r="F212" s="74">
        <f t="shared" si="58"/>
        <v>0</v>
      </c>
      <c r="G212" s="56">
        <f>VLOOKUP(A212,PAGAMENTO!$A:$C,3,0)</f>
        <v>6596310.3799999999</v>
      </c>
      <c r="H212" s="57">
        <f t="shared" si="59"/>
        <v>6.6876676175615598E-4</v>
      </c>
      <c r="I212" s="70" t="str" cm="1">
        <f t="array" ref="I212">_xlfn.IFS(H212&gt;20%,"10",H212&gt;10%,"7",H212&gt;0%,"4",H212=0,"0")</f>
        <v>4</v>
      </c>
      <c r="J212" s="74">
        <f t="shared" si="60"/>
        <v>12</v>
      </c>
      <c r="K212" s="56">
        <f>VLOOKUP(A212,MUNIC!C:E,3,0)</f>
        <v>164415.29999999999</v>
      </c>
      <c r="L212" s="57">
        <f t="shared" si="61"/>
        <v>7.7394406264583106E-4</v>
      </c>
      <c r="M212" s="70" t="str">
        <f t="shared" si="62"/>
        <v>4</v>
      </c>
      <c r="N212" s="74">
        <f t="shared" si="63"/>
        <v>8</v>
      </c>
      <c r="O212" s="56">
        <v>0</v>
      </c>
      <c r="P212" s="56">
        <v>0</v>
      </c>
      <c r="Q212" s="72">
        <f t="shared" si="57"/>
        <v>0</v>
      </c>
      <c r="R212" s="57">
        <f t="shared" si="64"/>
        <v>0</v>
      </c>
      <c r="S212" s="70" t="str" cm="1">
        <f t="array" ref="S212">_xlfn.IFS(R212&gt;20%,"10",R212&gt;10%,"7",R212&gt;0%,"4",R212=0,"0")</f>
        <v>0</v>
      </c>
      <c r="T212" s="74">
        <f t="shared" si="65"/>
        <v>0</v>
      </c>
      <c r="U212" s="55" t="s">
        <v>772</v>
      </c>
      <c r="V212" s="71" t="str">
        <f t="shared" si="66"/>
        <v>10</v>
      </c>
      <c r="W212" s="74">
        <f t="shared" si="67"/>
        <v>40</v>
      </c>
      <c r="X212" s="55">
        <f>VLOOKUP(A212,'NOTAS AUDITORIA-CONTINUA-OM'!$A:$C,3,0)</f>
        <v>2</v>
      </c>
      <c r="Y212" s="57">
        <f>VLOOKUP(A212,'NOTAS AUDITORIA-CONTINUA-OM'!$A:$D,4,0)</f>
        <v>3.3692722371967657E-4</v>
      </c>
      <c r="Z212" s="71" t="str">
        <f t="shared" si="68"/>
        <v>4</v>
      </c>
      <c r="AA212" s="74">
        <f t="shared" si="69"/>
        <v>12</v>
      </c>
      <c r="AB212" s="55">
        <f>VLOOKUP(A212,'OM em FOCO'!$B:$G,6,0)</f>
        <v>0</v>
      </c>
      <c r="AC212" s="71">
        <f t="shared" si="70"/>
        <v>0</v>
      </c>
      <c r="AD212" s="74">
        <f t="shared" si="71"/>
        <v>0</v>
      </c>
      <c r="AE212" s="71">
        <f>VLOOKUP(A212,OM_SIAFI!$B:$E,4,0)</f>
        <v>0</v>
      </c>
      <c r="AF212" s="74">
        <f t="shared" si="72"/>
        <v>0</v>
      </c>
      <c r="AG212" s="71">
        <f>VLOOKUP(A212,OM_SIAFI!$B:$F,5,0)</f>
        <v>0</v>
      </c>
      <c r="AH212" s="74">
        <f t="shared" si="73"/>
        <v>0</v>
      </c>
      <c r="AI212" s="86">
        <f t="shared" si="74"/>
        <v>72</v>
      </c>
    </row>
    <row r="213" spans="1:35" x14ac:dyDescent="0.25">
      <c r="A213" s="55">
        <v>786104</v>
      </c>
      <c r="B213" s="55" t="s">
        <v>445</v>
      </c>
      <c r="C213" s="56">
        <v>0</v>
      </c>
      <c r="D213" s="63">
        <f t="shared" si="75"/>
        <v>0</v>
      </c>
      <c r="E213" s="70" t="str" cm="1">
        <f t="array" ref="E213">_xlfn.IFS(D213&gt;20%,"10",D213&gt;10%,"7",D213&gt;0%,"4",D213=0,"0")</f>
        <v>0</v>
      </c>
      <c r="F213" s="74">
        <f t="shared" si="58"/>
        <v>0</v>
      </c>
      <c r="G213" s="56">
        <f>VLOOKUP(A213,PAGAMENTO!$A:$C,3,0)</f>
        <v>6539149.3499999996</v>
      </c>
      <c r="H213" s="57">
        <f t="shared" si="59"/>
        <v>6.6297149216913785E-4</v>
      </c>
      <c r="I213" s="70" t="str" cm="1">
        <f t="array" ref="I213">_xlfn.IFS(H213&gt;20%,"10",H213&gt;10%,"7",H213&gt;0%,"4",H213=0,"0")</f>
        <v>4</v>
      </c>
      <c r="J213" s="74">
        <f t="shared" si="60"/>
        <v>12</v>
      </c>
      <c r="K213" s="56">
        <f>VLOOKUP(A213,MUNIC!C:E,3,0)</f>
        <v>0</v>
      </c>
      <c r="L213" s="57">
        <f t="shared" si="61"/>
        <v>0</v>
      </c>
      <c r="M213" s="70" t="str">
        <f t="shared" si="62"/>
        <v>0</v>
      </c>
      <c r="N213" s="74">
        <f t="shared" si="63"/>
        <v>0</v>
      </c>
      <c r="O213" s="56">
        <v>0</v>
      </c>
      <c r="P213" s="56">
        <v>0</v>
      </c>
      <c r="Q213" s="72">
        <f t="shared" si="57"/>
        <v>0</v>
      </c>
      <c r="R213" s="57">
        <f t="shared" si="64"/>
        <v>0</v>
      </c>
      <c r="S213" s="70" t="str" cm="1">
        <f t="array" ref="S213">_xlfn.IFS(R213&gt;20%,"10",R213&gt;10%,"7",R213&gt;0%,"4",R213=0,"0")</f>
        <v>0</v>
      </c>
      <c r="T213" s="74">
        <f t="shared" si="65"/>
        <v>0</v>
      </c>
      <c r="U213" s="55" t="s">
        <v>772</v>
      </c>
      <c r="V213" s="71" t="str">
        <f t="shared" si="66"/>
        <v>10</v>
      </c>
      <c r="W213" s="74">
        <f t="shared" si="67"/>
        <v>40</v>
      </c>
      <c r="X213" s="55">
        <f>VLOOKUP(A213,'NOTAS AUDITORIA-CONTINUA-OM'!$A:$C,3,0)</f>
        <v>3</v>
      </c>
      <c r="Y213" s="57">
        <f>VLOOKUP(A213,'NOTAS AUDITORIA-CONTINUA-OM'!$A:$D,4,0)</f>
        <v>5.0539083557951485E-4</v>
      </c>
      <c r="Z213" s="71" t="str">
        <f t="shared" si="68"/>
        <v>4</v>
      </c>
      <c r="AA213" s="74">
        <f t="shared" si="69"/>
        <v>12</v>
      </c>
      <c r="AB213" s="55">
        <f>VLOOKUP(A213,'OM em FOCO'!$B:$G,6,0)</f>
        <v>0</v>
      </c>
      <c r="AC213" s="71">
        <f t="shared" si="70"/>
        <v>0</v>
      </c>
      <c r="AD213" s="74">
        <f t="shared" si="71"/>
        <v>0</v>
      </c>
      <c r="AE213" s="71">
        <f>VLOOKUP(A213,OM_SIAFI!$B:$E,4,0)</f>
        <v>0</v>
      </c>
      <c r="AF213" s="74">
        <f t="shared" si="72"/>
        <v>0</v>
      </c>
      <c r="AG213" s="71">
        <f>VLOOKUP(A213,OM_SIAFI!$B:$F,5,0)</f>
        <v>0</v>
      </c>
      <c r="AH213" s="74">
        <f t="shared" si="73"/>
        <v>0</v>
      </c>
      <c r="AI213" s="86">
        <f t="shared" si="74"/>
        <v>64</v>
      </c>
    </row>
    <row r="214" spans="1:35" x14ac:dyDescent="0.25">
      <c r="A214" s="55">
        <v>784119</v>
      </c>
      <c r="B214" s="55" t="s">
        <v>393</v>
      </c>
      <c r="C214" s="56">
        <v>0</v>
      </c>
      <c r="D214" s="63">
        <f t="shared" si="75"/>
        <v>0</v>
      </c>
      <c r="E214" s="70" t="str" cm="1">
        <f t="array" ref="E214">_xlfn.IFS(D214&gt;20%,"10",D214&gt;10%,"7",D214&gt;0%,"4",D214=0,"0")</f>
        <v>0</v>
      </c>
      <c r="F214" s="74">
        <f t="shared" si="58"/>
        <v>0</v>
      </c>
      <c r="G214" s="56">
        <f>VLOOKUP(A214,PAGAMENTO!$A:$C,3,0)</f>
        <v>6524233.6700000009</v>
      </c>
      <c r="H214" s="57">
        <f t="shared" si="59"/>
        <v>6.6145926632797138E-4</v>
      </c>
      <c r="I214" s="70" t="str" cm="1">
        <f t="array" ref="I214">_xlfn.IFS(H214&gt;20%,"10",H214&gt;10%,"7",H214&gt;0%,"4",H214=0,"0")</f>
        <v>4</v>
      </c>
      <c r="J214" s="74">
        <f t="shared" si="60"/>
        <v>12</v>
      </c>
      <c r="K214" s="56">
        <f>VLOOKUP(A214,MUNIC!C:E,3,0)</f>
        <v>23956.2</v>
      </c>
      <c r="L214" s="57">
        <f t="shared" si="61"/>
        <v>1.1276784309949293E-4</v>
      </c>
      <c r="M214" s="70" t="str">
        <f t="shared" si="62"/>
        <v>4</v>
      </c>
      <c r="N214" s="74">
        <f t="shared" si="63"/>
        <v>8</v>
      </c>
      <c r="O214" s="56">
        <v>0</v>
      </c>
      <c r="P214" s="56">
        <v>0</v>
      </c>
      <c r="Q214" s="72">
        <f t="shared" si="57"/>
        <v>0</v>
      </c>
      <c r="R214" s="57">
        <f t="shared" si="64"/>
        <v>0</v>
      </c>
      <c r="S214" s="70" t="str" cm="1">
        <f t="array" ref="S214">_xlfn.IFS(R214&gt;20%,"10",R214&gt;10%,"7",R214&gt;0%,"4",R214=0,"0")</f>
        <v>0</v>
      </c>
      <c r="T214" s="74">
        <f t="shared" si="65"/>
        <v>0</v>
      </c>
      <c r="U214" s="55" t="s">
        <v>772</v>
      </c>
      <c r="V214" s="71" t="str">
        <f t="shared" si="66"/>
        <v>10</v>
      </c>
      <c r="W214" s="74">
        <f t="shared" si="67"/>
        <v>40</v>
      </c>
      <c r="X214" s="55">
        <f>VLOOKUP(A214,'NOTAS AUDITORIA-CONTINUA-OM'!$A:$C,3,0)</f>
        <v>1</v>
      </c>
      <c r="Y214" s="57">
        <f>VLOOKUP(A214,'NOTAS AUDITORIA-CONTINUA-OM'!$A:$D,4,0)</f>
        <v>1.6846361185983828E-4</v>
      </c>
      <c r="Z214" s="71" t="str">
        <f t="shared" si="68"/>
        <v>4</v>
      </c>
      <c r="AA214" s="74">
        <f t="shared" si="69"/>
        <v>12</v>
      </c>
      <c r="AB214" s="55">
        <f>VLOOKUP(A214,'OM em FOCO'!$B:$G,6,0)</f>
        <v>0</v>
      </c>
      <c r="AC214" s="71">
        <f t="shared" si="70"/>
        <v>0</v>
      </c>
      <c r="AD214" s="74">
        <f t="shared" si="71"/>
        <v>0</v>
      </c>
      <c r="AE214" s="71">
        <f>VLOOKUP(A214,OM_SIAFI!$B:$E,4,0)</f>
        <v>0</v>
      </c>
      <c r="AF214" s="74">
        <f t="shared" si="72"/>
        <v>0</v>
      </c>
      <c r="AG214" s="71">
        <f>VLOOKUP(A214,OM_SIAFI!$B:$F,5,0)</f>
        <v>0</v>
      </c>
      <c r="AH214" s="74">
        <f t="shared" si="73"/>
        <v>0</v>
      </c>
      <c r="AI214" s="86">
        <f t="shared" si="74"/>
        <v>72</v>
      </c>
    </row>
    <row r="215" spans="1:35" x14ac:dyDescent="0.25">
      <c r="A215" s="55">
        <v>751209</v>
      </c>
      <c r="B215" s="55" t="s">
        <v>246</v>
      </c>
      <c r="C215" s="56">
        <v>0</v>
      </c>
      <c r="D215" s="63">
        <f t="shared" si="75"/>
        <v>0</v>
      </c>
      <c r="E215" s="70" t="str" cm="1">
        <f t="array" ref="E215">_xlfn.IFS(D215&gt;20%,"10",D215&gt;10%,"7",D215&gt;0%,"4",D215=0,"0")</f>
        <v>0</v>
      </c>
      <c r="F215" s="74">
        <f t="shared" si="58"/>
        <v>0</v>
      </c>
      <c r="G215" s="56">
        <f>VLOOKUP(A215,PAGAMENTO!$A:$C,3,0)</f>
        <v>6432010.1900000004</v>
      </c>
      <c r="H215" s="57">
        <f t="shared" si="59"/>
        <v>6.5210919113070881E-4</v>
      </c>
      <c r="I215" s="70" t="str" cm="1">
        <f t="array" ref="I215">_xlfn.IFS(H215&gt;20%,"10",H215&gt;10%,"7",H215&gt;0%,"4",H215=0,"0")</f>
        <v>4</v>
      </c>
      <c r="J215" s="74">
        <f t="shared" si="60"/>
        <v>12</v>
      </c>
      <c r="K215" s="56">
        <f>VLOOKUP(A215,MUNIC!C:E,3,0)</f>
        <v>180556.2</v>
      </c>
      <c r="L215" s="57">
        <f t="shared" si="61"/>
        <v>8.4992332808378067E-4</v>
      </c>
      <c r="M215" s="70" t="str">
        <f t="shared" si="62"/>
        <v>4</v>
      </c>
      <c r="N215" s="74">
        <f t="shared" si="63"/>
        <v>8</v>
      </c>
      <c r="O215" s="56">
        <v>0</v>
      </c>
      <c r="P215" s="56">
        <v>0</v>
      </c>
      <c r="Q215" s="72">
        <f t="shared" si="57"/>
        <v>0</v>
      </c>
      <c r="R215" s="57">
        <f t="shared" si="64"/>
        <v>0</v>
      </c>
      <c r="S215" s="70" t="str" cm="1">
        <f t="array" ref="S215">_xlfn.IFS(R215&gt;20%,"10",R215&gt;10%,"7",R215&gt;0%,"4",R215=0,"0")</f>
        <v>0</v>
      </c>
      <c r="T215" s="74">
        <f t="shared" si="65"/>
        <v>0</v>
      </c>
      <c r="U215" s="55" t="s">
        <v>772</v>
      </c>
      <c r="V215" s="71" t="str">
        <f t="shared" si="66"/>
        <v>10</v>
      </c>
      <c r="W215" s="74">
        <f t="shared" si="67"/>
        <v>40</v>
      </c>
      <c r="X215" s="55">
        <f>VLOOKUP(A215,'NOTAS AUDITORIA-CONTINUA-OM'!$A:$C,3,0)</f>
        <v>2</v>
      </c>
      <c r="Y215" s="57">
        <f>VLOOKUP(A215,'NOTAS AUDITORIA-CONTINUA-OM'!$A:$D,4,0)</f>
        <v>3.3692722371967657E-4</v>
      </c>
      <c r="Z215" s="71" t="str">
        <f t="shared" si="68"/>
        <v>4</v>
      </c>
      <c r="AA215" s="74">
        <f t="shared" si="69"/>
        <v>12</v>
      </c>
      <c r="AB215" s="55">
        <f>VLOOKUP(A215,'OM em FOCO'!$B:$G,6,0)</f>
        <v>0</v>
      </c>
      <c r="AC215" s="71">
        <f t="shared" si="70"/>
        <v>0</v>
      </c>
      <c r="AD215" s="74">
        <f t="shared" si="71"/>
        <v>0</v>
      </c>
      <c r="AE215" s="71">
        <f>VLOOKUP(A215,OM_SIAFI!$B:$E,4,0)</f>
        <v>0</v>
      </c>
      <c r="AF215" s="74">
        <f t="shared" si="72"/>
        <v>0</v>
      </c>
      <c r="AG215" s="71">
        <f>VLOOKUP(A215,OM_SIAFI!$B:$F,5,0)</f>
        <v>0</v>
      </c>
      <c r="AH215" s="74">
        <f t="shared" si="73"/>
        <v>0</v>
      </c>
      <c r="AI215" s="86">
        <f t="shared" si="74"/>
        <v>72</v>
      </c>
    </row>
    <row r="216" spans="1:35" x14ac:dyDescent="0.25">
      <c r="A216" s="55">
        <v>702021</v>
      </c>
      <c r="B216" s="55" t="s">
        <v>178</v>
      </c>
      <c r="C216" s="56">
        <v>0</v>
      </c>
      <c r="D216" s="63">
        <f t="shared" si="75"/>
        <v>0</v>
      </c>
      <c r="E216" s="70" t="str" cm="1">
        <f t="array" ref="E216">_xlfn.IFS(D216&gt;20%,"10",D216&gt;10%,"7",D216&gt;0%,"4",D216=0,"0")</f>
        <v>0</v>
      </c>
      <c r="F216" s="74">
        <f t="shared" si="58"/>
        <v>0</v>
      </c>
      <c r="G216" s="56">
        <f>VLOOKUP(A216,PAGAMENTO!$A:$C,3,0)</f>
        <v>6420848.129999999</v>
      </c>
      <c r="H216" s="57">
        <f t="shared" si="59"/>
        <v>6.5097752595871165E-4</v>
      </c>
      <c r="I216" s="70" t="str" cm="1">
        <f t="array" ref="I216">_xlfn.IFS(H216&gt;20%,"10",H216&gt;10%,"7",H216&gt;0%,"4",H216=0,"0")</f>
        <v>4</v>
      </c>
      <c r="J216" s="74">
        <f t="shared" si="60"/>
        <v>12</v>
      </c>
      <c r="K216" s="56">
        <f>VLOOKUP(A216,MUNIC!C:E,3,0)</f>
        <v>0</v>
      </c>
      <c r="L216" s="57">
        <f t="shared" si="61"/>
        <v>0</v>
      </c>
      <c r="M216" s="70" t="str">
        <f t="shared" si="62"/>
        <v>0</v>
      </c>
      <c r="N216" s="74">
        <f t="shared" si="63"/>
        <v>0</v>
      </c>
      <c r="O216" s="56">
        <v>0</v>
      </c>
      <c r="P216" s="56">
        <v>0</v>
      </c>
      <c r="Q216" s="72">
        <f t="shared" si="57"/>
        <v>0</v>
      </c>
      <c r="R216" s="57">
        <f t="shared" si="64"/>
        <v>0</v>
      </c>
      <c r="S216" s="70" t="str" cm="1">
        <f t="array" ref="S216">_xlfn.IFS(R216&gt;20%,"10",R216&gt;10%,"7",R216&gt;0%,"4",R216=0,"0")</f>
        <v>0</v>
      </c>
      <c r="T216" s="74">
        <f t="shared" si="65"/>
        <v>0</v>
      </c>
      <c r="U216" s="55" t="s">
        <v>772</v>
      </c>
      <c r="V216" s="71" t="str">
        <f t="shared" si="66"/>
        <v>10</v>
      </c>
      <c r="W216" s="74">
        <f t="shared" si="67"/>
        <v>40</v>
      </c>
      <c r="X216" s="56">
        <v>0</v>
      </c>
      <c r="Y216" s="57">
        <v>0</v>
      </c>
      <c r="Z216" s="71" t="str">
        <f t="shared" si="68"/>
        <v>4</v>
      </c>
      <c r="AA216" s="74">
        <f t="shared" si="69"/>
        <v>12</v>
      </c>
      <c r="AB216" s="55">
        <f>VLOOKUP(A216,'OM em FOCO'!$B:$G,6,0)</f>
        <v>0</v>
      </c>
      <c r="AC216" s="71">
        <f t="shared" si="70"/>
        <v>0</v>
      </c>
      <c r="AD216" s="74">
        <f t="shared" si="71"/>
        <v>0</v>
      </c>
      <c r="AE216" s="71">
        <f>VLOOKUP(A216,OM_SIAFI!$B:$E,4,0)</f>
        <v>0</v>
      </c>
      <c r="AF216" s="74">
        <f t="shared" si="72"/>
        <v>0</v>
      </c>
      <c r="AG216" s="71">
        <f>VLOOKUP(A216,OM_SIAFI!$B:$F,5,0)</f>
        <v>0</v>
      </c>
      <c r="AH216" s="74">
        <f t="shared" si="73"/>
        <v>0</v>
      </c>
      <c r="AI216" s="86">
        <f t="shared" si="74"/>
        <v>64</v>
      </c>
    </row>
    <row r="217" spans="1:35" x14ac:dyDescent="0.25">
      <c r="A217" s="55">
        <v>788118</v>
      </c>
      <c r="B217" s="55" t="s">
        <v>477</v>
      </c>
      <c r="C217" s="56">
        <v>0</v>
      </c>
      <c r="D217" s="63">
        <f t="shared" si="75"/>
        <v>0</v>
      </c>
      <c r="E217" s="70" t="str" cm="1">
        <f t="array" ref="E217">_xlfn.IFS(D217&gt;20%,"10",D217&gt;10%,"7",D217&gt;0%,"4",D217=0,"0")</f>
        <v>0</v>
      </c>
      <c r="F217" s="74">
        <f t="shared" si="58"/>
        <v>0</v>
      </c>
      <c r="G217" s="56">
        <f>VLOOKUP(A217,PAGAMENTO!$A:$C,3,0)</f>
        <v>6265364.2299999995</v>
      </c>
      <c r="H217" s="57">
        <f t="shared" si="59"/>
        <v>6.3521379467288677E-4</v>
      </c>
      <c r="I217" s="70" t="str" cm="1">
        <f t="array" ref="I217">_xlfn.IFS(H217&gt;20%,"10",H217&gt;10%,"7",H217&gt;0%,"4",H217=0,"0")</f>
        <v>4</v>
      </c>
      <c r="J217" s="74">
        <f t="shared" si="60"/>
        <v>12</v>
      </c>
      <c r="K217" s="56">
        <f>VLOOKUP(A217,MUNIC!C:E,3,0)</f>
        <v>264617.34999999998</v>
      </c>
      <c r="L217" s="57">
        <f t="shared" si="61"/>
        <v>1.2456202488793549E-3</v>
      </c>
      <c r="M217" s="70" t="str">
        <f t="shared" si="62"/>
        <v>4</v>
      </c>
      <c r="N217" s="74">
        <f t="shared" si="63"/>
        <v>8</v>
      </c>
      <c r="O217" s="56">
        <v>0</v>
      </c>
      <c r="P217" s="56">
        <v>0</v>
      </c>
      <c r="Q217" s="72">
        <f t="shared" si="57"/>
        <v>0</v>
      </c>
      <c r="R217" s="57">
        <f t="shared" si="64"/>
        <v>0</v>
      </c>
      <c r="S217" s="70" t="str" cm="1">
        <f t="array" ref="S217">_xlfn.IFS(R217&gt;20%,"10",R217&gt;10%,"7",R217&gt;0%,"4",R217=0,"0")</f>
        <v>0</v>
      </c>
      <c r="T217" s="74">
        <f t="shared" si="65"/>
        <v>0</v>
      </c>
      <c r="U217" s="55" t="s">
        <v>772</v>
      </c>
      <c r="V217" s="71" t="str">
        <f t="shared" si="66"/>
        <v>10</v>
      </c>
      <c r="W217" s="74">
        <f t="shared" si="67"/>
        <v>40</v>
      </c>
      <c r="X217" s="55">
        <f>VLOOKUP(A217,'NOTAS AUDITORIA-CONTINUA-OM'!$A:$C,3,0)</f>
        <v>3</v>
      </c>
      <c r="Y217" s="57">
        <f>VLOOKUP(A217,'NOTAS AUDITORIA-CONTINUA-OM'!$A:$D,4,0)</f>
        <v>5.0539083557951485E-4</v>
      </c>
      <c r="Z217" s="71" t="str">
        <f t="shared" si="68"/>
        <v>4</v>
      </c>
      <c r="AA217" s="74">
        <f t="shared" si="69"/>
        <v>12</v>
      </c>
      <c r="AB217" s="55">
        <f>VLOOKUP(A217,'OM em FOCO'!$B:$G,6,0)</f>
        <v>0</v>
      </c>
      <c r="AC217" s="71">
        <f t="shared" si="70"/>
        <v>0</v>
      </c>
      <c r="AD217" s="74">
        <f t="shared" si="71"/>
        <v>0</v>
      </c>
      <c r="AE217" s="71">
        <f>VLOOKUP(A217,OM_SIAFI!$B:$E,4,0)</f>
        <v>0</v>
      </c>
      <c r="AF217" s="74">
        <f t="shared" si="72"/>
        <v>0</v>
      </c>
      <c r="AG217" s="71">
        <f>VLOOKUP(A217,OM_SIAFI!$B:$F,5,0)</f>
        <v>0</v>
      </c>
      <c r="AH217" s="74">
        <f t="shared" si="73"/>
        <v>0</v>
      </c>
      <c r="AI217" s="86">
        <f t="shared" si="74"/>
        <v>72</v>
      </c>
    </row>
    <row r="218" spans="1:35" x14ac:dyDescent="0.25">
      <c r="A218" s="55">
        <v>788119</v>
      </c>
      <c r="B218" s="55" t="s">
        <v>478</v>
      </c>
      <c r="C218" s="56">
        <v>0</v>
      </c>
      <c r="D218" s="63">
        <f t="shared" si="75"/>
        <v>0</v>
      </c>
      <c r="E218" s="70" t="str" cm="1">
        <f t="array" ref="E218">_xlfn.IFS(D218&gt;20%,"10",D218&gt;10%,"7",D218&gt;0%,"4",D218=0,"0")</f>
        <v>0</v>
      </c>
      <c r="F218" s="74">
        <f t="shared" si="58"/>
        <v>0</v>
      </c>
      <c r="G218" s="56">
        <f>VLOOKUP(A218,PAGAMENTO!$A:$C,3,0)</f>
        <v>6189497.9699999988</v>
      </c>
      <c r="H218" s="57">
        <f t="shared" si="59"/>
        <v>6.2752209581338721E-4</v>
      </c>
      <c r="I218" s="70" t="str" cm="1">
        <f t="array" ref="I218">_xlfn.IFS(H218&gt;20%,"10",H218&gt;10%,"7",H218&gt;0%,"4",H218=0,"0")</f>
        <v>4</v>
      </c>
      <c r="J218" s="74">
        <f t="shared" si="60"/>
        <v>12</v>
      </c>
      <c r="K218" s="56">
        <f>VLOOKUP(A218,MUNIC!C:E,3,0)</f>
        <v>174096.6</v>
      </c>
      <c r="L218" s="57">
        <f t="shared" si="61"/>
        <v>8.1951637041580811E-4</v>
      </c>
      <c r="M218" s="70" t="str">
        <f t="shared" si="62"/>
        <v>4</v>
      </c>
      <c r="N218" s="74">
        <f t="shared" si="63"/>
        <v>8</v>
      </c>
      <c r="O218" s="56">
        <v>0</v>
      </c>
      <c r="P218" s="56">
        <v>0</v>
      </c>
      <c r="Q218" s="72">
        <f t="shared" si="57"/>
        <v>0</v>
      </c>
      <c r="R218" s="57">
        <f t="shared" si="64"/>
        <v>0</v>
      </c>
      <c r="S218" s="70" t="str" cm="1">
        <f t="array" ref="S218">_xlfn.IFS(R218&gt;20%,"10",R218&gt;10%,"7",R218&gt;0%,"4",R218=0,"0")</f>
        <v>0</v>
      </c>
      <c r="T218" s="74">
        <f t="shared" si="65"/>
        <v>0</v>
      </c>
      <c r="U218" s="55" t="s">
        <v>772</v>
      </c>
      <c r="V218" s="71" t="str">
        <f t="shared" si="66"/>
        <v>10</v>
      </c>
      <c r="W218" s="74">
        <f t="shared" si="67"/>
        <v>40</v>
      </c>
      <c r="X218" s="55">
        <f>VLOOKUP(A218,'NOTAS AUDITORIA-CONTINUA-OM'!$A:$C,3,0)</f>
        <v>1</v>
      </c>
      <c r="Y218" s="57">
        <f>VLOOKUP(A218,'NOTAS AUDITORIA-CONTINUA-OM'!$A:$D,4,0)</f>
        <v>1.6846361185983828E-4</v>
      </c>
      <c r="Z218" s="71" t="str">
        <f t="shared" si="68"/>
        <v>4</v>
      </c>
      <c r="AA218" s="74">
        <f t="shared" si="69"/>
        <v>12</v>
      </c>
      <c r="AB218" s="55">
        <f>VLOOKUP(A218,'OM em FOCO'!$B:$G,6,0)</f>
        <v>0</v>
      </c>
      <c r="AC218" s="71">
        <f t="shared" si="70"/>
        <v>0</v>
      </c>
      <c r="AD218" s="74">
        <f t="shared" si="71"/>
        <v>0</v>
      </c>
      <c r="AE218" s="71">
        <f>VLOOKUP(A218,OM_SIAFI!$B:$E,4,0)</f>
        <v>0</v>
      </c>
      <c r="AF218" s="74">
        <f t="shared" si="72"/>
        <v>0</v>
      </c>
      <c r="AG218" s="71">
        <f>VLOOKUP(A218,OM_SIAFI!$B:$F,5,0)</f>
        <v>0</v>
      </c>
      <c r="AH218" s="74">
        <f t="shared" si="73"/>
        <v>0</v>
      </c>
      <c r="AI218" s="86">
        <f t="shared" si="74"/>
        <v>72</v>
      </c>
    </row>
    <row r="219" spans="1:35" x14ac:dyDescent="0.25">
      <c r="A219" s="55">
        <v>784120</v>
      </c>
      <c r="B219" s="55" t="s">
        <v>394</v>
      </c>
      <c r="C219" s="56">
        <v>0</v>
      </c>
      <c r="D219" s="63">
        <f t="shared" si="75"/>
        <v>0</v>
      </c>
      <c r="E219" s="70" t="str" cm="1">
        <f t="array" ref="E219">_xlfn.IFS(D219&gt;20%,"10",D219&gt;10%,"7",D219&gt;0%,"4",D219=0,"0")</f>
        <v>0</v>
      </c>
      <c r="F219" s="74">
        <f t="shared" si="58"/>
        <v>0</v>
      </c>
      <c r="G219" s="56">
        <f>VLOOKUP(A219,PAGAMENTO!$A:$C,3,0)</f>
        <v>6042870.7699999996</v>
      </c>
      <c r="H219" s="57">
        <f t="shared" si="59"/>
        <v>6.1265630083401704E-4</v>
      </c>
      <c r="I219" s="70" t="str" cm="1">
        <f t="array" ref="I219">_xlfn.IFS(H219&gt;20%,"10",H219&gt;10%,"7",H219&gt;0%,"4",H219=0,"0")</f>
        <v>4</v>
      </c>
      <c r="J219" s="74">
        <f t="shared" si="60"/>
        <v>12</v>
      </c>
      <c r="K219" s="56">
        <f>VLOOKUP(A219,MUNIC!C:E,3,0)</f>
        <v>140263.65</v>
      </c>
      <c r="L219" s="57">
        <f t="shared" si="61"/>
        <v>6.602561873653664E-4</v>
      </c>
      <c r="M219" s="70" t="str">
        <f t="shared" si="62"/>
        <v>4</v>
      </c>
      <c r="N219" s="74">
        <f t="shared" si="63"/>
        <v>8</v>
      </c>
      <c r="O219" s="56">
        <v>0</v>
      </c>
      <c r="P219" s="56">
        <v>0</v>
      </c>
      <c r="Q219" s="72">
        <f t="shared" si="57"/>
        <v>0</v>
      </c>
      <c r="R219" s="57">
        <f t="shared" si="64"/>
        <v>0</v>
      </c>
      <c r="S219" s="70" t="str" cm="1">
        <f t="array" ref="S219">_xlfn.IFS(R219&gt;20%,"10",R219&gt;10%,"7",R219&gt;0%,"4",R219=0,"0")</f>
        <v>0</v>
      </c>
      <c r="T219" s="74">
        <f t="shared" si="65"/>
        <v>0</v>
      </c>
      <c r="U219" s="55" t="s">
        <v>772</v>
      </c>
      <c r="V219" s="71" t="str">
        <f t="shared" si="66"/>
        <v>10</v>
      </c>
      <c r="W219" s="74">
        <f t="shared" si="67"/>
        <v>40</v>
      </c>
      <c r="X219" s="55">
        <f>VLOOKUP(A219,'NOTAS AUDITORIA-CONTINUA-OM'!$A:$C,3,0)</f>
        <v>1</v>
      </c>
      <c r="Y219" s="57">
        <f>VLOOKUP(A219,'NOTAS AUDITORIA-CONTINUA-OM'!$A:$D,4,0)</f>
        <v>1.6846361185983828E-4</v>
      </c>
      <c r="Z219" s="71" t="str">
        <f t="shared" si="68"/>
        <v>4</v>
      </c>
      <c r="AA219" s="74">
        <f t="shared" si="69"/>
        <v>12</v>
      </c>
      <c r="AB219" s="55">
        <f>VLOOKUP(A219,'OM em FOCO'!$B:$G,6,0)</f>
        <v>0</v>
      </c>
      <c r="AC219" s="71">
        <f t="shared" si="70"/>
        <v>0</v>
      </c>
      <c r="AD219" s="74">
        <f t="shared" si="71"/>
        <v>0</v>
      </c>
      <c r="AE219" s="71">
        <f>VLOOKUP(A219,OM_SIAFI!$B:$E,4,0)</f>
        <v>0</v>
      </c>
      <c r="AF219" s="74">
        <f t="shared" si="72"/>
        <v>0</v>
      </c>
      <c r="AG219" s="71">
        <f>VLOOKUP(A219,OM_SIAFI!$B:$F,5,0)</f>
        <v>0</v>
      </c>
      <c r="AH219" s="74">
        <f t="shared" si="73"/>
        <v>0</v>
      </c>
      <c r="AI219" s="86">
        <f t="shared" si="74"/>
        <v>72</v>
      </c>
    </row>
    <row r="220" spans="1:35" x14ac:dyDescent="0.25">
      <c r="A220" s="55">
        <v>795600</v>
      </c>
      <c r="B220" s="55" t="s">
        <v>597</v>
      </c>
      <c r="C220" s="56">
        <v>0</v>
      </c>
      <c r="D220" s="63">
        <f t="shared" si="75"/>
        <v>0</v>
      </c>
      <c r="E220" s="70" t="str" cm="1">
        <f t="array" ref="E220">_xlfn.IFS(D220&gt;20%,"10",D220&gt;10%,"7",D220&gt;0%,"4",D220=0,"0")</f>
        <v>0</v>
      </c>
      <c r="F220" s="74">
        <f t="shared" si="58"/>
        <v>0</v>
      </c>
      <c r="G220" s="56">
        <f>VLOOKUP(A220,PAGAMENTO!$A:$C,3,0)</f>
        <v>6026002.2700000005</v>
      </c>
      <c r="H220" s="57">
        <f t="shared" si="59"/>
        <v>6.1094608838632995E-4</v>
      </c>
      <c r="I220" s="70" t="str" cm="1">
        <f t="array" ref="I220">_xlfn.IFS(H220&gt;20%,"10",H220&gt;10%,"7",H220&gt;0%,"4",H220=0,"0")</f>
        <v>4</v>
      </c>
      <c r="J220" s="74">
        <f t="shared" si="60"/>
        <v>12</v>
      </c>
      <c r="K220" s="56">
        <f>VLOOKUP(A220,MUNIC!C:E,3,0)</f>
        <v>0</v>
      </c>
      <c r="L220" s="57">
        <f t="shared" si="61"/>
        <v>0</v>
      </c>
      <c r="M220" s="70" t="str">
        <f t="shared" si="62"/>
        <v>0</v>
      </c>
      <c r="N220" s="74">
        <f t="shared" si="63"/>
        <v>0</v>
      </c>
      <c r="O220" s="56">
        <v>0</v>
      </c>
      <c r="P220" s="56">
        <v>0</v>
      </c>
      <c r="Q220" s="72">
        <f t="shared" si="57"/>
        <v>0</v>
      </c>
      <c r="R220" s="57">
        <f t="shared" si="64"/>
        <v>0</v>
      </c>
      <c r="S220" s="70" t="str" cm="1">
        <f t="array" ref="S220">_xlfn.IFS(R220&gt;20%,"10",R220&gt;10%,"7",R220&gt;0%,"4",R220=0,"0")</f>
        <v>0</v>
      </c>
      <c r="T220" s="74">
        <f t="shared" si="65"/>
        <v>0</v>
      </c>
      <c r="U220" s="55" t="s">
        <v>772</v>
      </c>
      <c r="V220" s="71" t="str">
        <f t="shared" si="66"/>
        <v>10</v>
      </c>
      <c r="W220" s="74">
        <f t="shared" si="67"/>
        <v>40</v>
      </c>
      <c r="X220" s="56">
        <v>0</v>
      </c>
      <c r="Y220" s="57">
        <v>0</v>
      </c>
      <c r="Z220" s="71" t="str">
        <f t="shared" si="68"/>
        <v>4</v>
      </c>
      <c r="AA220" s="74">
        <f t="shared" si="69"/>
        <v>12</v>
      </c>
      <c r="AB220" s="55">
        <f>VLOOKUP(A220,'OM em FOCO'!$B:$G,6,0)</f>
        <v>0</v>
      </c>
      <c r="AC220" s="71">
        <f t="shared" si="70"/>
        <v>0</v>
      </c>
      <c r="AD220" s="74">
        <f t="shared" si="71"/>
        <v>0</v>
      </c>
      <c r="AE220" s="71">
        <f>VLOOKUP(A220,OM_SIAFI!$B:$E,4,0)</f>
        <v>0</v>
      </c>
      <c r="AF220" s="74">
        <f t="shared" si="72"/>
        <v>0</v>
      </c>
      <c r="AG220" s="71">
        <f>VLOOKUP(A220,OM_SIAFI!$B:$F,5,0)</f>
        <v>0</v>
      </c>
      <c r="AH220" s="74">
        <f t="shared" si="73"/>
        <v>0</v>
      </c>
      <c r="AI220" s="86">
        <f t="shared" si="74"/>
        <v>64</v>
      </c>
    </row>
    <row r="221" spans="1:35" x14ac:dyDescent="0.25">
      <c r="A221" s="55">
        <v>788131</v>
      </c>
      <c r="B221" s="55" t="s">
        <v>482</v>
      </c>
      <c r="C221" s="56">
        <v>0</v>
      </c>
      <c r="D221" s="63">
        <f t="shared" si="75"/>
        <v>0</v>
      </c>
      <c r="E221" s="70" t="str" cm="1">
        <f t="array" ref="E221">_xlfn.IFS(D221&gt;20%,"10",D221&gt;10%,"7",D221&gt;0%,"4",D221=0,"0")</f>
        <v>0</v>
      </c>
      <c r="F221" s="74">
        <f t="shared" si="58"/>
        <v>0</v>
      </c>
      <c r="G221" s="56">
        <f>VLOOKUP(A221,PAGAMENTO!$A:$C,3,0)</f>
        <v>5885330.8300000001</v>
      </c>
      <c r="H221" s="57">
        <f t="shared" si="59"/>
        <v>5.96684117984571E-4</v>
      </c>
      <c r="I221" s="70" t="str" cm="1">
        <f t="array" ref="I221">_xlfn.IFS(H221&gt;20%,"10",H221&gt;10%,"7",H221&gt;0%,"4",H221=0,"0")</f>
        <v>4</v>
      </c>
      <c r="J221" s="74">
        <f t="shared" si="60"/>
        <v>12</v>
      </c>
      <c r="K221" s="56">
        <f>VLOOKUP(A221,MUNIC!C:E,3,0)</f>
        <v>249656</v>
      </c>
      <c r="L221" s="57">
        <f t="shared" si="61"/>
        <v>1.1751934211956406E-3</v>
      </c>
      <c r="M221" s="70" t="str">
        <f t="shared" si="62"/>
        <v>4</v>
      </c>
      <c r="N221" s="74">
        <f t="shared" si="63"/>
        <v>8</v>
      </c>
      <c r="O221" s="56">
        <v>0</v>
      </c>
      <c r="P221" s="56">
        <v>0</v>
      </c>
      <c r="Q221" s="72">
        <f t="shared" si="57"/>
        <v>0</v>
      </c>
      <c r="R221" s="57">
        <f t="shared" si="64"/>
        <v>0</v>
      </c>
      <c r="S221" s="70" t="str" cm="1">
        <f t="array" ref="S221">_xlfn.IFS(R221&gt;20%,"10",R221&gt;10%,"7",R221&gt;0%,"4",R221=0,"0")</f>
        <v>0</v>
      </c>
      <c r="T221" s="74">
        <f t="shared" si="65"/>
        <v>0</v>
      </c>
      <c r="U221" s="55" t="s">
        <v>772</v>
      </c>
      <c r="V221" s="71" t="str">
        <f t="shared" si="66"/>
        <v>10</v>
      </c>
      <c r="W221" s="74">
        <f t="shared" si="67"/>
        <v>40</v>
      </c>
      <c r="X221" s="55">
        <f>VLOOKUP(A221,'NOTAS AUDITORIA-CONTINUA-OM'!$A:$C,3,0)</f>
        <v>2</v>
      </c>
      <c r="Y221" s="57">
        <f>VLOOKUP(A221,'NOTAS AUDITORIA-CONTINUA-OM'!$A:$D,4,0)</f>
        <v>3.3692722371967657E-4</v>
      </c>
      <c r="Z221" s="71" t="str">
        <f t="shared" si="68"/>
        <v>4</v>
      </c>
      <c r="AA221" s="74">
        <f t="shared" si="69"/>
        <v>12</v>
      </c>
      <c r="AB221" s="55">
        <f>VLOOKUP(A221,'OM em FOCO'!$B:$G,6,0)</f>
        <v>0</v>
      </c>
      <c r="AC221" s="71">
        <f t="shared" si="70"/>
        <v>0</v>
      </c>
      <c r="AD221" s="74">
        <f t="shared" si="71"/>
        <v>0</v>
      </c>
      <c r="AE221" s="71">
        <f>VLOOKUP(A221,OM_SIAFI!$B:$E,4,0)</f>
        <v>0</v>
      </c>
      <c r="AF221" s="74">
        <f t="shared" si="72"/>
        <v>0</v>
      </c>
      <c r="AG221" s="71">
        <f>VLOOKUP(A221,OM_SIAFI!$B:$F,5,0)</f>
        <v>0</v>
      </c>
      <c r="AH221" s="74">
        <f t="shared" si="73"/>
        <v>0</v>
      </c>
      <c r="AI221" s="86">
        <f t="shared" si="74"/>
        <v>72</v>
      </c>
    </row>
    <row r="222" spans="1:35" x14ac:dyDescent="0.25">
      <c r="A222" s="55">
        <v>784127</v>
      </c>
      <c r="B222" s="55" t="s">
        <v>399</v>
      </c>
      <c r="C222" s="56">
        <v>0</v>
      </c>
      <c r="D222" s="63">
        <f t="shared" si="75"/>
        <v>0</v>
      </c>
      <c r="E222" s="70" t="str" cm="1">
        <f t="array" ref="E222">_xlfn.IFS(D222&gt;20%,"10",D222&gt;10%,"7",D222&gt;0%,"4",D222=0,"0")</f>
        <v>0</v>
      </c>
      <c r="F222" s="74">
        <f t="shared" si="58"/>
        <v>0</v>
      </c>
      <c r="G222" s="56">
        <f>VLOOKUP(A222,PAGAMENTO!$A:$C,3,0)</f>
        <v>5749450.5100000007</v>
      </c>
      <c r="H222" s="57">
        <f t="shared" si="59"/>
        <v>5.8290789516335351E-4</v>
      </c>
      <c r="I222" s="70" t="str" cm="1">
        <f t="array" ref="I222">_xlfn.IFS(H222&gt;20%,"10",H222&gt;10%,"7",H222&gt;0%,"4",H222=0,"0")</f>
        <v>4</v>
      </c>
      <c r="J222" s="74">
        <f t="shared" si="60"/>
        <v>12</v>
      </c>
      <c r="K222" s="56">
        <f>VLOOKUP(A222,MUNIC!C:E,3,0)</f>
        <v>0</v>
      </c>
      <c r="L222" s="57">
        <f t="shared" si="61"/>
        <v>0</v>
      </c>
      <c r="M222" s="70" t="str">
        <f t="shared" si="62"/>
        <v>0</v>
      </c>
      <c r="N222" s="74">
        <f t="shared" si="63"/>
        <v>0</v>
      </c>
      <c r="O222" s="56">
        <v>0</v>
      </c>
      <c r="P222" s="56">
        <v>0</v>
      </c>
      <c r="Q222" s="72">
        <f t="shared" si="57"/>
        <v>0</v>
      </c>
      <c r="R222" s="57">
        <f t="shared" si="64"/>
        <v>0</v>
      </c>
      <c r="S222" s="70" t="str" cm="1">
        <f t="array" ref="S222">_xlfn.IFS(R222&gt;20%,"10",R222&gt;10%,"7",R222&gt;0%,"4",R222=0,"0")</f>
        <v>0</v>
      </c>
      <c r="T222" s="74">
        <f t="shared" si="65"/>
        <v>0</v>
      </c>
      <c r="U222" s="55" t="s">
        <v>772</v>
      </c>
      <c r="V222" s="71" t="str">
        <f t="shared" si="66"/>
        <v>10</v>
      </c>
      <c r="W222" s="74">
        <f t="shared" si="67"/>
        <v>40</v>
      </c>
      <c r="X222" s="55">
        <f>VLOOKUP(A222,'NOTAS AUDITORIA-CONTINUA-OM'!$A:$C,3,0)</f>
        <v>1</v>
      </c>
      <c r="Y222" s="57">
        <f>VLOOKUP(A222,'NOTAS AUDITORIA-CONTINUA-OM'!$A:$D,4,0)</f>
        <v>1.6846361185983828E-4</v>
      </c>
      <c r="Z222" s="71" t="str">
        <f t="shared" si="68"/>
        <v>4</v>
      </c>
      <c r="AA222" s="74">
        <f t="shared" si="69"/>
        <v>12</v>
      </c>
      <c r="AB222" s="55">
        <f>VLOOKUP(A222,'OM em FOCO'!$B:$G,6,0)</f>
        <v>0</v>
      </c>
      <c r="AC222" s="71">
        <f t="shared" si="70"/>
        <v>0</v>
      </c>
      <c r="AD222" s="74">
        <f t="shared" si="71"/>
        <v>0</v>
      </c>
      <c r="AE222" s="71">
        <f>VLOOKUP(A222,OM_SIAFI!$B:$E,4,0)</f>
        <v>0</v>
      </c>
      <c r="AF222" s="74">
        <f t="shared" si="72"/>
        <v>0</v>
      </c>
      <c r="AG222" s="71">
        <f>VLOOKUP(A222,OM_SIAFI!$B:$F,5,0)</f>
        <v>0</v>
      </c>
      <c r="AH222" s="74">
        <f t="shared" si="73"/>
        <v>0</v>
      </c>
      <c r="AI222" s="86">
        <f t="shared" si="74"/>
        <v>64</v>
      </c>
    </row>
    <row r="223" spans="1:35" x14ac:dyDescent="0.25">
      <c r="A223" s="55">
        <v>786103</v>
      </c>
      <c r="B223" s="55" t="s">
        <v>444</v>
      </c>
      <c r="C223" s="56">
        <v>0</v>
      </c>
      <c r="D223" s="63">
        <f t="shared" si="75"/>
        <v>0</v>
      </c>
      <c r="E223" s="70" t="str" cm="1">
        <f t="array" ref="E223">_xlfn.IFS(D223&gt;20%,"10",D223&gt;10%,"7",D223&gt;0%,"4",D223=0,"0")</f>
        <v>0</v>
      </c>
      <c r="F223" s="74">
        <f t="shared" si="58"/>
        <v>0</v>
      </c>
      <c r="G223" s="56">
        <f>VLOOKUP(A223,PAGAMENTO!$A:$C,3,0)</f>
        <v>5709717.0500000007</v>
      </c>
      <c r="H223" s="57">
        <f t="shared" si="59"/>
        <v>5.7887951932189291E-4</v>
      </c>
      <c r="I223" s="70" t="str" cm="1">
        <f t="array" ref="I223">_xlfn.IFS(H223&gt;20%,"10",H223&gt;10%,"7",H223&gt;0%,"4",H223=0,"0")</f>
        <v>4</v>
      </c>
      <c r="J223" s="74">
        <f t="shared" si="60"/>
        <v>12</v>
      </c>
      <c r="K223" s="56">
        <f>VLOOKUP(A223,MUNIC!C:E,3,0)</f>
        <v>94238.399999999994</v>
      </c>
      <c r="L223" s="57">
        <f t="shared" si="61"/>
        <v>4.4360378963054464E-4</v>
      </c>
      <c r="M223" s="70" t="str">
        <f t="shared" si="62"/>
        <v>4</v>
      </c>
      <c r="N223" s="74">
        <f t="shared" si="63"/>
        <v>8</v>
      </c>
      <c r="O223" s="56">
        <v>0</v>
      </c>
      <c r="P223" s="56">
        <v>0</v>
      </c>
      <c r="Q223" s="72">
        <f t="shared" si="57"/>
        <v>0</v>
      </c>
      <c r="R223" s="57">
        <f t="shared" si="64"/>
        <v>0</v>
      </c>
      <c r="S223" s="70" t="str" cm="1">
        <f t="array" ref="S223">_xlfn.IFS(R223&gt;20%,"10",R223&gt;10%,"7",R223&gt;0%,"4",R223=0,"0")</f>
        <v>0</v>
      </c>
      <c r="T223" s="74">
        <f t="shared" si="65"/>
        <v>0</v>
      </c>
      <c r="U223" s="55" t="s">
        <v>772</v>
      </c>
      <c r="V223" s="71" t="str">
        <f t="shared" si="66"/>
        <v>10</v>
      </c>
      <c r="W223" s="74">
        <f t="shared" si="67"/>
        <v>40</v>
      </c>
      <c r="X223" s="55">
        <f>VLOOKUP(A223,'NOTAS AUDITORIA-CONTINUA-OM'!$A:$C,3,0)</f>
        <v>1</v>
      </c>
      <c r="Y223" s="57">
        <f>VLOOKUP(A223,'NOTAS AUDITORIA-CONTINUA-OM'!$A:$D,4,0)</f>
        <v>1.6846361185983828E-4</v>
      </c>
      <c r="Z223" s="71" t="str">
        <f t="shared" si="68"/>
        <v>4</v>
      </c>
      <c r="AA223" s="74">
        <f t="shared" si="69"/>
        <v>12</v>
      </c>
      <c r="AB223" s="55">
        <f>VLOOKUP(A223,'OM em FOCO'!$B:$G,6,0)</f>
        <v>0</v>
      </c>
      <c r="AC223" s="71">
        <f t="shared" si="70"/>
        <v>0</v>
      </c>
      <c r="AD223" s="74">
        <f t="shared" si="71"/>
        <v>0</v>
      </c>
      <c r="AE223" s="71">
        <f>VLOOKUP(A223,OM_SIAFI!$B:$E,4,0)</f>
        <v>0</v>
      </c>
      <c r="AF223" s="74">
        <f t="shared" si="72"/>
        <v>0</v>
      </c>
      <c r="AG223" s="71">
        <f>VLOOKUP(A223,OM_SIAFI!$B:$F,5,0)</f>
        <v>0</v>
      </c>
      <c r="AH223" s="74">
        <f t="shared" si="73"/>
        <v>0</v>
      </c>
      <c r="AI223" s="86">
        <f t="shared" si="74"/>
        <v>72</v>
      </c>
    </row>
    <row r="224" spans="1:35" x14ac:dyDescent="0.25">
      <c r="A224" s="55">
        <v>785120</v>
      </c>
      <c r="B224" s="55" t="s">
        <v>423</v>
      </c>
      <c r="C224" s="56">
        <v>0</v>
      </c>
      <c r="D224" s="63">
        <f t="shared" si="75"/>
        <v>0</v>
      </c>
      <c r="E224" s="70" t="str" cm="1">
        <f t="array" ref="E224">_xlfn.IFS(D224&gt;20%,"10",D224&gt;10%,"7",D224&gt;0%,"4",D224=0,"0")</f>
        <v>0</v>
      </c>
      <c r="F224" s="74">
        <f t="shared" si="58"/>
        <v>0</v>
      </c>
      <c r="G224" s="56">
        <f>VLOOKUP(A224,PAGAMENTO!$A:$C,3,0)</f>
        <v>5709475.4700000007</v>
      </c>
      <c r="H224" s="57">
        <f t="shared" si="59"/>
        <v>5.7885502673967674E-4</v>
      </c>
      <c r="I224" s="70" t="str" cm="1">
        <f t="array" ref="I224">_xlfn.IFS(H224&gt;20%,"10",H224&gt;10%,"7",H224&gt;0%,"4",H224=0,"0")</f>
        <v>4</v>
      </c>
      <c r="J224" s="74">
        <f t="shared" si="60"/>
        <v>12</v>
      </c>
      <c r="K224" s="56">
        <f>VLOOKUP(A224,MUNIC!C:E,3,0)</f>
        <v>168748.45</v>
      </c>
      <c r="L224" s="57">
        <f t="shared" si="61"/>
        <v>7.9434128671837057E-4</v>
      </c>
      <c r="M224" s="70" t="str">
        <f t="shared" si="62"/>
        <v>4</v>
      </c>
      <c r="N224" s="74">
        <f t="shared" si="63"/>
        <v>8</v>
      </c>
      <c r="O224" s="56">
        <v>0</v>
      </c>
      <c r="P224" s="56">
        <v>0</v>
      </c>
      <c r="Q224" s="72">
        <f t="shared" si="57"/>
        <v>0</v>
      </c>
      <c r="R224" s="57">
        <f t="shared" si="64"/>
        <v>0</v>
      </c>
      <c r="S224" s="70" t="str" cm="1">
        <f t="array" ref="S224">_xlfn.IFS(R224&gt;20%,"10",R224&gt;10%,"7",R224&gt;0%,"4",R224=0,"0")</f>
        <v>0</v>
      </c>
      <c r="T224" s="74">
        <f t="shared" si="65"/>
        <v>0</v>
      </c>
      <c r="U224" s="55" t="s">
        <v>772</v>
      </c>
      <c r="V224" s="71" t="str">
        <f t="shared" si="66"/>
        <v>10</v>
      </c>
      <c r="W224" s="74">
        <f t="shared" si="67"/>
        <v>40</v>
      </c>
      <c r="X224" s="55">
        <f>VLOOKUP(A224,'NOTAS AUDITORIA-CONTINUA-OM'!$A:$C,3,0)</f>
        <v>0</v>
      </c>
      <c r="Y224" s="57">
        <f>VLOOKUP(A224,'NOTAS AUDITORIA-CONTINUA-OM'!$A:$D,4,0)</f>
        <v>0</v>
      </c>
      <c r="Z224" s="71" t="str">
        <f t="shared" si="68"/>
        <v>4</v>
      </c>
      <c r="AA224" s="74">
        <f t="shared" si="69"/>
        <v>12</v>
      </c>
      <c r="AB224" s="55">
        <f>VLOOKUP(A224,'OM em FOCO'!$B:$G,6,0)</f>
        <v>0</v>
      </c>
      <c r="AC224" s="71">
        <f t="shared" si="70"/>
        <v>0</v>
      </c>
      <c r="AD224" s="74">
        <f t="shared" si="71"/>
        <v>0</v>
      </c>
      <c r="AE224" s="71">
        <f>VLOOKUP(A224,OM_SIAFI!$B:$E,4,0)</f>
        <v>0</v>
      </c>
      <c r="AF224" s="74">
        <f t="shared" si="72"/>
        <v>0</v>
      </c>
      <c r="AG224" s="71">
        <f>VLOOKUP(A224,OM_SIAFI!$B:$F,5,0)</f>
        <v>0</v>
      </c>
      <c r="AH224" s="74">
        <f t="shared" si="73"/>
        <v>0</v>
      </c>
      <c r="AI224" s="86">
        <f t="shared" si="74"/>
        <v>72</v>
      </c>
    </row>
    <row r="225" spans="1:35" x14ac:dyDescent="0.25">
      <c r="A225" s="55">
        <v>781123</v>
      </c>
      <c r="B225" s="55" t="s">
        <v>317</v>
      </c>
      <c r="C225" s="56">
        <v>0</v>
      </c>
      <c r="D225" s="63">
        <f t="shared" si="75"/>
        <v>0</v>
      </c>
      <c r="E225" s="70" t="str" cm="1">
        <f t="array" ref="E225">_xlfn.IFS(D225&gt;20%,"10",D225&gt;10%,"7",D225&gt;0%,"4",D225=0,"0")</f>
        <v>0</v>
      </c>
      <c r="F225" s="74">
        <f t="shared" si="58"/>
        <v>0</v>
      </c>
      <c r="G225" s="56">
        <f>VLOOKUP(A225,PAGAMENTO!$A:$C,3,0)</f>
        <v>5661832.1100000013</v>
      </c>
      <c r="H225" s="57">
        <f t="shared" si="59"/>
        <v>5.7402470588591755E-4</v>
      </c>
      <c r="I225" s="70" t="str" cm="1">
        <f t="array" ref="I225">_xlfn.IFS(H225&gt;20%,"10",H225&gt;10%,"7",H225&gt;0%,"4",H225=0,"0")</f>
        <v>4</v>
      </c>
      <c r="J225" s="74">
        <f t="shared" si="60"/>
        <v>12</v>
      </c>
      <c r="K225" s="56">
        <f>VLOOKUP(A225,MUNIC!C:E,3,0)</f>
        <v>115981.65</v>
      </c>
      <c r="L225" s="57">
        <f t="shared" si="61"/>
        <v>5.4595472193504405E-4</v>
      </c>
      <c r="M225" s="70" t="str">
        <f t="shared" si="62"/>
        <v>4</v>
      </c>
      <c r="N225" s="74">
        <f t="shared" si="63"/>
        <v>8</v>
      </c>
      <c r="O225" s="56">
        <v>0</v>
      </c>
      <c r="P225" s="56">
        <v>0</v>
      </c>
      <c r="Q225" s="72">
        <f t="shared" si="57"/>
        <v>0</v>
      </c>
      <c r="R225" s="57">
        <f t="shared" si="64"/>
        <v>0</v>
      </c>
      <c r="S225" s="70" t="str" cm="1">
        <f t="array" ref="S225">_xlfn.IFS(R225&gt;20%,"10",R225&gt;10%,"7",R225&gt;0%,"4",R225=0,"0")</f>
        <v>0</v>
      </c>
      <c r="T225" s="74">
        <f t="shared" si="65"/>
        <v>0</v>
      </c>
      <c r="U225" s="55" t="s">
        <v>772</v>
      </c>
      <c r="V225" s="71" t="str">
        <f t="shared" si="66"/>
        <v>10</v>
      </c>
      <c r="W225" s="74">
        <f t="shared" si="67"/>
        <v>40</v>
      </c>
      <c r="X225" s="55">
        <f>VLOOKUP(A225,'NOTAS AUDITORIA-CONTINUA-OM'!$A:$C,3,0)</f>
        <v>2</v>
      </c>
      <c r="Y225" s="57">
        <f>VLOOKUP(A225,'NOTAS AUDITORIA-CONTINUA-OM'!$A:$D,4,0)</f>
        <v>3.3692722371967657E-4</v>
      </c>
      <c r="Z225" s="71" t="str">
        <f t="shared" si="68"/>
        <v>4</v>
      </c>
      <c r="AA225" s="74">
        <f t="shared" si="69"/>
        <v>12</v>
      </c>
      <c r="AB225" s="55">
        <f>VLOOKUP(A225,'OM em FOCO'!$B:$G,6,0)</f>
        <v>0</v>
      </c>
      <c r="AC225" s="71">
        <f t="shared" si="70"/>
        <v>0</v>
      </c>
      <c r="AD225" s="74">
        <f t="shared" si="71"/>
        <v>0</v>
      </c>
      <c r="AE225" s="71">
        <f>VLOOKUP(A225,OM_SIAFI!$B:$E,4,0)</f>
        <v>0</v>
      </c>
      <c r="AF225" s="74">
        <f t="shared" si="72"/>
        <v>0</v>
      </c>
      <c r="AG225" s="71">
        <f>VLOOKUP(A225,OM_SIAFI!$B:$F,5,0)</f>
        <v>0</v>
      </c>
      <c r="AH225" s="74">
        <f t="shared" si="73"/>
        <v>0</v>
      </c>
      <c r="AI225" s="86">
        <f t="shared" si="74"/>
        <v>72</v>
      </c>
    </row>
    <row r="226" spans="1:35" x14ac:dyDescent="0.25">
      <c r="A226" s="55">
        <v>751214</v>
      </c>
      <c r="B226" s="55" t="s">
        <v>250</v>
      </c>
      <c r="C226" s="56">
        <v>0</v>
      </c>
      <c r="D226" s="63">
        <f t="shared" si="75"/>
        <v>0</v>
      </c>
      <c r="E226" s="70" t="str" cm="1">
        <f t="array" ref="E226">_xlfn.IFS(D226&gt;20%,"10",D226&gt;10%,"7",D226&gt;0%,"4",D226=0,"0")</f>
        <v>0</v>
      </c>
      <c r="F226" s="74">
        <f t="shared" si="58"/>
        <v>0</v>
      </c>
      <c r="G226" s="56">
        <f>VLOOKUP(A226,PAGAMENTO!$A:$C,3,0)</f>
        <v>5630594.5499999998</v>
      </c>
      <c r="H226" s="57">
        <f t="shared" si="59"/>
        <v>5.7085768665199777E-4</v>
      </c>
      <c r="I226" s="70" t="str" cm="1">
        <f t="array" ref="I226">_xlfn.IFS(H226&gt;20%,"10",H226&gt;10%,"7",H226&gt;0%,"4",H226=0,"0")</f>
        <v>4</v>
      </c>
      <c r="J226" s="74">
        <f t="shared" si="60"/>
        <v>12</v>
      </c>
      <c r="K226" s="56">
        <f>VLOOKUP(A226,MUNIC!C:E,3,0)</f>
        <v>98052</v>
      </c>
      <c r="L226" s="57">
        <f t="shared" si="61"/>
        <v>4.6155536151774824E-4</v>
      </c>
      <c r="M226" s="70" t="str">
        <f t="shared" si="62"/>
        <v>4</v>
      </c>
      <c r="N226" s="74">
        <f t="shared" si="63"/>
        <v>8</v>
      </c>
      <c r="O226" s="56">
        <v>0</v>
      </c>
      <c r="P226" s="56">
        <v>0</v>
      </c>
      <c r="Q226" s="72">
        <f t="shared" si="57"/>
        <v>0</v>
      </c>
      <c r="R226" s="57">
        <f t="shared" si="64"/>
        <v>0</v>
      </c>
      <c r="S226" s="70" t="str" cm="1">
        <f t="array" ref="S226">_xlfn.IFS(R226&gt;20%,"10",R226&gt;10%,"7",R226&gt;0%,"4",R226=0,"0")</f>
        <v>0</v>
      </c>
      <c r="T226" s="74">
        <f t="shared" si="65"/>
        <v>0</v>
      </c>
      <c r="U226" s="55" t="s">
        <v>772</v>
      </c>
      <c r="V226" s="71" t="str">
        <f t="shared" si="66"/>
        <v>10</v>
      </c>
      <c r="W226" s="74">
        <f t="shared" si="67"/>
        <v>40</v>
      </c>
      <c r="X226" s="55">
        <f>VLOOKUP(A226,'NOTAS AUDITORIA-CONTINUA-OM'!$A:$C,3,0)</f>
        <v>2</v>
      </c>
      <c r="Y226" s="57">
        <f>VLOOKUP(A226,'NOTAS AUDITORIA-CONTINUA-OM'!$A:$D,4,0)</f>
        <v>3.3692722371967657E-4</v>
      </c>
      <c r="Z226" s="71" t="str">
        <f t="shared" si="68"/>
        <v>4</v>
      </c>
      <c r="AA226" s="74">
        <f t="shared" si="69"/>
        <v>12</v>
      </c>
      <c r="AB226" s="55">
        <f>VLOOKUP(A226,'OM em FOCO'!$B:$G,6,0)</f>
        <v>0</v>
      </c>
      <c r="AC226" s="71">
        <f t="shared" si="70"/>
        <v>0</v>
      </c>
      <c r="AD226" s="74">
        <f t="shared" si="71"/>
        <v>0</v>
      </c>
      <c r="AE226" s="71">
        <f>VLOOKUP(A226,OM_SIAFI!$B:$E,4,0)</f>
        <v>0</v>
      </c>
      <c r="AF226" s="74">
        <f t="shared" si="72"/>
        <v>0</v>
      </c>
      <c r="AG226" s="71">
        <f>VLOOKUP(A226,OM_SIAFI!$B:$F,5,0)</f>
        <v>0</v>
      </c>
      <c r="AH226" s="74">
        <f t="shared" si="73"/>
        <v>0</v>
      </c>
      <c r="AI226" s="86">
        <f t="shared" si="74"/>
        <v>72</v>
      </c>
    </row>
    <row r="227" spans="1:35" x14ac:dyDescent="0.25">
      <c r="A227" s="55">
        <v>784126</v>
      </c>
      <c r="B227" s="55" t="s">
        <v>398</v>
      </c>
      <c r="C227" s="56">
        <v>0</v>
      </c>
      <c r="D227" s="63">
        <f t="shared" si="75"/>
        <v>0</v>
      </c>
      <c r="E227" s="70" t="str" cm="1">
        <f t="array" ref="E227">_xlfn.IFS(D227&gt;20%,"10",D227&gt;10%,"7",D227&gt;0%,"4",D227=0,"0")</f>
        <v>0</v>
      </c>
      <c r="F227" s="74">
        <f t="shared" si="58"/>
        <v>0</v>
      </c>
      <c r="G227" s="56">
        <f>VLOOKUP(A227,PAGAMENTO!$A:$C,3,0)</f>
        <v>5555443.3900000006</v>
      </c>
      <c r="H227" s="57">
        <f t="shared" si="59"/>
        <v>5.6323848818798947E-4</v>
      </c>
      <c r="I227" s="70" t="str" cm="1">
        <f t="array" ref="I227">_xlfn.IFS(H227&gt;20%,"10",H227&gt;10%,"7",H227&gt;0%,"4",H227=0,"0")</f>
        <v>4</v>
      </c>
      <c r="J227" s="74">
        <f t="shared" si="60"/>
        <v>12</v>
      </c>
      <c r="K227" s="56">
        <f>VLOOKUP(A227,MUNIC!C:E,3,0)</f>
        <v>163542.29999999999</v>
      </c>
      <c r="L227" s="57">
        <f t="shared" si="61"/>
        <v>7.6983463264333242E-4</v>
      </c>
      <c r="M227" s="70" t="str">
        <f t="shared" si="62"/>
        <v>4</v>
      </c>
      <c r="N227" s="74">
        <f t="shared" si="63"/>
        <v>8</v>
      </c>
      <c r="O227" s="56">
        <v>0</v>
      </c>
      <c r="P227" s="56">
        <v>0</v>
      </c>
      <c r="Q227" s="72">
        <f t="shared" si="57"/>
        <v>0</v>
      </c>
      <c r="R227" s="57">
        <f t="shared" si="64"/>
        <v>0</v>
      </c>
      <c r="S227" s="70" t="str" cm="1">
        <f t="array" ref="S227">_xlfn.IFS(R227&gt;20%,"10",R227&gt;10%,"7",R227&gt;0%,"4",R227=0,"0")</f>
        <v>0</v>
      </c>
      <c r="T227" s="74">
        <f t="shared" si="65"/>
        <v>0</v>
      </c>
      <c r="U227" s="55" t="s">
        <v>772</v>
      </c>
      <c r="V227" s="71" t="str">
        <f t="shared" si="66"/>
        <v>10</v>
      </c>
      <c r="W227" s="74">
        <f t="shared" si="67"/>
        <v>40</v>
      </c>
      <c r="X227" s="55">
        <f>VLOOKUP(A227,'NOTAS AUDITORIA-CONTINUA-OM'!$A:$C,3,0)</f>
        <v>1</v>
      </c>
      <c r="Y227" s="57">
        <f>VLOOKUP(A227,'NOTAS AUDITORIA-CONTINUA-OM'!$A:$D,4,0)</f>
        <v>1.6846361185983828E-4</v>
      </c>
      <c r="Z227" s="71" t="str">
        <f t="shared" si="68"/>
        <v>4</v>
      </c>
      <c r="AA227" s="74">
        <f t="shared" si="69"/>
        <v>12</v>
      </c>
      <c r="AB227" s="55">
        <f>VLOOKUP(A227,'OM em FOCO'!$B:$G,6,0)</f>
        <v>0</v>
      </c>
      <c r="AC227" s="71">
        <f t="shared" si="70"/>
        <v>0</v>
      </c>
      <c r="AD227" s="74">
        <f t="shared" si="71"/>
        <v>0</v>
      </c>
      <c r="AE227" s="71">
        <f>VLOOKUP(A227,OM_SIAFI!$B:$E,4,0)</f>
        <v>0</v>
      </c>
      <c r="AF227" s="74">
        <f t="shared" si="72"/>
        <v>0</v>
      </c>
      <c r="AG227" s="71">
        <f>VLOOKUP(A227,OM_SIAFI!$B:$F,5,0)</f>
        <v>0</v>
      </c>
      <c r="AH227" s="74">
        <f t="shared" si="73"/>
        <v>0</v>
      </c>
      <c r="AI227" s="86">
        <f t="shared" si="74"/>
        <v>72</v>
      </c>
    </row>
    <row r="228" spans="1:35" x14ac:dyDescent="0.25">
      <c r="A228" s="55">
        <v>785101</v>
      </c>
      <c r="B228" s="55" t="s">
        <v>420</v>
      </c>
      <c r="C228" s="56">
        <v>0</v>
      </c>
      <c r="D228" s="63">
        <f t="shared" si="75"/>
        <v>0</v>
      </c>
      <c r="E228" s="70" t="str" cm="1">
        <f t="array" ref="E228">_xlfn.IFS(D228&gt;20%,"10",D228&gt;10%,"7",D228&gt;0%,"4",D228=0,"0")</f>
        <v>0</v>
      </c>
      <c r="F228" s="74">
        <f t="shared" si="58"/>
        <v>0</v>
      </c>
      <c r="G228" s="56">
        <f>VLOOKUP(A228,PAGAMENTO!$A:$C,3,0)</f>
        <v>5530721.8699999992</v>
      </c>
      <c r="H228" s="57">
        <f t="shared" si="59"/>
        <v>5.6073209750537106E-4</v>
      </c>
      <c r="I228" s="70" t="str" cm="1">
        <f t="array" ref="I228">_xlfn.IFS(H228&gt;20%,"10",H228&gt;10%,"7",H228&gt;0%,"4",H228=0,"0")</f>
        <v>4</v>
      </c>
      <c r="J228" s="74">
        <f t="shared" si="60"/>
        <v>12</v>
      </c>
      <c r="K228" s="56">
        <f>VLOOKUP(A228,MUNIC!C:E,3,0)</f>
        <v>131085</v>
      </c>
      <c r="L228" s="57">
        <f t="shared" si="61"/>
        <v>6.1704997924115804E-4</v>
      </c>
      <c r="M228" s="70" t="str">
        <f t="shared" si="62"/>
        <v>4</v>
      </c>
      <c r="N228" s="74">
        <f t="shared" si="63"/>
        <v>8</v>
      </c>
      <c r="O228" s="56">
        <v>0</v>
      </c>
      <c r="P228" s="56">
        <v>0</v>
      </c>
      <c r="Q228" s="72">
        <f t="shared" si="57"/>
        <v>0</v>
      </c>
      <c r="R228" s="57">
        <f t="shared" si="64"/>
        <v>0</v>
      </c>
      <c r="S228" s="70" t="str" cm="1">
        <f t="array" ref="S228">_xlfn.IFS(R228&gt;20%,"10",R228&gt;10%,"7",R228&gt;0%,"4",R228=0,"0")</f>
        <v>0</v>
      </c>
      <c r="T228" s="74">
        <f t="shared" si="65"/>
        <v>0</v>
      </c>
      <c r="U228" s="55" t="s">
        <v>772</v>
      </c>
      <c r="V228" s="71" t="str">
        <f t="shared" si="66"/>
        <v>10</v>
      </c>
      <c r="W228" s="74">
        <f t="shared" si="67"/>
        <v>40</v>
      </c>
      <c r="X228" s="55">
        <f>VLOOKUP(A228,'NOTAS AUDITORIA-CONTINUA-OM'!$A:$C,3,0)</f>
        <v>1</v>
      </c>
      <c r="Y228" s="57">
        <f>VLOOKUP(A228,'NOTAS AUDITORIA-CONTINUA-OM'!$A:$D,4,0)</f>
        <v>1.6846361185983828E-4</v>
      </c>
      <c r="Z228" s="71" t="str">
        <f t="shared" si="68"/>
        <v>4</v>
      </c>
      <c r="AA228" s="74">
        <f t="shared" si="69"/>
        <v>12</v>
      </c>
      <c r="AB228" s="55">
        <f>VLOOKUP(A228,'OM em FOCO'!$B:$G,6,0)</f>
        <v>0</v>
      </c>
      <c r="AC228" s="71">
        <f t="shared" si="70"/>
        <v>0</v>
      </c>
      <c r="AD228" s="74">
        <f t="shared" si="71"/>
        <v>0</v>
      </c>
      <c r="AE228" s="71">
        <f>VLOOKUP(A228,OM_SIAFI!$B:$E,4,0)</f>
        <v>0</v>
      </c>
      <c r="AF228" s="74">
        <f t="shared" si="72"/>
        <v>0</v>
      </c>
      <c r="AG228" s="71">
        <f>VLOOKUP(A228,OM_SIAFI!$B:$F,5,0)</f>
        <v>0</v>
      </c>
      <c r="AH228" s="74">
        <f t="shared" si="73"/>
        <v>0</v>
      </c>
      <c r="AI228" s="86">
        <f t="shared" si="74"/>
        <v>72</v>
      </c>
    </row>
    <row r="229" spans="1:35" x14ac:dyDescent="0.25">
      <c r="A229" s="55">
        <v>785107</v>
      </c>
      <c r="B229" s="55" t="s">
        <v>422</v>
      </c>
      <c r="C229" s="56">
        <v>0</v>
      </c>
      <c r="D229" s="63">
        <f t="shared" si="75"/>
        <v>0</v>
      </c>
      <c r="E229" s="70" t="str" cm="1">
        <f t="array" ref="E229">_xlfn.IFS(D229&gt;20%,"10",D229&gt;10%,"7",D229&gt;0%,"4",D229=0,"0")</f>
        <v>0</v>
      </c>
      <c r="F229" s="74">
        <f t="shared" si="58"/>
        <v>0</v>
      </c>
      <c r="G229" s="56">
        <f>VLOOKUP(A229,PAGAMENTO!$A:$C,3,0)</f>
        <v>5517140.9899999993</v>
      </c>
      <c r="H229" s="57">
        <f t="shared" si="59"/>
        <v>5.5935520032858921E-4</v>
      </c>
      <c r="I229" s="70" t="str" cm="1">
        <f t="array" ref="I229">_xlfn.IFS(H229&gt;20%,"10",H229&gt;10%,"7",H229&gt;0%,"4",H229=0,"0")</f>
        <v>4</v>
      </c>
      <c r="J229" s="74">
        <f t="shared" si="60"/>
        <v>12</v>
      </c>
      <c r="K229" s="56">
        <f>VLOOKUP(A229,MUNIC!C:E,3,0)</f>
        <v>88032.6</v>
      </c>
      <c r="L229" s="57">
        <f t="shared" si="61"/>
        <v>4.1439153223133979E-4</v>
      </c>
      <c r="M229" s="70" t="str">
        <f t="shared" si="62"/>
        <v>4</v>
      </c>
      <c r="N229" s="74">
        <f t="shared" si="63"/>
        <v>8</v>
      </c>
      <c r="O229" s="56">
        <v>0</v>
      </c>
      <c r="P229" s="56">
        <v>0</v>
      </c>
      <c r="Q229" s="72">
        <f t="shared" si="57"/>
        <v>0</v>
      </c>
      <c r="R229" s="57">
        <f t="shared" si="64"/>
        <v>0</v>
      </c>
      <c r="S229" s="70" t="str" cm="1">
        <f t="array" ref="S229">_xlfn.IFS(R229&gt;20%,"10",R229&gt;10%,"7",R229&gt;0%,"4",R229=0,"0")</f>
        <v>0</v>
      </c>
      <c r="T229" s="74">
        <f t="shared" si="65"/>
        <v>0</v>
      </c>
      <c r="U229" s="55" t="s">
        <v>772</v>
      </c>
      <c r="V229" s="71" t="str">
        <f t="shared" si="66"/>
        <v>10</v>
      </c>
      <c r="W229" s="74">
        <f t="shared" si="67"/>
        <v>40</v>
      </c>
      <c r="X229" s="55">
        <f>VLOOKUP(A229,'NOTAS AUDITORIA-CONTINUA-OM'!$A:$C,3,0)</f>
        <v>2</v>
      </c>
      <c r="Y229" s="57">
        <f>VLOOKUP(A229,'NOTAS AUDITORIA-CONTINUA-OM'!$A:$D,4,0)</f>
        <v>3.3692722371967657E-4</v>
      </c>
      <c r="Z229" s="71" t="str">
        <f t="shared" si="68"/>
        <v>4</v>
      </c>
      <c r="AA229" s="74">
        <f t="shared" si="69"/>
        <v>12</v>
      </c>
      <c r="AB229" s="55">
        <f>VLOOKUP(A229,'OM em FOCO'!$B:$G,6,0)</f>
        <v>0</v>
      </c>
      <c r="AC229" s="71">
        <f t="shared" si="70"/>
        <v>0</v>
      </c>
      <c r="AD229" s="74">
        <f t="shared" si="71"/>
        <v>0</v>
      </c>
      <c r="AE229" s="71">
        <f>VLOOKUP(A229,OM_SIAFI!$B:$E,4,0)</f>
        <v>0</v>
      </c>
      <c r="AF229" s="74">
        <f t="shared" si="72"/>
        <v>0</v>
      </c>
      <c r="AG229" s="71">
        <f>VLOOKUP(A229,OM_SIAFI!$B:$F,5,0)</f>
        <v>0</v>
      </c>
      <c r="AH229" s="74">
        <f t="shared" si="73"/>
        <v>0</v>
      </c>
      <c r="AI229" s="86">
        <f t="shared" si="74"/>
        <v>72</v>
      </c>
    </row>
    <row r="230" spans="1:35" x14ac:dyDescent="0.25">
      <c r="A230" s="55">
        <v>789015</v>
      </c>
      <c r="B230" s="55" t="s">
        <v>508</v>
      </c>
      <c r="C230" s="56">
        <v>0</v>
      </c>
      <c r="D230" s="63">
        <f t="shared" si="75"/>
        <v>0</v>
      </c>
      <c r="E230" s="70" t="str" cm="1">
        <f t="array" ref="E230">_xlfn.IFS(D230&gt;20%,"10",D230&gt;10%,"7",D230&gt;0%,"4",D230=0,"0")</f>
        <v>0</v>
      </c>
      <c r="F230" s="74">
        <f t="shared" si="58"/>
        <v>0</v>
      </c>
      <c r="G230" s="56">
        <f>VLOOKUP(A230,PAGAMENTO!$A:$C,3,0)</f>
        <v>5362816.5300000012</v>
      </c>
      <c r="H230" s="57">
        <f t="shared" si="59"/>
        <v>5.4370901883796533E-4</v>
      </c>
      <c r="I230" s="70" t="str" cm="1">
        <f t="array" ref="I230">_xlfn.IFS(H230&gt;20%,"10",H230&gt;10%,"7",H230&gt;0%,"4",H230=0,"0")</f>
        <v>4</v>
      </c>
      <c r="J230" s="74">
        <f t="shared" si="60"/>
        <v>12</v>
      </c>
      <c r="K230" s="56">
        <f>VLOOKUP(A230,MUNIC!C:E,3,0)</f>
        <v>83344.7</v>
      </c>
      <c r="L230" s="57">
        <f t="shared" si="61"/>
        <v>3.9232441091551699E-4</v>
      </c>
      <c r="M230" s="70" t="str">
        <f t="shared" si="62"/>
        <v>4</v>
      </c>
      <c r="N230" s="74">
        <f t="shared" si="63"/>
        <v>8</v>
      </c>
      <c r="O230" s="56">
        <v>0</v>
      </c>
      <c r="P230" s="56">
        <v>0</v>
      </c>
      <c r="Q230" s="72">
        <f t="shared" si="57"/>
        <v>0</v>
      </c>
      <c r="R230" s="57">
        <f t="shared" si="64"/>
        <v>0</v>
      </c>
      <c r="S230" s="70" t="str" cm="1">
        <f t="array" ref="S230">_xlfn.IFS(R230&gt;20%,"10",R230&gt;10%,"7",R230&gt;0%,"4",R230=0,"0")</f>
        <v>0</v>
      </c>
      <c r="T230" s="74">
        <f t="shared" si="65"/>
        <v>0</v>
      </c>
      <c r="U230" s="55" t="s">
        <v>772</v>
      </c>
      <c r="V230" s="71" t="str">
        <f t="shared" si="66"/>
        <v>10</v>
      </c>
      <c r="W230" s="74">
        <f t="shared" si="67"/>
        <v>40</v>
      </c>
      <c r="X230" s="55">
        <f>VLOOKUP(A230,'NOTAS AUDITORIA-CONTINUA-OM'!$A:$C,3,0)</f>
        <v>0</v>
      </c>
      <c r="Y230" s="57">
        <f>VLOOKUP(A230,'NOTAS AUDITORIA-CONTINUA-OM'!$A:$D,4,0)</f>
        <v>0</v>
      </c>
      <c r="Z230" s="71" t="str">
        <f t="shared" si="68"/>
        <v>4</v>
      </c>
      <c r="AA230" s="74">
        <f t="shared" si="69"/>
        <v>12</v>
      </c>
      <c r="AB230" s="55">
        <f>VLOOKUP(A230,'OM em FOCO'!$B:$G,6,0)</f>
        <v>0</v>
      </c>
      <c r="AC230" s="71">
        <f t="shared" si="70"/>
        <v>0</v>
      </c>
      <c r="AD230" s="74">
        <f t="shared" si="71"/>
        <v>0</v>
      </c>
      <c r="AE230" s="71">
        <f>VLOOKUP(A230,OM_SIAFI!$B:$E,4,0)</f>
        <v>0</v>
      </c>
      <c r="AF230" s="74">
        <f t="shared" si="72"/>
        <v>0</v>
      </c>
      <c r="AG230" s="71">
        <f>VLOOKUP(A230,OM_SIAFI!$B:$F,5,0)</f>
        <v>0</v>
      </c>
      <c r="AH230" s="74">
        <f t="shared" si="73"/>
        <v>0</v>
      </c>
      <c r="AI230" s="86">
        <f t="shared" si="74"/>
        <v>72</v>
      </c>
    </row>
    <row r="231" spans="1:35" x14ac:dyDescent="0.25">
      <c r="A231" s="55">
        <v>783323</v>
      </c>
      <c r="B231" s="55" t="s">
        <v>375</v>
      </c>
      <c r="C231" s="56">
        <v>0</v>
      </c>
      <c r="D231" s="63">
        <f t="shared" si="75"/>
        <v>0</v>
      </c>
      <c r="E231" s="70" t="str" cm="1">
        <f t="array" ref="E231">_xlfn.IFS(D231&gt;20%,"10",D231&gt;10%,"7",D231&gt;0%,"4",D231=0,"0")</f>
        <v>0</v>
      </c>
      <c r="F231" s="74">
        <f t="shared" si="58"/>
        <v>0</v>
      </c>
      <c r="G231" s="56">
        <f>VLOOKUP(A231,PAGAMENTO!$A:$C,3,0)</f>
        <v>5325917.03</v>
      </c>
      <c r="H231" s="57">
        <f t="shared" si="59"/>
        <v>5.3996796395973476E-4</v>
      </c>
      <c r="I231" s="70" t="str" cm="1">
        <f t="array" ref="I231">_xlfn.IFS(H231&gt;20%,"10",H231&gt;10%,"7",H231&gt;0%,"4",H231=0,"0")</f>
        <v>4</v>
      </c>
      <c r="J231" s="74">
        <f t="shared" si="60"/>
        <v>12</v>
      </c>
      <c r="K231" s="56">
        <f>VLOOKUP(A231,MUNIC!C:E,3,0)</f>
        <v>0</v>
      </c>
      <c r="L231" s="57">
        <f t="shared" si="61"/>
        <v>0</v>
      </c>
      <c r="M231" s="70" t="str">
        <f t="shared" si="62"/>
        <v>0</v>
      </c>
      <c r="N231" s="74">
        <f t="shared" si="63"/>
        <v>0</v>
      </c>
      <c r="O231" s="56">
        <v>0</v>
      </c>
      <c r="P231" s="56">
        <v>0</v>
      </c>
      <c r="Q231" s="72">
        <f t="shared" si="57"/>
        <v>0</v>
      </c>
      <c r="R231" s="57">
        <f t="shared" si="64"/>
        <v>0</v>
      </c>
      <c r="S231" s="70" t="str" cm="1">
        <f t="array" ref="S231">_xlfn.IFS(R231&gt;20%,"10",R231&gt;10%,"7",R231&gt;0%,"4",R231=0,"0")</f>
        <v>0</v>
      </c>
      <c r="T231" s="74">
        <f t="shared" si="65"/>
        <v>0</v>
      </c>
      <c r="U231" s="55" t="s">
        <v>772</v>
      </c>
      <c r="V231" s="71" t="str">
        <f t="shared" si="66"/>
        <v>10</v>
      </c>
      <c r="W231" s="74">
        <f t="shared" si="67"/>
        <v>40</v>
      </c>
      <c r="X231" s="55">
        <f>VLOOKUP(A231,'NOTAS AUDITORIA-CONTINUA-OM'!$A:$C,3,0)</f>
        <v>1</v>
      </c>
      <c r="Y231" s="57">
        <f>VLOOKUP(A231,'NOTAS AUDITORIA-CONTINUA-OM'!$A:$D,4,0)</f>
        <v>1.6846361185983828E-4</v>
      </c>
      <c r="Z231" s="71" t="str">
        <f t="shared" si="68"/>
        <v>4</v>
      </c>
      <c r="AA231" s="74">
        <f t="shared" si="69"/>
        <v>12</v>
      </c>
      <c r="AB231" s="55">
        <f>VLOOKUP(A231,'OM em FOCO'!$B:$G,6,0)</f>
        <v>0</v>
      </c>
      <c r="AC231" s="71">
        <f t="shared" si="70"/>
        <v>0</v>
      </c>
      <c r="AD231" s="74">
        <f t="shared" si="71"/>
        <v>0</v>
      </c>
      <c r="AE231" s="71">
        <f>VLOOKUP(A231,OM_SIAFI!$B:$E,4,0)</f>
        <v>0</v>
      </c>
      <c r="AF231" s="74">
        <f t="shared" si="72"/>
        <v>0</v>
      </c>
      <c r="AG231" s="71">
        <f>VLOOKUP(A231,OM_SIAFI!$B:$F,5,0)</f>
        <v>0</v>
      </c>
      <c r="AH231" s="74">
        <f t="shared" si="73"/>
        <v>0</v>
      </c>
      <c r="AI231" s="86">
        <f t="shared" si="74"/>
        <v>64</v>
      </c>
    </row>
    <row r="232" spans="1:35" x14ac:dyDescent="0.25">
      <c r="A232" s="55">
        <v>788511</v>
      </c>
      <c r="B232" s="55" t="s">
        <v>501</v>
      </c>
      <c r="C232" s="56">
        <v>0</v>
      </c>
      <c r="D232" s="63">
        <f t="shared" si="75"/>
        <v>0</v>
      </c>
      <c r="E232" s="70" t="str" cm="1">
        <f t="array" ref="E232">_xlfn.IFS(D232&gt;20%,"10",D232&gt;10%,"7",D232&gt;0%,"4",D232=0,"0")</f>
        <v>0</v>
      </c>
      <c r="F232" s="74">
        <f t="shared" si="58"/>
        <v>0</v>
      </c>
      <c r="G232" s="56">
        <f>VLOOKUP(A232,PAGAMENTO!$A:$C,3,0)</f>
        <v>5310807.2399999993</v>
      </c>
      <c r="H232" s="57">
        <f t="shared" si="59"/>
        <v>5.384360582811066E-4</v>
      </c>
      <c r="I232" s="70" t="str" cm="1">
        <f t="array" ref="I232">_xlfn.IFS(H232&gt;20%,"10",H232&gt;10%,"7",H232&gt;0%,"4",H232=0,"0")</f>
        <v>4</v>
      </c>
      <c r="J232" s="74">
        <f t="shared" si="60"/>
        <v>12</v>
      </c>
      <c r="K232" s="56">
        <f>VLOOKUP(A232,MUNIC!C:E,3,0)</f>
        <v>193447.4</v>
      </c>
      <c r="L232" s="57">
        <f t="shared" si="61"/>
        <v>9.1060544039559064E-4</v>
      </c>
      <c r="M232" s="70" t="str">
        <f t="shared" si="62"/>
        <v>4</v>
      </c>
      <c r="N232" s="74">
        <f t="shared" si="63"/>
        <v>8</v>
      </c>
      <c r="O232" s="56">
        <v>0</v>
      </c>
      <c r="P232" s="56">
        <v>0</v>
      </c>
      <c r="Q232" s="72">
        <f t="shared" si="57"/>
        <v>0</v>
      </c>
      <c r="R232" s="57">
        <f t="shared" si="64"/>
        <v>0</v>
      </c>
      <c r="S232" s="70" t="str" cm="1">
        <f t="array" ref="S232">_xlfn.IFS(R232&gt;20%,"10",R232&gt;10%,"7",R232&gt;0%,"4",R232=0,"0")</f>
        <v>0</v>
      </c>
      <c r="T232" s="74">
        <f t="shared" si="65"/>
        <v>0</v>
      </c>
      <c r="U232" s="55" t="s">
        <v>772</v>
      </c>
      <c r="V232" s="71" t="str">
        <f t="shared" si="66"/>
        <v>10</v>
      </c>
      <c r="W232" s="74">
        <f t="shared" si="67"/>
        <v>40</v>
      </c>
      <c r="X232" s="55">
        <f>VLOOKUP(A232,'NOTAS AUDITORIA-CONTINUA-OM'!$A:$C,3,0)</f>
        <v>1</v>
      </c>
      <c r="Y232" s="57">
        <f>VLOOKUP(A232,'NOTAS AUDITORIA-CONTINUA-OM'!$A:$D,4,0)</f>
        <v>1.6846361185983828E-4</v>
      </c>
      <c r="Z232" s="71" t="str">
        <f t="shared" si="68"/>
        <v>4</v>
      </c>
      <c r="AA232" s="74">
        <f t="shared" si="69"/>
        <v>12</v>
      </c>
      <c r="AB232" s="55">
        <f>VLOOKUP(A232,'OM em FOCO'!$B:$G,6,0)</f>
        <v>0</v>
      </c>
      <c r="AC232" s="71">
        <f t="shared" si="70"/>
        <v>0</v>
      </c>
      <c r="AD232" s="74">
        <f t="shared" si="71"/>
        <v>0</v>
      </c>
      <c r="AE232" s="71">
        <f>VLOOKUP(A232,OM_SIAFI!$B:$E,4,0)</f>
        <v>0</v>
      </c>
      <c r="AF232" s="74">
        <f t="shared" si="72"/>
        <v>0</v>
      </c>
      <c r="AG232" s="71">
        <f>VLOOKUP(A232,OM_SIAFI!$B:$F,5,0)</f>
        <v>0</v>
      </c>
      <c r="AH232" s="74">
        <f t="shared" si="73"/>
        <v>0</v>
      </c>
      <c r="AI232" s="86">
        <f t="shared" si="74"/>
        <v>72</v>
      </c>
    </row>
    <row r="233" spans="1:35" x14ac:dyDescent="0.25">
      <c r="A233" s="55">
        <v>785106</v>
      </c>
      <c r="B233" s="55" t="s">
        <v>421</v>
      </c>
      <c r="C233" s="56">
        <v>0</v>
      </c>
      <c r="D233" s="63">
        <f t="shared" si="75"/>
        <v>0</v>
      </c>
      <c r="E233" s="70" t="str" cm="1">
        <f t="array" ref="E233">_xlfn.IFS(D233&gt;20%,"10",D233&gt;10%,"7",D233&gt;0%,"4",D233=0,"0")</f>
        <v>0</v>
      </c>
      <c r="F233" s="74">
        <f t="shared" si="58"/>
        <v>0</v>
      </c>
      <c r="G233" s="56">
        <f>VLOOKUP(A233,PAGAMENTO!$A:$C,3,0)</f>
        <v>5244367.83</v>
      </c>
      <c r="H233" s="57">
        <f t="shared" si="59"/>
        <v>5.317001003714533E-4</v>
      </c>
      <c r="I233" s="70" t="str" cm="1">
        <f t="array" ref="I233">_xlfn.IFS(H233&gt;20%,"10",H233&gt;10%,"7",H233&gt;0%,"4",H233=0,"0")</f>
        <v>4</v>
      </c>
      <c r="J233" s="74">
        <f t="shared" si="60"/>
        <v>12</v>
      </c>
      <c r="K233" s="56">
        <f>VLOOKUP(A233,MUNIC!C:E,3,0)</f>
        <v>104152.7</v>
      </c>
      <c r="L233" s="57">
        <f t="shared" si="61"/>
        <v>4.9027288685136029E-4</v>
      </c>
      <c r="M233" s="70" t="str">
        <f t="shared" si="62"/>
        <v>4</v>
      </c>
      <c r="N233" s="74">
        <f t="shared" si="63"/>
        <v>8</v>
      </c>
      <c r="O233" s="56">
        <v>0</v>
      </c>
      <c r="P233" s="56">
        <v>0</v>
      </c>
      <c r="Q233" s="72">
        <f t="shared" si="57"/>
        <v>0</v>
      </c>
      <c r="R233" s="57">
        <f t="shared" si="64"/>
        <v>0</v>
      </c>
      <c r="S233" s="70" t="str" cm="1">
        <f t="array" ref="S233">_xlfn.IFS(R233&gt;20%,"10",R233&gt;10%,"7",R233&gt;0%,"4",R233=0,"0")</f>
        <v>0</v>
      </c>
      <c r="T233" s="74">
        <f t="shared" si="65"/>
        <v>0</v>
      </c>
      <c r="U233" s="55" t="s">
        <v>772</v>
      </c>
      <c r="V233" s="71" t="str">
        <f t="shared" si="66"/>
        <v>10</v>
      </c>
      <c r="W233" s="74">
        <f t="shared" si="67"/>
        <v>40</v>
      </c>
      <c r="X233" s="55">
        <f>VLOOKUP(A233,'NOTAS AUDITORIA-CONTINUA-OM'!$A:$C,3,0)</f>
        <v>1</v>
      </c>
      <c r="Y233" s="57">
        <f>VLOOKUP(A233,'NOTAS AUDITORIA-CONTINUA-OM'!$A:$D,4,0)</f>
        <v>1.6846361185983828E-4</v>
      </c>
      <c r="Z233" s="71" t="str">
        <f t="shared" si="68"/>
        <v>4</v>
      </c>
      <c r="AA233" s="74">
        <f t="shared" si="69"/>
        <v>12</v>
      </c>
      <c r="AB233" s="55">
        <f>VLOOKUP(A233,'OM em FOCO'!$B:$G,6,0)</f>
        <v>0</v>
      </c>
      <c r="AC233" s="71">
        <f t="shared" si="70"/>
        <v>0</v>
      </c>
      <c r="AD233" s="74">
        <f t="shared" si="71"/>
        <v>0</v>
      </c>
      <c r="AE233" s="71">
        <f>VLOOKUP(A233,OM_SIAFI!$B:$E,4,0)</f>
        <v>0</v>
      </c>
      <c r="AF233" s="74">
        <f t="shared" si="72"/>
        <v>0</v>
      </c>
      <c r="AG233" s="71">
        <f>VLOOKUP(A233,OM_SIAFI!$B:$F,5,0)</f>
        <v>0</v>
      </c>
      <c r="AH233" s="74">
        <f t="shared" si="73"/>
        <v>0</v>
      </c>
      <c r="AI233" s="86">
        <f t="shared" si="74"/>
        <v>72</v>
      </c>
    </row>
    <row r="234" spans="1:35" x14ac:dyDescent="0.25">
      <c r="A234" s="55">
        <v>783171</v>
      </c>
      <c r="B234" s="55" t="s">
        <v>369</v>
      </c>
      <c r="C234" s="56">
        <v>0</v>
      </c>
      <c r="D234" s="63">
        <f t="shared" si="75"/>
        <v>0</v>
      </c>
      <c r="E234" s="70" t="str" cm="1">
        <f t="array" ref="E234">_xlfn.IFS(D234&gt;20%,"10",D234&gt;10%,"7",D234&gt;0%,"4",D234=0,"0")</f>
        <v>0</v>
      </c>
      <c r="F234" s="74">
        <f t="shared" si="58"/>
        <v>0</v>
      </c>
      <c r="G234" s="56">
        <f>VLOOKUP(A234,PAGAMENTO!$A:$C,3,0)</f>
        <v>5226683.71</v>
      </c>
      <c r="H234" s="57">
        <f t="shared" si="59"/>
        <v>5.2990719631060659E-4</v>
      </c>
      <c r="I234" s="70" t="str" cm="1">
        <f t="array" ref="I234">_xlfn.IFS(H234&gt;20%,"10",H234&gt;10%,"7",H234&gt;0%,"4",H234=0,"0")</f>
        <v>4</v>
      </c>
      <c r="J234" s="74">
        <f t="shared" si="60"/>
        <v>12</v>
      </c>
      <c r="K234" s="56">
        <f>VLOOKUP(A234,MUNIC!C:E,3,0)</f>
        <v>159087.9</v>
      </c>
      <c r="L234" s="57">
        <f t="shared" si="61"/>
        <v>7.4886665440377937E-4</v>
      </c>
      <c r="M234" s="70" t="str">
        <f t="shared" si="62"/>
        <v>4</v>
      </c>
      <c r="N234" s="74">
        <f t="shared" si="63"/>
        <v>8</v>
      </c>
      <c r="O234" s="56">
        <v>0</v>
      </c>
      <c r="P234" s="56">
        <v>0</v>
      </c>
      <c r="Q234" s="72">
        <f t="shared" si="57"/>
        <v>0</v>
      </c>
      <c r="R234" s="57">
        <f t="shared" si="64"/>
        <v>0</v>
      </c>
      <c r="S234" s="70" t="str" cm="1">
        <f t="array" ref="S234">_xlfn.IFS(R234&gt;20%,"10",R234&gt;10%,"7",R234&gt;0%,"4",R234=0,"0")</f>
        <v>0</v>
      </c>
      <c r="T234" s="74">
        <f t="shared" si="65"/>
        <v>0</v>
      </c>
      <c r="U234" s="55" t="s">
        <v>772</v>
      </c>
      <c r="V234" s="71" t="str">
        <f t="shared" si="66"/>
        <v>10</v>
      </c>
      <c r="W234" s="74">
        <f t="shared" si="67"/>
        <v>40</v>
      </c>
      <c r="X234" s="55">
        <f>VLOOKUP(A234,'NOTAS AUDITORIA-CONTINUA-OM'!$A:$C,3,0)</f>
        <v>2</v>
      </c>
      <c r="Y234" s="57">
        <f>VLOOKUP(A234,'NOTAS AUDITORIA-CONTINUA-OM'!$A:$D,4,0)</f>
        <v>3.3692722371967657E-4</v>
      </c>
      <c r="Z234" s="71" t="str">
        <f t="shared" si="68"/>
        <v>4</v>
      </c>
      <c r="AA234" s="74">
        <f t="shared" si="69"/>
        <v>12</v>
      </c>
      <c r="AB234" s="55">
        <f>VLOOKUP(A234,'OM em FOCO'!$B:$G,6,0)</f>
        <v>0</v>
      </c>
      <c r="AC234" s="71">
        <f t="shared" si="70"/>
        <v>0</v>
      </c>
      <c r="AD234" s="74">
        <f t="shared" si="71"/>
        <v>0</v>
      </c>
      <c r="AE234" s="71">
        <f>VLOOKUP(A234,OM_SIAFI!$B:$E,4,0)</f>
        <v>0</v>
      </c>
      <c r="AF234" s="74">
        <f t="shared" si="72"/>
        <v>0</v>
      </c>
      <c r="AG234" s="71">
        <f>VLOOKUP(A234,OM_SIAFI!$B:$F,5,0)</f>
        <v>0</v>
      </c>
      <c r="AH234" s="74">
        <f t="shared" si="73"/>
        <v>0</v>
      </c>
      <c r="AI234" s="86">
        <f t="shared" si="74"/>
        <v>72</v>
      </c>
    </row>
    <row r="235" spans="1:35" x14ac:dyDescent="0.25">
      <c r="A235" s="55">
        <v>783123</v>
      </c>
      <c r="B235" s="55" t="s">
        <v>364</v>
      </c>
      <c r="C235" s="56">
        <v>0</v>
      </c>
      <c r="D235" s="63">
        <f t="shared" si="75"/>
        <v>0</v>
      </c>
      <c r="E235" s="70" t="str" cm="1">
        <f t="array" ref="E235">_xlfn.IFS(D235&gt;20%,"10",D235&gt;10%,"7",D235&gt;0%,"4",D235=0,"0")</f>
        <v>0</v>
      </c>
      <c r="F235" s="74">
        <f t="shared" si="58"/>
        <v>0</v>
      </c>
      <c r="G235" s="56">
        <f>VLOOKUP(A235,PAGAMENTO!$A:$C,3,0)</f>
        <v>5124015.1500000004</v>
      </c>
      <c r="H235" s="57">
        <f t="shared" si="59"/>
        <v>5.1949814694059084E-4</v>
      </c>
      <c r="I235" s="70" t="str" cm="1">
        <f t="array" ref="I235">_xlfn.IFS(H235&gt;20%,"10",H235&gt;10%,"7",H235&gt;0%,"4",H235=0,"0")</f>
        <v>4</v>
      </c>
      <c r="J235" s="74">
        <f t="shared" si="60"/>
        <v>12</v>
      </c>
      <c r="K235" s="56">
        <f>VLOOKUP(A235,MUNIC!C:E,3,0)</f>
        <v>138003</v>
      </c>
      <c r="L235" s="57">
        <f t="shared" si="61"/>
        <v>6.4961474070425701E-4</v>
      </c>
      <c r="M235" s="70" t="str">
        <f t="shared" si="62"/>
        <v>4</v>
      </c>
      <c r="N235" s="74">
        <f t="shared" si="63"/>
        <v>8</v>
      </c>
      <c r="O235" s="56">
        <v>0</v>
      </c>
      <c r="P235" s="56">
        <v>0</v>
      </c>
      <c r="Q235" s="72">
        <f t="shared" si="57"/>
        <v>0</v>
      </c>
      <c r="R235" s="57">
        <f t="shared" si="64"/>
        <v>0</v>
      </c>
      <c r="S235" s="70" t="str" cm="1">
        <f t="array" ref="S235">_xlfn.IFS(R235&gt;20%,"10",R235&gt;10%,"7",R235&gt;0%,"4",R235=0,"0")</f>
        <v>0</v>
      </c>
      <c r="T235" s="74">
        <f t="shared" si="65"/>
        <v>0</v>
      </c>
      <c r="U235" s="55" t="s">
        <v>772</v>
      </c>
      <c r="V235" s="71" t="str">
        <f t="shared" si="66"/>
        <v>10</v>
      </c>
      <c r="W235" s="74">
        <f t="shared" si="67"/>
        <v>40</v>
      </c>
      <c r="X235" s="55">
        <f>VLOOKUP(A235,'NOTAS AUDITORIA-CONTINUA-OM'!$A:$C,3,0)</f>
        <v>2</v>
      </c>
      <c r="Y235" s="57">
        <f>VLOOKUP(A235,'NOTAS AUDITORIA-CONTINUA-OM'!$A:$D,4,0)</f>
        <v>3.3692722371967657E-4</v>
      </c>
      <c r="Z235" s="71" t="str">
        <f t="shared" si="68"/>
        <v>4</v>
      </c>
      <c r="AA235" s="74">
        <f t="shared" si="69"/>
        <v>12</v>
      </c>
      <c r="AB235" s="55">
        <f>VLOOKUP(A235,'OM em FOCO'!$B:$G,6,0)</f>
        <v>0</v>
      </c>
      <c r="AC235" s="71">
        <f t="shared" si="70"/>
        <v>0</v>
      </c>
      <c r="AD235" s="74">
        <f t="shared" si="71"/>
        <v>0</v>
      </c>
      <c r="AE235" s="71">
        <f>VLOOKUP(A235,OM_SIAFI!$B:$E,4,0)</f>
        <v>0</v>
      </c>
      <c r="AF235" s="74">
        <f t="shared" si="72"/>
        <v>0</v>
      </c>
      <c r="AG235" s="71">
        <f>VLOOKUP(A235,OM_SIAFI!$B:$F,5,0)</f>
        <v>0</v>
      </c>
      <c r="AH235" s="74">
        <f t="shared" si="73"/>
        <v>0</v>
      </c>
      <c r="AI235" s="86">
        <f t="shared" si="74"/>
        <v>72</v>
      </c>
    </row>
    <row r="236" spans="1:35" x14ac:dyDescent="0.25">
      <c r="A236" s="55">
        <v>730010</v>
      </c>
      <c r="B236" s="55" t="s">
        <v>205</v>
      </c>
      <c r="C236" s="56">
        <v>0</v>
      </c>
      <c r="D236" s="63">
        <f t="shared" si="75"/>
        <v>0</v>
      </c>
      <c r="E236" s="70" t="str" cm="1">
        <f t="array" ref="E236">_xlfn.IFS(D236&gt;20%,"10",D236&gt;10%,"7",D236&gt;0%,"4",D236=0,"0")</f>
        <v>0</v>
      </c>
      <c r="F236" s="74">
        <f t="shared" si="58"/>
        <v>0</v>
      </c>
      <c r="G236" s="56">
        <f>VLOOKUP(A236,PAGAMENTO!$A:$C,3,0)</f>
        <v>5095290.91</v>
      </c>
      <c r="H236" s="57">
        <f t="shared" si="59"/>
        <v>5.1658594059157627E-4</v>
      </c>
      <c r="I236" s="70" t="str" cm="1">
        <f t="array" ref="I236">_xlfn.IFS(H236&gt;20%,"10",H236&gt;10%,"7",H236&gt;0%,"4",H236=0,"0")</f>
        <v>4</v>
      </c>
      <c r="J236" s="74">
        <f t="shared" si="60"/>
        <v>12</v>
      </c>
      <c r="K236" s="56">
        <f>VLOOKUP(A236,MUNIC!C:E,3,0)</f>
        <v>0</v>
      </c>
      <c r="L236" s="57">
        <f t="shared" si="61"/>
        <v>0</v>
      </c>
      <c r="M236" s="70" t="str">
        <f t="shared" si="62"/>
        <v>0</v>
      </c>
      <c r="N236" s="74">
        <f t="shared" si="63"/>
        <v>0</v>
      </c>
      <c r="O236" s="56">
        <v>0</v>
      </c>
      <c r="P236" s="56">
        <v>0</v>
      </c>
      <c r="Q236" s="72">
        <f t="shared" si="57"/>
        <v>0</v>
      </c>
      <c r="R236" s="57">
        <f t="shared" si="64"/>
        <v>0</v>
      </c>
      <c r="S236" s="70" t="str" cm="1">
        <f t="array" ref="S236">_xlfn.IFS(R236&gt;20%,"10",R236&gt;10%,"7",R236&gt;0%,"4",R236=0,"0")</f>
        <v>0</v>
      </c>
      <c r="T236" s="74">
        <f t="shared" si="65"/>
        <v>0</v>
      </c>
      <c r="U236" s="55" t="s">
        <v>772</v>
      </c>
      <c r="V236" s="71" t="str">
        <f t="shared" si="66"/>
        <v>10</v>
      </c>
      <c r="W236" s="74">
        <f t="shared" si="67"/>
        <v>40</v>
      </c>
      <c r="X236" s="56">
        <v>0</v>
      </c>
      <c r="Y236" s="57">
        <v>0</v>
      </c>
      <c r="Z236" s="71" t="str">
        <f t="shared" si="68"/>
        <v>4</v>
      </c>
      <c r="AA236" s="74">
        <f t="shared" si="69"/>
        <v>12</v>
      </c>
      <c r="AB236" s="55">
        <f>VLOOKUP(A236,'OM em FOCO'!$B:$G,6,0)</f>
        <v>0</v>
      </c>
      <c r="AC236" s="71">
        <f t="shared" si="70"/>
        <v>0</v>
      </c>
      <c r="AD236" s="74">
        <f t="shared" si="71"/>
        <v>0</v>
      </c>
      <c r="AE236" s="71">
        <f>VLOOKUP(A236,OM_SIAFI!$B:$E,4,0)</f>
        <v>0</v>
      </c>
      <c r="AF236" s="74">
        <f t="shared" si="72"/>
        <v>0</v>
      </c>
      <c r="AG236" s="71">
        <f>VLOOKUP(A236,OM_SIAFI!$B:$F,5,0)</f>
        <v>0</v>
      </c>
      <c r="AH236" s="74">
        <f t="shared" si="73"/>
        <v>0</v>
      </c>
      <c r="AI236" s="86">
        <f t="shared" si="74"/>
        <v>64</v>
      </c>
    </row>
    <row r="237" spans="1:35" x14ac:dyDescent="0.25">
      <c r="A237" s="55">
        <v>791669</v>
      </c>
      <c r="B237" s="55" t="s">
        <v>566</v>
      </c>
      <c r="C237" s="56">
        <v>0</v>
      </c>
      <c r="D237" s="63">
        <f t="shared" si="75"/>
        <v>0</v>
      </c>
      <c r="E237" s="70" t="str" cm="1">
        <f t="array" ref="E237">_xlfn.IFS(D237&gt;20%,"10",D237&gt;10%,"7",D237&gt;0%,"4",D237=0,"0")</f>
        <v>0</v>
      </c>
      <c r="F237" s="74">
        <f t="shared" si="58"/>
        <v>0</v>
      </c>
      <c r="G237" s="56">
        <f>VLOOKUP(A237,PAGAMENTO!$A:$C,3,0)</f>
        <v>4958948.9600000009</v>
      </c>
      <c r="H237" s="57">
        <f t="shared" si="59"/>
        <v>5.027629154244343E-4</v>
      </c>
      <c r="I237" s="70" t="str" cm="1">
        <f t="array" ref="I237">_xlfn.IFS(H237&gt;20%,"10",H237&gt;10%,"7",H237&gt;0%,"4",H237=0,"0")</f>
        <v>4</v>
      </c>
      <c r="J237" s="74">
        <f t="shared" si="60"/>
        <v>12</v>
      </c>
      <c r="K237" s="56">
        <f>VLOOKUP(A237,MUNIC!C:E,3,0)</f>
        <v>131949</v>
      </c>
      <c r="L237" s="57">
        <f t="shared" si="61"/>
        <v>6.2111704398589893E-4</v>
      </c>
      <c r="M237" s="70" t="str">
        <f t="shared" si="62"/>
        <v>4</v>
      </c>
      <c r="N237" s="74">
        <f t="shared" si="63"/>
        <v>8</v>
      </c>
      <c r="O237" s="56">
        <v>0</v>
      </c>
      <c r="P237" s="56">
        <v>0</v>
      </c>
      <c r="Q237" s="72">
        <f t="shared" si="57"/>
        <v>0</v>
      </c>
      <c r="R237" s="57">
        <f t="shared" si="64"/>
        <v>0</v>
      </c>
      <c r="S237" s="70" t="str" cm="1">
        <f t="array" ref="S237">_xlfn.IFS(R237&gt;20%,"10",R237&gt;10%,"7",R237&gt;0%,"4",R237=0,"0")</f>
        <v>0</v>
      </c>
      <c r="T237" s="74">
        <f t="shared" si="65"/>
        <v>0</v>
      </c>
      <c r="U237" s="55" t="s">
        <v>772</v>
      </c>
      <c r="V237" s="71" t="str">
        <f t="shared" si="66"/>
        <v>10</v>
      </c>
      <c r="W237" s="74">
        <f t="shared" si="67"/>
        <v>40</v>
      </c>
      <c r="X237" s="55">
        <f>VLOOKUP(A237,'NOTAS AUDITORIA-CONTINUA-OM'!$A:$C,3,0)</f>
        <v>3</v>
      </c>
      <c r="Y237" s="57">
        <f>VLOOKUP(A237,'NOTAS AUDITORIA-CONTINUA-OM'!$A:$D,4,0)</f>
        <v>5.0539083557951485E-4</v>
      </c>
      <c r="Z237" s="71" t="str">
        <f t="shared" si="68"/>
        <v>4</v>
      </c>
      <c r="AA237" s="74">
        <f t="shared" si="69"/>
        <v>12</v>
      </c>
      <c r="AB237" s="55">
        <f>VLOOKUP(A237,'OM em FOCO'!$B:$G,6,0)</f>
        <v>0</v>
      </c>
      <c r="AC237" s="71">
        <f t="shared" si="70"/>
        <v>0</v>
      </c>
      <c r="AD237" s="74">
        <f t="shared" si="71"/>
        <v>0</v>
      </c>
      <c r="AE237" s="71">
        <f>VLOOKUP(A237,OM_SIAFI!$B:$E,4,0)</f>
        <v>0</v>
      </c>
      <c r="AF237" s="74">
        <f t="shared" si="72"/>
        <v>0</v>
      </c>
      <c r="AG237" s="71">
        <f>VLOOKUP(A237,OM_SIAFI!$B:$F,5,0)</f>
        <v>0</v>
      </c>
      <c r="AH237" s="74">
        <f t="shared" si="73"/>
        <v>0</v>
      </c>
      <c r="AI237" s="86">
        <f t="shared" si="74"/>
        <v>72</v>
      </c>
    </row>
    <row r="238" spans="1:35" x14ac:dyDescent="0.25">
      <c r="A238" s="55">
        <v>784513</v>
      </c>
      <c r="B238" s="55" t="s">
        <v>410</v>
      </c>
      <c r="C238" s="56">
        <v>0</v>
      </c>
      <c r="D238" s="63">
        <f t="shared" si="75"/>
        <v>0</v>
      </c>
      <c r="E238" s="70" t="str" cm="1">
        <f t="array" ref="E238">_xlfn.IFS(D238&gt;20%,"10",D238&gt;10%,"7",D238&gt;0%,"4",D238=0,"0")</f>
        <v>0</v>
      </c>
      <c r="F238" s="74">
        <f t="shared" si="58"/>
        <v>0</v>
      </c>
      <c r="G238" s="56">
        <f>VLOOKUP(A238,PAGAMENTO!$A:$C,3,0)</f>
        <v>4911953.290000001</v>
      </c>
      <c r="H238" s="57">
        <f t="shared" si="59"/>
        <v>4.9799826060501374E-4</v>
      </c>
      <c r="I238" s="70" t="str" cm="1">
        <f t="array" ref="I238">_xlfn.IFS(H238&gt;20%,"10",H238&gt;10%,"7",H238&gt;0%,"4",H238=0,"0")</f>
        <v>4</v>
      </c>
      <c r="J238" s="74">
        <f t="shared" si="60"/>
        <v>12</v>
      </c>
      <c r="K238" s="56">
        <f>VLOOKUP(A238,MUNIC!C:E,3,0)</f>
        <v>117084</v>
      </c>
      <c r="L238" s="57">
        <f t="shared" si="61"/>
        <v>5.5114375992273523E-4</v>
      </c>
      <c r="M238" s="70" t="str">
        <f t="shared" si="62"/>
        <v>4</v>
      </c>
      <c r="N238" s="74">
        <f t="shared" si="63"/>
        <v>8</v>
      </c>
      <c r="O238" s="56">
        <v>0</v>
      </c>
      <c r="P238" s="56">
        <v>0</v>
      </c>
      <c r="Q238" s="72">
        <f t="shared" si="57"/>
        <v>0</v>
      </c>
      <c r="R238" s="57">
        <f t="shared" si="64"/>
        <v>0</v>
      </c>
      <c r="S238" s="70" t="str" cm="1">
        <f t="array" ref="S238">_xlfn.IFS(R238&gt;20%,"10",R238&gt;10%,"7",R238&gt;0%,"4",R238=0,"0")</f>
        <v>0</v>
      </c>
      <c r="T238" s="74">
        <f t="shared" si="65"/>
        <v>0</v>
      </c>
      <c r="U238" s="55" t="s">
        <v>772</v>
      </c>
      <c r="V238" s="71" t="str">
        <f t="shared" si="66"/>
        <v>10</v>
      </c>
      <c r="W238" s="74">
        <f t="shared" si="67"/>
        <v>40</v>
      </c>
      <c r="X238" s="55">
        <f>VLOOKUP(A238,'NOTAS AUDITORIA-CONTINUA-OM'!$A:$C,3,0)</f>
        <v>1</v>
      </c>
      <c r="Y238" s="57">
        <f>VLOOKUP(A238,'NOTAS AUDITORIA-CONTINUA-OM'!$A:$D,4,0)</f>
        <v>1.6846361185983828E-4</v>
      </c>
      <c r="Z238" s="71" t="str">
        <f t="shared" si="68"/>
        <v>4</v>
      </c>
      <c r="AA238" s="74">
        <f t="shared" si="69"/>
        <v>12</v>
      </c>
      <c r="AB238" s="55">
        <f>VLOOKUP(A238,'OM em FOCO'!$B:$G,6,0)</f>
        <v>0</v>
      </c>
      <c r="AC238" s="71">
        <f t="shared" si="70"/>
        <v>0</v>
      </c>
      <c r="AD238" s="74">
        <f t="shared" si="71"/>
        <v>0</v>
      </c>
      <c r="AE238" s="71">
        <f>VLOOKUP(A238,OM_SIAFI!$B:$E,4,0)</f>
        <v>0</v>
      </c>
      <c r="AF238" s="74">
        <f t="shared" si="72"/>
        <v>0</v>
      </c>
      <c r="AG238" s="71">
        <f>VLOOKUP(A238,OM_SIAFI!$B:$F,5,0)</f>
        <v>0</v>
      </c>
      <c r="AH238" s="74">
        <f t="shared" si="73"/>
        <v>0</v>
      </c>
      <c r="AI238" s="86">
        <f t="shared" si="74"/>
        <v>72</v>
      </c>
    </row>
    <row r="239" spans="1:35" x14ac:dyDescent="0.25">
      <c r="A239" s="55">
        <v>781362</v>
      </c>
      <c r="B239" s="55" t="s">
        <v>334</v>
      </c>
      <c r="C239" s="56">
        <v>0</v>
      </c>
      <c r="D239" s="63">
        <f t="shared" si="75"/>
        <v>0</v>
      </c>
      <c r="E239" s="70" t="str" cm="1">
        <f t="array" ref="E239">_xlfn.IFS(D239&gt;20%,"10",D239&gt;10%,"7",D239&gt;0%,"4",D239=0,"0")</f>
        <v>0</v>
      </c>
      <c r="F239" s="74">
        <f t="shared" si="58"/>
        <v>0</v>
      </c>
      <c r="G239" s="56">
        <f>VLOOKUP(A239,PAGAMENTO!$A:$C,3,0)</f>
        <v>4842847.3899999997</v>
      </c>
      <c r="H239" s="57">
        <f t="shared" si="59"/>
        <v>4.9099196067386259E-4</v>
      </c>
      <c r="I239" s="70" t="str" cm="1">
        <f t="array" ref="I239">_xlfn.IFS(H239&gt;20%,"10",H239&gt;10%,"7",H239&gt;0%,"4",H239=0,"0")</f>
        <v>4</v>
      </c>
      <c r="J239" s="74">
        <f t="shared" si="60"/>
        <v>12</v>
      </c>
      <c r="K239" s="56">
        <f>VLOOKUP(A239,MUNIC!C:E,3,0)</f>
        <v>0</v>
      </c>
      <c r="L239" s="57">
        <f t="shared" si="61"/>
        <v>0</v>
      </c>
      <c r="M239" s="70" t="str">
        <f t="shared" si="62"/>
        <v>0</v>
      </c>
      <c r="N239" s="74">
        <f t="shared" si="63"/>
        <v>0</v>
      </c>
      <c r="O239" s="56">
        <v>0</v>
      </c>
      <c r="P239" s="56">
        <v>0</v>
      </c>
      <c r="Q239" s="72">
        <f t="shared" si="57"/>
        <v>0</v>
      </c>
      <c r="R239" s="57">
        <f t="shared" si="64"/>
        <v>0</v>
      </c>
      <c r="S239" s="70" t="str" cm="1">
        <f t="array" ref="S239">_xlfn.IFS(R239&gt;20%,"10",R239&gt;10%,"7",R239&gt;0%,"4",R239=0,"0")</f>
        <v>0</v>
      </c>
      <c r="T239" s="74">
        <f t="shared" si="65"/>
        <v>0</v>
      </c>
      <c r="U239" s="55" t="s">
        <v>772</v>
      </c>
      <c r="V239" s="71" t="str">
        <f t="shared" si="66"/>
        <v>10</v>
      </c>
      <c r="W239" s="74">
        <f t="shared" si="67"/>
        <v>40</v>
      </c>
      <c r="X239" s="56">
        <v>0</v>
      </c>
      <c r="Y239" s="57">
        <v>0</v>
      </c>
      <c r="Z239" s="71" t="str">
        <f t="shared" si="68"/>
        <v>4</v>
      </c>
      <c r="AA239" s="74">
        <f t="shared" si="69"/>
        <v>12</v>
      </c>
      <c r="AB239" s="55">
        <f>VLOOKUP(A239,'OM em FOCO'!$B:$G,6,0)</f>
        <v>0</v>
      </c>
      <c r="AC239" s="71">
        <f t="shared" si="70"/>
        <v>0</v>
      </c>
      <c r="AD239" s="74">
        <f t="shared" si="71"/>
        <v>0</v>
      </c>
      <c r="AE239" s="71">
        <f>VLOOKUP(A239,OM_SIAFI!$B:$E,4,0)</f>
        <v>0</v>
      </c>
      <c r="AF239" s="74">
        <f t="shared" si="72"/>
        <v>0</v>
      </c>
      <c r="AG239" s="71">
        <f>VLOOKUP(A239,OM_SIAFI!$B:$F,5,0)</f>
        <v>0</v>
      </c>
      <c r="AH239" s="74">
        <f t="shared" si="73"/>
        <v>0</v>
      </c>
      <c r="AI239" s="86">
        <f t="shared" si="74"/>
        <v>64</v>
      </c>
    </row>
    <row r="240" spans="1:35" x14ac:dyDescent="0.25">
      <c r="A240" s="55">
        <v>781148</v>
      </c>
      <c r="B240" s="55" t="s">
        <v>320</v>
      </c>
      <c r="C240" s="56">
        <v>0</v>
      </c>
      <c r="D240" s="63">
        <f t="shared" si="75"/>
        <v>0</v>
      </c>
      <c r="E240" s="70" t="str" cm="1">
        <f t="array" ref="E240">_xlfn.IFS(D240&gt;20%,"10",D240&gt;10%,"7",D240&gt;0%,"4",D240=0,"0")</f>
        <v>0</v>
      </c>
      <c r="F240" s="74">
        <f t="shared" si="58"/>
        <v>0</v>
      </c>
      <c r="G240" s="56">
        <f>VLOOKUP(A240,PAGAMENTO!$A:$C,3,0)</f>
        <v>4522897.87</v>
      </c>
      <c r="H240" s="57">
        <f t="shared" si="59"/>
        <v>4.5855388664620654E-4</v>
      </c>
      <c r="I240" s="70" t="str" cm="1">
        <f t="array" ref="I240">_xlfn.IFS(H240&gt;20%,"10",H240&gt;10%,"7",H240&gt;0%,"4",H240=0,"0")</f>
        <v>4</v>
      </c>
      <c r="J240" s="74">
        <f t="shared" si="60"/>
        <v>12</v>
      </c>
      <c r="K240" s="56">
        <f>VLOOKUP(A240,MUNIC!C:E,3,0)</f>
        <v>120986.65</v>
      </c>
      <c r="L240" s="57">
        <f t="shared" si="61"/>
        <v>5.6951451249919707E-4</v>
      </c>
      <c r="M240" s="70" t="str">
        <f t="shared" si="62"/>
        <v>4</v>
      </c>
      <c r="N240" s="74">
        <f t="shared" si="63"/>
        <v>8</v>
      </c>
      <c r="O240" s="56">
        <v>0</v>
      </c>
      <c r="P240" s="56">
        <v>0</v>
      </c>
      <c r="Q240" s="72">
        <f t="shared" si="57"/>
        <v>0</v>
      </c>
      <c r="R240" s="57">
        <f t="shared" si="64"/>
        <v>0</v>
      </c>
      <c r="S240" s="70" t="str" cm="1">
        <f t="array" ref="S240">_xlfn.IFS(R240&gt;20%,"10",R240&gt;10%,"7",R240&gt;0%,"4",R240=0,"0")</f>
        <v>0</v>
      </c>
      <c r="T240" s="74">
        <f t="shared" si="65"/>
        <v>0</v>
      </c>
      <c r="U240" s="55" t="s">
        <v>772</v>
      </c>
      <c r="V240" s="71" t="str">
        <f t="shared" si="66"/>
        <v>10</v>
      </c>
      <c r="W240" s="74">
        <f t="shared" si="67"/>
        <v>40</v>
      </c>
      <c r="X240" s="55">
        <f>VLOOKUP(A240,'NOTAS AUDITORIA-CONTINUA-OM'!$A:$C,3,0)</f>
        <v>4</v>
      </c>
      <c r="Y240" s="57">
        <f>VLOOKUP(A240,'NOTAS AUDITORIA-CONTINUA-OM'!$A:$D,4,0)</f>
        <v>6.7385444743935314E-4</v>
      </c>
      <c r="Z240" s="71" t="str">
        <f t="shared" si="68"/>
        <v>4</v>
      </c>
      <c r="AA240" s="74">
        <f t="shared" si="69"/>
        <v>12</v>
      </c>
      <c r="AB240" s="55">
        <f>VLOOKUP(A240,'OM em FOCO'!$B:$G,6,0)</f>
        <v>0</v>
      </c>
      <c r="AC240" s="71">
        <f t="shared" si="70"/>
        <v>0</v>
      </c>
      <c r="AD240" s="74">
        <f t="shared" si="71"/>
        <v>0</v>
      </c>
      <c r="AE240" s="71">
        <f>VLOOKUP(A240,OM_SIAFI!$B:$E,4,0)</f>
        <v>0</v>
      </c>
      <c r="AF240" s="74">
        <f t="shared" si="72"/>
        <v>0</v>
      </c>
      <c r="AG240" s="71">
        <f>VLOOKUP(A240,OM_SIAFI!$B:$F,5,0)</f>
        <v>0</v>
      </c>
      <c r="AH240" s="74">
        <f t="shared" si="73"/>
        <v>0</v>
      </c>
      <c r="AI240" s="86">
        <f t="shared" si="74"/>
        <v>72</v>
      </c>
    </row>
    <row r="241" spans="1:35" x14ac:dyDescent="0.25">
      <c r="A241" s="55">
        <v>784121</v>
      </c>
      <c r="B241" s="55" t="s">
        <v>395</v>
      </c>
      <c r="C241" s="56">
        <v>0</v>
      </c>
      <c r="D241" s="63">
        <f t="shared" si="75"/>
        <v>0</v>
      </c>
      <c r="E241" s="70" t="str" cm="1">
        <f t="array" ref="E241">_xlfn.IFS(D241&gt;20%,"10",D241&gt;10%,"7",D241&gt;0%,"4",D241=0,"0")</f>
        <v>0</v>
      </c>
      <c r="F241" s="74">
        <f t="shared" si="58"/>
        <v>0</v>
      </c>
      <c r="G241" s="56">
        <f>VLOOKUP(A241,PAGAMENTO!$A:$C,3,0)</f>
        <v>4433363.1899999995</v>
      </c>
      <c r="H241" s="57">
        <f t="shared" si="59"/>
        <v>4.4947641536922971E-4</v>
      </c>
      <c r="I241" s="70" t="str" cm="1">
        <f t="array" ref="I241">_xlfn.IFS(H241&gt;20%,"10",H241&gt;10%,"7",H241&gt;0%,"4",H241=0,"0")</f>
        <v>4</v>
      </c>
      <c r="J241" s="74">
        <f t="shared" si="60"/>
        <v>12</v>
      </c>
      <c r="K241" s="56">
        <f>VLOOKUP(A241,MUNIC!C:E,3,0)</f>
        <v>60867</v>
      </c>
      <c r="L241" s="57">
        <f t="shared" si="61"/>
        <v>2.8651623821544472E-4</v>
      </c>
      <c r="M241" s="70" t="str">
        <f t="shared" si="62"/>
        <v>4</v>
      </c>
      <c r="N241" s="74">
        <f t="shared" si="63"/>
        <v>8</v>
      </c>
      <c r="O241" s="56">
        <v>0</v>
      </c>
      <c r="P241" s="56">
        <v>0</v>
      </c>
      <c r="Q241" s="72">
        <f t="shared" si="57"/>
        <v>0</v>
      </c>
      <c r="R241" s="57">
        <f t="shared" si="64"/>
        <v>0</v>
      </c>
      <c r="S241" s="70" t="str" cm="1">
        <f t="array" ref="S241">_xlfn.IFS(R241&gt;20%,"10",R241&gt;10%,"7",R241&gt;0%,"4",R241=0,"0")</f>
        <v>0</v>
      </c>
      <c r="T241" s="74">
        <f t="shared" si="65"/>
        <v>0</v>
      </c>
      <c r="U241" s="55" t="s">
        <v>772</v>
      </c>
      <c r="V241" s="71" t="str">
        <f t="shared" si="66"/>
        <v>10</v>
      </c>
      <c r="W241" s="74">
        <f t="shared" si="67"/>
        <v>40</v>
      </c>
      <c r="X241" s="55">
        <f>VLOOKUP(A241,'NOTAS AUDITORIA-CONTINUA-OM'!$A:$C,3,0)</f>
        <v>2</v>
      </c>
      <c r="Y241" s="57">
        <f>VLOOKUP(A241,'NOTAS AUDITORIA-CONTINUA-OM'!$A:$D,4,0)</f>
        <v>3.3692722371967657E-4</v>
      </c>
      <c r="Z241" s="71" t="str">
        <f t="shared" si="68"/>
        <v>4</v>
      </c>
      <c r="AA241" s="74">
        <f t="shared" si="69"/>
        <v>12</v>
      </c>
      <c r="AB241" s="55">
        <f>VLOOKUP(A241,'OM em FOCO'!$B:$G,6,0)</f>
        <v>0</v>
      </c>
      <c r="AC241" s="71">
        <f t="shared" si="70"/>
        <v>0</v>
      </c>
      <c r="AD241" s="74">
        <f t="shared" si="71"/>
        <v>0</v>
      </c>
      <c r="AE241" s="71">
        <f>VLOOKUP(A241,OM_SIAFI!$B:$E,4,0)</f>
        <v>0</v>
      </c>
      <c r="AF241" s="74">
        <f t="shared" si="72"/>
        <v>0</v>
      </c>
      <c r="AG241" s="71">
        <f>VLOOKUP(A241,OM_SIAFI!$B:$F,5,0)</f>
        <v>0</v>
      </c>
      <c r="AH241" s="74">
        <f t="shared" si="73"/>
        <v>0</v>
      </c>
      <c r="AI241" s="86">
        <f t="shared" si="74"/>
        <v>72</v>
      </c>
    </row>
    <row r="242" spans="1:35" x14ac:dyDescent="0.25">
      <c r="A242" s="55">
        <v>786111</v>
      </c>
      <c r="B242" s="55" t="s">
        <v>451</v>
      </c>
      <c r="C242" s="56">
        <v>0</v>
      </c>
      <c r="D242" s="63">
        <f t="shared" si="75"/>
        <v>0</v>
      </c>
      <c r="E242" s="70" t="str" cm="1">
        <f t="array" ref="E242">_xlfn.IFS(D242&gt;20%,"10",D242&gt;10%,"7",D242&gt;0%,"4",D242=0,"0")</f>
        <v>0</v>
      </c>
      <c r="F242" s="74">
        <f t="shared" si="58"/>
        <v>0</v>
      </c>
      <c r="G242" s="56">
        <f>VLOOKUP(A242,PAGAMENTO!$A:$C,3,0)</f>
        <v>4354145.82</v>
      </c>
      <c r="H242" s="57">
        <f t="shared" si="59"/>
        <v>4.4144496430677401E-4</v>
      </c>
      <c r="I242" s="70" t="str" cm="1">
        <f t="array" ref="I242">_xlfn.IFS(H242&gt;20%,"10",H242&gt;10%,"7",H242&gt;0%,"4",H242=0,"0")</f>
        <v>4</v>
      </c>
      <c r="J242" s="74">
        <f t="shared" si="60"/>
        <v>12</v>
      </c>
      <c r="K242" s="56">
        <f>VLOOKUP(A242,MUNIC!C:E,3,0)</f>
        <v>113177.3</v>
      </c>
      <c r="L242" s="57">
        <f t="shared" si="61"/>
        <v>5.3275394298028236E-4</v>
      </c>
      <c r="M242" s="70" t="str">
        <f t="shared" si="62"/>
        <v>4</v>
      </c>
      <c r="N242" s="74">
        <f t="shared" si="63"/>
        <v>8</v>
      </c>
      <c r="O242" s="56">
        <v>0</v>
      </c>
      <c r="P242" s="56">
        <v>0</v>
      </c>
      <c r="Q242" s="72">
        <f t="shared" si="57"/>
        <v>0</v>
      </c>
      <c r="R242" s="57">
        <f t="shared" si="64"/>
        <v>0</v>
      </c>
      <c r="S242" s="70" t="str" cm="1">
        <f t="array" ref="S242">_xlfn.IFS(R242&gt;20%,"10",R242&gt;10%,"7",R242&gt;0%,"4",R242=0,"0")</f>
        <v>0</v>
      </c>
      <c r="T242" s="74">
        <f t="shared" si="65"/>
        <v>0</v>
      </c>
      <c r="U242" s="55" t="s">
        <v>772</v>
      </c>
      <c r="V242" s="71" t="str">
        <f t="shared" si="66"/>
        <v>10</v>
      </c>
      <c r="W242" s="74">
        <f t="shared" si="67"/>
        <v>40</v>
      </c>
      <c r="X242" s="55">
        <f>VLOOKUP(A242,'NOTAS AUDITORIA-CONTINUA-OM'!$A:$C,3,0)</f>
        <v>2</v>
      </c>
      <c r="Y242" s="57">
        <f>VLOOKUP(A242,'NOTAS AUDITORIA-CONTINUA-OM'!$A:$D,4,0)</f>
        <v>3.3692722371967657E-4</v>
      </c>
      <c r="Z242" s="71" t="str">
        <f t="shared" si="68"/>
        <v>4</v>
      </c>
      <c r="AA242" s="74">
        <f t="shared" si="69"/>
        <v>12</v>
      </c>
      <c r="AB242" s="55">
        <f>VLOOKUP(A242,'OM em FOCO'!$B:$G,6,0)</f>
        <v>0</v>
      </c>
      <c r="AC242" s="71">
        <f t="shared" si="70"/>
        <v>0</v>
      </c>
      <c r="AD242" s="74">
        <f t="shared" si="71"/>
        <v>0</v>
      </c>
      <c r="AE242" s="71">
        <f>VLOOKUP(A242,OM_SIAFI!$B:$E,4,0)</f>
        <v>0</v>
      </c>
      <c r="AF242" s="74">
        <f t="shared" si="72"/>
        <v>0</v>
      </c>
      <c r="AG242" s="71">
        <f>VLOOKUP(A242,OM_SIAFI!$B:$F,5,0)</f>
        <v>0</v>
      </c>
      <c r="AH242" s="74">
        <f t="shared" si="73"/>
        <v>0</v>
      </c>
      <c r="AI242" s="86">
        <f t="shared" si="74"/>
        <v>72</v>
      </c>
    </row>
    <row r="243" spans="1:35" x14ac:dyDescent="0.25">
      <c r="A243" s="55">
        <v>784322</v>
      </c>
      <c r="B243" s="55" t="s">
        <v>406</v>
      </c>
      <c r="C243" s="56">
        <v>0</v>
      </c>
      <c r="D243" s="63">
        <f t="shared" si="75"/>
        <v>0</v>
      </c>
      <c r="E243" s="70" t="str" cm="1">
        <f t="array" ref="E243">_xlfn.IFS(D243&gt;20%,"10",D243&gt;10%,"7",D243&gt;0%,"4",D243=0,"0")</f>
        <v>0</v>
      </c>
      <c r="F243" s="74">
        <f t="shared" si="58"/>
        <v>0</v>
      </c>
      <c r="G243" s="56">
        <f>VLOOKUP(A243,PAGAMENTO!$A:$C,3,0)</f>
        <v>4254652.84</v>
      </c>
      <c r="H243" s="57">
        <f t="shared" si="59"/>
        <v>4.3135787103508499E-4</v>
      </c>
      <c r="I243" s="70" t="str" cm="1">
        <f t="array" ref="I243">_xlfn.IFS(H243&gt;20%,"10",H243&gt;10%,"7",H243&gt;0%,"4",H243=0,"0")</f>
        <v>4</v>
      </c>
      <c r="J243" s="74">
        <f t="shared" si="60"/>
        <v>12</v>
      </c>
      <c r="K243" s="56">
        <f>VLOOKUP(A243,MUNIC!C:E,3,0)</f>
        <v>0</v>
      </c>
      <c r="L243" s="57">
        <f t="shared" si="61"/>
        <v>0</v>
      </c>
      <c r="M243" s="70" t="str">
        <f t="shared" si="62"/>
        <v>0</v>
      </c>
      <c r="N243" s="74">
        <f t="shared" si="63"/>
        <v>0</v>
      </c>
      <c r="O243" s="56">
        <v>0</v>
      </c>
      <c r="P243" s="56">
        <v>0</v>
      </c>
      <c r="Q243" s="72">
        <f t="shared" si="57"/>
        <v>0</v>
      </c>
      <c r="R243" s="57">
        <f t="shared" si="64"/>
        <v>0</v>
      </c>
      <c r="S243" s="70" t="str" cm="1">
        <f t="array" ref="S243">_xlfn.IFS(R243&gt;20%,"10",R243&gt;10%,"7",R243&gt;0%,"4",R243=0,"0")</f>
        <v>0</v>
      </c>
      <c r="T243" s="74">
        <f t="shared" si="65"/>
        <v>0</v>
      </c>
      <c r="U243" s="55" t="s">
        <v>772</v>
      </c>
      <c r="V243" s="71" t="str">
        <f t="shared" si="66"/>
        <v>10</v>
      </c>
      <c r="W243" s="74">
        <f t="shared" si="67"/>
        <v>40</v>
      </c>
      <c r="X243" s="56">
        <v>0</v>
      </c>
      <c r="Y243" s="57">
        <v>0</v>
      </c>
      <c r="Z243" s="71" t="str">
        <f t="shared" si="68"/>
        <v>4</v>
      </c>
      <c r="AA243" s="74">
        <f t="shared" si="69"/>
        <v>12</v>
      </c>
      <c r="AB243" s="55">
        <f>VLOOKUP(A243,'OM em FOCO'!$B:$G,6,0)</f>
        <v>0</v>
      </c>
      <c r="AC243" s="71">
        <f t="shared" si="70"/>
        <v>0</v>
      </c>
      <c r="AD243" s="74">
        <f t="shared" si="71"/>
        <v>0</v>
      </c>
      <c r="AE243" s="71">
        <f>VLOOKUP(A243,OM_SIAFI!$B:$E,4,0)</f>
        <v>0</v>
      </c>
      <c r="AF243" s="74">
        <f t="shared" si="72"/>
        <v>0</v>
      </c>
      <c r="AG243" s="71">
        <f>VLOOKUP(A243,OM_SIAFI!$B:$F,5,0)</f>
        <v>0</v>
      </c>
      <c r="AH243" s="74">
        <f t="shared" si="73"/>
        <v>0</v>
      </c>
      <c r="AI243" s="86">
        <f t="shared" si="74"/>
        <v>64</v>
      </c>
    </row>
    <row r="244" spans="1:35" x14ac:dyDescent="0.25">
      <c r="A244" s="55">
        <v>783351</v>
      </c>
      <c r="B244" s="55" t="s">
        <v>379</v>
      </c>
      <c r="C244" s="56">
        <v>0</v>
      </c>
      <c r="D244" s="63">
        <f t="shared" si="75"/>
        <v>0</v>
      </c>
      <c r="E244" s="70" t="str" cm="1">
        <f t="array" ref="E244">_xlfn.IFS(D244&gt;20%,"10",D244&gt;10%,"7",D244&gt;0%,"4",D244=0,"0")</f>
        <v>0</v>
      </c>
      <c r="F244" s="74">
        <f t="shared" si="58"/>
        <v>0</v>
      </c>
      <c r="G244" s="56">
        <f>VLOOKUP(A244,PAGAMENTO!$A:$C,3,0)</f>
        <v>4247813.88</v>
      </c>
      <c r="H244" s="57">
        <f t="shared" si="59"/>
        <v>4.30664503247716E-4</v>
      </c>
      <c r="I244" s="70" t="str" cm="1">
        <f t="array" ref="I244">_xlfn.IFS(H244&gt;20%,"10",H244&gt;10%,"7",H244&gt;0%,"4",H244=0,"0")</f>
        <v>4</v>
      </c>
      <c r="J244" s="74">
        <f t="shared" si="60"/>
        <v>12</v>
      </c>
      <c r="K244" s="56">
        <f>VLOOKUP(A244,MUNIC!C:E,3,0)</f>
        <v>0</v>
      </c>
      <c r="L244" s="57">
        <f t="shared" si="61"/>
        <v>0</v>
      </c>
      <c r="M244" s="70" t="str">
        <f t="shared" si="62"/>
        <v>0</v>
      </c>
      <c r="N244" s="74">
        <f t="shared" si="63"/>
        <v>0</v>
      </c>
      <c r="O244" s="56">
        <v>0</v>
      </c>
      <c r="P244" s="56">
        <v>0</v>
      </c>
      <c r="Q244" s="72">
        <f t="shared" si="57"/>
        <v>0</v>
      </c>
      <c r="R244" s="57">
        <f t="shared" si="64"/>
        <v>0</v>
      </c>
      <c r="S244" s="70" t="str" cm="1">
        <f t="array" ref="S244">_xlfn.IFS(R244&gt;20%,"10",R244&gt;10%,"7",R244&gt;0%,"4",R244=0,"0")</f>
        <v>0</v>
      </c>
      <c r="T244" s="74">
        <f t="shared" si="65"/>
        <v>0</v>
      </c>
      <c r="U244" s="55" t="s">
        <v>772</v>
      </c>
      <c r="V244" s="71" t="str">
        <f t="shared" si="66"/>
        <v>10</v>
      </c>
      <c r="W244" s="74">
        <f t="shared" si="67"/>
        <v>40</v>
      </c>
      <c r="X244" s="56">
        <v>0</v>
      </c>
      <c r="Y244" s="57">
        <v>0</v>
      </c>
      <c r="Z244" s="71" t="str">
        <f t="shared" si="68"/>
        <v>4</v>
      </c>
      <c r="AA244" s="74">
        <f t="shared" si="69"/>
        <v>12</v>
      </c>
      <c r="AB244" s="55">
        <f>VLOOKUP(A244,'OM em FOCO'!$B:$G,6,0)</f>
        <v>0</v>
      </c>
      <c r="AC244" s="71">
        <f t="shared" si="70"/>
        <v>0</v>
      </c>
      <c r="AD244" s="74">
        <f t="shared" si="71"/>
        <v>0</v>
      </c>
      <c r="AE244" s="71">
        <f>VLOOKUP(A244,OM_SIAFI!$B:$E,4,0)</f>
        <v>0</v>
      </c>
      <c r="AF244" s="74">
        <f t="shared" si="72"/>
        <v>0</v>
      </c>
      <c r="AG244" s="71">
        <f>VLOOKUP(A244,OM_SIAFI!$B:$F,5,0)</f>
        <v>0</v>
      </c>
      <c r="AH244" s="74">
        <f t="shared" si="73"/>
        <v>0</v>
      </c>
      <c r="AI244" s="86">
        <f t="shared" si="74"/>
        <v>64</v>
      </c>
    </row>
    <row r="245" spans="1:35" x14ac:dyDescent="0.25">
      <c r="A245" s="55">
        <v>781335</v>
      </c>
      <c r="B245" s="55" t="s">
        <v>331</v>
      </c>
      <c r="C245" s="56">
        <v>0</v>
      </c>
      <c r="D245" s="63">
        <f t="shared" si="75"/>
        <v>0</v>
      </c>
      <c r="E245" s="70" t="str" cm="1">
        <f t="array" ref="E245">_xlfn.IFS(D245&gt;20%,"10",D245&gt;10%,"7",D245&gt;0%,"4",D245=0,"0")</f>
        <v>0</v>
      </c>
      <c r="F245" s="74">
        <f t="shared" si="58"/>
        <v>0</v>
      </c>
      <c r="G245" s="56">
        <f>VLOOKUP(A245,PAGAMENTO!$A:$C,3,0)</f>
        <v>4173060.69</v>
      </c>
      <c r="H245" s="57">
        <f t="shared" si="59"/>
        <v>4.2308565296213517E-4</v>
      </c>
      <c r="I245" s="70" t="str" cm="1">
        <f t="array" ref="I245">_xlfn.IFS(H245&gt;20%,"10",H245&gt;10%,"7",H245&gt;0%,"4",H245=0,"0")</f>
        <v>4</v>
      </c>
      <c r="J245" s="74">
        <f t="shared" si="60"/>
        <v>12</v>
      </c>
      <c r="K245" s="56">
        <f>VLOOKUP(A245,MUNIC!C:E,3,0)</f>
        <v>0</v>
      </c>
      <c r="L245" s="57">
        <f t="shared" si="61"/>
        <v>0</v>
      </c>
      <c r="M245" s="70" t="str">
        <f t="shared" si="62"/>
        <v>0</v>
      </c>
      <c r="N245" s="74">
        <f t="shared" si="63"/>
        <v>0</v>
      </c>
      <c r="O245" s="56">
        <v>0</v>
      </c>
      <c r="P245" s="56">
        <v>0</v>
      </c>
      <c r="Q245" s="72">
        <f t="shared" si="57"/>
        <v>0</v>
      </c>
      <c r="R245" s="57">
        <f t="shared" si="64"/>
        <v>0</v>
      </c>
      <c r="S245" s="70" t="str" cm="1">
        <f t="array" ref="S245">_xlfn.IFS(R245&gt;20%,"10",R245&gt;10%,"7",R245&gt;0%,"4",R245=0,"0")</f>
        <v>0</v>
      </c>
      <c r="T245" s="74">
        <f t="shared" si="65"/>
        <v>0</v>
      </c>
      <c r="U245" s="55" t="s">
        <v>772</v>
      </c>
      <c r="V245" s="71" t="str">
        <f t="shared" si="66"/>
        <v>10</v>
      </c>
      <c r="W245" s="74">
        <f t="shared" si="67"/>
        <v>40</v>
      </c>
      <c r="X245" s="56">
        <v>0</v>
      </c>
      <c r="Y245" s="57">
        <v>0</v>
      </c>
      <c r="Z245" s="71" t="str">
        <f t="shared" si="68"/>
        <v>4</v>
      </c>
      <c r="AA245" s="74">
        <f t="shared" si="69"/>
        <v>12</v>
      </c>
      <c r="AB245" s="55">
        <f>VLOOKUP(A245,'OM em FOCO'!$B:$G,6,0)</f>
        <v>0</v>
      </c>
      <c r="AC245" s="71">
        <f t="shared" si="70"/>
        <v>0</v>
      </c>
      <c r="AD245" s="74">
        <f t="shared" si="71"/>
        <v>0</v>
      </c>
      <c r="AE245" s="71">
        <f>VLOOKUP(A245,OM_SIAFI!$B:$E,4,0)</f>
        <v>0</v>
      </c>
      <c r="AF245" s="74">
        <f t="shared" si="72"/>
        <v>0</v>
      </c>
      <c r="AG245" s="71">
        <f>VLOOKUP(A245,OM_SIAFI!$B:$F,5,0)</f>
        <v>0</v>
      </c>
      <c r="AH245" s="74">
        <f t="shared" si="73"/>
        <v>0</v>
      </c>
      <c r="AI245" s="86">
        <f t="shared" si="74"/>
        <v>64</v>
      </c>
    </row>
    <row r="246" spans="1:35" x14ac:dyDescent="0.25">
      <c r="A246" s="55">
        <v>789145</v>
      </c>
      <c r="B246" s="55" t="s">
        <v>511</v>
      </c>
      <c r="C246" s="56">
        <v>0</v>
      </c>
      <c r="D246" s="63">
        <f t="shared" si="75"/>
        <v>0</v>
      </c>
      <c r="E246" s="70" t="str" cm="1">
        <f t="array" ref="E246">_xlfn.IFS(D246&gt;20%,"10",D246&gt;10%,"7",D246&gt;0%,"4",D246=0,"0")</f>
        <v>0</v>
      </c>
      <c r="F246" s="74">
        <f t="shared" si="58"/>
        <v>0</v>
      </c>
      <c r="G246" s="56">
        <f>VLOOKUP(A246,PAGAMENTO!$A:$C,3,0)</f>
        <v>4091011.9200000004</v>
      </c>
      <c r="H246" s="57">
        <f t="shared" si="59"/>
        <v>4.1476714048198485E-4</v>
      </c>
      <c r="I246" s="70" t="str" cm="1">
        <f t="array" ref="I246">_xlfn.IFS(H246&gt;20%,"10",H246&gt;10%,"7",H246&gt;0%,"4",H246=0,"0")</f>
        <v>4</v>
      </c>
      <c r="J246" s="74">
        <f t="shared" si="60"/>
        <v>12</v>
      </c>
      <c r="K246" s="56">
        <f>VLOOKUP(A246,MUNIC!C:E,3,0)</f>
        <v>86723.4</v>
      </c>
      <c r="L246" s="57">
        <f t="shared" si="61"/>
        <v>4.082287994028504E-4</v>
      </c>
      <c r="M246" s="70" t="str">
        <f t="shared" si="62"/>
        <v>4</v>
      </c>
      <c r="N246" s="74">
        <f t="shared" si="63"/>
        <v>8</v>
      </c>
      <c r="O246" s="56">
        <v>0</v>
      </c>
      <c r="P246" s="56">
        <v>0</v>
      </c>
      <c r="Q246" s="72">
        <f t="shared" si="57"/>
        <v>0</v>
      </c>
      <c r="R246" s="57">
        <f t="shared" si="64"/>
        <v>0</v>
      </c>
      <c r="S246" s="70" t="str" cm="1">
        <f t="array" ref="S246">_xlfn.IFS(R246&gt;20%,"10",R246&gt;10%,"7",R246&gt;0%,"4",R246=0,"0")</f>
        <v>0</v>
      </c>
      <c r="T246" s="74">
        <f t="shared" si="65"/>
        <v>0</v>
      </c>
      <c r="U246" s="55" t="s">
        <v>772</v>
      </c>
      <c r="V246" s="71" t="str">
        <f t="shared" si="66"/>
        <v>10</v>
      </c>
      <c r="W246" s="74">
        <f t="shared" si="67"/>
        <v>40</v>
      </c>
      <c r="X246" s="55">
        <f>VLOOKUP(A246,'NOTAS AUDITORIA-CONTINUA-OM'!$A:$C,3,0)</f>
        <v>4</v>
      </c>
      <c r="Y246" s="57">
        <f>VLOOKUP(A246,'NOTAS AUDITORIA-CONTINUA-OM'!$A:$D,4,0)</f>
        <v>6.7385444743935314E-4</v>
      </c>
      <c r="Z246" s="71" t="str">
        <f t="shared" si="68"/>
        <v>4</v>
      </c>
      <c r="AA246" s="74">
        <f t="shared" si="69"/>
        <v>12</v>
      </c>
      <c r="AB246" s="55">
        <f>VLOOKUP(A246,'OM em FOCO'!$B:$G,6,0)</f>
        <v>0</v>
      </c>
      <c r="AC246" s="71">
        <f t="shared" si="70"/>
        <v>0</v>
      </c>
      <c r="AD246" s="74">
        <f t="shared" si="71"/>
        <v>0</v>
      </c>
      <c r="AE246" s="71">
        <f>VLOOKUP(A246,OM_SIAFI!$B:$E,4,0)</f>
        <v>0</v>
      </c>
      <c r="AF246" s="74">
        <f t="shared" si="72"/>
        <v>0</v>
      </c>
      <c r="AG246" s="71">
        <f>VLOOKUP(A246,OM_SIAFI!$B:$F,5,0)</f>
        <v>0</v>
      </c>
      <c r="AH246" s="74">
        <f t="shared" si="73"/>
        <v>0</v>
      </c>
      <c r="AI246" s="86">
        <f t="shared" si="74"/>
        <v>72</v>
      </c>
    </row>
    <row r="247" spans="1:35" x14ac:dyDescent="0.25">
      <c r="A247" s="55">
        <v>784122</v>
      </c>
      <c r="B247" s="55" t="s">
        <v>396</v>
      </c>
      <c r="C247" s="56">
        <v>0</v>
      </c>
      <c r="D247" s="63">
        <f t="shared" si="75"/>
        <v>0</v>
      </c>
      <c r="E247" s="70" t="str" cm="1">
        <f t="array" ref="E247">_xlfn.IFS(D247&gt;20%,"10",D247&gt;10%,"7",D247&gt;0%,"4",D247=0,"0")</f>
        <v>0</v>
      </c>
      <c r="F247" s="74">
        <f t="shared" si="58"/>
        <v>0</v>
      </c>
      <c r="G247" s="56">
        <f>VLOOKUP(A247,PAGAMENTO!$A:$C,3,0)</f>
        <v>4077780.6900000004</v>
      </c>
      <c r="H247" s="57">
        <f t="shared" si="59"/>
        <v>4.1342569256164744E-4</v>
      </c>
      <c r="I247" s="70" t="str" cm="1">
        <f t="array" ref="I247">_xlfn.IFS(H247&gt;20%,"10",H247&gt;10%,"7",H247&gt;0%,"4",H247=0,"0")</f>
        <v>4</v>
      </c>
      <c r="J247" s="74">
        <f t="shared" si="60"/>
        <v>12</v>
      </c>
      <c r="K247" s="56">
        <f>VLOOKUP(A247,MUNIC!C:E,3,0)</f>
        <v>122366.6</v>
      </c>
      <c r="L247" s="57">
        <f t="shared" si="61"/>
        <v>5.7601028332617075E-4</v>
      </c>
      <c r="M247" s="70" t="str">
        <f t="shared" si="62"/>
        <v>4</v>
      </c>
      <c r="N247" s="74">
        <f t="shared" si="63"/>
        <v>8</v>
      </c>
      <c r="O247" s="56">
        <v>0</v>
      </c>
      <c r="P247" s="56">
        <v>0</v>
      </c>
      <c r="Q247" s="72">
        <f t="shared" si="57"/>
        <v>0</v>
      </c>
      <c r="R247" s="57">
        <f t="shared" si="64"/>
        <v>0</v>
      </c>
      <c r="S247" s="70" t="str" cm="1">
        <f t="array" ref="S247">_xlfn.IFS(R247&gt;20%,"10",R247&gt;10%,"7",R247&gt;0%,"4",R247=0,"0")</f>
        <v>0</v>
      </c>
      <c r="T247" s="74">
        <f t="shared" si="65"/>
        <v>0</v>
      </c>
      <c r="U247" s="55" t="s">
        <v>772</v>
      </c>
      <c r="V247" s="71" t="str">
        <f t="shared" si="66"/>
        <v>10</v>
      </c>
      <c r="W247" s="74">
        <f t="shared" si="67"/>
        <v>40</v>
      </c>
      <c r="X247" s="55">
        <f>VLOOKUP(A247,'NOTAS AUDITORIA-CONTINUA-OM'!$A:$C,3,0)</f>
        <v>2</v>
      </c>
      <c r="Y247" s="57">
        <f>VLOOKUP(A247,'NOTAS AUDITORIA-CONTINUA-OM'!$A:$D,4,0)</f>
        <v>3.3692722371967657E-4</v>
      </c>
      <c r="Z247" s="71" t="str">
        <f t="shared" si="68"/>
        <v>4</v>
      </c>
      <c r="AA247" s="74">
        <f t="shared" si="69"/>
        <v>12</v>
      </c>
      <c r="AB247" s="55">
        <f>VLOOKUP(A247,'OM em FOCO'!$B:$G,6,0)</f>
        <v>0</v>
      </c>
      <c r="AC247" s="71">
        <f t="shared" si="70"/>
        <v>0</v>
      </c>
      <c r="AD247" s="74">
        <f t="shared" si="71"/>
        <v>0</v>
      </c>
      <c r="AE247" s="71">
        <f>VLOOKUP(A247,OM_SIAFI!$B:$E,4,0)</f>
        <v>0</v>
      </c>
      <c r="AF247" s="74">
        <f t="shared" si="72"/>
        <v>0</v>
      </c>
      <c r="AG247" s="71">
        <f>VLOOKUP(A247,OM_SIAFI!$B:$F,5,0)</f>
        <v>0</v>
      </c>
      <c r="AH247" s="74">
        <f t="shared" si="73"/>
        <v>0</v>
      </c>
      <c r="AI247" s="86">
        <f t="shared" si="74"/>
        <v>72</v>
      </c>
    </row>
    <row r="248" spans="1:35" x14ac:dyDescent="0.25">
      <c r="A248" s="55">
        <v>786511</v>
      </c>
      <c r="B248" s="55" t="s">
        <v>461</v>
      </c>
      <c r="C248" s="56">
        <v>0</v>
      </c>
      <c r="D248" s="63">
        <f t="shared" si="75"/>
        <v>0</v>
      </c>
      <c r="E248" s="70" t="str" cm="1">
        <f t="array" ref="E248">_xlfn.IFS(D248&gt;20%,"10",D248&gt;10%,"7",D248&gt;0%,"4",D248=0,"0")</f>
        <v>0</v>
      </c>
      <c r="F248" s="74">
        <f t="shared" si="58"/>
        <v>0</v>
      </c>
      <c r="G248" s="56">
        <f>VLOOKUP(A248,PAGAMENTO!$A:$C,3,0)</f>
        <v>4008499.86</v>
      </c>
      <c r="H248" s="57">
        <f t="shared" si="59"/>
        <v>4.0640165735685176E-4</v>
      </c>
      <c r="I248" s="70" t="str" cm="1">
        <f t="array" ref="I248">_xlfn.IFS(H248&gt;20%,"10",H248&gt;10%,"7",H248&gt;0%,"4",H248=0,"0")</f>
        <v>4</v>
      </c>
      <c r="J248" s="74">
        <f t="shared" si="60"/>
        <v>12</v>
      </c>
      <c r="K248" s="56">
        <f>VLOOKUP(A248,MUNIC!C:E,3,0)</f>
        <v>0</v>
      </c>
      <c r="L248" s="57">
        <f t="shared" si="61"/>
        <v>0</v>
      </c>
      <c r="M248" s="70" t="str">
        <f t="shared" si="62"/>
        <v>0</v>
      </c>
      <c r="N248" s="74">
        <f t="shared" si="63"/>
        <v>0</v>
      </c>
      <c r="O248" s="56">
        <v>0</v>
      </c>
      <c r="P248" s="56">
        <v>0</v>
      </c>
      <c r="Q248" s="72">
        <f t="shared" si="57"/>
        <v>0</v>
      </c>
      <c r="R248" s="57">
        <f t="shared" si="64"/>
        <v>0</v>
      </c>
      <c r="S248" s="70" t="str" cm="1">
        <f t="array" ref="S248">_xlfn.IFS(R248&gt;20%,"10",R248&gt;10%,"7",R248&gt;0%,"4",R248=0,"0")</f>
        <v>0</v>
      </c>
      <c r="T248" s="74">
        <f t="shared" si="65"/>
        <v>0</v>
      </c>
      <c r="U248" s="55" t="s">
        <v>772</v>
      </c>
      <c r="V248" s="71" t="str">
        <f t="shared" si="66"/>
        <v>10</v>
      </c>
      <c r="W248" s="74">
        <f t="shared" si="67"/>
        <v>40</v>
      </c>
      <c r="X248" s="55">
        <f>VLOOKUP(A248,'NOTAS AUDITORIA-CONTINUA-OM'!$A:$C,3,0)</f>
        <v>1</v>
      </c>
      <c r="Y248" s="57">
        <f>VLOOKUP(A248,'NOTAS AUDITORIA-CONTINUA-OM'!$A:$D,4,0)</f>
        <v>1.6846361185983828E-4</v>
      </c>
      <c r="Z248" s="71" t="str">
        <f t="shared" si="68"/>
        <v>4</v>
      </c>
      <c r="AA248" s="74">
        <f t="shared" si="69"/>
        <v>12</v>
      </c>
      <c r="AB248" s="55">
        <f>VLOOKUP(A248,'OM em FOCO'!$B:$G,6,0)</f>
        <v>0</v>
      </c>
      <c r="AC248" s="71">
        <f t="shared" si="70"/>
        <v>0</v>
      </c>
      <c r="AD248" s="74">
        <f t="shared" si="71"/>
        <v>0</v>
      </c>
      <c r="AE248" s="71">
        <f>VLOOKUP(A248,OM_SIAFI!$B:$E,4,0)</f>
        <v>0</v>
      </c>
      <c r="AF248" s="74">
        <f t="shared" si="72"/>
        <v>0</v>
      </c>
      <c r="AG248" s="71">
        <f>VLOOKUP(A248,OM_SIAFI!$B:$F,5,0)</f>
        <v>0</v>
      </c>
      <c r="AH248" s="74">
        <f t="shared" si="73"/>
        <v>0</v>
      </c>
      <c r="AI248" s="86">
        <f t="shared" si="74"/>
        <v>64</v>
      </c>
    </row>
    <row r="249" spans="1:35" x14ac:dyDescent="0.25">
      <c r="A249" s="55">
        <v>782117</v>
      </c>
      <c r="B249" s="55" t="s">
        <v>345</v>
      </c>
      <c r="C249" s="56">
        <v>0</v>
      </c>
      <c r="D249" s="63">
        <f t="shared" si="75"/>
        <v>0</v>
      </c>
      <c r="E249" s="70" t="str" cm="1">
        <f t="array" ref="E249">_xlfn.IFS(D249&gt;20%,"10",D249&gt;10%,"7",D249&gt;0%,"4",D249=0,"0")</f>
        <v>0</v>
      </c>
      <c r="F249" s="74">
        <f t="shared" si="58"/>
        <v>0</v>
      </c>
      <c r="G249" s="56">
        <f>VLOOKUP(A249,PAGAMENTO!$A:$C,3,0)</f>
        <v>3995455.88</v>
      </c>
      <c r="H249" s="57">
        <f t="shared" si="59"/>
        <v>4.0507919377304874E-4</v>
      </c>
      <c r="I249" s="70" t="str" cm="1">
        <f t="array" ref="I249">_xlfn.IFS(H249&gt;20%,"10",H249&gt;10%,"7",H249&gt;0%,"4",H249=0,"0")</f>
        <v>4</v>
      </c>
      <c r="J249" s="74">
        <f t="shared" si="60"/>
        <v>12</v>
      </c>
      <c r="K249" s="56">
        <f>VLOOKUP(A249,MUNIC!C:E,3,0)</f>
        <v>109458.6</v>
      </c>
      <c r="L249" s="57">
        <f t="shared" si="61"/>
        <v>5.1524908919987965E-4</v>
      </c>
      <c r="M249" s="70" t="str">
        <f t="shared" si="62"/>
        <v>4</v>
      </c>
      <c r="N249" s="74">
        <f t="shared" si="63"/>
        <v>8</v>
      </c>
      <c r="O249" s="56">
        <v>0</v>
      </c>
      <c r="P249" s="56">
        <v>0</v>
      </c>
      <c r="Q249" s="72">
        <f t="shared" si="57"/>
        <v>0</v>
      </c>
      <c r="R249" s="57">
        <f t="shared" si="64"/>
        <v>0</v>
      </c>
      <c r="S249" s="70" t="str" cm="1">
        <f t="array" ref="S249">_xlfn.IFS(R249&gt;20%,"10",R249&gt;10%,"7",R249&gt;0%,"4",R249=0,"0")</f>
        <v>0</v>
      </c>
      <c r="T249" s="74">
        <f t="shared" si="65"/>
        <v>0</v>
      </c>
      <c r="U249" s="55" t="s">
        <v>772</v>
      </c>
      <c r="V249" s="71" t="str">
        <f t="shared" si="66"/>
        <v>10</v>
      </c>
      <c r="W249" s="74">
        <f t="shared" si="67"/>
        <v>40</v>
      </c>
      <c r="X249" s="55">
        <f>VLOOKUP(A249,'NOTAS AUDITORIA-CONTINUA-OM'!$A:$C,3,0)</f>
        <v>1</v>
      </c>
      <c r="Y249" s="57">
        <f>VLOOKUP(A249,'NOTAS AUDITORIA-CONTINUA-OM'!$A:$D,4,0)</f>
        <v>1.6846361185983828E-4</v>
      </c>
      <c r="Z249" s="71" t="str">
        <f t="shared" si="68"/>
        <v>4</v>
      </c>
      <c r="AA249" s="74">
        <f t="shared" si="69"/>
        <v>12</v>
      </c>
      <c r="AB249" s="55">
        <f>VLOOKUP(A249,'OM em FOCO'!$B:$G,6,0)</f>
        <v>0</v>
      </c>
      <c r="AC249" s="71">
        <f t="shared" si="70"/>
        <v>0</v>
      </c>
      <c r="AD249" s="74">
        <f t="shared" si="71"/>
        <v>0</v>
      </c>
      <c r="AE249" s="71">
        <f>VLOOKUP(A249,OM_SIAFI!$B:$E,4,0)</f>
        <v>0</v>
      </c>
      <c r="AF249" s="74">
        <f t="shared" si="72"/>
        <v>0</v>
      </c>
      <c r="AG249" s="71">
        <f>VLOOKUP(A249,OM_SIAFI!$B:$F,5,0)</f>
        <v>0</v>
      </c>
      <c r="AH249" s="74">
        <f t="shared" si="73"/>
        <v>0</v>
      </c>
      <c r="AI249" s="86">
        <f t="shared" si="74"/>
        <v>72</v>
      </c>
    </row>
    <row r="250" spans="1:35" x14ac:dyDescent="0.25">
      <c r="A250" s="55">
        <v>782115</v>
      </c>
      <c r="B250" s="55" t="s">
        <v>344</v>
      </c>
      <c r="C250" s="56">
        <v>0</v>
      </c>
      <c r="D250" s="63">
        <f t="shared" si="75"/>
        <v>0</v>
      </c>
      <c r="E250" s="70" t="str" cm="1">
        <f t="array" ref="E250">_xlfn.IFS(D250&gt;20%,"10",D250&gt;10%,"7",D250&gt;0%,"4",D250=0,"0")</f>
        <v>0</v>
      </c>
      <c r="F250" s="74">
        <f t="shared" si="58"/>
        <v>0</v>
      </c>
      <c r="G250" s="56">
        <f>VLOOKUP(A250,PAGAMENTO!$A:$C,3,0)</f>
        <v>3941112.31</v>
      </c>
      <c r="H250" s="57">
        <f t="shared" si="59"/>
        <v>3.9956957229717618E-4</v>
      </c>
      <c r="I250" s="70" t="str" cm="1">
        <f t="array" ref="I250">_xlfn.IFS(H250&gt;20%,"10",H250&gt;10%,"7",H250&gt;0%,"4",H250=0,"0")</f>
        <v>4</v>
      </c>
      <c r="J250" s="74">
        <f t="shared" si="60"/>
        <v>12</v>
      </c>
      <c r="K250" s="56">
        <f>VLOOKUP(A250,MUNIC!C:E,3,0)</f>
        <v>110282.4</v>
      </c>
      <c r="L250" s="57">
        <f t="shared" si="61"/>
        <v>5.1912692245996938E-4</v>
      </c>
      <c r="M250" s="70" t="str">
        <f t="shared" si="62"/>
        <v>4</v>
      </c>
      <c r="N250" s="74">
        <f t="shared" si="63"/>
        <v>8</v>
      </c>
      <c r="O250" s="56">
        <v>0</v>
      </c>
      <c r="P250" s="56">
        <v>0</v>
      </c>
      <c r="Q250" s="72">
        <f t="shared" si="57"/>
        <v>0</v>
      </c>
      <c r="R250" s="57">
        <f t="shared" si="64"/>
        <v>0</v>
      </c>
      <c r="S250" s="70" t="str" cm="1">
        <f t="array" ref="S250">_xlfn.IFS(R250&gt;20%,"10",R250&gt;10%,"7",R250&gt;0%,"4",R250=0,"0")</f>
        <v>0</v>
      </c>
      <c r="T250" s="74">
        <f t="shared" si="65"/>
        <v>0</v>
      </c>
      <c r="U250" s="55" t="s">
        <v>772</v>
      </c>
      <c r="V250" s="71" t="str">
        <f t="shared" si="66"/>
        <v>10</v>
      </c>
      <c r="W250" s="74">
        <f t="shared" si="67"/>
        <v>40</v>
      </c>
      <c r="X250" s="55">
        <f>VLOOKUP(A250,'NOTAS AUDITORIA-CONTINUA-OM'!$A:$C,3,0)</f>
        <v>2</v>
      </c>
      <c r="Y250" s="57">
        <f>VLOOKUP(A250,'NOTAS AUDITORIA-CONTINUA-OM'!$A:$D,4,0)</f>
        <v>3.3692722371967657E-4</v>
      </c>
      <c r="Z250" s="71" t="str">
        <f t="shared" si="68"/>
        <v>4</v>
      </c>
      <c r="AA250" s="74">
        <f t="shared" si="69"/>
        <v>12</v>
      </c>
      <c r="AB250" s="55">
        <f>VLOOKUP(A250,'OM em FOCO'!$B:$G,6,0)</f>
        <v>0</v>
      </c>
      <c r="AC250" s="71">
        <f t="shared" si="70"/>
        <v>0</v>
      </c>
      <c r="AD250" s="74">
        <f t="shared" si="71"/>
        <v>0</v>
      </c>
      <c r="AE250" s="71">
        <f>VLOOKUP(A250,OM_SIAFI!$B:$E,4,0)</f>
        <v>0</v>
      </c>
      <c r="AF250" s="74">
        <f t="shared" si="72"/>
        <v>0</v>
      </c>
      <c r="AG250" s="71">
        <f>VLOOKUP(A250,OM_SIAFI!$B:$F,5,0)</f>
        <v>0</v>
      </c>
      <c r="AH250" s="74">
        <f t="shared" si="73"/>
        <v>0</v>
      </c>
      <c r="AI250" s="86">
        <f t="shared" si="74"/>
        <v>72</v>
      </c>
    </row>
    <row r="251" spans="1:35" x14ac:dyDescent="0.25">
      <c r="A251" s="55">
        <v>783140</v>
      </c>
      <c r="B251" s="55" t="s">
        <v>365</v>
      </c>
      <c r="C251" s="56">
        <v>0</v>
      </c>
      <c r="D251" s="63">
        <f t="shared" si="75"/>
        <v>0</v>
      </c>
      <c r="E251" s="70" t="str" cm="1">
        <f t="array" ref="E251">_xlfn.IFS(D251&gt;20%,"10",D251&gt;10%,"7",D251&gt;0%,"4",D251=0,"0")</f>
        <v>0</v>
      </c>
      <c r="F251" s="74">
        <f t="shared" si="58"/>
        <v>0</v>
      </c>
      <c r="G251" s="56">
        <f>VLOOKUP(A251,PAGAMENTO!$A:$C,3,0)</f>
        <v>3923427.0400000005</v>
      </c>
      <c r="H251" s="57">
        <f t="shared" si="59"/>
        <v>3.9777655164360853E-4</v>
      </c>
      <c r="I251" s="70" t="str" cm="1">
        <f t="array" ref="I251">_xlfn.IFS(H251&gt;20%,"10",H251&gt;10%,"7",H251&gt;0%,"4",H251=0,"0")</f>
        <v>4</v>
      </c>
      <c r="J251" s="74">
        <f t="shared" si="60"/>
        <v>12</v>
      </c>
      <c r="K251" s="56">
        <f>VLOOKUP(A251,MUNIC!C:E,3,0)</f>
        <v>83240.2</v>
      </c>
      <c r="L251" s="57">
        <f t="shared" si="61"/>
        <v>3.9183250320044127E-4</v>
      </c>
      <c r="M251" s="70" t="str">
        <f t="shared" si="62"/>
        <v>4</v>
      </c>
      <c r="N251" s="74">
        <f t="shared" si="63"/>
        <v>8</v>
      </c>
      <c r="O251" s="56">
        <v>0</v>
      </c>
      <c r="P251" s="56">
        <v>0</v>
      </c>
      <c r="Q251" s="72">
        <f t="shared" si="57"/>
        <v>0</v>
      </c>
      <c r="R251" s="57">
        <f t="shared" si="64"/>
        <v>0</v>
      </c>
      <c r="S251" s="70" t="str" cm="1">
        <f t="array" ref="S251">_xlfn.IFS(R251&gt;20%,"10",R251&gt;10%,"7",R251&gt;0%,"4",R251=0,"0")</f>
        <v>0</v>
      </c>
      <c r="T251" s="74">
        <f t="shared" si="65"/>
        <v>0</v>
      </c>
      <c r="U251" s="55" t="s">
        <v>772</v>
      </c>
      <c r="V251" s="71" t="str">
        <f t="shared" si="66"/>
        <v>10</v>
      </c>
      <c r="W251" s="74">
        <f t="shared" si="67"/>
        <v>40</v>
      </c>
      <c r="X251" s="55">
        <f>VLOOKUP(A251,'NOTAS AUDITORIA-CONTINUA-OM'!$A:$C,3,0)</f>
        <v>3</v>
      </c>
      <c r="Y251" s="57">
        <f>VLOOKUP(A251,'NOTAS AUDITORIA-CONTINUA-OM'!$A:$D,4,0)</f>
        <v>5.0539083557951485E-4</v>
      </c>
      <c r="Z251" s="71" t="str">
        <f t="shared" si="68"/>
        <v>4</v>
      </c>
      <c r="AA251" s="74">
        <f t="shared" si="69"/>
        <v>12</v>
      </c>
      <c r="AB251" s="55">
        <f>VLOOKUP(A251,'OM em FOCO'!$B:$G,6,0)</f>
        <v>0</v>
      </c>
      <c r="AC251" s="71">
        <f t="shared" si="70"/>
        <v>0</v>
      </c>
      <c r="AD251" s="74">
        <f t="shared" si="71"/>
        <v>0</v>
      </c>
      <c r="AE251" s="71">
        <f>VLOOKUP(A251,OM_SIAFI!$B:$E,4,0)</f>
        <v>0</v>
      </c>
      <c r="AF251" s="74">
        <f t="shared" si="72"/>
        <v>0</v>
      </c>
      <c r="AG251" s="71">
        <f>VLOOKUP(A251,OM_SIAFI!$B:$F,5,0)</f>
        <v>0</v>
      </c>
      <c r="AH251" s="74">
        <f t="shared" si="73"/>
        <v>0</v>
      </c>
      <c r="AI251" s="86">
        <f t="shared" si="74"/>
        <v>72</v>
      </c>
    </row>
    <row r="252" spans="1:35" x14ac:dyDescent="0.25">
      <c r="A252" s="55">
        <v>784514</v>
      </c>
      <c r="B252" s="55" t="s">
        <v>411</v>
      </c>
      <c r="C252" s="56">
        <v>0</v>
      </c>
      <c r="D252" s="63">
        <f t="shared" si="75"/>
        <v>0</v>
      </c>
      <c r="E252" s="70" t="str" cm="1">
        <f t="array" ref="E252">_xlfn.IFS(D252&gt;20%,"10",D252&gt;10%,"7",D252&gt;0%,"4",D252=0,"0")</f>
        <v>0</v>
      </c>
      <c r="F252" s="74">
        <f t="shared" si="58"/>
        <v>0</v>
      </c>
      <c r="G252" s="56">
        <f>VLOOKUP(A252,PAGAMENTO!$A:$C,3,0)</f>
        <v>3910428.3300000005</v>
      </c>
      <c r="H252" s="57">
        <f t="shared" si="59"/>
        <v>3.9645867775761536E-4</v>
      </c>
      <c r="I252" s="70" t="str" cm="1">
        <f t="array" ref="I252">_xlfn.IFS(H252&gt;20%,"10",H252&gt;10%,"7",H252&gt;0%,"4",H252=0,"0")</f>
        <v>4</v>
      </c>
      <c r="J252" s="74">
        <f t="shared" si="60"/>
        <v>12</v>
      </c>
      <c r="K252" s="56">
        <f>VLOOKUP(A252,MUNIC!C:E,3,0)</f>
        <v>121225.8</v>
      </c>
      <c r="L252" s="57">
        <f t="shared" si="61"/>
        <v>5.7064025154283699E-4</v>
      </c>
      <c r="M252" s="70" t="str">
        <f t="shared" si="62"/>
        <v>4</v>
      </c>
      <c r="N252" s="74">
        <f t="shared" si="63"/>
        <v>8</v>
      </c>
      <c r="O252" s="56">
        <v>0</v>
      </c>
      <c r="P252" s="56">
        <v>0</v>
      </c>
      <c r="Q252" s="72">
        <f t="shared" si="57"/>
        <v>0</v>
      </c>
      <c r="R252" s="57">
        <f t="shared" si="64"/>
        <v>0</v>
      </c>
      <c r="S252" s="70" t="str" cm="1">
        <f t="array" ref="S252">_xlfn.IFS(R252&gt;20%,"10",R252&gt;10%,"7",R252&gt;0%,"4",R252=0,"0")</f>
        <v>0</v>
      </c>
      <c r="T252" s="74">
        <f t="shared" si="65"/>
        <v>0</v>
      </c>
      <c r="U252" s="55" t="s">
        <v>772</v>
      </c>
      <c r="V252" s="71" t="str">
        <f t="shared" si="66"/>
        <v>10</v>
      </c>
      <c r="W252" s="74">
        <f t="shared" si="67"/>
        <v>40</v>
      </c>
      <c r="X252" s="55">
        <f>VLOOKUP(A252,'NOTAS AUDITORIA-CONTINUA-OM'!$A:$C,3,0)</f>
        <v>2</v>
      </c>
      <c r="Y252" s="57">
        <f>VLOOKUP(A252,'NOTAS AUDITORIA-CONTINUA-OM'!$A:$D,4,0)</f>
        <v>3.3692722371967657E-4</v>
      </c>
      <c r="Z252" s="71" t="str">
        <f t="shared" si="68"/>
        <v>4</v>
      </c>
      <c r="AA252" s="74">
        <f t="shared" si="69"/>
        <v>12</v>
      </c>
      <c r="AB252" s="55">
        <f>VLOOKUP(A252,'OM em FOCO'!$B:$G,6,0)</f>
        <v>0</v>
      </c>
      <c r="AC252" s="71">
        <f t="shared" si="70"/>
        <v>0</v>
      </c>
      <c r="AD252" s="74">
        <f t="shared" si="71"/>
        <v>0</v>
      </c>
      <c r="AE252" s="71">
        <f>VLOOKUP(A252,OM_SIAFI!$B:$E,4,0)</f>
        <v>0</v>
      </c>
      <c r="AF252" s="74">
        <f t="shared" si="72"/>
        <v>0</v>
      </c>
      <c r="AG252" s="71">
        <f>VLOOKUP(A252,OM_SIAFI!$B:$F,5,0)</f>
        <v>0</v>
      </c>
      <c r="AH252" s="74">
        <f t="shared" si="73"/>
        <v>0</v>
      </c>
      <c r="AI252" s="86">
        <f t="shared" si="74"/>
        <v>72</v>
      </c>
    </row>
    <row r="253" spans="1:35" x14ac:dyDescent="0.25">
      <c r="A253" s="55">
        <v>782118</v>
      </c>
      <c r="B253" s="55" t="s">
        <v>346</v>
      </c>
      <c r="C253" s="56">
        <v>0</v>
      </c>
      <c r="D253" s="63">
        <f t="shared" si="75"/>
        <v>0</v>
      </c>
      <c r="E253" s="70" t="str" cm="1">
        <f t="array" ref="E253">_xlfn.IFS(D253&gt;20%,"10",D253&gt;10%,"7",D253&gt;0%,"4",D253=0,"0")</f>
        <v>0</v>
      </c>
      <c r="F253" s="74">
        <f t="shared" si="58"/>
        <v>0</v>
      </c>
      <c r="G253" s="56">
        <f>VLOOKUP(A253,PAGAMENTO!$A:$C,3,0)</f>
        <v>3880858.21</v>
      </c>
      <c r="H253" s="57">
        <f t="shared" si="59"/>
        <v>3.9346071188610322E-4</v>
      </c>
      <c r="I253" s="70" t="str" cm="1">
        <f t="array" ref="I253">_xlfn.IFS(H253&gt;20%,"10",H253&gt;10%,"7",H253&gt;0%,"4",H253=0,"0")</f>
        <v>4</v>
      </c>
      <c r="J253" s="74">
        <f t="shared" si="60"/>
        <v>12</v>
      </c>
      <c r="K253" s="56">
        <f>VLOOKUP(A253,MUNIC!C:E,3,0)</f>
        <v>110879.4</v>
      </c>
      <c r="L253" s="57">
        <f t="shared" si="61"/>
        <v>5.2193715122456465E-4</v>
      </c>
      <c r="M253" s="70" t="str">
        <f t="shared" si="62"/>
        <v>4</v>
      </c>
      <c r="N253" s="74">
        <f t="shared" si="63"/>
        <v>8</v>
      </c>
      <c r="O253" s="56">
        <v>0</v>
      </c>
      <c r="P253" s="56">
        <v>0</v>
      </c>
      <c r="Q253" s="72">
        <f t="shared" si="57"/>
        <v>0</v>
      </c>
      <c r="R253" s="57">
        <f t="shared" si="64"/>
        <v>0</v>
      </c>
      <c r="S253" s="70" t="str" cm="1">
        <f t="array" ref="S253">_xlfn.IFS(R253&gt;20%,"10",R253&gt;10%,"7",R253&gt;0%,"4",R253=0,"0")</f>
        <v>0</v>
      </c>
      <c r="T253" s="74">
        <f t="shared" si="65"/>
        <v>0</v>
      </c>
      <c r="U253" s="55" t="s">
        <v>772</v>
      </c>
      <c r="V253" s="71" t="str">
        <f t="shared" si="66"/>
        <v>10</v>
      </c>
      <c r="W253" s="74">
        <f t="shared" si="67"/>
        <v>40</v>
      </c>
      <c r="X253" s="55">
        <f>VLOOKUP(A253,'NOTAS AUDITORIA-CONTINUA-OM'!$A:$C,3,0)</f>
        <v>1</v>
      </c>
      <c r="Y253" s="57">
        <f>VLOOKUP(A253,'NOTAS AUDITORIA-CONTINUA-OM'!$A:$D,4,0)</f>
        <v>1.6846361185983828E-4</v>
      </c>
      <c r="Z253" s="71" t="str">
        <f t="shared" si="68"/>
        <v>4</v>
      </c>
      <c r="AA253" s="74">
        <f t="shared" si="69"/>
        <v>12</v>
      </c>
      <c r="AB253" s="55">
        <f>VLOOKUP(A253,'OM em FOCO'!$B:$G,6,0)</f>
        <v>0</v>
      </c>
      <c r="AC253" s="71">
        <f t="shared" si="70"/>
        <v>0</v>
      </c>
      <c r="AD253" s="74">
        <f t="shared" si="71"/>
        <v>0</v>
      </c>
      <c r="AE253" s="71">
        <f>VLOOKUP(A253,OM_SIAFI!$B:$E,4,0)</f>
        <v>0</v>
      </c>
      <c r="AF253" s="74">
        <f t="shared" si="72"/>
        <v>0</v>
      </c>
      <c r="AG253" s="71">
        <f>VLOOKUP(A253,OM_SIAFI!$B:$F,5,0)</f>
        <v>0</v>
      </c>
      <c r="AH253" s="74">
        <f t="shared" si="73"/>
        <v>0</v>
      </c>
      <c r="AI253" s="86">
        <f t="shared" si="74"/>
        <v>72</v>
      </c>
    </row>
    <row r="254" spans="1:35" x14ac:dyDescent="0.25">
      <c r="A254" s="55">
        <v>782024</v>
      </c>
      <c r="B254" s="55" t="s">
        <v>341</v>
      </c>
      <c r="C254" s="56">
        <v>0</v>
      </c>
      <c r="D254" s="63">
        <f t="shared" si="75"/>
        <v>0</v>
      </c>
      <c r="E254" s="70" t="str" cm="1">
        <f t="array" ref="E254">_xlfn.IFS(D254&gt;20%,"10",D254&gt;10%,"7",D254&gt;0%,"4",D254=0,"0")</f>
        <v>0</v>
      </c>
      <c r="F254" s="74">
        <f t="shared" si="58"/>
        <v>0</v>
      </c>
      <c r="G254" s="56">
        <f>VLOOKUP(A254,PAGAMENTO!$A:$C,3,0)</f>
        <v>3868606.3599999994</v>
      </c>
      <c r="H254" s="57">
        <f t="shared" si="59"/>
        <v>3.922185583824013E-4</v>
      </c>
      <c r="I254" s="70" t="str" cm="1">
        <f t="array" ref="I254">_xlfn.IFS(H254&gt;20%,"10",H254&gt;10%,"7",H254&gt;0%,"4",H254=0,"0")</f>
        <v>4</v>
      </c>
      <c r="J254" s="74">
        <f t="shared" si="60"/>
        <v>12</v>
      </c>
      <c r="K254" s="56">
        <f>VLOOKUP(A254,MUNIC!C:E,3,0)</f>
        <v>106397.85</v>
      </c>
      <c r="L254" s="57">
        <f t="shared" si="61"/>
        <v>5.0084137112410923E-4</v>
      </c>
      <c r="M254" s="70" t="str">
        <f t="shared" si="62"/>
        <v>4</v>
      </c>
      <c r="N254" s="74">
        <f t="shared" si="63"/>
        <v>8</v>
      </c>
      <c r="O254" s="56">
        <v>0</v>
      </c>
      <c r="P254" s="56">
        <v>0</v>
      </c>
      <c r="Q254" s="72">
        <f t="shared" si="57"/>
        <v>0</v>
      </c>
      <c r="R254" s="57">
        <f t="shared" si="64"/>
        <v>0</v>
      </c>
      <c r="S254" s="70" t="str" cm="1">
        <f t="array" ref="S254">_xlfn.IFS(R254&gt;20%,"10",R254&gt;10%,"7",R254&gt;0%,"4",R254=0,"0")</f>
        <v>0</v>
      </c>
      <c r="T254" s="74">
        <f t="shared" si="65"/>
        <v>0</v>
      </c>
      <c r="U254" s="55" t="s">
        <v>772</v>
      </c>
      <c r="V254" s="71" t="str">
        <f t="shared" si="66"/>
        <v>10</v>
      </c>
      <c r="W254" s="74">
        <f t="shared" si="67"/>
        <v>40</v>
      </c>
      <c r="X254" s="55">
        <f>VLOOKUP(A254,'NOTAS AUDITORIA-CONTINUA-OM'!$A:$C,3,0)</f>
        <v>2</v>
      </c>
      <c r="Y254" s="57">
        <f>VLOOKUP(A254,'NOTAS AUDITORIA-CONTINUA-OM'!$A:$D,4,0)</f>
        <v>3.3692722371967657E-4</v>
      </c>
      <c r="Z254" s="71" t="str">
        <f t="shared" si="68"/>
        <v>4</v>
      </c>
      <c r="AA254" s="74">
        <f t="shared" si="69"/>
        <v>12</v>
      </c>
      <c r="AB254" s="55">
        <f>VLOOKUP(A254,'OM em FOCO'!$B:$G,6,0)</f>
        <v>0</v>
      </c>
      <c r="AC254" s="71">
        <f t="shared" si="70"/>
        <v>0</v>
      </c>
      <c r="AD254" s="74">
        <f t="shared" si="71"/>
        <v>0</v>
      </c>
      <c r="AE254" s="71">
        <f>VLOOKUP(A254,OM_SIAFI!$B:$E,4,0)</f>
        <v>0</v>
      </c>
      <c r="AF254" s="74">
        <f t="shared" si="72"/>
        <v>0</v>
      </c>
      <c r="AG254" s="71">
        <f>VLOOKUP(A254,OM_SIAFI!$B:$F,5,0)</f>
        <v>0</v>
      </c>
      <c r="AH254" s="74">
        <f t="shared" si="73"/>
        <v>0</v>
      </c>
      <c r="AI254" s="86">
        <f t="shared" si="74"/>
        <v>72</v>
      </c>
    </row>
    <row r="255" spans="1:35" x14ac:dyDescent="0.25">
      <c r="A255" s="55">
        <v>789144</v>
      </c>
      <c r="B255" s="55" t="s">
        <v>510</v>
      </c>
      <c r="C255" s="56">
        <v>0</v>
      </c>
      <c r="D255" s="63">
        <f t="shared" si="75"/>
        <v>0</v>
      </c>
      <c r="E255" s="70" t="str" cm="1">
        <f t="array" ref="E255">_xlfn.IFS(D255&gt;20%,"10",D255&gt;10%,"7",D255&gt;0%,"4",D255=0,"0")</f>
        <v>0</v>
      </c>
      <c r="F255" s="74">
        <f t="shared" si="58"/>
        <v>0</v>
      </c>
      <c r="G255" s="56">
        <f>VLOOKUP(A255,PAGAMENTO!$A:$C,3,0)</f>
        <v>3828517.8699999996</v>
      </c>
      <c r="H255" s="57">
        <f t="shared" si="59"/>
        <v>3.8815418783333172E-4</v>
      </c>
      <c r="I255" s="70" t="str" cm="1">
        <f t="array" ref="I255">_xlfn.IFS(H255&gt;20%,"10",H255&gt;10%,"7",H255&gt;0%,"4",H255=0,"0")</f>
        <v>4</v>
      </c>
      <c r="J255" s="74">
        <f t="shared" si="60"/>
        <v>12</v>
      </c>
      <c r="K255" s="56">
        <f>VLOOKUP(A255,MUNIC!C:E,3,0)</f>
        <v>74521.8</v>
      </c>
      <c r="L255" s="57">
        <f t="shared" si="61"/>
        <v>3.5079280728545398E-4</v>
      </c>
      <c r="M255" s="70" t="str">
        <f t="shared" si="62"/>
        <v>4</v>
      </c>
      <c r="N255" s="74">
        <f t="shared" si="63"/>
        <v>8</v>
      </c>
      <c r="O255" s="56">
        <v>0</v>
      </c>
      <c r="P255" s="56">
        <v>0</v>
      </c>
      <c r="Q255" s="72">
        <f t="shared" si="57"/>
        <v>0</v>
      </c>
      <c r="R255" s="57">
        <f t="shared" si="64"/>
        <v>0</v>
      </c>
      <c r="S255" s="70" t="str" cm="1">
        <f t="array" ref="S255">_xlfn.IFS(R255&gt;20%,"10",R255&gt;10%,"7",R255&gt;0%,"4",R255=0,"0")</f>
        <v>0</v>
      </c>
      <c r="T255" s="74">
        <f t="shared" si="65"/>
        <v>0</v>
      </c>
      <c r="U255" s="55" t="s">
        <v>772</v>
      </c>
      <c r="V255" s="71" t="str">
        <f t="shared" si="66"/>
        <v>10</v>
      </c>
      <c r="W255" s="74">
        <f t="shared" si="67"/>
        <v>40</v>
      </c>
      <c r="X255" s="55">
        <f>VLOOKUP(A255,'NOTAS AUDITORIA-CONTINUA-OM'!$A:$C,3,0)</f>
        <v>2</v>
      </c>
      <c r="Y255" s="57">
        <f>VLOOKUP(A255,'NOTAS AUDITORIA-CONTINUA-OM'!$A:$D,4,0)</f>
        <v>3.3692722371967657E-4</v>
      </c>
      <c r="Z255" s="71" t="str">
        <f t="shared" si="68"/>
        <v>4</v>
      </c>
      <c r="AA255" s="74">
        <f t="shared" si="69"/>
        <v>12</v>
      </c>
      <c r="AB255" s="55">
        <f>VLOOKUP(A255,'OM em FOCO'!$B:$G,6,0)</f>
        <v>0</v>
      </c>
      <c r="AC255" s="71">
        <f t="shared" si="70"/>
        <v>0</v>
      </c>
      <c r="AD255" s="74">
        <f t="shared" si="71"/>
        <v>0</v>
      </c>
      <c r="AE255" s="71">
        <f>VLOOKUP(A255,OM_SIAFI!$B:$E,4,0)</f>
        <v>0</v>
      </c>
      <c r="AF255" s="74">
        <f t="shared" si="72"/>
        <v>0</v>
      </c>
      <c r="AG255" s="71">
        <f>VLOOKUP(A255,OM_SIAFI!$B:$F,5,0)</f>
        <v>0</v>
      </c>
      <c r="AH255" s="74">
        <f t="shared" si="73"/>
        <v>0</v>
      </c>
      <c r="AI255" s="86">
        <f t="shared" si="74"/>
        <v>72</v>
      </c>
    </row>
    <row r="256" spans="1:35" x14ac:dyDescent="0.25">
      <c r="A256" s="55">
        <v>783511</v>
      </c>
      <c r="B256" s="55" t="s">
        <v>382</v>
      </c>
      <c r="C256" s="56">
        <v>0</v>
      </c>
      <c r="D256" s="63">
        <f t="shared" si="75"/>
        <v>0</v>
      </c>
      <c r="E256" s="70" t="str" cm="1">
        <f t="array" ref="E256">_xlfn.IFS(D256&gt;20%,"10",D256&gt;10%,"7",D256&gt;0%,"4",D256=0,"0")</f>
        <v>0</v>
      </c>
      <c r="F256" s="74">
        <f t="shared" si="58"/>
        <v>0</v>
      </c>
      <c r="G256" s="56">
        <f>VLOOKUP(A256,PAGAMENTO!$A:$C,3,0)</f>
        <v>3822479.71</v>
      </c>
      <c r="H256" s="57">
        <f t="shared" si="59"/>
        <v>3.8754200913379555E-4</v>
      </c>
      <c r="I256" s="70" t="str" cm="1">
        <f t="array" ref="I256">_xlfn.IFS(H256&gt;20%,"10",H256&gt;10%,"7",H256&gt;0%,"4",H256=0,"0")</f>
        <v>4</v>
      </c>
      <c r="J256" s="74">
        <f t="shared" si="60"/>
        <v>12</v>
      </c>
      <c r="K256" s="56">
        <f>VLOOKUP(A256,MUNIC!C:E,3,0)</f>
        <v>86191.6</v>
      </c>
      <c r="L256" s="57">
        <f t="shared" si="61"/>
        <v>4.0572548339445555E-4</v>
      </c>
      <c r="M256" s="70" t="str">
        <f t="shared" si="62"/>
        <v>4</v>
      </c>
      <c r="N256" s="74">
        <f t="shared" si="63"/>
        <v>8</v>
      </c>
      <c r="O256" s="56">
        <v>0</v>
      </c>
      <c r="P256" s="56">
        <v>0</v>
      </c>
      <c r="Q256" s="72">
        <f t="shared" si="57"/>
        <v>0</v>
      </c>
      <c r="R256" s="57">
        <f t="shared" si="64"/>
        <v>0</v>
      </c>
      <c r="S256" s="70" t="str" cm="1">
        <f t="array" ref="S256">_xlfn.IFS(R256&gt;20%,"10",R256&gt;10%,"7",R256&gt;0%,"4",R256=0,"0")</f>
        <v>0</v>
      </c>
      <c r="T256" s="74">
        <f t="shared" si="65"/>
        <v>0</v>
      </c>
      <c r="U256" s="55" t="s">
        <v>772</v>
      </c>
      <c r="V256" s="71" t="str">
        <f t="shared" si="66"/>
        <v>10</v>
      </c>
      <c r="W256" s="74">
        <f t="shared" si="67"/>
        <v>40</v>
      </c>
      <c r="X256" s="55">
        <f>VLOOKUP(A256,'NOTAS AUDITORIA-CONTINUA-OM'!$A:$C,3,0)</f>
        <v>2</v>
      </c>
      <c r="Y256" s="57">
        <f>VLOOKUP(A256,'NOTAS AUDITORIA-CONTINUA-OM'!$A:$D,4,0)</f>
        <v>3.3692722371967657E-4</v>
      </c>
      <c r="Z256" s="71" t="str">
        <f t="shared" si="68"/>
        <v>4</v>
      </c>
      <c r="AA256" s="74">
        <f t="shared" si="69"/>
        <v>12</v>
      </c>
      <c r="AB256" s="55">
        <f>VLOOKUP(A256,'OM em FOCO'!$B:$G,6,0)</f>
        <v>0</v>
      </c>
      <c r="AC256" s="71">
        <f t="shared" si="70"/>
        <v>0</v>
      </c>
      <c r="AD256" s="74">
        <f t="shared" si="71"/>
        <v>0</v>
      </c>
      <c r="AE256" s="71">
        <f>VLOOKUP(A256,OM_SIAFI!$B:$E,4,0)</f>
        <v>0</v>
      </c>
      <c r="AF256" s="74">
        <f t="shared" si="72"/>
        <v>0</v>
      </c>
      <c r="AG256" s="71">
        <f>VLOOKUP(A256,OM_SIAFI!$B:$F,5,0)</f>
        <v>0</v>
      </c>
      <c r="AH256" s="74">
        <f t="shared" si="73"/>
        <v>0</v>
      </c>
      <c r="AI256" s="86">
        <f t="shared" si="74"/>
        <v>72</v>
      </c>
    </row>
    <row r="257" spans="1:35" x14ac:dyDescent="0.25">
      <c r="A257" s="55">
        <v>783141</v>
      </c>
      <c r="B257" s="55" t="s">
        <v>366</v>
      </c>
      <c r="C257" s="56">
        <v>0</v>
      </c>
      <c r="D257" s="63">
        <f t="shared" si="75"/>
        <v>0</v>
      </c>
      <c r="E257" s="70" t="str" cm="1">
        <f t="array" ref="E257">_xlfn.IFS(D257&gt;20%,"10",D257&gt;10%,"7",D257&gt;0%,"4",D257=0,"0")</f>
        <v>0</v>
      </c>
      <c r="F257" s="74">
        <f t="shared" si="58"/>
        <v>0</v>
      </c>
      <c r="G257" s="56">
        <f>VLOOKUP(A257,PAGAMENTO!$A:$C,3,0)</f>
        <v>3810878.5200000005</v>
      </c>
      <c r="H257" s="57">
        <f t="shared" si="59"/>
        <v>3.8636582277780764E-4</v>
      </c>
      <c r="I257" s="70" t="str" cm="1">
        <f t="array" ref="I257">_xlfn.IFS(H257&gt;20%,"10",H257&gt;10%,"7",H257&gt;0%,"4",H257=0,"0")</f>
        <v>4</v>
      </c>
      <c r="J257" s="74">
        <f t="shared" si="60"/>
        <v>12</v>
      </c>
      <c r="K257" s="56">
        <f>VLOOKUP(A257,MUNIC!C:E,3,0)</f>
        <v>127167.95</v>
      </c>
      <c r="L257" s="57">
        <f t="shared" si="61"/>
        <v>5.9861144225228382E-4</v>
      </c>
      <c r="M257" s="70" t="str">
        <f t="shared" si="62"/>
        <v>4</v>
      </c>
      <c r="N257" s="74">
        <f t="shared" si="63"/>
        <v>8</v>
      </c>
      <c r="O257" s="56">
        <v>0</v>
      </c>
      <c r="P257" s="56">
        <v>0</v>
      </c>
      <c r="Q257" s="72">
        <f t="shared" si="57"/>
        <v>0</v>
      </c>
      <c r="R257" s="57">
        <f t="shared" si="64"/>
        <v>0</v>
      </c>
      <c r="S257" s="70" t="str" cm="1">
        <f t="array" ref="S257">_xlfn.IFS(R257&gt;20%,"10",R257&gt;10%,"7",R257&gt;0%,"4",R257=0,"0")</f>
        <v>0</v>
      </c>
      <c r="T257" s="74">
        <f t="shared" si="65"/>
        <v>0</v>
      </c>
      <c r="U257" s="55" t="s">
        <v>772</v>
      </c>
      <c r="V257" s="71" t="str">
        <f t="shared" si="66"/>
        <v>10</v>
      </c>
      <c r="W257" s="74">
        <f t="shared" si="67"/>
        <v>40</v>
      </c>
      <c r="X257" s="55">
        <f>VLOOKUP(A257,'NOTAS AUDITORIA-CONTINUA-OM'!$A:$C,3,0)</f>
        <v>2</v>
      </c>
      <c r="Y257" s="57">
        <f>VLOOKUP(A257,'NOTAS AUDITORIA-CONTINUA-OM'!$A:$D,4,0)</f>
        <v>3.3692722371967657E-4</v>
      </c>
      <c r="Z257" s="71" t="str">
        <f t="shared" si="68"/>
        <v>4</v>
      </c>
      <c r="AA257" s="74">
        <f t="shared" si="69"/>
        <v>12</v>
      </c>
      <c r="AB257" s="55">
        <f>VLOOKUP(A257,'OM em FOCO'!$B:$G,6,0)</f>
        <v>0</v>
      </c>
      <c r="AC257" s="71">
        <f t="shared" si="70"/>
        <v>0</v>
      </c>
      <c r="AD257" s="74">
        <f t="shared" si="71"/>
        <v>0</v>
      </c>
      <c r="AE257" s="71">
        <f>VLOOKUP(A257,OM_SIAFI!$B:$E,4,0)</f>
        <v>0</v>
      </c>
      <c r="AF257" s="74">
        <f t="shared" si="72"/>
        <v>0</v>
      </c>
      <c r="AG257" s="71">
        <f>VLOOKUP(A257,OM_SIAFI!$B:$F,5,0)</f>
        <v>0</v>
      </c>
      <c r="AH257" s="74">
        <f t="shared" si="73"/>
        <v>0</v>
      </c>
      <c r="AI257" s="86">
        <f t="shared" si="74"/>
        <v>72</v>
      </c>
    </row>
    <row r="258" spans="1:35" x14ac:dyDescent="0.25">
      <c r="A258" s="55">
        <v>791671</v>
      </c>
      <c r="B258" s="55" t="s">
        <v>568</v>
      </c>
      <c r="C258" s="56">
        <v>0</v>
      </c>
      <c r="D258" s="63">
        <f t="shared" si="75"/>
        <v>0</v>
      </c>
      <c r="E258" s="70" t="str" cm="1">
        <f t="array" ref="E258">_xlfn.IFS(D258&gt;20%,"10",D258&gt;10%,"7",D258&gt;0%,"4",D258=0,"0")</f>
        <v>0</v>
      </c>
      <c r="F258" s="74">
        <f t="shared" si="58"/>
        <v>0</v>
      </c>
      <c r="G258" s="56">
        <f>VLOOKUP(A258,PAGAMENTO!$A:$C,3,0)</f>
        <v>3790874.5399999996</v>
      </c>
      <c r="H258" s="57">
        <f t="shared" si="59"/>
        <v>3.8433771976928373E-4</v>
      </c>
      <c r="I258" s="70" t="str" cm="1">
        <f t="array" ref="I258">_xlfn.IFS(H258&gt;20%,"10",H258&gt;10%,"7",H258&gt;0%,"4",H258=0,"0")</f>
        <v>4</v>
      </c>
      <c r="J258" s="74">
        <f t="shared" si="60"/>
        <v>12</v>
      </c>
      <c r="K258" s="56">
        <f>VLOOKUP(A258,MUNIC!C:E,3,0)</f>
        <v>0</v>
      </c>
      <c r="L258" s="57">
        <f t="shared" si="61"/>
        <v>0</v>
      </c>
      <c r="M258" s="70" t="str">
        <f t="shared" si="62"/>
        <v>0</v>
      </c>
      <c r="N258" s="74">
        <f t="shared" si="63"/>
        <v>0</v>
      </c>
      <c r="O258" s="56">
        <v>0</v>
      </c>
      <c r="P258" s="56">
        <v>0</v>
      </c>
      <c r="Q258" s="72">
        <f t="shared" ref="Q258:Q321" si="76">SUM(O258:P258)</f>
        <v>0</v>
      </c>
      <c r="R258" s="57">
        <f t="shared" si="64"/>
        <v>0</v>
      </c>
      <c r="S258" s="70" t="str" cm="1">
        <f t="array" ref="S258">_xlfn.IFS(R258&gt;20%,"10",R258&gt;10%,"7",R258&gt;0%,"4",R258=0,"0")</f>
        <v>0</v>
      </c>
      <c r="T258" s="74">
        <f t="shared" si="65"/>
        <v>0</v>
      </c>
      <c r="U258" s="55" t="s">
        <v>772</v>
      </c>
      <c r="V258" s="71" t="str">
        <f t="shared" si="66"/>
        <v>10</v>
      </c>
      <c r="W258" s="74">
        <f t="shared" si="67"/>
        <v>40</v>
      </c>
      <c r="X258" s="56">
        <v>0</v>
      </c>
      <c r="Y258" s="57">
        <v>0</v>
      </c>
      <c r="Z258" s="71" t="str">
        <f t="shared" si="68"/>
        <v>4</v>
      </c>
      <c r="AA258" s="74">
        <f t="shared" si="69"/>
        <v>12</v>
      </c>
      <c r="AB258" s="55">
        <f>VLOOKUP(A258,'OM em FOCO'!$B:$G,6,0)</f>
        <v>0</v>
      </c>
      <c r="AC258" s="71">
        <f t="shared" si="70"/>
        <v>0</v>
      </c>
      <c r="AD258" s="74">
        <f t="shared" si="71"/>
        <v>0</v>
      </c>
      <c r="AE258" s="71">
        <f>VLOOKUP(A258,OM_SIAFI!$B:$E,4,0)</f>
        <v>0</v>
      </c>
      <c r="AF258" s="74">
        <f t="shared" si="72"/>
        <v>0</v>
      </c>
      <c r="AG258" s="71">
        <f>VLOOKUP(A258,OM_SIAFI!$B:$F,5,0)</f>
        <v>0</v>
      </c>
      <c r="AH258" s="74">
        <f t="shared" si="73"/>
        <v>0</v>
      </c>
      <c r="AI258" s="86">
        <f t="shared" si="74"/>
        <v>64</v>
      </c>
    </row>
    <row r="259" spans="1:35" x14ac:dyDescent="0.25">
      <c r="A259" s="55">
        <v>762412</v>
      </c>
      <c r="B259" s="55" t="s">
        <v>264</v>
      </c>
      <c r="C259" s="56">
        <v>0</v>
      </c>
      <c r="D259" s="63">
        <f t="shared" si="75"/>
        <v>0</v>
      </c>
      <c r="E259" s="70" t="str" cm="1">
        <f t="array" ref="E259">_xlfn.IFS(D259&gt;20%,"10",D259&gt;10%,"7",D259&gt;0%,"4",D259=0,"0")</f>
        <v>0</v>
      </c>
      <c r="F259" s="74">
        <f t="shared" ref="F259:F322" si="77">E259*4</f>
        <v>0</v>
      </c>
      <c r="G259" s="56">
        <f>VLOOKUP(A259,PAGAMENTO!$A:$C,3,0)</f>
        <v>3775290.79</v>
      </c>
      <c r="H259" s="57">
        <f t="shared" ref="H259:H322" si="78">G259/$G$446</f>
        <v>3.8275776166799176E-4</v>
      </c>
      <c r="I259" s="70" t="str" cm="1">
        <f t="array" ref="I259">_xlfn.IFS(H259&gt;20%,"10",H259&gt;10%,"7",H259&gt;0%,"4",H259=0,"0")</f>
        <v>4</v>
      </c>
      <c r="J259" s="74">
        <f t="shared" ref="J259:J322" si="79">+I259*3</f>
        <v>12</v>
      </c>
      <c r="K259" s="56">
        <f>VLOOKUP(A259,MUNIC!C:E,3,0)</f>
        <v>0</v>
      </c>
      <c r="L259" s="57">
        <f t="shared" ref="L259:L322" si="80">K259/$K$444</f>
        <v>0</v>
      </c>
      <c r="M259" s="70" t="str">
        <f t="shared" ref="M259:M322" si="81">_xlfn.IFS(L259&gt;20%,"10",L259&gt;10%,"7",L259&gt;0%,"4",L259=0,"0")</f>
        <v>0</v>
      </c>
      <c r="N259" s="74">
        <f t="shared" ref="N259:N322" si="82">+M259*2</f>
        <v>0</v>
      </c>
      <c r="O259" s="56">
        <v>0</v>
      </c>
      <c r="P259" s="56">
        <v>0</v>
      </c>
      <c r="Q259" s="72">
        <f t="shared" si="76"/>
        <v>0</v>
      </c>
      <c r="R259" s="57">
        <f t="shared" ref="R259:R322" si="83">Q259/$Q$444</f>
        <v>0</v>
      </c>
      <c r="S259" s="70" t="str" cm="1">
        <f t="array" ref="S259">_xlfn.IFS(R259&gt;20%,"10",R259&gt;10%,"7",R259&gt;0%,"4",R259=0,"0")</f>
        <v>0</v>
      </c>
      <c r="T259" s="74">
        <f t="shared" ref="T259:T322" si="84">+S259*2</f>
        <v>0</v>
      </c>
      <c r="U259" s="55" t="s">
        <v>772</v>
      </c>
      <c r="V259" s="71" t="str">
        <f t="shared" ref="V259:V322" si="85">IF(U259=1,"0",IF(U259=2,"2",IF(U259=3,"4",IF(U259=4,"6",IF(U259=5,"8",IF(U259&gt;5,"10"))))))</f>
        <v>10</v>
      </c>
      <c r="W259" s="74">
        <f t="shared" ref="W259:W322" si="86">+V259*4</f>
        <v>40</v>
      </c>
      <c r="X259" s="55">
        <f>VLOOKUP(A259,'NOTAS AUDITORIA-CONTINUA-OM'!$A:$C,3,0)</f>
        <v>2</v>
      </c>
      <c r="Y259" s="57">
        <f>VLOOKUP(A259,'NOTAS AUDITORIA-CONTINUA-OM'!$A:$D,4,0)</f>
        <v>3.3692722371967657E-4</v>
      </c>
      <c r="Z259" s="71" t="str">
        <f t="shared" ref="Z259:Z322" si="87">IF(Y259&lt;21%,"4",IF(Y259&lt;31%,"7",IF(Y259&gt;30%,"10")))</f>
        <v>4</v>
      </c>
      <c r="AA259" s="74">
        <f t="shared" ref="AA259:AA322" si="88">+Z259*3</f>
        <v>12</v>
      </c>
      <c r="AB259" s="55">
        <f>VLOOKUP(A259,'OM em FOCO'!$B:$G,6,0)</f>
        <v>0</v>
      </c>
      <c r="AC259" s="71">
        <f t="shared" ref="AC259:AC322" si="89">IF(AB259=0,0,2)</f>
        <v>0</v>
      </c>
      <c r="AD259" s="74">
        <f t="shared" ref="AD259:AD322" si="90">+AC259*2</f>
        <v>0</v>
      </c>
      <c r="AE259" s="71">
        <f>VLOOKUP(A259,OM_SIAFI!$B:$E,4,0)</f>
        <v>0</v>
      </c>
      <c r="AF259" s="74">
        <f t="shared" ref="AF259:AF322" si="91">+AE259*1</f>
        <v>0</v>
      </c>
      <c r="AG259" s="71">
        <f>VLOOKUP(A259,OM_SIAFI!$B:$F,5,0)</f>
        <v>0</v>
      </c>
      <c r="AH259" s="74">
        <f t="shared" ref="AH259:AH322" si="92">+AG259*1</f>
        <v>0</v>
      </c>
      <c r="AI259" s="86">
        <f t="shared" ref="AI259:AI322" si="93">SUM(F259,J259,N259,T259,W259,AA259,AD259,AF259,AH259)</f>
        <v>64</v>
      </c>
    </row>
    <row r="260" spans="1:35" x14ac:dyDescent="0.25">
      <c r="A260" s="55">
        <v>781147</v>
      </c>
      <c r="B260" s="55" t="s">
        <v>319</v>
      </c>
      <c r="C260" s="56">
        <v>0</v>
      </c>
      <c r="D260" s="63">
        <f t="shared" ref="D260:D323" si="94">C260/$C$446</f>
        <v>0</v>
      </c>
      <c r="E260" s="70" t="str" cm="1">
        <f t="array" ref="E260">_xlfn.IFS(D260&gt;20%,"10",D260&gt;10%,"7",D260&gt;0%,"4",D260=0,"0")</f>
        <v>0</v>
      </c>
      <c r="F260" s="74">
        <f t="shared" si="77"/>
        <v>0</v>
      </c>
      <c r="G260" s="56">
        <f>VLOOKUP(A260,PAGAMENTO!$A:$C,3,0)</f>
        <v>3770592.8500000006</v>
      </c>
      <c r="H260" s="57">
        <f t="shared" si="78"/>
        <v>3.8228146113940378E-4</v>
      </c>
      <c r="I260" s="70" t="str" cm="1">
        <f t="array" ref="I260">_xlfn.IFS(H260&gt;20%,"10",H260&gt;10%,"7",H260&gt;0%,"4",H260=0,"0")</f>
        <v>4</v>
      </c>
      <c r="J260" s="74">
        <f t="shared" si="79"/>
        <v>12</v>
      </c>
      <c r="K260" s="56">
        <f>VLOOKUP(A260,MUNIC!C:E,3,0)</f>
        <v>93868.5</v>
      </c>
      <c r="L260" s="57">
        <f t="shared" si="80"/>
        <v>4.418625775367025E-4</v>
      </c>
      <c r="M260" s="70" t="str">
        <f t="shared" si="81"/>
        <v>4</v>
      </c>
      <c r="N260" s="74">
        <f t="shared" si="82"/>
        <v>8</v>
      </c>
      <c r="O260" s="56">
        <v>0</v>
      </c>
      <c r="P260" s="56">
        <v>0</v>
      </c>
      <c r="Q260" s="72">
        <f t="shared" si="76"/>
        <v>0</v>
      </c>
      <c r="R260" s="57">
        <f t="shared" si="83"/>
        <v>0</v>
      </c>
      <c r="S260" s="70" t="str" cm="1">
        <f t="array" ref="S260">_xlfn.IFS(R260&gt;20%,"10",R260&gt;10%,"7",R260&gt;0%,"4",R260=0,"0")</f>
        <v>0</v>
      </c>
      <c r="T260" s="74">
        <f t="shared" si="84"/>
        <v>0</v>
      </c>
      <c r="U260" s="55" t="s">
        <v>772</v>
      </c>
      <c r="V260" s="71" t="str">
        <f t="shared" si="85"/>
        <v>10</v>
      </c>
      <c r="W260" s="74">
        <f t="shared" si="86"/>
        <v>40</v>
      </c>
      <c r="X260" s="55">
        <f>VLOOKUP(A260,'NOTAS AUDITORIA-CONTINUA-OM'!$A:$C,3,0)</f>
        <v>2</v>
      </c>
      <c r="Y260" s="57">
        <f>VLOOKUP(A260,'NOTAS AUDITORIA-CONTINUA-OM'!$A:$D,4,0)</f>
        <v>3.3692722371967657E-4</v>
      </c>
      <c r="Z260" s="71" t="str">
        <f t="shared" si="87"/>
        <v>4</v>
      </c>
      <c r="AA260" s="74">
        <f t="shared" si="88"/>
        <v>12</v>
      </c>
      <c r="AB260" s="55">
        <f>VLOOKUP(A260,'OM em FOCO'!$B:$G,6,0)</f>
        <v>0</v>
      </c>
      <c r="AC260" s="71">
        <f t="shared" si="89"/>
        <v>0</v>
      </c>
      <c r="AD260" s="74">
        <f t="shared" si="90"/>
        <v>0</v>
      </c>
      <c r="AE260" s="71">
        <f>VLOOKUP(A260,OM_SIAFI!$B:$E,4,0)</f>
        <v>0</v>
      </c>
      <c r="AF260" s="74">
        <f t="shared" si="91"/>
        <v>0</v>
      </c>
      <c r="AG260" s="71">
        <f>VLOOKUP(A260,OM_SIAFI!$B:$F,5,0)</f>
        <v>0</v>
      </c>
      <c r="AH260" s="74">
        <f t="shared" si="92"/>
        <v>0</v>
      </c>
      <c r="AI260" s="86">
        <f t="shared" si="93"/>
        <v>72</v>
      </c>
    </row>
    <row r="261" spans="1:35" x14ac:dyDescent="0.25">
      <c r="A261" s="55">
        <v>788321</v>
      </c>
      <c r="B261" s="55" t="s">
        <v>494</v>
      </c>
      <c r="C261" s="56">
        <v>0</v>
      </c>
      <c r="D261" s="63">
        <f t="shared" si="94"/>
        <v>0</v>
      </c>
      <c r="E261" s="70" t="str" cm="1">
        <f t="array" ref="E261">_xlfn.IFS(D261&gt;20%,"10",D261&gt;10%,"7",D261&gt;0%,"4",D261=0,"0")</f>
        <v>0</v>
      </c>
      <c r="F261" s="74">
        <f t="shared" si="77"/>
        <v>0</v>
      </c>
      <c r="G261" s="56">
        <f>VLOOKUP(A261,PAGAMENTO!$A:$C,3,0)</f>
        <v>3743698.72</v>
      </c>
      <c r="H261" s="57">
        <f t="shared" si="78"/>
        <v>3.7955480044665009E-4</v>
      </c>
      <c r="I261" s="70" t="str" cm="1">
        <f t="array" ref="I261">_xlfn.IFS(H261&gt;20%,"10",H261&gt;10%,"7",H261&gt;0%,"4",H261=0,"0")</f>
        <v>4</v>
      </c>
      <c r="J261" s="74">
        <f t="shared" si="79"/>
        <v>12</v>
      </c>
      <c r="K261" s="56">
        <f>VLOOKUP(A261,MUNIC!C:E,3,0)</f>
        <v>0</v>
      </c>
      <c r="L261" s="57">
        <f t="shared" si="80"/>
        <v>0</v>
      </c>
      <c r="M261" s="70" t="str">
        <f t="shared" si="81"/>
        <v>0</v>
      </c>
      <c r="N261" s="74">
        <f t="shared" si="82"/>
        <v>0</v>
      </c>
      <c r="O261" s="56">
        <v>0</v>
      </c>
      <c r="P261" s="56">
        <v>0</v>
      </c>
      <c r="Q261" s="72">
        <f t="shared" si="76"/>
        <v>0</v>
      </c>
      <c r="R261" s="57">
        <f t="shared" si="83"/>
        <v>0</v>
      </c>
      <c r="S261" s="70" t="str" cm="1">
        <f t="array" ref="S261">_xlfn.IFS(R261&gt;20%,"10",R261&gt;10%,"7",R261&gt;0%,"4",R261=0,"0")</f>
        <v>0</v>
      </c>
      <c r="T261" s="74">
        <f t="shared" si="84"/>
        <v>0</v>
      </c>
      <c r="U261" s="55" t="s">
        <v>772</v>
      </c>
      <c r="V261" s="71" t="str">
        <f t="shared" si="85"/>
        <v>10</v>
      </c>
      <c r="W261" s="74">
        <f t="shared" si="86"/>
        <v>40</v>
      </c>
      <c r="X261" s="55">
        <f>VLOOKUP(A261,'NOTAS AUDITORIA-CONTINUA-OM'!$A:$C,3,0)</f>
        <v>1</v>
      </c>
      <c r="Y261" s="57">
        <f>VLOOKUP(A261,'NOTAS AUDITORIA-CONTINUA-OM'!$A:$D,4,0)</f>
        <v>1.6846361185983828E-4</v>
      </c>
      <c r="Z261" s="71" t="str">
        <f t="shared" si="87"/>
        <v>4</v>
      </c>
      <c r="AA261" s="74">
        <f t="shared" si="88"/>
        <v>12</v>
      </c>
      <c r="AB261" s="55">
        <f>VLOOKUP(A261,'OM em FOCO'!$B:$G,6,0)</f>
        <v>0</v>
      </c>
      <c r="AC261" s="71">
        <f t="shared" si="89"/>
        <v>0</v>
      </c>
      <c r="AD261" s="74">
        <f t="shared" si="90"/>
        <v>0</v>
      </c>
      <c r="AE261" s="71">
        <f>VLOOKUP(A261,OM_SIAFI!$B:$E,4,0)</f>
        <v>0</v>
      </c>
      <c r="AF261" s="74">
        <f t="shared" si="91"/>
        <v>0</v>
      </c>
      <c r="AG261" s="71">
        <f>VLOOKUP(A261,OM_SIAFI!$B:$F,5,0)</f>
        <v>0</v>
      </c>
      <c r="AH261" s="74">
        <f t="shared" si="92"/>
        <v>0</v>
      </c>
      <c r="AI261" s="86">
        <f t="shared" si="93"/>
        <v>64</v>
      </c>
    </row>
    <row r="262" spans="1:35" x14ac:dyDescent="0.25">
      <c r="A262" s="55">
        <v>785511</v>
      </c>
      <c r="B262" s="55" t="s">
        <v>435</v>
      </c>
      <c r="C262" s="56">
        <v>0</v>
      </c>
      <c r="D262" s="63">
        <f t="shared" si="94"/>
        <v>0</v>
      </c>
      <c r="E262" s="70" t="str" cm="1">
        <f t="array" ref="E262">_xlfn.IFS(D262&gt;20%,"10",D262&gt;10%,"7",D262&gt;0%,"4",D262=0,"0")</f>
        <v>0</v>
      </c>
      <c r="F262" s="74">
        <f t="shared" si="77"/>
        <v>0</v>
      </c>
      <c r="G262" s="56">
        <f>VLOOKUP(A262,PAGAMENTO!$A:$C,3,0)</f>
        <v>3701030.0500000003</v>
      </c>
      <c r="H262" s="57">
        <f t="shared" si="78"/>
        <v>3.7522883841325919E-4</v>
      </c>
      <c r="I262" s="70" t="str" cm="1">
        <f t="array" ref="I262">_xlfn.IFS(H262&gt;20%,"10",H262&gt;10%,"7",H262&gt;0%,"4",H262=0,"0")</f>
        <v>4</v>
      </c>
      <c r="J262" s="74">
        <f t="shared" si="79"/>
        <v>12</v>
      </c>
      <c r="K262" s="56">
        <f>VLOOKUP(A262,MUNIC!C:E,3,0)</f>
        <v>86179.8</v>
      </c>
      <c r="L262" s="57">
        <f t="shared" si="80"/>
        <v>4.0566993783428429E-4</v>
      </c>
      <c r="M262" s="70" t="str">
        <f t="shared" si="81"/>
        <v>4</v>
      </c>
      <c r="N262" s="74">
        <f t="shared" si="82"/>
        <v>8</v>
      </c>
      <c r="O262" s="56">
        <v>0</v>
      </c>
      <c r="P262" s="56">
        <v>0</v>
      </c>
      <c r="Q262" s="72">
        <f t="shared" si="76"/>
        <v>0</v>
      </c>
      <c r="R262" s="57">
        <f t="shared" si="83"/>
        <v>0</v>
      </c>
      <c r="S262" s="70" t="str" cm="1">
        <f t="array" ref="S262">_xlfn.IFS(R262&gt;20%,"10",R262&gt;10%,"7",R262&gt;0%,"4",R262=0,"0")</f>
        <v>0</v>
      </c>
      <c r="T262" s="74">
        <f t="shared" si="84"/>
        <v>0</v>
      </c>
      <c r="U262" s="55" t="s">
        <v>772</v>
      </c>
      <c r="V262" s="71" t="str">
        <f t="shared" si="85"/>
        <v>10</v>
      </c>
      <c r="W262" s="74">
        <f t="shared" si="86"/>
        <v>40</v>
      </c>
      <c r="X262" s="55">
        <f>VLOOKUP(A262,'NOTAS AUDITORIA-CONTINUA-OM'!$A:$C,3,0)</f>
        <v>2</v>
      </c>
      <c r="Y262" s="57">
        <f>VLOOKUP(A262,'NOTAS AUDITORIA-CONTINUA-OM'!$A:$D,4,0)</f>
        <v>3.3692722371967657E-4</v>
      </c>
      <c r="Z262" s="71" t="str">
        <f t="shared" si="87"/>
        <v>4</v>
      </c>
      <c r="AA262" s="74">
        <f t="shared" si="88"/>
        <v>12</v>
      </c>
      <c r="AB262" s="55">
        <f>VLOOKUP(A262,'OM em FOCO'!$B:$G,6,0)</f>
        <v>0</v>
      </c>
      <c r="AC262" s="71">
        <f t="shared" si="89"/>
        <v>0</v>
      </c>
      <c r="AD262" s="74">
        <f t="shared" si="90"/>
        <v>0</v>
      </c>
      <c r="AE262" s="71">
        <f>VLOOKUP(A262,OM_SIAFI!$B:$E,4,0)</f>
        <v>0</v>
      </c>
      <c r="AF262" s="74">
        <f t="shared" si="91"/>
        <v>0</v>
      </c>
      <c r="AG262" s="71">
        <f>VLOOKUP(A262,OM_SIAFI!$B:$F,5,0)</f>
        <v>0</v>
      </c>
      <c r="AH262" s="74">
        <f t="shared" si="92"/>
        <v>0</v>
      </c>
      <c r="AI262" s="86">
        <f t="shared" si="93"/>
        <v>72</v>
      </c>
    </row>
    <row r="263" spans="1:35" x14ac:dyDescent="0.25">
      <c r="A263" s="55">
        <v>783142</v>
      </c>
      <c r="B263" s="55" t="s">
        <v>367</v>
      </c>
      <c r="C263" s="56">
        <v>0</v>
      </c>
      <c r="D263" s="63">
        <f t="shared" si="94"/>
        <v>0</v>
      </c>
      <c r="E263" s="70" t="str" cm="1">
        <f t="array" ref="E263">_xlfn.IFS(D263&gt;20%,"10",D263&gt;10%,"7",D263&gt;0%,"4",D263=0,"0")</f>
        <v>0</v>
      </c>
      <c r="F263" s="74">
        <f t="shared" si="77"/>
        <v>0</v>
      </c>
      <c r="G263" s="56">
        <f>VLOOKUP(A263,PAGAMENTO!$A:$C,3,0)</f>
        <v>3673094.32</v>
      </c>
      <c r="H263" s="57">
        <f t="shared" si="78"/>
        <v>3.7239657513073692E-4</v>
      </c>
      <c r="I263" s="70" t="str" cm="1">
        <f t="array" ref="I263">_xlfn.IFS(H263&gt;20%,"10",H263&gt;10%,"7",H263&gt;0%,"4",H263=0,"0")</f>
        <v>4</v>
      </c>
      <c r="J263" s="74">
        <f t="shared" si="79"/>
        <v>12</v>
      </c>
      <c r="K263" s="56">
        <f>VLOOKUP(A263,MUNIC!C:E,3,0)</f>
        <v>117912</v>
      </c>
      <c r="L263" s="57">
        <f t="shared" si="80"/>
        <v>5.5504136363644532E-4</v>
      </c>
      <c r="M263" s="70" t="str">
        <f t="shared" si="81"/>
        <v>4</v>
      </c>
      <c r="N263" s="74">
        <f t="shared" si="82"/>
        <v>8</v>
      </c>
      <c r="O263" s="56">
        <v>0</v>
      </c>
      <c r="P263" s="56">
        <v>0</v>
      </c>
      <c r="Q263" s="72">
        <f t="shared" si="76"/>
        <v>0</v>
      </c>
      <c r="R263" s="57">
        <f t="shared" si="83"/>
        <v>0</v>
      </c>
      <c r="S263" s="70" t="str" cm="1">
        <f t="array" ref="S263">_xlfn.IFS(R263&gt;20%,"10",R263&gt;10%,"7",R263&gt;0%,"4",R263=0,"0")</f>
        <v>0</v>
      </c>
      <c r="T263" s="74">
        <f t="shared" si="84"/>
        <v>0</v>
      </c>
      <c r="U263" s="55" t="s">
        <v>772</v>
      </c>
      <c r="V263" s="71" t="str">
        <f t="shared" si="85"/>
        <v>10</v>
      </c>
      <c r="W263" s="74">
        <f t="shared" si="86"/>
        <v>40</v>
      </c>
      <c r="X263" s="55">
        <f>VLOOKUP(A263,'NOTAS AUDITORIA-CONTINUA-OM'!$A:$C,3,0)</f>
        <v>3</v>
      </c>
      <c r="Y263" s="57">
        <f>VLOOKUP(A263,'NOTAS AUDITORIA-CONTINUA-OM'!$A:$D,4,0)</f>
        <v>5.0539083557951485E-4</v>
      </c>
      <c r="Z263" s="71" t="str">
        <f t="shared" si="87"/>
        <v>4</v>
      </c>
      <c r="AA263" s="74">
        <f t="shared" si="88"/>
        <v>12</v>
      </c>
      <c r="AB263" s="55">
        <f>VLOOKUP(A263,'OM em FOCO'!$B:$G,6,0)</f>
        <v>0</v>
      </c>
      <c r="AC263" s="71">
        <f t="shared" si="89"/>
        <v>0</v>
      </c>
      <c r="AD263" s="74">
        <f t="shared" si="90"/>
        <v>0</v>
      </c>
      <c r="AE263" s="71">
        <f>VLOOKUP(A263,OM_SIAFI!$B:$E,4,0)</f>
        <v>0</v>
      </c>
      <c r="AF263" s="74">
        <f t="shared" si="91"/>
        <v>0</v>
      </c>
      <c r="AG263" s="71">
        <f>VLOOKUP(A263,OM_SIAFI!$B:$F,5,0)</f>
        <v>0</v>
      </c>
      <c r="AH263" s="74">
        <f t="shared" si="92"/>
        <v>0</v>
      </c>
      <c r="AI263" s="86">
        <f t="shared" si="93"/>
        <v>72</v>
      </c>
    </row>
    <row r="264" spans="1:35" x14ac:dyDescent="0.25">
      <c r="A264" s="55">
        <v>781146</v>
      </c>
      <c r="B264" s="55" t="s">
        <v>318</v>
      </c>
      <c r="C264" s="56">
        <v>0</v>
      </c>
      <c r="D264" s="63">
        <f t="shared" si="94"/>
        <v>0</v>
      </c>
      <c r="E264" s="70" t="str" cm="1">
        <f t="array" ref="E264">_xlfn.IFS(D264&gt;20%,"10",D264&gt;10%,"7",D264&gt;0%,"4",D264=0,"0")</f>
        <v>0</v>
      </c>
      <c r="F264" s="74">
        <f t="shared" si="77"/>
        <v>0</v>
      </c>
      <c r="G264" s="56">
        <f>VLOOKUP(A264,PAGAMENTO!$A:$C,3,0)</f>
        <v>3612530.3800000004</v>
      </c>
      <c r="H264" s="57">
        <f t="shared" si="78"/>
        <v>3.6625630159906698E-4</v>
      </c>
      <c r="I264" s="70" t="str" cm="1">
        <f t="array" ref="I264">_xlfn.IFS(H264&gt;20%,"10",H264&gt;10%,"7",H264&gt;0%,"4",H264=0,"0")</f>
        <v>4</v>
      </c>
      <c r="J264" s="74">
        <f t="shared" si="79"/>
        <v>12</v>
      </c>
      <c r="K264" s="56">
        <f>VLOOKUP(A264,MUNIC!C:E,3,0)</f>
        <v>89810.55</v>
      </c>
      <c r="L264" s="57">
        <f t="shared" si="80"/>
        <v>4.2276078890137689E-4</v>
      </c>
      <c r="M264" s="70" t="str">
        <f t="shared" si="81"/>
        <v>4</v>
      </c>
      <c r="N264" s="74">
        <f t="shared" si="82"/>
        <v>8</v>
      </c>
      <c r="O264" s="56">
        <v>0</v>
      </c>
      <c r="P264" s="56">
        <v>0</v>
      </c>
      <c r="Q264" s="72">
        <f t="shared" si="76"/>
        <v>0</v>
      </c>
      <c r="R264" s="57">
        <f t="shared" si="83"/>
        <v>0</v>
      </c>
      <c r="S264" s="70" t="str" cm="1">
        <f t="array" ref="S264">_xlfn.IFS(R264&gt;20%,"10",R264&gt;10%,"7",R264&gt;0%,"4",R264=0,"0")</f>
        <v>0</v>
      </c>
      <c r="T264" s="74">
        <f t="shared" si="84"/>
        <v>0</v>
      </c>
      <c r="U264" s="55" t="s">
        <v>772</v>
      </c>
      <c r="V264" s="71" t="str">
        <f t="shared" si="85"/>
        <v>10</v>
      </c>
      <c r="W264" s="74">
        <f t="shared" si="86"/>
        <v>40</v>
      </c>
      <c r="X264" s="55">
        <f>VLOOKUP(A264,'NOTAS AUDITORIA-CONTINUA-OM'!$A:$C,3,0)</f>
        <v>2</v>
      </c>
      <c r="Y264" s="57">
        <f>VLOOKUP(A264,'NOTAS AUDITORIA-CONTINUA-OM'!$A:$D,4,0)</f>
        <v>3.3692722371967657E-4</v>
      </c>
      <c r="Z264" s="71" t="str">
        <f t="shared" si="87"/>
        <v>4</v>
      </c>
      <c r="AA264" s="74">
        <f t="shared" si="88"/>
        <v>12</v>
      </c>
      <c r="AB264" s="55">
        <f>VLOOKUP(A264,'OM em FOCO'!$B:$G,6,0)</f>
        <v>0</v>
      </c>
      <c r="AC264" s="71">
        <f t="shared" si="89"/>
        <v>0</v>
      </c>
      <c r="AD264" s="74">
        <f t="shared" si="90"/>
        <v>0</v>
      </c>
      <c r="AE264" s="71">
        <f>VLOOKUP(A264,OM_SIAFI!$B:$E,4,0)</f>
        <v>0</v>
      </c>
      <c r="AF264" s="74">
        <f t="shared" si="91"/>
        <v>0</v>
      </c>
      <c r="AG264" s="71">
        <f>VLOOKUP(A264,OM_SIAFI!$B:$F,5,0)</f>
        <v>0</v>
      </c>
      <c r="AH264" s="74">
        <f t="shared" si="92"/>
        <v>0</v>
      </c>
      <c r="AI264" s="86">
        <f t="shared" si="93"/>
        <v>72</v>
      </c>
    </row>
    <row r="265" spans="1:35" x14ac:dyDescent="0.25">
      <c r="A265" s="55">
        <v>786311</v>
      </c>
      <c r="B265" s="55" t="s">
        <v>455</v>
      </c>
      <c r="C265" s="56">
        <v>0</v>
      </c>
      <c r="D265" s="63">
        <f t="shared" si="94"/>
        <v>0</v>
      </c>
      <c r="E265" s="70" t="str" cm="1">
        <f t="array" ref="E265">_xlfn.IFS(D265&gt;20%,"10",D265&gt;10%,"7",D265&gt;0%,"4",D265=0,"0")</f>
        <v>0</v>
      </c>
      <c r="F265" s="74">
        <f t="shared" si="77"/>
        <v>0</v>
      </c>
      <c r="G265" s="56">
        <f>VLOOKUP(A265,PAGAMENTO!$A:$C,3,0)</f>
        <v>3527952.49</v>
      </c>
      <c r="H265" s="57">
        <f t="shared" si="78"/>
        <v>3.576813743514094E-4</v>
      </c>
      <c r="I265" s="70" t="str" cm="1">
        <f t="array" ref="I265">_xlfn.IFS(H265&gt;20%,"10",H265&gt;10%,"7",H265&gt;0%,"4",H265=0,"0")</f>
        <v>4</v>
      </c>
      <c r="J265" s="74">
        <f t="shared" si="79"/>
        <v>12</v>
      </c>
      <c r="K265" s="56">
        <f>VLOOKUP(A265,MUNIC!C:E,3,0)</f>
        <v>0</v>
      </c>
      <c r="L265" s="57">
        <f t="shared" si="80"/>
        <v>0</v>
      </c>
      <c r="M265" s="70" t="str">
        <f t="shared" si="81"/>
        <v>0</v>
      </c>
      <c r="N265" s="74">
        <f t="shared" si="82"/>
        <v>0</v>
      </c>
      <c r="O265" s="56">
        <v>0</v>
      </c>
      <c r="P265" s="56">
        <v>0</v>
      </c>
      <c r="Q265" s="72">
        <f t="shared" si="76"/>
        <v>0</v>
      </c>
      <c r="R265" s="57">
        <f t="shared" si="83"/>
        <v>0</v>
      </c>
      <c r="S265" s="70" t="str" cm="1">
        <f t="array" ref="S265">_xlfn.IFS(R265&gt;20%,"10",R265&gt;10%,"7",R265&gt;0%,"4",R265=0,"0")</f>
        <v>0</v>
      </c>
      <c r="T265" s="74">
        <f t="shared" si="84"/>
        <v>0</v>
      </c>
      <c r="U265" s="55" t="s">
        <v>772</v>
      </c>
      <c r="V265" s="71" t="str">
        <f t="shared" si="85"/>
        <v>10</v>
      </c>
      <c r="W265" s="74">
        <f t="shared" si="86"/>
        <v>40</v>
      </c>
      <c r="X265" s="56">
        <v>0</v>
      </c>
      <c r="Y265" s="57">
        <v>0</v>
      </c>
      <c r="Z265" s="71" t="str">
        <f t="shared" si="87"/>
        <v>4</v>
      </c>
      <c r="AA265" s="74">
        <f t="shared" si="88"/>
        <v>12</v>
      </c>
      <c r="AB265" s="55">
        <f>VLOOKUP(A265,'OM em FOCO'!$B:$G,6,0)</f>
        <v>0</v>
      </c>
      <c r="AC265" s="71">
        <f t="shared" si="89"/>
        <v>0</v>
      </c>
      <c r="AD265" s="74">
        <f t="shared" si="90"/>
        <v>0</v>
      </c>
      <c r="AE265" s="71">
        <f>VLOOKUP(A265,OM_SIAFI!$B:$E,4,0)</f>
        <v>0</v>
      </c>
      <c r="AF265" s="74">
        <f t="shared" si="91"/>
        <v>0</v>
      </c>
      <c r="AG265" s="71">
        <f>VLOOKUP(A265,OM_SIAFI!$B:$F,5,0)</f>
        <v>0</v>
      </c>
      <c r="AH265" s="74">
        <f t="shared" si="92"/>
        <v>0</v>
      </c>
      <c r="AI265" s="86">
        <f t="shared" si="93"/>
        <v>64</v>
      </c>
    </row>
    <row r="266" spans="1:35" x14ac:dyDescent="0.25">
      <c r="A266" s="55">
        <v>782025</v>
      </c>
      <c r="B266" s="55" t="s">
        <v>342</v>
      </c>
      <c r="C266" s="56">
        <v>0</v>
      </c>
      <c r="D266" s="63">
        <f t="shared" si="94"/>
        <v>0</v>
      </c>
      <c r="E266" s="70" t="str" cm="1">
        <f t="array" ref="E266">_xlfn.IFS(D266&gt;20%,"10",D266&gt;10%,"7",D266&gt;0%,"4",D266=0,"0")</f>
        <v>0</v>
      </c>
      <c r="F266" s="74">
        <f t="shared" si="77"/>
        <v>0</v>
      </c>
      <c r="G266" s="56">
        <f>VLOOKUP(A266,PAGAMENTO!$A:$C,3,0)</f>
        <v>3511370.56</v>
      </c>
      <c r="H266" s="57">
        <f t="shared" si="78"/>
        <v>3.5600021579595536E-4</v>
      </c>
      <c r="I266" s="70" t="str" cm="1">
        <f t="array" ref="I266">_xlfn.IFS(H266&gt;20%,"10",H266&gt;10%,"7",H266&gt;0%,"4",H266=0,"0")</f>
        <v>4</v>
      </c>
      <c r="J266" s="74">
        <f t="shared" si="79"/>
        <v>12</v>
      </c>
      <c r="K266" s="56">
        <f>VLOOKUP(A266,MUNIC!C:E,3,0)</f>
        <v>105612.95</v>
      </c>
      <c r="L266" s="57">
        <f t="shared" si="80"/>
        <v>4.9714664992254998E-4</v>
      </c>
      <c r="M266" s="70" t="str">
        <f t="shared" si="81"/>
        <v>4</v>
      </c>
      <c r="N266" s="74">
        <f t="shared" si="82"/>
        <v>8</v>
      </c>
      <c r="O266" s="56">
        <v>0</v>
      </c>
      <c r="P266" s="56">
        <v>0</v>
      </c>
      <c r="Q266" s="72">
        <f t="shared" si="76"/>
        <v>0</v>
      </c>
      <c r="R266" s="57">
        <f t="shared" si="83"/>
        <v>0</v>
      </c>
      <c r="S266" s="70" t="str" cm="1">
        <f t="array" ref="S266">_xlfn.IFS(R266&gt;20%,"10",R266&gt;10%,"7",R266&gt;0%,"4",R266=0,"0")</f>
        <v>0</v>
      </c>
      <c r="T266" s="74">
        <f t="shared" si="84"/>
        <v>0</v>
      </c>
      <c r="U266" s="55" t="s">
        <v>772</v>
      </c>
      <c r="V266" s="71" t="str">
        <f t="shared" si="85"/>
        <v>10</v>
      </c>
      <c r="W266" s="74">
        <f t="shared" si="86"/>
        <v>40</v>
      </c>
      <c r="X266" s="55">
        <f>VLOOKUP(A266,'NOTAS AUDITORIA-CONTINUA-OM'!$A:$C,3,0)</f>
        <v>2</v>
      </c>
      <c r="Y266" s="57">
        <f>VLOOKUP(A266,'NOTAS AUDITORIA-CONTINUA-OM'!$A:$D,4,0)</f>
        <v>3.3692722371967657E-4</v>
      </c>
      <c r="Z266" s="71" t="str">
        <f t="shared" si="87"/>
        <v>4</v>
      </c>
      <c r="AA266" s="74">
        <f t="shared" si="88"/>
        <v>12</v>
      </c>
      <c r="AB266" s="55">
        <f>VLOOKUP(A266,'OM em FOCO'!$B:$G,6,0)</f>
        <v>0</v>
      </c>
      <c r="AC266" s="71">
        <f t="shared" si="89"/>
        <v>0</v>
      </c>
      <c r="AD266" s="74">
        <f t="shared" si="90"/>
        <v>0</v>
      </c>
      <c r="AE266" s="71">
        <f>VLOOKUP(A266,OM_SIAFI!$B:$E,4,0)</f>
        <v>0</v>
      </c>
      <c r="AF266" s="74">
        <f t="shared" si="91"/>
        <v>0</v>
      </c>
      <c r="AG266" s="71">
        <f>VLOOKUP(A266,OM_SIAFI!$B:$F,5,0)</f>
        <v>0</v>
      </c>
      <c r="AH266" s="74">
        <f t="shared" si="92"/>
        <v>0</v>
      </c>
      <c r="AI266" s="86">
        <f t="shared" si="93"/>
        <v>72</v>
      </c>
    </row>
    <row r="267" spans="1:35" x14ac:dyDescent="0.25">
      <c r="A267" s="55">
        <v>720302</v>
      </c>
      <c r="B267" s="55" t="s">
        <v>196</v>
      </c>
      <c r="C267" s="56">
        <v>0</v>
      </c>
      <c r="D267" s="63">
        <f t="shared" si="94"/>
        <v>0</v>
      </c>
      <c r="E267" s="70" t="str" cm="1">
        <f t="array" ref="E267">_xlfn.IFS(D267&gt;20%,"10",D267&gt;10%,"7",D267&gt;0%,"4",D267=0,"0")</f>
        <v>0</v>
      </c>
      <c r="F267" s="74">
        <f t="shared" si="77"/>
        <v>0</v>
      </c>
      <c r="G267" s="56">
        <f>VLOOKUP(A267,PAGAMENTO!$A:$C,3,0)</f>
        <v>3453447.8600000003</v>
      </c>
      <c r="H267" s="57">
        <f t="shared" si="78"/>
        <v>3.5012772431516892E-4</v>
      </c>
      <c r="I267" s="70" t="str" cm="1">
        <f t="array" ref="I267">_xlfn.IFS(H267&gt;20%,"10",H267&gt;10%,"7",H267&gt;0%,"4",H267=0,"0")</f>
        <v>4</v>
      </c>
      <c r="J267" s="74">
        <f t="shared" si="79"/>
        <v>12</v>
      </c>
      <c r="K267" s="56">
        <f>VLOOKUP(A267,MUNIC!C:E,3,0)</f>
        <v>95671.6</v>
      </c>
      <c r="L267" s="57">
        <f t="shared" si="80"/>
        <v>4.5035022156591814E-4</v>
      </c>
      <c r="M267" s="70" t="str">
        <f t="shared" si="81"/>
        <v>4</v>
      </c>
      <c r="N267" s="74">
        <f t="shared" si="82"/>
        <v>8</v>
      </c>
      <c r="O267" s="56">
        <v>0</v>
      </c>
      <c r="P267" s="56">
        <v>0</v>
      </c>
      <c r="Q267" s="72">
        <f t="shared" si="76"/>
        <v>0</v>
      </c>
      <c r="R267" s="57">
        <f t="shared" si="83"/>
        <v>0</v>
      </c>
      <c r="S267" s="70" t="str" cm="1">
        <f t="array" ref="S267">_xlfn.IFS(R267&gt;20%,"10",R267&gt;10%,"7",R267&gt;0%,"4",R267=0,"0")</f>
        <v>0</v>
      </c>
      <c r="T267" s="74">
        <f t="shared" si="84"/>
        <v>0</v>
      </c>
      <c r="U267" s="55" t="s">
        <v>772</v>
      </c>
      <c r="V267" s="71" t="str">
        <f t="shared" si="85"/>
        <v>10</v>
      </c>
      <c r="W267" s="74">
        <f t="shared" si="86"/>
        <v>40</v>
      </c>
      <c r="X267" s="56">
        <v>0</v>
      </c>
      <c r="Y267" s="57">
        <v>0</v>
      </c>
      <c r="Z267" s="71" t="str">
        <f t="shared" si="87"/>
        <v>4</v>
      </c>
      <c r="AA267" s="74">
        <f t="shared" si="88"/>
        <v>12</v>
      </c>
      <c r="AB267" s="55">
        <f>VLOOKUP(A267,'OM em FOCO'!$B:$G,6,0)</f>
        <v>0</v>
      </c>
      <c r="AC267" s="71">
        <f t="shared" si="89"/>
        <v>0</v>
      </c>
      <c r="AD267" s="74">
        <f t="shared" si="90"/>
        <v>0</v>
      </c>
      <c r="AE267" s="71">
        <f>VLOOKUP(A267,OM_SIAFI!$B:$E,4,0)</f>
        <v>0</v>
      </c>
      <c r="AF267" s="74">
        <f t="shared" si="91"/>
        <v>0</v>
      </c>
      <c r="AG267" s="71">
        <f>VLOOKUP(A267,OM_SIAFI!$B:$F,5,0)</f>
        <v>0</v>
      </c>
      <c r="AH267" s="74">
        <f t="shared" si="92"/>
        <v>0</v>
      </c>
      <c r="AI267" s="86">
        <f t="shared" si="93"/>
        <v>72</v>
      </c>
    </row>
    <row r="268" spans="1:35" x14ac:dyDescent="0.25">
      <c r="A268" s="55">
        <v>788513</v>
      </c>
      <c r="B268" s="55" t="s">
        <v>503</v>
      </c>
      <c r="C268" s="56">
        <v>0</v>
      </c>
      <c r="D268" s="63">
        <f t="shared" si="94"/>
        <v>0</v>
      </c>
      <c r="E268" s="70" t="str" cm="1">
        <f t="array" ref="E268">_xlfn.IFS(D268&gt;20%,"10",D268&gt;10%,"7",D268&gt;0%,"4",D268=0,"0")</f>
        <v>0</v>
      </c>
      <c r="F268" s="74">
        <f t="shared" si="77"/>
        <v>0</v>
      </c>
      <c r="G268" s="56">
        <f>VLOOKUP(A268,PAGAMENTO!$A:$C,3,0)</f>
        <v>3349735.08</v>
      </c>
      <c r="H268" s="57">
        <f t="shared" si="78"/>
        <v>3.3961280672675055E-4</v>
      </c>
      <c r="I268" s="70" t="str" cm="1">
        <f t="array" ref="I268">_xlfn.IFS(H268&gt;20%,"10",H268&gt;10%,"7",H268&gt;0%,"4",H268=0,"0")</f>
        <v>4</v>
      </c>
      <c r="J268" s="74">
        <f t="shared" si="79"/>
        <v>12</v>
      </c>
      <c r="K268" s="56">
        <f>VLOOKUP(A268,MUNIC!C:E,3,0)</f>
        <v>0</v>
      </c>
      <c r="L268" s="57">
        <f t="shared" si="80"/>
        <v>0</v>
      </c>
      <c r="M268" s="70" t="str">
        <f t="shared" si="81"/>
        <v>0</v>
      </c>
      <c r="N268" s="74">
        <f t="shared" si="82"/>
        <v>0</v>
      </c>
      <c r="O268" s="56">
        <v>0</v>
      </c>
      <c r="P268" s="56">
        <v>0</v>
      </c>
      <c r="Q268" s="72">
        <f t="shared" si="76"/>
        <v>0</v>
      </c>
      <c r="R268" s="57">
        <f t="shared" si="83"/>
        <v>0</v>
      </c>
      <c r="S268" s="70" t="str" cm="1">
        <f t="array" ref="S268">_xlfn.IFS(R268&gt;20%,"10",R268&gt;10%,"7",R268&gt;0%,"4",R268=0,"0")</f>
        <v>0</v>
      </c>
      <c r="T268" s="74">
        <f t="shared" si="84"/>
        <v>0</v>
      </c>
      <c r="U268" s="55" t="s">
        <v>772</v>
      </c>
      <c r="V268" s="71" t="str">
        <f t="shared" si="85"/>
        <v>10</v>
      </c>
      <c r="W268" s="74">
        <f t="shared" si="86"/>
        <v>40</v>
      </c>
      <c r="X268" s="56">
        <v>0</v>
      </c>
      <c r="Y268" s="57">
        <v>0</v>
      </c>
      <c r="Z268" s="71" t="str">
        <f t="shared" si="87"/>
        <v>4</v>
      </c>
      <c r="AA268" s="74">
        <f t="shared" si="88"/>
        <v>12</v>
      </c>
      <c r="AB268" s="55">
        <f>VLOOKUP(A268,'OM em FOCO'!$B:$G,6,0)</f>
        <v>0</v>
      </c>
      <c r="AC268" s="71">
        <f t="shared" si="89"/>
        <v>0</v>
      </c>
      <c r="AD268" s="74">
        <f t="shared" si="90"/>
        <v>0</v>
      </c>
      <c r="AE268" s="71">
        <f>VLOOKUP(A268,OM_SIAFI!$B:$E,4,0)</f>
        <v>0</v>
      </c>
      <c r="AF268" s="74">
        <f t="shared" si="91"/>
        <v>0</v>
      </c>
      <c r="AG268" s="71">
        <f>VLOOKUP(A268,OM_SIAFI!$B:$F,5,0)</f>
        <v>0</v>
      </c>
      <c r="AH268" s="74">
        <f t="shared" si="92"/>
        <v>0</v>
      </c>
      <c r="AI268" s="86">
        <f t="shared" si="93"/>
        <v>64</v>
      </c>
    </row>
    <row r="269" spans="1:35" x14ac:dyDescent="0.25">
      <c r="A269" s="55">
        <v>783322</v>
      </c>
      <c r="B269" s="55" t="s">
        <v>374</v>
      </c>
      <c r="C269" s="56">
        <v>0</v>
      </c>
      <c r="D269" s="63">
        <f t="shared" si="94"/>
        <v>0</v>
      </c>
      <c r="E269" s="70" t="str" cm="1">
        <f t="array" ref="E269">_xlfn.IFS(D269&gt;20%,"10",D269&gt;10%,"7",D269&gt;0%,"4",D269=0,"0")</f>
        <v>0</v>
      </c>
      <c r="F269" s="74">
        <f t="shared" si="77"/>
        <v>0</v>
      </c>
      <c r="G269" s="56">
        <f>VLOOKUP(A269,PAGAMENTO!$A:$C,3,0)</f>
        <v>3347028.56</v>
      </c>
      <c r="H269" s="57">
        <f t="shared" si="78"/>
        <v>3.3933840626471096E-4</v>
      </c>
      <c r="I269" s="70" t="str" cm="1">
        <f t="array" ref="I269">_xlfn.IFS(H269&gt;20%,"10",H269&gt;10%,"7",H269&gt;0%,"4",H269=0,"0")</f>
        <v>4</v>
      </c>
      <c r="J269" s="74">
        <f t="shared" si="79"/>
        <v>12</v>
      </c>
      <c r="K269" s="56">
        <f>VLOOKUP(A269,MUNIC!C:E,3,0)</f>
        <v>0</v>
      </c>
      <c r="L269" s="57">
        <f t="shared" si="80"/>
        <v>0</v>
      </c>
      <c r="M269" s="70" t="str">
        <f t="shared" si="81"/>
        <v>0</v>
      </c>
      <c r="N269" s="74">
        <f t="shared" si="82"/>
        <v>0</v>
      </c>
      <c r="O269" s="56">
        <v>0</v>
      </c>
      <c r="P269" s="56">
        <v>0</v>
      </c>
      <c r="Q269" s="72">
        <f t="shared" si="76"/>
        <v>0</v>
      </c>
      <c r="R269" s="57">
        <f t="shared" si="83"/>
        <v>0</v>
      </c>
      <c r="S269" s="70" t="str" cm="1">
        <f t="array" ref="S269">_xlfn.IFS(R269&gt;20%,"10",R269&gt;10%,"7",R269&gt;0%,"4",R269=0,"0")</f>
        <v>0</v>
      </c>
      <c r="T269" s="74">
        <f t="shared" si="84"/>
        <v>0</v>
      </c>
      <c r="U269" s="55" t="s">
        <v>772</v>
      </c>
      <c r="V269" s="71" t="str">
        <f t="shared" si="85"/>
        <v>10</v>
      </c>
      <c r="W269" s="74">
        <f t="shared" si="86"/>
        <v>40</v>
      </c>
      <c r="X269" s="56">
        <v>0</v>
      </c>
      <c r="Y269" s="57">
        <v>0</v>
      </c>
      <c r="Z269" s="71" t="str">
        <f t="shared" si="87"/>
        <v>4</v>
      </c>
      <c r="AA269" s="74">
        <f t="shared" si="88"/>
        <v>12</v>
      </c>
      <c r="AB269" s="55">
        <f>VLOOKUP(A269,'OM em FOCO'!$B:$G,6,0)</f>
        <v>0</v>
      </c>
      <c r="AC269" s="71">
        <f t="shared" si="89"/>
        <v>0</v>
      </c>
      <c r="AD269" s="74">
        <f t="shared" si="90"/>
        <v>0</v>
      </c>
      <c r="AE269" s="71">
        <f>VLOOKUP(A269,OM_SIAFI!$B:$E,4,0)</f>
        <v>0</v>
      </c>
      <c r="AF269" s="74">
        <f t="shared" si="91"/>
        <v>0</v>
      </c>
      <c r="AG269" s="71">
        <f>VLOOKUP(A269,OM_SIAFI!$B:$F,5,0)</f>
        <v>0</v>
      </c>
      <c r="AH269" s="74">
        <f t="shared" si="92"/>
        <v>0</v>
      </c>
      <c r="AI269" s="86">
        <f t="shared" si="93"/>
        <v>64</v>
      </c>
    </row>
    <row r="270" spans="1:35" x14ac:dyDescent="0.25">
      <c r="A270" s="55">
        <v>783311</v>
      </c>
      <c r="B270" s="55" t="s">
        <v>372</v>
      </c>
      <c r="C270" s="56">
        <v>0</v>
      </c>
      <c r="D270" s="63">
        <f t="shared" si="94"/>
        <v>0</v>
      </c>
      <c r="E270" s="70" t="str" cm="1">
        <f t="array" ref="E270">_xlfn.IFS(D270&gt;20%,"10",D270&gt;10%,"7",D270&gt;0%,"4",D270=0,"0")</f>
        <v>0</v>
      </c>
      <c r="F270" s="74">
        <f t="shared" si="77"/>
        <v>0</v>
      </c>
      <c r="G270" s="56">
        <f>VLOOKUP(A270,PAGAMENTO!$A:$C,3,0)</f>
        <v>3343962.8</v>
      </c>
      <c r="H270" s="57">
        <f t="shared" si="78"/>
        <v>3.3902758426431845E-4</v>
      </c>
      <c r="I270" s="70" t="str" cm="1">
        <f t="array" ref="I270">_xlfn.IFS(H270&gt;20%,"10",H270&gt;10%,"7",H270&gt;0%,"4",H270=0,"0")</f>
        <v>4</v>
      </c>
      <c r="J270" s="74">
        <f t="shared" si="79"/>
        <v>12</v>
      </c>
      <c r="K270" s="56">
        <f>VLOOKUP(A270,MUNIC!C:E,3,0)</f>
        <v>0</v>
      </c>
      <c r="L270" s="57">
        <f t="shared" si="80"/>
        <v>0</v>
      </c>
      <c r="M270" s="70" t="str">
        <f t="shared" si="81"/>
        <v>0</v>
      </c>
      <c r="N270" s="74">
        <f t="shared" si="82"/>
        <v>0</v>
      </c>
      <c r="O270" s="56">
        <v>0</v>
      </c>
      <c r="P270" s="56">
        <v>0</v>
      </c>
      <c r="Q270" s="72">
        <f t="shared" si="76"/>
        <v>0</v>
      </c>
      <c r="R270" s="57">
        <f t="shared" si="83"/>
        <v>0</v>
      </c>
      <c r="S270" s="70" t="str" cm="1">
        <f t="array" ref="S270">_xlfn.IFS(R270&gt;20%,"10",R270&gt;10%,"7",R270&gt;0%,"4",R270=0,"0")</f>
        <v>0</v>
      </c>
      <c r="T270" s="74">
        <f t="shared" si="84"/>
        <v>0</v>
      </c>
      <c r="U270" s="55" t="s">
        <v>772</v>
      </c>
      <c r="V270" s="71" t="str">
        <f t="shared" si="85"/>
        <v>10</v>
      </c>
      <c r="W270" s="74">
        <f t="shared" si="86"/>
        <v>40</v>
      </c>
      <c r="X270" s="56">
        <v>0</v>
      </c>
      <c r="Y270" s="57">
        <v>0</v>
      </c>
      <c r="Z270" s="71" t="str">
        <f t="shared" si="87"/>
        <v>4</v>
      </c>
      <c r="AA270" s="74">
        <f t="shared" si="88"/>
        <v>12</v>
      </c>
      <c r="AB270" s="55">
        <f>VLOOKUP(A270,'OM em FOCO'!$B:$G,6,0)</f>
        <v>0</v>
      </c>
      <c r="AC270" s="71">
        <f t="shared" si="89"/>
        <v>0</v>
      </c>
      <c r="AD270" s="74">
        <f t="shared" si="90"/>
        <v>0</v>
      </c>
      <c r="AE270" s="71">
        <f>VLOOKUP(A270,OM_SIAFI!$B:$E,4,0)</f>
        <v>0</v>
      </c>
      <c r="AF270" s="74">
        <f t="shared" si="91"/>
        <v>0</v>
      </c>
      <c r="AG270" s="71">
        <f>VLOOKUP(A270,OM_SIAFI!$B:$F,5,0)</f>
        <v>0</v>
      </c>
      <c r="AH270" s="74">
        <f t="shared" si="92"/>
        <v>0</v>
      </c>
      <c r="AI270" s="86">
        <f t="shared" si="93"/>
        <v>64</v>
      </c>
    </row>
    <row r="271" spans="1:35" x14ac:dyDescent="0.25">
      <c r="A271" s="55">
        <v>786323</v>
      </c>
      <c r="B271" s="55" t="s">
        <v>459</v>
      </c>
      <c r="C271" s="56">
        <v>0</v>
      </c>
      <c r="D271" s="63">
        <f t="shared" si="94"/>
        <v>0</v>
      </c>
      <c r="E271" s="70" t="str" cm="1">
        <f t="array" ref="E271">_xlfn.IFS(D271&gt;20%,"10",D271&gt;10%,"7",D271&gt;0%,"4",D271=0,"0")</f>
        <v>0</v>
      </c>
      <c r="F271" s="74">
        <f t="shared" si="77"/>
        <v>0</v>
      </c>
      <c r="G271" s="56">
        <f>VLOOKUP(A271,PAGAMENTO!$A:$C,3,0)</f>
        <v>3343225.73</v>
      </c>
      <c r="H271" s="57">
        <f t="shared" si="78"/>
        <v>3.3895285644093066E-4</v>
      </c>
      <c r="I271" s="70" t="str" cm="1">
        <f t="array" ref="I271">_xlfn.IFS(H271&gt;20%,"10",H271&gt;10%,"7",H271&gt;0%,"4",H271=0,"0")</f>
        <v>4</v>
      </c>
      <c r="J271" s="74">
        <f t="shared" si="79"/>
        <v>12</v>
      </c>
      <c r="K271" s="56">
        <f>VLOOKUP(A271,MUNIC!C:E,3,0)</f>
        <v>0</v>
      </c>
      <c r="L271" s="57">
        <f t="shared" si="80"/>
        <v>0</v>
      </c>
      <c r="M271" s="70" t="str">
        <f t="shared" si="81"/>
        <v>0</v>
      </c>
      <c r="N271" s="74">
        <f t="shared" si="82"/>
        <v>0</v>
      </c>
      <c r="O271" s="56">
        <v>0</v>
      </c>
      <c r="P271" s="56">
        <v>0</v>
      </c>
      <c r="Q271" s="72">
        <f t="shared" si="76"/>
        <v>0</v>
      </c>
      <c r="R271" s="57">
        <f t="shared" si="83"/>
        <v>0</v>
      </c>
      <c r="S271" s="70" t="str" cm="1">
        <f t="array" ref="S271">_xlfn.IFS(R271&gt;20%,"10",R271&gt;10%,"7",R271&gt;0%,"4",R271=0,"0")</f>
        <v>0</v>
      </c>
      <c r="T271" s="74">
        <f t="shared" si="84"/>
        <v>0</v>
      </c>
      <c r="U271" s="55" t="s">
        <v>772</v>
      </c>
      <c r="V271" s="71" t="str">
        <f t="shared" si="85"/>
        <v>10</v>
      </c>
      <c r="W271" s="74">
        <f t="shared" si="86"/>
        <v>40</v>
      </c>
      <c r="X271" s="56">
        <v>0</v>
      </c>
      <c r="Y271" s="57">
        <v>0</v>
      </c>
      <c r="Z271" s="71" t="str">
        <f t="shared" si="87"/>
        <v>4</v>
      </c>
      <c r="AA271" s="74">
        <f t="shared" si="88"/>
        <v>12</v>
      </c>
      <c r="AB271" s="55">
        <f>VLOOKUP(A271,'OM em FOCO'!$B:$G,6,0)</f>
        <v>0</v>
      </c>
      <c r="AC271" s="71">
        <f t="shared" si="89"/>
        <v>0</v>
      </c>
      <c r="AD271" s="74">
        <f t="shared" si="90"/>
        <v>0</v>
      </c>
      <c r="AE271" s="71">
        <f>VLOOKUP(A271,OM_SIAFI!$B:$E,4,0)</f>
        <v>0</v>
      </c>
      <c r="AF271" s="74">
        <f t="shared" si="91"/>
        <v>0</v>
      </c>
      <c r="AG271" s="71">
        <f>VLOOKUP(A271,OM_SIAFI!$B:$F,5,0)</f>
        <v>0</v>
      </c>
      <c r="AH271" s="74">
        <f t="shared" si="92"/>
        <v>0</v>
      </c>
      <c r="AI271" s="86">
        <f t="shared" si="93"/>
        <v>64</v>
      </c>
    </row>
    <row r="272" spans="1:35" x14ac:dyDescent="0.25">
      <c r="A272" s="55">
        <v>791672</v>
      </c>
      <c r="B272" s="55" t="s">
        <v>569</v>
      </c>
      <c r="C272" s="56">
        <v>0</v>
      </c>
      <c r="D272" s="63">
        <f t="shared" si="94"/>
        <v>0</v>
      </c>
      <c r="E272" s="70" t="str" cm="1">
        <f t="array" ref="E272">_xlfn.IFS(D272&gt;20%,"10",D272&gt;10%,"7",D272&gt;0%,"4",D272=0,"0")</f>
        <v>0</v>
      </c>
      <c r="F272" s="74">
        <f t="shared" si="77"/>
        <v>0</v>
      </c>
      <c r="G272" s="56">
        <f>VLOOKUP(A272,PAGAMENTO!$A:$C,3,0)</f>
        <v>3335507.6300000004</v>
      </c>
      <c r="H272" s="57">
        <f t="shared" si="78"/>
        <v>3.3817035706680179E-4</v>
      </c>
      <c r="I272" s="70" t="str" cm="1">
        <f t="array" ref="I272">_xlfn.IFS(H272&gt;20%,"10",H272&gt;10%,"7",H272&gt;0%,"4",H272=0,"0")</f>
        <v>4</v>
      </c>
      <c r="J272" s="74">
        <f t="shared" si="79"/>
        <v>12</v>
      </c>
      <c r="K272" s="56">
        <f>VLOOKUP(A272,MUNIC!C:E,3,0)</f>
        <v>0</v>
      </c>
      <c r="L272" s="57">
        <f t="shared" si="80"/>
        <v>0</v>
      </c>
      <c r="M272" s="70" t="str">
        <f t="shared" si="81"/>
        <v>0</v>
      </c>
      <c r="N272" s="74">
        <f t="shared" si="82"/>
        <v>0</v>
      </c>
      <c r="O272" s="56">
        <v>0</v>
      </c>
      <c r="P272" s="56">
        <v>0</v>
      </c>
      <c r="Q272" s="72">
        <f t="shared" si="76"/>
        <v>0</v>
      </c>
      <c r="R272" s="57">
        <f t="shared" si="83"/>
        <v>0</v>
      </c>
      <c r="S272" s="70" t="str" cm="1">
        <f t="array" ref="S272">_xlfn.IFS(R272&gt;20%,"10",R272&gt;10%,"7",R272&gt;0%,"4",R272=0,"0")</f>
        <v>0</v>
      </c>
      <c r="T272" s="74">
        <f t="shared" si="84"/>
        <v>0</v>
      </c>
      <c r="U272" s="55" t="s">
        <v>772</v>
      </c>
      <c r="V272" s="71" t="str">
        <f t="shared" si="85"/>
        <v>10</v>
      </c>
      <c r="W272" s="74">
        <f t="shared" si="86"/>
        <v>40</v>
      </c>
      <c r="X272" s="56">
        <v>0</v>
      </c>
      <c r="Y272" s="57">
        <v>0</v>
      </c>
      <c r="Z272" s="71" t="str">
        <f t="shared" si="87"/>
        <v>4</v>
      </c>
      <c r="AA272" s="74">
        <f t="shared" si="88"/>
        <v>12</v>
      </c>
      <c r="AB272" s="55">
        <f>VLOOKUP(A272,'OM em FOCO'!$B:$G,6,0)</f>
        <v>0</v>
      </c>
      <c r="AC272" s="71">
        <f t="shared" si="89"/>
        <v>0</v>
      </c>
      <c r="AD272" s="74">
        <f t="shared" si="90"/>
        <v>0</v>
      </c>
      <c r="AE272" s="71">
        <f>VLOOKUP(A272,OM_SIAFI!$B:$E,4,0)</f>
        <v>0</v>
      </c>
      <c r="AF272" s="74">
        <f t="shared" si="91"/>
        <v>0</v>
      </c>
      <c r="AG272" s="71">
        <f>VLOOKUP(A272,OM_SIAFI!$B:$F,5,0)</f>
        <v>0</v>
      </c>
      <c r="AH272" s="74">
        <f t="shared" si="92"/>
        <v>0</v>
      </c>
      <c r="AI272" s="86">
        <f t="shared" si="93"/>
        <v>64</v>
      </c>
    </row>
    <row r="273" spans="1:35" x14ac:dyDescent="0.25">
      <c r="A273" s="55">
        <v>785333</v>
      </c>
      <c r="B273" s="55" t="s">
        <v>428</v>
      </c>
      <c r="C273" s="56">
        <v>0</v>
      </c>
      <c r="D273" s="63">
        <f t="shared" si="94"/>
        <v>0</v>
      </c>
      <c r="E273" s="70" t="str" cm="1">
        <f t="array" ref="E273">_xlfn.IFS(D273&gt;20%,"10",D273&gt;10%,"7",D273&gt;0%,"4",D273=0,"0")</f>
        <v>0</v>
      </c>
      <c r="F273" s="74">
        <f t="shared" si="77"/>
        <v>0</v>
      </c>
      <c r="G273" s="56">
        <f>VLOOKUP(A273,PAGAMENTO!$A:$C,3,0)</f>
        <v>3289846.04</v>
      </c>
      <c r="H273" s="57">
        <f t="shared" si="78"/>
        <v>3.3354095791458398E-4</v>
      </c>
      <c r="I273" s="70" t="str" cm="1">
        <f t="array" ref="I273">_xlfn.IFS(H273&gt;20%,"10",H273&gt;10%,"7",H273&gt;0%,"4",H273=0,"0")</f>
        <v>4</v>
      </c>
      <c r="J273" s="74">
        <f t="shared" si="79"/>
        <v>12</v>
      </c>
      <c r="K273" s="56">
        <f>VLOOKUP(A273,MUNIC!C:E,3,0)</f>
        <v>0</v>
      </c>
      <c r="L273" s="57">
        <f t="shared" si="80"/>
        <v>0</v>
      </c>
      <c r="M273" s="70" t="str">
        <f t="shared" si="81"/>
        <v>0</v>
      </c>
      <c r="N273" s="74">
        <f t="shared" si="82"/>
        <v>0</v>
      </c>
      <c r="O273" s="56">
        <v>0</v>
      </c>
      <c r="P273" s="56">
        <v>0</v>
      </c>
      <c r="Q273" s="72">
        <f t="shared" si="76"/>
        <v>0</v>
      </c>
      <c r="R273" s="57">
        <f t="shared" si="83"/>
        <v>0</v>
      </c>
      <c r="S273" s="70" t="str" cm="1">
        <f t="array" ref="S273">_xlfn.IFS(R273&gt;20%,"10",R273&gt;10%,"7",R273&gt;0%,"4",R273=0,"0")</f>
        <v>0</v>
      </c>
      <c r="T273" s="74">
        <f t="shared" si="84"/>
        <v>0</v>
      </c>
      <c r="U273" s="55" t="s">
        <v>772</v>
      </c>
      <c r="V273" s="71" t="str">
        <f t="shared" si="85"/>
        <v>10</v>
      </c>
      <c r="W273" s="74">
        <f t="shared" si="86"/>
        <v>40</v>
      </c>
      <c r="X273" s="55">
        <f>VLOOKUP(A273,'NOTAS AUDITORIA-CONTINUA-OM'!$A:$C,3,0)</f>
        <v>1</v>
      </c>
      <c r="Y273" s="57">
        <f>VLOOKUP(A273,'NOTAS AUDITORIA-CONTINUA-OM'!$A:$D,4,0)</f>
        <v>1.6846361185983828E-4</v>
      </c>
      <c r="Z273" s="71" t="str">
        <f t="shared" si="87"/>
        <v>4</v>
      </c>
      <c r="AA273" s="74">
        <f t="shared" si="88"/>
        <v>12</v>
      </c>
      <c r="AB273" s="55">
        <f>VLOOKUP(A273,'OM em FOCO'!$B:$G,6,0)</f>
        <v>0</v>
      </c>
      <c r="AC273" s="71">
        <f t="shared" si="89"/>
        <v>0</v>
      </c>
      <c r="AD273" s="74">
        <f t="shared" si="90"/>
        <v>0</v>
      </c>
      <c r="AE273" s="71">
        <f>VLOOKUP(A273,OM_SIAFI!$B:$E,4,0)</f>
        <v>0</v>
      </c>
      <c r="AF273" s="74">
        <f t="shared" si="91"/>
        <v>0</v>
      </c>
      <c r="AG273" s="71">
        <f>VLOOKUP(A273,OM_SIAFI!$B:$F,5,0)</f>
        <v>0</v>
      </c>
      <c r="AH273" s="74">
        <f t="shared" si="92"/>
        <v>0</v>
      </c>
      <c r="AI273" s="86">
        <f t="shared" si="93"/>
        <v>64</v>
      </c>
    </row>
    <row r="274" spans="1:35" x14ac:dyDescent="0.25">
      <c r="A274" s="55">
        <v>783143</v>
      </c>
      <c r="B274" s="55" t="s">
        <v>368</v>
      </c>
      <c r="C274" s="56">
        <v>0</v>
      </c>
      <c r="D274" s="63">
        <f t="shared" si="94"/>
        <v>0</v>
      </c>
      <c r="E274" s="70" t="str" cm="1">
        <f t="array" ref="E274">_xlfn.IFS(D274&gt;20%,"10",D274&gt;10%,"7",D274&gt;0%,"4",D274=0,"0")</f>
        <v>0</v>
      </c>
      <c r="F274" s="74">
        <f t="shared" si="77"/>
        <v>0</v>
      </c>
      <c r="G274" s="56">
        <f>VLOOKUP(A274,PAGAMENTO!$A:$C,3,0)</f>
        <v>3226169.9699999997</v>
      </c>
      <c r="H274" s="57">
        <f t="shared" si="78"/>
        <v>3.2708516116123921E-4</v>
      </c>
      <c r="I274" s="70" t="str" cm="1">
        <f t="array" ref="I274">_xlfn.IFS(H274&gt;20%,"10",H274&gt;10%,"7",H274&gt;0%,"4",H274=0,"0")</f>
        <v>4</v>
      </c>
      <c r="J274" s="74">
        <f t="shared" si="79"/>
        <v>12</v>
      </c>
      <c r="K274" s="56">
        <f>VLOOKUP(A274,MUNIC!C:E,3,0)</f>
        <v>127086.95</v>
      </c>
      <c r="L274" s="57">
        <f t="shared" si="80"/>
        <v>5.9823015493246437E-4</v>
      </c>
      <c r="M274" s="70" t="str">
        <f t="shared" si="81"/>
        <v>4</v>
      </c>
      <c r="N274" s="74">
        <f t="shared" si="82"/>
        <v>8</v>
      </c>
      <c r="O274" s="56">
        <v>0</v>
      </c>
      <c r="P274" s="56">
        <v>0</v>
      </c>
      <c r="Q274" s="72">
        <f t="shared" si="76"/>
        <v>0</v>
      </c>
      <c r="R274" s="57">
        <f t="shared" si="83"/>
        <v>0</v>
      </c>
      <c r="S274" s="70" t="str" cm="1">
        <f t="array" ref="S274">_xlfn.IFS(R274&gt;20%,"10",R274&gt;10%,"7",R274&gt;0%,"4",R274=0,"0")</f>
        <v>0</v>
      </c>
      <c r="T274" s="74">
        <f t="shared" si="84"/>
        <v>0</v>
      </c>
      <c r="U274" s="55" t="s">
        <v>772</v>
      </c>
      <c r="V274" s="71" t="str">
        <f t="shared" si="85"/>
        <v>10</v>
      </c>
      <c r="W274" s="74">
        <f t="shared" si="86"/>
        <v>40</v>
      </c>
      <c r="X274" s="55">
        <f>VLOOKUP(A274,'NOTAS AUDITORIA-CONTINUA-OM'!$A:$C,3,0)</f>
        <v>2</v>
      </c>
      <c r="Y274" s="57">
        <f>VLOOKUP(A274,'NOTAS AUDITORIA-CONTINUA-OM'!$A:$D,4,0)</f>
        <v>3.3692722371967657E-4</v>
      </c>
      <c r="Z274" s="71" t="str">
        <f t="shared" si="87"/>
        <v>4</v>
      </c>
      <c r="AA274" s="74">
        <f t="shared" si="88"/>
        <v>12</v>
      </c>
      <c r="AB274" s="55">
        <f>VLOOKUP(A274,'OM em FOCO'!$B:$G,6,0)</f>
        <v>0</v>
      </c>
      <c r="AC274" s="71">
        <f t="shared" si="89"/>
        <v>0</v>
      </c>
      <c r="AD274" s="74">
        <f t="shared" si="90"/>
        <v>0</v>
      </c>
      <c r="AE274" s="71">
        <f>VLOOKUP(A274,OM_SIAFI!$B:$E,4,0)</f>
        <v>0</v>
      </c>
      <c r="AF274" s="74">
        <f t="shared" si="91"/>
        <v>0</v>
      </c>
      <c r="AG274" s="71">
        <f>VLOOKUP(A274,OM_SIAFI!$B:$F,5,0)</f>
        <v>0</v>
      </c>
      <c r="AH274" s="74">
        <f t="shared" si="92"/>
        <v>0</v>
      </c>
      <c r="AI274" s="86">
        <f t="shared" si="93"/>
        <v>72</v>
      </c>
    </row>
    <row r="275" spans="1:35" x14ac:dyDescent="0.25">
      <c r="A275" s="55">
        <v>788316</v>
      </c>
      <c r="B275" s="55" t="s">
        <v>492</v>
      </c>
      <c r="C275" s="56">
        <v>0</v>
      </c>
      <c r="D275" s="63">
        <f t="shared" si="94"/>
        <v>0</v>
      </c>
      <c r="E275" s="70" t="str" cm="1">
        <f t="array" ref="E275">_xlfn.IFS(D275&gt;20%,"10",D275&gt;10%,"7",D275&gt;0%,"4",D275=0,"0")</f>
        <v>0</v>
      </c>
      <c r="F275" s="74">
        <f t="shared" si="77"/>
        <v>0</v>
      </c>
      <c r="G275" s="56">
        <f>VLOOKUP(A275,PAGAMENTO!$A:$C,3,0)</f>
        <v>3205840.4799999995</v>
      </c>
      <c r="H275" s="57">
        <f t="shared" si="78"/>
        <v>3.2502405632956291E-4</v>
      </c>
      <c r="I275" s="70" t="str" cm="1">
        <f t="array" ref="I275">_xlfn.IFS(H275&gt;20%,"10",H275&gt;10%,"7",H275&gt;0%,"4",H275=0,"0")</f>
        <v>4</v>
      </c>
      <c r="J275" s="74">
        <f t="shared" si="79"/>
        <v>12</v>
      </c>
      <c r="K275" s="56">
        <f>VLOOKUP(A275,MUNIC!C:E,3,0)</f>
        <v>0</v>
      </c>
      <c r="L275" s="57">
        <f t="shared" si="80"/>
        <v>0</v>
      </c>
      <c r="M275" s="70" t="str">
        <f t="shared" si="81"/>
        <v>0</v>
      </c>
      <c r="N275" s="74">
        <f t="shared" si="82"/>
        <v>0</v>
      </c>
      <c r="O275" s="56">
        <v>0</v>
      </c>
      <c r="P275" s="56">
        <v>0</v>
      </c>
      <c r="Q275" s="72">
        <f t="shared" si="76"/>
        <v>0</v>
      </c>
      <c r="R275" s="57">
        <f t="shared" si="83"/>
        <v>0</v>
      </c>
      <c r="S275" s="70" t="str" cm="1">
        <f t="array" ref="S275">_xlfn.IFS(R275&gt;20%,"10",R275&gt;10%,"7",R275&gt;0%,"4",R275=0,"0")</f>
        <v>0</v>
      </c>
      <c r="T275" s="74">
        <f t="shared" si="84"/>
        <v>0</v>
      </c>
      <c r="U275" s="55" t="s">
        <v>772</v>
      </c>
      <c r="V275" s="71" t="str">
        <f t="shared" si="85"/>
        <v>10</v>
      </c>
      <c r="W275" s="74">
        <f t="shared" si="86"/>
        <v>40</v>
      </c>
      <c r="X275" s="56">
        <v>0</v>
      </c>
      <c r="Y275" s="57">
        <v>0</v>
      </c>
      <c r="Z275" s="71" t="str">
        <f t="shared" si="87"/>
        <v>4</v>
      </c>
      <c r="AA275" s="74">
        <f t="shared" si="88"/>
        <v>12</v>
      </c>
      <c r="AB275" s="55">
        <f>VLOOKUP(A275,'OM em FOCO'!$B:$G,6,0)</f>
        <v>0</v>
      </c>
      <c r="AC275" s="71">
        <f t="shared" si="89"/>
        <v>0</v>
      </c>
      <c r="AD275" s="74">
        <f t="shared" si="90"/>
        <v>0</v>
      </c>
      <c r="AE275" s="71">
        <f>VLOOKUP(A275,OM_SIAFI!$B:$E,4,0)</f>
        <v>0</v>
      </c>
      <c r="AF275" s="74">
        <f t="shared" si="91"/>
        <v>0</v>
      </c>
      <c r="AG275" s="71">
        <f>VLOOKUP(A275,OM_SIAFI!$B:$F,5,0)</f>
        <v>0</v>
      </c>
      <c r="AH275" s="74">
        <f t="shared" si="92"/>
        <v>0</v>
      </c>
      <c r="AI275" s="86">
        <f t="shared" si="93"/>
        <v>64</v>
      </c>
    </row>
    <row r="276" spans="1:35" x14ac:dyDescent="0.25">
      <c r="A276" s="55">
        <v>788315</v>
      </c>
      <c r="B276" s="55" t="s">
        <v>491</v>
      </c>
      <c r="C276" s="56">
        <v>0</v>
      </c>
      <c r="D276" s="63">
        <f t="shared" si="94"/>
        <v>0</v>
      </c>
      <c r="E276" s="70" t="str" cm="1">
        <f t="array" ref="E276">_xlfn.IFS(D276&gt;20%,"10",D276&gt;10%,"7",D276&gt;0%,"4",D276=0,"0")</f>
        <v>0</v>
      </c>
      <c r="F276" s="74">
        <f t="shared" si="77"/>
        <v>0</v>
      </c>
      <c r="G276" s="56">
        <f>VLOOKUP(A276,PAGAMENTO!$A:$C,3,0)</f>
        <v>3191559.0100000002</v>
      </c>
      <c r="H276" s="57">
        <f t="shared" si="78"/>
        <v>3.2357612985327462E-4</v>
      </c>
      <c r="I276" s="70" t="str" cm="1">
        <f t="array" ref="I276">_xlfn.IFS(H276&gt;20%,"10",H276&gt;10%,"7",H276&gt;0%,"4",H276=0,"0")</f>
        <v>4</v>
      </c>
      <c r="J276" s="74">
        <f t="shared" si="79"/>
        <v>12</v>
      </c>
      <c r="K276" s="56">
        <f>VLOOKUP(A276,MUNIC!C:E,3,0)</f>
        <v>0</v>
      </c>
      <c r="L276" s="57">
        <f t="shared" si="80"/>
        <v>0</v>
      </c>
      <c r="M276" s="70" t="str">
        <f t="shared" si="81"/>
        <v>0</v>
      </c>
      <c r="N276" s="74">
        <f t="shared" si="82"/>
        <v>0</v>
      </c>
      <c r="O276" s="56">
        <v>0</v>
      </c>
      <c r="P276" s="56">
        <v>0</v>
      </c>
      <c r="Q276" s="72">
        <f t="shared" si="76"/>
        <v>0</v>
      </c>
      <c r="R276" s="57">
        <f t="shared" si="83"/>
        <v>0</v>
      </c>
      <c r="S276" s="70" t="str" cm="1">
        <f t="array" ref="S276">_xlfn.IFS(R276&gt;20%,"10",R276&gt;10%,"7",R276&gt;0%,"4",R276=0,"0")</f>
        <v>0</v>
      </c>
      <c r="T276" s="74">
        <f t="shared" si="84"/>
        <v>0</v>
      </c>
      <c r="U276" s="55" t="s">
        <v>772</v>
      </c>
      <c r="V276" s="71" t="str">
        <f t="shared" si="85"/>
        <v>10</v>
      </c>
      <c r="W276" s="74">
        <f t="shared" si="86"/>
        <v>40</v>
      </c>
      <c r="X276" s="56">
        <v>0</v>
      </c>
      <c r="Y276" s="57">
        <v>0</v>
      </c>
      <c r="Z276" s="71" t="str">
        <f t="shared" si="87"/>
        <v>4</v>
      </c>
      <c r="AA276" s="74">
        <f t="shared" si="88"/>
        <v>12</v>
      </c>
      <c r="AB276" s="55">
        <f>VLOOKUP(A276,'OM em FOCO'!$B:$G,6,0)</f>
        <v>0</v>
      </c>
      <c r="AC276" s="71">
        <f t="shared" si="89"/>
        <v>0</v>
      </c>
      <c r="AD276" s="74">
        <f t="shared" si="90"/>
        <v>0</v>
      </c>
      <c r="AE276" s="71">
        <f>VLOOKUP(A276,OM_SIAFI!$B:$E,4,0)</f>
        <v>0</v>
      </c>
      <c r="AF276" s="74">
        <f t="shared" si="91"/>
        <v>0</v>
      </c>
      <c r="AG276" s="71">
        <f>VLOOKUP(A276,OM_SIAFI!$B:$F,5,0)</f>
        <v>0</v>
      </c>
      <c r="AH276" s="74">
        <f t="shared" si="92"/>
        <v>0</v>
      </c>
      <c r="AI276" s="86">
        <f t="shared" si="93"/>
        <v>64</v>
      </c>
    </row>
    <row r="277" spans="1:35" x14ac:dyDescent="0.25">
      <c r="A277" s="55">
        <v>786109</v>
      </c>
      <c r="B277" s="55" t="s">
        <v>450</v>
      </c>
      <c r="C277" s="56">
        <v>0</v>
      </c>
      <c r="D277" s="63">
        <f t="shared" si="94"/>
        <v>0</v>
      </c>
      <c r="E277" s="70" t="str" cm="1">
        <f t="array" ref="E277">_xlfn.IFS(D277&gt;20%,"10",D277&gt;10%,"7",D277&gt;0%,"4",D277=0,"0")</f>
        <v>0</v>
      </c>
      <c r="F277" s="74">
        <f t="shared" si="77"/>
        <v>0</v>
      </c>
      <c r="G277" s="56">
        <f>VLOOKUP(A277,PAGAMENTO!$A:$C,3,0)</f>
        <v>3188114.1599999997</v>
      </c>
      <c r="H277" s="57">
        <f t="shared" si="78"/>
        <v>3.2322687382277897E-4</v>
      </c>
      <c r="I277" s="70" t="str" cm="1">
        <f t="array" ref="I277">_xlfn.IFS(H277&gt;20%,"10",H277&gt;10%,"7",H277&gt;0%,"4",H277=0,"0")</f>
        <v>4</v>
      </c>
      <c r="J277" s="74">
        <f t="shared" si="79"/>
        <v>12</v>
      </c>
      <c r="K277" s="56">
        <f>VLOOKUP(A277,MUNIC!C:E,3,0)</f>
        <v>60579.9</v>
      </c>
      <c r="L277" s="57">
        <f t="shared" si="80"/>
        <v>2.8516478649297353E-4</v>
      </c>
      <c r="M277" s="70" t="str">
        <f t="shared" si="81"/>
        <v>4</v>
      </c>
      <c r="N277" s="74">
        <f t="shared" si="82"/>
        <v>8</v>
      </c>
      <c r="O277" s="56">
        <v>0</v>
      </c>
      <c r="P277" s="56">
        <v>0</v>
      </c>
      <c r="Q277" s="72">
        <f t="shared" si="76"/>
        <v>0</v>
      </c>
      <c r="R277" s="57">
        <f t="shared" si="83"/>
        <v>0</v>
      </c>
      <c r="S277" s="70" t="str" cm="1">
        <f t="array" ref="S277">_xlfn.IFS(R277&gt;20%,"10",R277&gt;10%,"7",R277&gt;0%,"4",R277=0,"0")</f>
        <v>0</v>
      </c>
      <c r="T277" s="74">
        <f t="shared" si="84"/>
        <v>0</v>
      </c>
      <c r="U277" s="55" t="s">
        <v>772</v>
      </c>
      <c r="V277" s="71" t="str">
        <f t="shared" si="85"/>
        <v>10</v>
      </c>
      <c r="W277" s="74">
        <f t="shared" si="86"/>
        <v>40</v>
      </c>
      <c r="X277" s="55">
        <f>VLOOKUP(A277,'NOTAS AUDITORIA-CONTINUA-OM'!$A:$C,3,0)</f>
        <v>1</v>
      </c>
      <c r="Y277" s="57">
        <f>VLOOKUP(A277,'NOTAS AUDITORIA-CONTINUA-OM'!$A:$D,4,0)</f>
        <v>1.6846361185983828E-4</v>
      </c>
      <c r="Z277" s="71" t="str">
        <f t="shared" si="87"/>
        <v>4</v>
      </c>
      <c r="AA277" s="74">
        <f t="shared" si="88"/>
        <v>12</v>
      </c>
      <c r="AB277" s="55">
        <f>VLOOKUP(A277,'OM em FOCO'!$B:$G,6,0)</f>
        <v>0</v>
      </c>
      <c r="AC277" s="71">
        <f t="shared" si="89"/>
        <v>0</v>
      </c>
      <c r="AD277" s="74">
        <f t="shared" si="90"/>
        <v>0</v>
      </c>
      <c r="AE277" s="71">
        <f>VLOOKUP(A277,OM_SIAFI!$B:$E,4,0)</f>
        <v>0</v>
      </c>
      <c r="AF277" s="74">
        <f t="shared" si="91"/>
        <v>0</v>
      </c>
      <c r="AG277" s="71">
        <f>VLOOKUP(A277,OM_SIAFI!$B:$F,5,0)</f>
        <v>0</v>
      </c>
      <c r="AH277" s="74">
        <f t="shared" si="92"/>
        <v>0</v>
      </c>
      <c r="AI277" s="86">
        <f t="shared" si="93"/>
        <v>72</v>
      </c>
    </row>
    <row r="278" spans="1:35" x14ac:dyDescent="0.25">
      <c r="A278" s="55">
        <v>791674</v>
      </c>
      <c r="B278" s="55" t="s">
        <v>571</v>
      </c>
      <c r="C278" s="56">
        <v>0</v>
      </c>
      <c r="D278" s="63">
        <f t="shared" si="94"/>
        <v>0</v>
      </c>
      <c r="E278" s="70" t="str" cm="1">
        <f t="array" ref="E278">_xlfn.IFS(D278&gt;20%,"10",D278&gt;10%,"7",D278&gt;0%,"4",D278=0,"0")</f>
        <v>0</v>
      </c>
      <c r="F278" s="74">
        <f t="shared" si="77"/>
        <v>0</v>
      </c>
      <c r="G278" s="56">
        <f>VLOOKUP(A278,PAGAMENTO!$A:$C,3,0)</f>
        <v>3145708.0499999993</v>
      </c>
      <c r="H278" s="57">
        <f t="shared" si="78"/>
        <v>3.1892753142837585E-4</v>
      </c>
      <c r="I278" s="70" t="str" cm="1">
        <f t="array" ref="I278">_xlfn.IFS(H278&gt;20%,"10",H278&gt;10%,"7",H278&gt;0%,"4",H278=0,"0")</f>
        <v>4</v>
      </c>
      <c r="J278" s="74">
        <f t="shared" si="79"/>
        <v>12</v>
      </c>
      <c r="K278" s="56">
        <f>VLOOKUP(A278,MUNIC!C:E,3,0)</f>
        <v>0</v>
      </c>
      <c r="L278" s="57">
        <f t="shared" si="80"/>
        <v>0</v>
      </c>
      <c r="M278" s="70" t="str">
        <f t="shared" si="81"/>
        <v>0</v>
      </c>
      <c r="N278" s="74">
        <f t="shared" si="82"/>
        <v>0</v>
      </c>
      <c r="O278" s="56">
        <v>0</v>
      </c>
      <c r="P278" s="56">
        <v>0</v>
      </c>
      <c r="Q278" s="72">
        <f t="shared" si="76"/>
        <v>0</v>
      </c>
      <c r="R278" s="57">
        <f t="shared" si="83"/>
        <v>0</v>
      </c>
      <c r="S278" s="70" t="str" cm="1">
        <f t="array" ref="S278">_xlfn.IFS(R278&gt;20%,"10",R278&gt;10%,"7",R278&gt;0%,"4",R278=0,"0")</f>
        <v>0</v>
      </c>
      <c r="T278" s="74">
        <f t="shared" si="84"/>
        <v>0</v>
      </c>
      <c r="U278" s="55" t="s">
        <v>772</v>
      </c>
      <c r="V278" s="71" t="str">
        <f t="shared" si="85"/>
        <v>10</v>
      </c>
      <c r="W278" s="74">
        <f t="shared" si="86"/>
        <v>40</v>
      </c>
      <c r="X278" s="56">
        <v>0</v>
      </c>
      <c r="Y278" s="57">
        <v>0</v>
      </c>
      <c r="Z278" s="71" t="str">
        <f t="shared" si="87"/>
        <v>4</v>
      </c>
      <c r="AA278" s="74">
        <f t="shared" si="88"/>
        <v>12</v>
      </c>
      <c r="AB278" s="55">
        <f>VLOOKUP(A278,'OM em FOCO'!$B:$G,6,0)</f>
        <v>0</v>
      </c>
      <c r="AC278" s="71">
        <f t="shared" si="89"/>
        <v>0</v>
      </c>
      <c r="AD278" s="74">
        <f t="shared" si="90"/>
        <v>0</v>
      </c>
      <c r="AE278" s="71">
        <f>VLOOKUP(A278,OM_SIAFI!$B:$E,4,0)</f>
        <v>0</v>
      </c>
      <c r="AF278" s="74">
        <f t="shared" si="91"/>
        <v>0</v>
      </c>
      <c r="AG278" s="71">
        <f>VLOOKUP(A278,OM_SIAFI!$B:$F,5,0)</f>
        <v>0</v>
      </c>
      <c r="AH278" s="74">
        <f t="shared" si="92"/>
        <v>0</v>
      </c>
      <c r="AI278" s="86">
        <f t="shared" si="93"/>
        <v>64</v>
      </c>
    </row>
    <row r="279" spans="1:35" x14ac:dyDescent="0.25">
      <c r="A279" s="55">
        <v>784115</v>
      </c>
      <c r="B279" s="55" t="s">
        <v>392</v>
      </c>
      <c r="C279" s="56">
        <v>0</v>
      </c>
      <c r="D279" s="63">
        <f t="shared" si="94"/>
        <v>0</v>
      </c>
      <c r="E279" s="70" t="str" cm="1">
        <f t="array" ref="E279">_xlfn.IFS(D279&gt;20%,"10",D279&gt;10%,"7",D279&gt;0%,"4",D279=0,"0")</f>
        <v>0</v>
      </c>
      <c r="F279" s="74">
        <f t="shared" si="77"/>
        <v>0</v>
      </c>
      <c r="G279" s="56">
        <f>VLOOKUP(A279,PAGAMENTO!$A:$C,3,0)</f>
        <v>3135143.91</v>
      </c>
      <c r="H279" s="57">
        <f t="shared" si="78"/>
        <v>3.1785648636052107E-4</v>
      </c>
      <c r="I279" s="70" t="str" cm="1">
        <f t="array" ref="I279">_xlfn.IFS(H279&gt;20%,"10",H279&gt;10%,"7",H279&gt;0%,"4",H279=0,"0")</f>
        <v>4</v>
      </c>
      <c r="J279" s="74">
        <f t="shared" si="79"/>
        <v>12</v>
      </c>
      <c r="K279" s="56">
        <f>VLOOKUP(A279,MUNIC!C:E,3,0)</f>
        <v>81864.899999999994</v>
      </c>
      <c r="L279" s="57">
        <f t="shared" si="80"/>
        <v>3.8535862108997582E-4</v>
      </c>
      <c r="M279" s="70" t="str">
        <f t="shared" si="81"/>
        <v>4</v>
      </c>
      <c r="N279" s="74">
        <f t="shared" si="82"/>
        <v>8</v>
      </c>
      <c r="O279" s="56">
        <v>0</v>
      </c>
      <c r="P279" s="56">
        <v>0</v>
      </c>
      <c r="Q279" s="72">
        <f t="shared" si="76"/>
        <v>0</v>
      </c>
      <c r="R279" s="57">
        <f t="shared" si="83"/>
        <v>0</v>
      </c>
      <c r="S279" s="70" t="str" cm="1">
        <f t="array" ref="S279">_xlfn.IFS(R279&gt;20%,"10",R279&gt;10%,"7",R279&gt;0%,"4",R279=0,"0")</f>
        <v>0</v>
      </c>
      <c r="T279" s="74">
        <f t="shared" si="84"/>
        <v>0</v>
      </c>
      <c r="U279" s="55" t="s">
        <v>772</v>
      </c>
      <c r="V279" s="71" t="str">
        <f t="shared" si="85"/>
        <v>10</v>
      </c>
      <c r="W279" s="74">
        <f t="shared" si="86"/>
        <v>40</v>
      </c>
      <c r="X279" s="55">
        <f>VLOOKUP(A279,'NOTAS AUDITORIA-CONTINUA-OM'!$A:$C,3,0)</f>
        <v>3</v>
      </c>
      <c r="Y279" s="57">
        <f>VLOOKUP(A279,'NOTAS AUDITORIA-CONTINUA-OM'!$A:$D,4,0)</f>
        <v>5.0539083557951485E-4</v>
      </c>
      <c r="Z279" s="71" t="str">
        <f t="shared" si="87"/>
        <v>4</v>
      </c>
      <c r="AA279" s="74">
        <f t="shared" si="88"/>
        <v>12</v>
      </c>
      <c r="AB279" s="55">
        <f>VLOOKUP(A279,'OM em FOCO'!$B:$G,6,0)</f>
        <v>0</v>
      </c>
      <c r="AC279" s="71">
        <f t="shared" si="89"/>
        <v>0</v>
      </c>
      <c r="AD279" s="74">
        <f t="shared" si="90"/>
        <v>0</v>
      </c>
      <c r="AE279" s="71">
        <f>VLOOKUP(A279,OM_SIAFI!$B:$E,4,0)</f>
        <v>0</v>
      </c>
      <c r="AF279" s="74">
        <f t="shared" si="91"/>
        <v>0</v>
      </c>
      <c r="AG279" s="71">
        <f>VLOOKUP(A279,OM_SIAFI!$B:$F,5,0)</f>
        <v>0</v>
      </c>
      <c r="AH279" s="74">
        <f t="shared" si="92"/>
        <v>0</v>
      </c>
      <c r="AI279" s="86">
        <f t="shared" si="93"/>
        <v>72</v>
      </c>
    </row>
    <row r="280" spans="1:35" x14ac:dyDescent="0.25">
      <c r="A280" s="55">
        <v>786108</v>
      </c>
      <c r="B280" s="55" t="s">
        <v>449</v>
      </c>
      <c r="C280" s="56">
        <v>0</v>
      </c>
      <c r="D280" s="63">
        <f t="shared" si="94"/>
        <v>0</v>
      </c>
      <c r="E280" s="70" t="str" cm="1">
        <f t="array" ref="E280">_xlfn.IFS(D280&gt;20%,"10",D280&gt;10%,"7",D280&gt;0%,"4",D280=0,"0")</f>
        <v>0</v>
      </c>
      <c r="F280" s="74">
        <f t="shared" si="77"/>
        <v>0</v>
      </c>
      <c r="G280" s="56">
        <f>VLOOKUP(A280,PAGAMENTO!$A:$C,3,0)</f>
        <v>3052988.55</v>
      </c>
      <c r="H280" s="57">
        <f t="shared" si="78"/>
        <v>3.0952716725590496E-4</v>
      </c>
      <c r="I280" s="70" t="str" cm="1">
        <f t="array" ref="I280">_xlfn.IFS(H280&gt;20%,"10",H280&gt;10%,"7",H280&gt;0%,"4",H280=0,"0")</f>
        <v>4</v>
      </c>
      <c r="J280" s="74">
        <f t="shared" si="79"/>
        <v>12</v>
      </c>
      <c r="K280" s="56">
        <f>VLOOKUP(A280,MUNIC!C:E,3,0)</f>
        <v>64815.35</v>
      </c>
      <c r="L280" s="57">
        <f t="shared" si="80"/>
        <v>3.0510211215629854E-4</v>
      </c>
      <c r="M280" s="70" t="str">
        <f t="shared" si="81"/>
        <v>4</v>
      </c>
      <c r="N280" s="74">
        <f t="shared" si="82"/>
        <v>8</v>
      </c>
      <c r="O280" s="56">
        <v>0</v>
      </c>
      <c r="P280" s="56">
        <v>0</v>
      </c>
      <c r="Q280" s="72">
        <f t="shared" si="76"/>
        <v>0</v>
      </c>
      <c r="R280" s="57">
        <f t="shared" si="83"/>
        <v>0</v>
      </c>
      <c r="S280" s="70" t="str" cm="1">
        <f t="array" ref="S280">_xlfn.IFS(R280&gt;20%,"10",R280&gt;10%,"7",R280&gt;0%,"4",R280=0,"0")</f>
        <v>0</v>
      </c>
      <c r="T280" s="74">
        <f t="shared" si="84"/>
        <v>0</v>
      </c>
      <c r="U280" s="55" t="s">
        <v>772</v>
      </c>
      <c r="V280" s="71" t="str">
        <f t="shared" si="85"/>
        <v>10</v>
      </c>
      <c r="W280" s="74">
        <f t="shared" si="86"/>
        <v>40</v>
      </c>
      <c r="X280" s="55">
        <f>VLOOKUP(A280,'NOTAS AUDITORIA-CONTINUA-OM'!$A:$C,3,0)</f>
        <v>1</v>
      </c>
      <c r="Y280" s="57">
        <f>VLOOKUP(A280,'NOTAS AUDITORIA-CONTINUA-OM'!$A:$D,4,0)</f>
        <v>1.6846361185983828E-4</v>
      </c>
      <c r="Z280" s="71" t="str">
        <f t="shared" si="87"/>
        <v>4</v>
      </c>
      <c r="AA280" s="74">
        <f t="shared" si="88"/>
        <v>12</v>
      </c>
      <c r="AB280" s="55">
        <f>VLOOKUP(A280,'OM em FOCO'!$B:$G,6,0)</f>
        <v>0</v>
      </c>
      <c r="AC280" s="71">
        <f t="shared" si="89"/>
        <v>0</v>
      </c>
      <c r="AD280" s="74">
        <f t="shared" si="90"/>
        <v>0</v>
      </c>
      <c r="AE280" s="71">
        <f>VLOOKUP(A280,OM_SIAFI!$B:$E,4,0)</f>
        <v>0</v>
      </c>
      <c r="AF280" s="74">
        <f t="shared" si="91"/>
        <v>0</v>
      </c>
      <c r="AG280" s="71">
        <f>VLOOKUP(A280,OM_SIAFI!$B:$F,5,0)</f>
        <v>0</v>
      </c>
      <c r="AH280" s="74">
        <f t="shared" si="92"/>
        <v>0</v>
      </c>
      <c r="AI280" s="86">
        <f t="shared" si="93"/>
        <v>72</v>
      </c>
    </row>
    <row r="281" spans="1:35" x14ac:dyDescent="0.25">
      <c r="A281" s="55">
        <v>788317</v>
      </c>
      <c r="B281" s="55" t="s">
        <v>493</v>
      </c>
      <c r="C281" s="56">
        <v>0</v>
      </c>
      <c r="D281" s="63">
        <f t="shared" si="94"/>
        <v>0</v>
      </c>
      <c r="E281" s="70" t="str" cm="1">
        <f t="array" ref="E281">_xlfn.IFS(D281&gt;20%,"10",D281&gt;10%,"7",D281&gt;0%,"4",D281=0,"0")</f>
        <v>0</v>
      </c>
      <c r="F281" s="74">
        <f t="shared" si="77"/>
        <v>0</v>
      </c>
      <c r="G281" s="56">
        <f>VLOOKUP(A281,PAGAMENTO!$A:$C,3,0)</f>
        <v>3049259.8600000003</v>
      </c>
      <c r="H281" s="57">
        <f t="shared" si="78"/>
        <v>3.091491341141576E-4</v>
      </c>
      <c r="I281" s="70" t="str" cm="1">
        <f t="array" ref="I281">_xlfn.IFS(H281&gt;20%,"10",H281&gt;10%,"7",H281&gt;0%,"4",H281=0,"0")</f>
        <v>4</v>
      </c>
      <c r="J281" s="74">
        <f t="shared" si="79"/>
        <v>12</v>
      </c>
      <c r="K281" s="56">
        <f>VLOOKUP(A281,MUNIC!C:E,3,0)</f>
        <v>0</v>
      </c>
      <c r="L281" s="57">
        <f t="shared" si="80"/>
        <v>0</v>
      </c>
      <c r="M281" s="70" t="str">
        <f t="shared" si="81"/>
        <v>0</v>
      </c>
      <c r="N281" s="74">
        <f t="shared" si="82"/>
        <v>0</v>
      </c>
      <c r="O281" s="56">
        <v>0</v>
      </c>
      <c r="P281" s="56">
        <v>0</v>
      </c>
      <c r="Q281" s="72">
        <f t="shared" si="76"/>
        <v>0</v>
      </c>
      <c r="R281" s="57">
        <f t="shared" si="83"/>
        <v>0</v>
      </c>
      <c r="S281" s="70" t="str" cm="1">
        <f t="array" ref="S281">_xlfn.IFS(R281&gt;20%,"10",R281&gt;10%,"7",R281&gt;0%,"4",R281=0,"0")</f>
        <v>0</v>
      </c>
      <c r="T281" s="74">
        <f t="shared" si="84"/>
        <v>0</v>
      </c>
      <c r="U281" s="55" t="s">
        <v>772</v>
      </c>
      <c r="V281" s="71" t="str">
        <f t="shared" si="85"/>
        <v>10</v>
      </c>
      <c r="W281" s="74">
        <f t="shared" si="86"/>
        <v>40</v>
      </c>
      <c r="X281" s="56">
        <v>0</v>
      </c>
      <c r="Y281" s="57">
        <v>0</v>
      </c>
      <c r="Z281" s="71" t="str">
        <f t="shared" si="87"/>
        <v>4</v>
      </c>
      <c r="AA281" s="74">
        <f t="shared" si="88"/>
        <v>12</v>
      </c>
      <c r="AB281" s="55">
        <f>VLOOKUP(A281,'OM em FOCO'!$B:$G,6,0)</f>
        <v>0</v>
      </c>
      <c r="AC281" s="71">
        <f t="shared" si="89"/>
        <v>0</v>
      </c>
      <c r="AD281" s="74">
        <f t="shared" si="90"/>
        <v>0</v>
      </c>
      <c r="AE281" s="71">
        <f>VLOOKUP(A281,OM_SIAFI!$B:$E,4,0)</f>
        <v>0</v>
      </c>
      <c r="AF281" s="74">
        <f t="shared" si="91"/>
        <v>0</v>
      </c>
      <c r="AG281" s="71">
        <f>VLOOKUP(A281,OM_SIAFI!$B:$F,5,0)</f>
        <v>0</v>
      </c>
      <c r="AH281" s="74">
        <f t="shared" si="92"/>
        <v>0</v>
      </c>
      <c r="AI281" s="86">
        <f t="shared" si="93"/>
        <v>64</v>
      </c>
    </row>
    <row r="282" spans="1:35" x14ac:dyDescent="0.25">
      <c r="A282" s="55">
        <v>786105</v>
      </c>
      <c r="B282" s="55" t="s">
        <v>446</v>
      </c>
      <c r="C282" s="56">
        <v>0</v>
      </c>
      <c r="D282" s="63">
        <f t="shared" si="94"/>
        <v>0</v>
      </c>
      <c r="E282" s="70" t="str" cm="1">
        <f t="array" ref="E282">_xlfn.IFS(D282&gt;20%,"10",D282&gt;10%,"7",D282&gt;0%,"4",D282=0,"0")</f>
        <v>0</v>
      </c>
      <c r="F282" s="74">
        <f t="shared" si="77"/>
        <v>0</v>
      </c>
      <c r="G282" s="56">
        <f>VLOOKUP(A282,PAGAMENTO!$A:$C,3,0)</f>
        <v>3031442.92</v>
      </c>
      <c r="H282" s="57">
        <f t="shared" si="78"/>
        <v>3.0734276410095579E-4</v>
      </c>
      <c r="I282" s="70" t="str" cm="1">
        <f t="array" ref="I282">_xlfn.IFS(H282&gt;20%,"10",H282&gt;10%,"7",H282&gt;0%,"4",H282=0,"0")</f>
        <v>4</v>
      </c>
      <c r="J282" s="74">
        <f t="shared" si="79"/>
        <v>12</v>
      </c>
      <c r="K282" s="56">
        <f>VLOOKUP(A282,MUNIC!C:E,3,0)</f>
        <v>10311.4</v>
      </c>
      <c r="L282" s="57">
        <f t="shared" si="80"/>
        <v>4.8538346538103343E-5</v>
      </c>
      <c r="M282" s="70" t="str">
        <f t="shared" si="81"/>
        <v>4</v>
      </c>
      <c r="N282" s="74">
        <f t="shared" si="82"/>
        <v>8</v>
      </c>
      <c r="O282" s="56">
        <v>0</v>
      </c>
      <c r="P282" s="56">
        <v>0</v>
      </c>
      <c r="Q282" s="72">
        <f t="shared" si="76"/>
        <v>0</v>
      </c>
      <c r="R282" s="57">
        <f t="shared" si="83"/>
        <v>0</v>
      </c>
      <c r="S282" s="70" t="str" cm="1">
        <f t="array" ref="S282">_xlfn.IFS(R282&gt;20%,"10",R282&gt;10%,"7",R282&gt;0%,"4",R282=0,"0")</f>
        <v>0</v>
      </c>
      <c r="T282" s="74">
        <f t="shared" si="84"/>
        <v>0</v>
      </c>
      <c r="U282" s="55" t="s">
        <v>772</v>
      </c>
      <c r="V282" s="71" t="str">
        <f t="shared" si="85"/>
        <v>10</v>
      </c>
      <c r="W282" s="74">
        <f t="shared" si="86"/>
        <v>40</v>
      </c>
      <c r="X282" s="55">
        <f>VLOOKUP(A282,'NOTAS AUDITORIA-CONTINUA-OM'!$A:$C,3,0)</f>
        <v>2</v>
      </c>
      <c r="Y282" s="57">
        <f>VLOOKUP(A282,'NOTAS AUDITORIA-CONTINUA-OM'!$A:$D,4,0)</f>
        <v>3.3692722371967657E-4</v>
      </c>
      <c r="Z282" s="71" t="str">
        <f t="shared" si="87"/>
        <v>4</v>
      </c>
      <c r="AA282" s="74">
        <f t="shared" si="88"/>
        <v>12</v>
      </c>
      <c r="AB282" s="55">
        <f>VLOOKUP(A282,'OM em FOCO'!$B:$G,6,0)</f>
        <v>0</v>
      </c>
      <c r="AC282" s="71">
        <f t="shared" si="89"/>
        <v>0</v>
      </c>
      <c r="AD282" s="74">
        <f t="shared" si="90"/>
        <v>0</v>
      </c>
      <c r="AE282" s="71">
        <f>VLOOKUP(A282,OM_SIAFI!$B:$E,4,0)</f>
        <v>0</v>
      </c>
      <c r="AF282" s="74">
        <f t="shared" si="91"/>
        <v>0</v>
      </c>
      <c r="AG282" s="71">
        <f>VLOOKUP(A282,OM_SIAFI!$B:$F,5,0)</f>
        <v>0</v>
      </c>
      <c r="AH282" s="74">
        <f t="shared" si="92"/>
        <v>0</v>
      </c>
      <c r="AI282" s="86">
        <f t="shared" si="93"/>
        <v>72</v>
      </c>
    </row>
    <row r="283" spans="1:35" x14ac:dyDescent="0.25">
      <c r="A283" s="55">
        <v>788512</v>
      </c>
      <c r="B283" s="55" t="s">
        <v>502</v>
      </c>
      <c r="C283" s="56">
        <v>0</v>
      </c>
      <c r="D283" s="63">
        <f t="shared" si="94"/>
        <v>0</v>
      </c>
      <c r="E283" s="70" t="str" cm="1">
        <f t="array" ref="E283">_xlfn.IFS(D283&gt;20%,"10",D283&gt;10%,"7",D283&gt;0%,"4",D283=0,"0")</f>
        <v>0</v>
      </c>
      <c r="F283" s="74">
        <f t="shared" si="77"/>
        <v>0</v>
      </c>
      <c r="G283" s="56">
        <f>VLOOKUP(A283,PAGAMENTO!$A:$C,3,0)</f>
        <v>3026615.3100000005</v>
      </c>
      <c r="H283" s="57">
        <f t="shared" si="78"/>
        <v>3.0685331698268337E-4</v>
      </c>
      <c r="I283" s="70" t="str" cm="1">
        <f t="array" ref="I283">_xlfn.IFS(H283&gt;20%,"10",H283&gt;10%,"7",H283&gt;0%,"4",H283=0,"0")</f>
        <v>4</v>
      </c>
      <c r="J283" s="74">
        <f t="shared" si="79"/>
        <v>12</v>
      </c>
      <c r="K283" s="56">
        <f>VLOOKUP(A283,MUNIC!C:E,3,0)</f>
        <v>0</v>
      </c>
      <c r="L283" s="57">
        <f t="shared" si="80"/>
        <v>0</v>
      </c>
      <c r="M283" s="70" t="str">
        <f t="shared" si="81"/>
        <v>0</v>
      </c>
      <c r="N283" s="74">
        <f t="shared" si="82"/>
        <v>0</v>
      </c>
      <c r="O283" s="56">
        <v>0</v>
      </c>
      <c r="P283" s="56">
        <v>0</v>
      </c>
      <c r="Q283" s="72">
        <f t="shared" si="76"/>
        <v>0</v>
      </c>
      <c r="R283" s="57">
        <f t="shared" si="83"/>
        <v>0</v>
      </c>
      <c r="S283" s="70" t="str" cm="1">
        <f t="array" ref="S283">_xlfn.IFS(R283&gt;20%,"10",R283&gt;10%,"7",R283&gt;0%,"4",R283=0,"0")</f>
        <v>0</v>
      </c>
      <c r="T283" s="74">
        <f t="shared" si="84"/>
        <v>0</v>
      </c>
      <c r="U283" s="55" t="s">
        <v>772</v>
      </c>
      <c r="V283" s="71" t="str">
        <f t="shared" si="85"/>
        <v>10</v>
      </c>
      <c r="W283" s="74">
        <f t="shared" si="86"/>
        <v>40</v>
      </c>
      <c r="X283" s="56">
        <v>0</v>
      </c>
      <c r="Y283" s="57">
        <v>0</v>
      </c>
      <c r="Z283" s="71" t="str">
        <f t="shared" si="87"/>
        <v>4</v>
      </c>
      <c r="AA283" s="74">
        <f t="shared" si="88"/>
        <v>12</v>
      </c>
      <c r="AB283" s="55">
        <f>VLOOKUP(A283,'OM em FOCO'!$B:$G,6,0)</f>
        <v>0</v>
      </c>
      <c r="AC283" s="71">
        <f t="shared" si="89"/>
        <v>0</v>
      </c>
      <c r="AD283" s="74">
        <f t="shared" si="90"/>
        <v>0</v>
      </c>
      <c r="AE283" s="71">
        <f>VLOOKUP(A283,OM_SIAFI!$B:$E,4,0)</f>
        <v>0</v>
      </c>
      <c r="AF283" s="74">
        <f t="shared" si="91"/>
        <v>0</v>
      </c>
      <c r="AG283" s="71">
        <f>VLOOKUP(A283,OM_SIAFI!$B:$F,5,0)</f>
        <v>0</v>
      </c>
      <c r="AH283" s="74">
        <f t="shared" si="92"/>
        <v>0</v>
      </c>
      <c r="AI283" s="86">
        <f t="shared" si="93"/>
        <v>64</v>
      </c>
    </row>
    <row r="284" spans="1:35" x14ac:dyDescent="0.25">
      <c r="A284" s="55">
        <v>782512</v>
      </c>
      <c r="B284" s="55" t="s">
        <v>356</v>
      </c>
      <c r="C284" s="56">
        <v>0</v>
      </c>
      <c r="D284" s="63">
        <f t="shared" si="94"/>
        <v>0</v>
      </c>
      <c r="E284" s="70" t="str" cm="1">
        <f t="array" ref="E284">_xlfn.IFS(D284&gt;20%,"10",D284&gt;10%,"7",D284&gt;0%,"4",D284=0,"0")</f>
        <v>0</v>
      </c>
      <c r="F284" s="74">
        <f t="shared" si="77"/>
        <v>0</v>
      </c>
      <c r="G284" s="56">
        <f>VLOOKUP(A284,PAGAMENTO!$A:$C,3,0)</f>
        <v>2995802.08</v>
      </c>
      <c r="H284" s="57">
        <f t="shared" si="78"/>
        <v>3.0372931843512747E-4</v>
      </c>
      <c r="I284" s="70" t="str" cm="1">
        <f t="array" ref="I284">_xlfn.IFS(H284&gt;20%,"10",H284&gt;10%,"7",H284&gt;0%,"4",H284=0,"0")</f>
        <v>4</v>
      </c>
      <c r="J284" s="74">
        <f t="shared" si="79"/>
        <v>12</v>
      </c>
      <c r="K284" s="56">
        <f>VLOOKUP(A284,MUNIC!C:E,3,0)</f>
        <v>113815.4</v>
      </c>
      <c r="L284" s="57">
        <f t="shared" si="80"/>
        <v>5.357576397553046E-4</v>
      </c>
      <c r="M284" s="70" t="str">
        <f t="shared" si="81"/>
        <v>4</v>
      </c>
      <c r="N284" s="74">
        <f t="shared" si="82"/>
        <v>8</v>
      </c>
      <c r="O284" s="56">
        <v>0</v>
      </c>
      <c r="P284" s="56">
        <v>0</v>
      </c>
      <c r="Q284" s="72">
        <f t="shared" si="76"/>
        <v>0</v>
      </c>
      <c r="R284" s="57">
        <f t="shared" si="83"/>
        <v>0</v>
      </c>
      <c r="S284" s="70" t="str" cm="1">
        <f t="array" ref="S284">_xlfn.IFS(R284&gt;20%,"10",R284&gt;10%,"7",R284&gt;0%,"4",R284=0,"0")</f>
        <v>0</v>
      </c>
      <c r="T284" s="74">
        <f t="shared" si="84"/>
        <v>0</v>
      </c>
      <c r="U284" s="55" t="s">
        <v>772</v>
      </c>
      <c r="V284" s="71" t="str">
        <f t="shared" si="85"/>
        <v>10</v>
      </c>
      <c r="W284" s="74">
        <f t="shared" si="86"/>
        <v>40</v>
      </c>
      <c r="X284" s="55">
        <f>VLOOKUP(A284,'NOTAS AUDITORIA-CONTINUA-OM'!$A:$C,3,0)</f>
        <v>4</v>
      </c>
      <c r="Y284" s="57">
        <f>VLOOKUP(A284,'NOTAS AUDITORIA-CONTINUA-OM'!$A:$D,4,0)</f>
        <v>6.7385444743935314E-4</v>
      </c>
      <c r="Z284" s="71" t="str">
        <f t="shared" si="87"/>
        <v>4</v>
      </c>
      <c r="AA284" s="74">
        <f t="shared" si="88"/>
        <v>12</v>
      </c>
      <c r="AB284" s="55">
        <f>VLOOKUP(A284,'OM em FOCO'!$B:$G,6,0)</f>
        <v>0</v>
      </c>
      <c r="AC284" s="71">
        <f t="shared" si="89"/>
        <v>0</v>
      </c>
      <c r="AD284" s="74">
        <f t="shared" si="90"/>
        <v>0</v>
      </c>
      <c r="AE284" s="71">
        <f>VLOOKUP(A284,OM_SIAFI!$B:$E,4,0)</f>
        <v>0</v>
      </c>
      <c r="AF284" s="74">
        <f t="shared" si="91"/>
        <v>0</v>
      </c>
      <c r="AG284" s="71">
        <f>VLOOKUP(A284,OM_SIAFI!$B:$F,5,0)</f>
        <v>0</v>
      </c>
      <c r="AH284" s="74">
        <f t="shared" si="92"/>
        <v>0</v>
      </c>
      <c r="AI284" s="86">
        <f t="shared" si="93"/>
        <v>72</v>
      </c>
    </row>
    <row r="285" spans="1:35" x14ac:dyDescent="0.25">
      <c r="A285" s="55">
        <v>784515</v>
      </c>
      <c r="B285" s="55" t="s">
        <v>412</v>
      </c>
      <c r="C285" s="56">
        <v>0</v>
      </c>
      <c r="D285" s="63">
        <f t="shared" si="94"/>
        <v>0</v>
      </c>
      <c r="E285" s="70" t="str" cm="1">
        <f t="array" ref="E285">_xlfn.IFS(D285&gt;20%,"10",D285&gt;10%,"7",D285&gt;0%,"4",D285=0,"0")</f>
        <v>0</v>
      </c>
      <c r="F285" s="74">
        <f t="shared" si="77"/>
        <v>0</v>
      </c>
      <c r="G285" s="56">
        <f>VLOOKUP(A285,PAGAMENTO!$A:$C,3,0)</f>
        <v>2982649.2399999998</v>
      </c>
      <c r="H285" s="57">
        <f t="shared" si="78"/>
        <v>3.0239581808296591E-4</v>
      </c>
      <c r="I285" s="70" t="str" cm="1">
        <f t="array" ref="I285">_xlfn.IFS(H285&gt;20%,"10",H285&gt;10%,"7",H285&gt;0%,"4",H285=0,"0")</f>
        <v>4</v>
      </c>
      <c r="J285" s="74">
        <f t="shared" si="79"/>
        <v>12</v>
      </c>
      <c r="K285" s="56">
        <f>VLOOKUP(A285,MUNIC!C:E,3,0)</f>
        <v>0</v>
      </c>
      <c r="L285" s="57">
        <f t="shared" si="80"/>
        <v>0</v>
      </c>
      <c r="M285" s="70" t="str">
        <f t="shared" si="81"/>
        <v>0</v>
      </c>
      <c r="N285" s="74">
        <f t="shared" si="82"/>
        <v>0</v>
      </c>
      <c r="O285" s="56">
        <v>0</v>
      </c>
      <c r="P285" s="56">
        <v>0</v>
      </c>
      <c r="Q285" s="72">
        <f t="shared" si="76"/>
        <v>0</v>
      </c>
      <c r="R285" s="57">
        <f t="shared" si="83"/>
        <v>0</v>
      </c>
      <c r="S285" s="70" t="str" cm="1">
        <f t="array" ref="S285">_xlfn.IFS(R285&gt;20%,"10",R285&gt;10%,"7",R285&gt;0%,"4",R285=0,"0")</f>
        <v>0</v>
      </c>
      <c r="T285" s="74">
        <f t="shared" si="84"/>
        <v>0</v>
      </c>
      <c r="U285" s="55" t="s">
        <v>772</v>
      </c>
      <c r="V285" s="71" t="str">
        <f t="shared" si="85"/>
        <v>10</v>
      </c>
      <c r="W285" s="74">
        <f t="shared" si="86"/>
        <v>40</v>
      </c>
      <c r="X285" s="56">
        <v>0</v>
      </c>
      <c r="Y285" s="57">
        <v>0</v>
      </c>
      <c r="Z285" s="71" t="str">
        <f t="shared" si="87"/>
        <v>4</v>
      </c>
      <c r="AA285" s="74">
        <f t="shared" si="88"/>
        <v>12</v>
      </c>
      <c r="AB285" s="55">
        <f>VLOOKUP(A285,'OM em FOCO'!$B:$G,6,0)</f>
        <v>0</v>
      </c>
      <c r="AC285" s="71">
        <f t="shared" si="89"/>
        <v>0</v>
      </c>
      <c r="AD285" s="74">
        <f t="shared" si="90"/>
        <v>0</v>
      </c>
      <c r="AE285" s="71">
        <f>VLOOKUP(A285,OM_SIAFI!$B:$E,4,0)</f>
        <v>0</v>
      </c>
      <c r="AF285" s="74">
        <f t="shared" si="91"/>
        <v>0</v>
      </c>
      <c r="AG285" s="71">
        <f>VLOOKUP(A285,OM_SIAFI!$B:$F,5,0)</f>
        <v>0</v>
      </c>
      <c r="AH285" s="74">
        <f t="shared" si="92"/>
        <v>0</v>
      </c>
      <c r="AI285" s="86">
        <f t="shared" si="93"/>
        <v>64</v>
      </c>
    </row>
    <row r="286" spans="1:35" x14ac:dyDescent="0.25">
      <c r="A286" s="55">
        <v>762411</v>
      </c>
      <c r="B286" s="55" t="s">
        <v>263</v>
      </c>
      <c r="C286" s="56">
        <v>0</v>
      </c>
      <c r="D286" s="63">
        <f t="shared" si="94"/>
        <v>0</v>
      </c>
      <c r="E286" s="70" t="str" cm="1">
        <f t="array" ref="E286">_xlfn.IFS(D286&gt;20%,"10",D286&gt;10%,"7",D286&gt;0%,"4",D286=0,"0")</f>
        <v>0</v>
      </c>
      <c r="F286" s="74">
        <f t="shared" si="77"/>
        <v>0</v>
      </c>
      <c r="G286" s="56">
        <f>VLOOKUP(A286,PAGAMENTO!$A:$C,3,0)</f>
        <v>2973439.98</v>
      </c>
      <c r="H286" s="57">
        <f t="shared" si="78"/>
        <v>3.0146213748979007E-4</v>
      </c>
      <c r="I286" s="70" t="str" cm="1">
        <f t="array" ref="I286">_xlfn.IFS(H286&gt;20%,"10",H286&gt;10%,"7",H286&gt;0%,"4",H286=0,"0")</f>
        <v>4</v>
      </c>
      <c r="J286" s="74">
        <f t="shared" si="79"/>
        <v>12</v>
      </c>
      <c r="K286" s="56">
        <f>VLOOKUP(A286,MUNIC!C:E,3,0)</f>
        <v>0</v>
      </c>
      <c r="L286" s="57">
        <f t="shared" si="80"/>
        <v>0</v>
      </c>
      <c r="M286" s="70" t="str">
        <f t="shared" si="81"/>
        <v>0</v>
      </c>
      <c r="N286" s="74">
        <f t="shared" si="82"/>
        <v>0</v>
      </c>
      <c r="O286" s="56">
        <v>0</v>
      </c>
      <c r="P286" s="56">
        <v>0</v>
      </c>
      <c r="Q286" s="72">
        <f t="shared" si="76"/>
        <v>0</v>
      </c>
      <c r="R286" s="57">
        <f t="shared" si="83"/>
        <v>0</v>
      </c>
      <c r="S286" s="70" t="str" cm="1">
        <f t="array" ref="S286">_xlfn.IFS(R286&gt;20%,"10",R286&gt;10%,"7",R286&gt;0%,"4",R286=0,"0")</f>
        <v>0</v>
      </c>
      <c r="T286" s="74">
        <f t="shared" si="84"/>
        <v>0</v>
      </c>
      <c r="U286" s="55" t="s">
        <v>772</v>
      </c>
      <c r="V286" s="71" t="str">
        <f t="shared" si="85"/>
        <v>10</v>
      </c>
      <c r="W286" s="74">
        <f t="shared" si="86"/>
        <v>40</v>
      </c>
      <c r="X286" s="55">
        <f>VLOOKUP(A286,'NOTAS AUDITORIA-CONTINUA-OM'!$A:$C,3,0)</f>
        <v>1</v>
      </c>
      <c r="Y286" s="57">
        <f>VLOOKUP(A286,'NOTAS AUDITORIA-CONTINUA-OM'!$A:$D,4,0)</f>
        <v>1.6846361185983828E-4</v>
      </c>
      <c r="Z286" s="71" t="str">
        <f t="shared" si="87"/>
        <v>4</v>
      </c>
      <c r="AA286" s="74">
        <f t="shared" si="88"/>
        <v>12</v>
      </c>
      <c r="AB286" s="55">
        <f>VLOOKUP(A286,'OM em FOCO'!$B:$G,6,0)</f>
        <v>0</v>
      </c>
      <c r="AC286" s="71">
        <f t="shared" si="89"/>
        <v>0</v>
      </c>
      <c r="AD286" s="74">
        <f t="shared" si="90"/>
        <v>0</v>
      </c>
      <c r="AE286" s="71">
        <f>VLOOKUP(A286,OM_SIAFI!$B:$E,4,0)</f>
        <v>0</v>
      </c>
      <c r="AF286" s="74">
        <f t="shared" si="91"/>
        <v>0</v>
      </c>
      <c r="AG286" s="71">
        <f>VLOOKUP(A286,OM_SIAFI!$B:$F,5,0)</f>
        <v>0</v>
      </c>
      <c r="AH286" s="74">
        <f t="shared" si="92"/>
        <v>0</v>
      </c>
      <c r="AI286" s="86">
        <f t="shared" si="93"/>
        <v>64</v>
      </c>
    </row>
    <row r="287" spans="1:35" x14ac:dyDescent="0.25">
      <c r="A287" s="55">
        <v>761000</v>
      </c>
      <c r="B287" s="55" t="s">
        <v>257</v>
      </c>
      <c r="C287" s="56">
        <v>0</v>
      </c>
      <c r="D287" s="63">
        <f t="shared" si="94"/>
        <v>0</v>
      </c>
      <c r="E287" s="70" t="str" cm="1">
        <f t="array" ref="E287">_xlfn.IFS(D287&gt;20%,"10",D287&gt;10%,"7",D287&gt;0%,"4",D287=0,"0")</f>
        <v>0</v>
      </c>
      <c r="F287" s="74">
        <f t="shared" si="77"/>
        <v>0</v>
      </c>
      <c r="G287" s="56">
        <f>VLOOKUP(A287,PAGAMENTO!$A:$C,3,0)</f>
        <v>2920261.5400000005</v>
      </c>
      <c r="H287" s="57">
        <f t="shared" si="78"/>
        <v>2.9607064268962515E-4</v>
      </c>
      <c r="I287" s="70" t="str" cm="1">
        <f t="array" ref="I287">_xlfn.IFS(H287&gt;20%,"10",H287&gt;10%,"7",H287&gt;0%,"4",H287=0,"0")</f>
        <v>4</v>
      </c>
      <c r="J287" s="74">
        <f t="shared" si="79"/>
        <v>12</v>
      </c>
      <c r="K287" s="56">
        <f>VLOOKUP(A287,MUNIC!C:E,3,0)</f>
        <v>0</v>
      </c>
      <c r="L287" s="57">
        <f t="shared" si="80"/>
        <v>0</v>
      </c>
      <c r="M287" s="70" t="str">
        <f t="shared" si="81"/>
        <v>0</v>
      </c>
      <c r="N287" s="74">
        <f t="shared" si="82"/>
        <v>0</v>
      </c>
      <c r="O287" s="56">
        <v>0</v>
      </c>
      <c r="P287" s="56">
        <v>0</v>
      </c>
      <c r="Q287" s="72">
        <f t="shared" si="76"/>
        <v>0</v>
      </c>
      <c r="R287" s="57">
        <f t="shared" si="83"/>
        <v>0</v>
      </c>
      <c r="S287" s="70" t="str" cm="1">
        <f t="array" ref="S287">_xlfn.IFS(R287&gt;20%,"10",R287&gt;10%,"7",R287&gt;0%,"4",R287=0,"0")</f>
        <v>0</v>
      </c>
      <c r="T287" s="74">
        <f t="shared" si="84"/>
        <v>0</v>
      </c>
      <c r="U287" s="55" t="s">
        <v>772</v>
      </c>
      <c r="V287" s="71" t="str">
        <f t="shared" si="85"/>
        <v>10</v>
      </c>
      <c r="W287" s="74">
        <f t="shared" si="86"/>
        <v>40</v>
      </c>
      <c r="X287" s="56">
        <v>0</v>
      </c>
      <c r="Y287" s="57">
        <v>0</v>
      </c>
      <c r="Z287" s="71" t="str">
        <f t="shared" si="87"/>
        <v>4</v>
      </c>
      <c r="AA287" s="74">
        <f t="shared" si="88"/>
        <v>12</v>
      </c>
      <c r="AB287" s="55">
        <f>VLOOKUP(A287,'OM em FOCO'!$B:$G,6,0)</f>
        <v>0</v>
      </c>
      <c r="AC287" s="71">
        <f t="shared" si="89"/>
        <v>0</v>
      </c>
      <c r="AD287" s="74">
        <f t="shared" si="90"/>
        <v>0</v>
      </c>
      <c r="AE287" s="71">
        <f>VLOOKUP(A287,OM_SIAFI!$B:$E,4,0)</f>
        <v>0</v>
      </c>
      <c r="AF287" s="74">
        <f t="shared" si="91"/>
        <v>0</v>
      </c>
      <c r="AG287" s="71">
        <f>VLOOKUP(A287,OM_SIAFI!$B:$F,5,0)</f>
        <v>0</v>
      </c>
      <c r="AH287" s="74">
        <f t="shared" si="92"/>
        <v>0</v>
      </c>
      <c r="AI287" s="86">
        <f t="shared" si="93"/>
        <v>64</v>
      </c>
    </row>
    <row r="288" spans="1:35" x14ac:dyDescent="0.25">
      <c r="A288" s="55">
        <v>789331</v>
      </c>
      <c r="B288" s="55" t="s">
        <v>521</v>
      </c>
      <c r="C288" s="56">
        <v>0</v>
      </c>
      <c r="D288" s="63">
        <f t="shared" si="94"/>
        <v>0</v>
      </c>
      <c r="E288" s="70" t="str" cm="1">
        <f t="array" ref="E288">_xlfn.IFS(D288&gt;20%,"10",D288&gt;10%,"7",D288&gt;0%,"4",D288=0,"0")</f>
        <v>0</v>
      </c>
      <c r="F288" s="74">
        <f t="shared" si="77"/>
        <v>0</v>
      </c>
      <c r="G288" s="56">
        <f>VLOOKUP(A288,PAGAMENTO!$A:$C,3,0)</f>
        <v>2815331.82</v>
      </c>
      <c r="H288" s="57">
        <f t="shared" si="78"/>
        <v>2.8543234566995394E-4</v>
      </c>
      <c r="I288" s="70" t="str" cm="1">
        <f t="array" ref="I288">_xlfn.IFS(H288&gt;20%,"10",H288&gt;10%,"7",H288&gt;0%,"4",H288=0,"0")</f>
        <v>4</v>
      </c>
      <c r="J288" s="74">
        <f t="shared" si="79"/>
        <v>12</v>
      </c>
      <c r="K288" s="56">
        <f>VLOOKUP(A288,MUNIC!C:E,3,0)</f>
        <v>96841.2</v>
      </c>
      <c r="L288" s="57">
        <f t="shared" si="80"/>
        <v>4.5585582217407661E-4</v>
      </c>
      <c r="M288" s="70" t="str">
        <f t="shared" si="81"/>
        <v>4</v>
      </c>
      <c r="N288" s="74">
        <f t="shared" si="82"/>
        <v>8</v>
      </c>
      <c r="O288" s="56">
        <v>0</v>
      </c>
      <c r="P288" s="56">
        <v>0</v>
      </c>
      <c r="Q288" s="72">
        <f t="shared" si="76"/>
        <v>0</v>
      </c>
      <c r="R288" s="57">
        <f t="shared" si="83"/>
        <v>0</v>
      </c>
      <c r="S288" s="70" t="str" cm="1">
        <f t="array" ref="S288">_xlfn.IFS(R288&gt;20%,"10",R288&gt;10%,"7",R288&gt;0%,"4",R288=0,"0")</f>
        <v>0</v>
      </c>
      <c r="T288" s="74">
        <f t="shared" si="84"/>
        <v>0</v>
      </c>
      <c r="U288" s="55" t="s">
        <v>772</v>
      </c>
      <c r="V288" s="71" t="str">
        <f t="shared" si="85"/>
        <v>10</v>
      </c>
      <c r="W288" s="74">
        <f t="shared" si="86"/>
        <v>40</v>
      </c>
      <c r="X288" s="55">
        <f>VLOOKUP(A288,'NOTAS AUDITORIA-CONTINUA-OM'!$A:$C,3,0)</f>
        <v>1</v>
      </c>
      <c r="Y288" s="57">
        <f>VLOOKUP(A288,'NOTAS AUDITORIA-CONTINUA-OM'!$A:$D,4,0)</f>
        <v>1.6846361185983828E-4</v>
      </c>
      <c r="Z288" s="71" t="str">
        <f t="shared" si="87"/>
        <v>4</v>
      </c>
      <c r="AA288" s="74">
        <f t="shared" si="88"/>
        <v>12</v>
      </c>
      <c r="AB288" s="55">
        <f>VLOOKUP(A288,'OM em FOCO'!$B:$G,6,0)</f>
        <v>0</v>
      </c>
      <c r="AC288" s="71">
        <f t="shared" si="89"/>
        <v>0</v>
      </c>
      <c r="AD288" s="74">
        <f t="shared" si="90"/>
        <v>0</v>
      </c>
      <c r="AE288" s="71">
        <f>VLOOKUP(A288,OM_SIAFI!$B:$E,4,0)</f>
        <v>0</v>
      </c>
      <c r="AF288" s="74">
        <f t="shared" si="91"/>
        <v>0</v>
      </c>
      <c r="AG288" s="71">
        <f>VLOOKUP(A288,OM_SIAFI!$B:$F,5,0)</f>
        <v>0</v>
      </c>
      <c r="AH288" s="74">
        <f t="shared" si="92"/>
        <v>0</v>
      </c>
      <c r="AI288" s="86">
        <f t="shared" si="93"/>
        <v>72</v>
      </c>
    </row>
    <row r="289" spans="1:35" x14ac:dyDescent="0.25">
      <c r="A289" s="55">
        <v>788343</v>
      </c>
      <c r="B289" s="55" t="s">
        <v>499</v>
      </c>
      <c r="C289" s="56">
        <v>0</v>
      </c>
      <c r="D289" s="63">
        <f t="shared" si="94"/>
        <v>0</v>
      </c>
      <c r="E289" s="70" t="str" cm="1">
        <f t="array" ref="E289">_xlfn.IFS(D289&gt;20%,"10",D289&gt;10%,"7",D289&gt;0%,"4",D289=0,"0")</f>
        <v>0</v>
      </c>
      <c r="F289" s="74">
        <f t="shared" si="77"/>
        <v>0</v>
      </c>
      <c r="G289" s="56">
        <f>VLOOKUP(A289,PAGAMENTO!$A:$C,3,0)</f>
        <v>2730138.8700000006</v>
      </c>
      <c r="H289" s="57">
        <f t="shared" si="78"/>
        <v>2.76795060579686E-4</v>
      </c>
      <c r="I289" s="70" t="str" cm="1">
        <f t="array" ref="I289">_xlfn.IFS(H289&gt;20%,"10",H289&gt;10%,"7",H289&gt;0%,"4",H289=0,"0")</f>
        <v>4</v>
      </c>
      <c r="J289" s="74">
        <f t="shared" si="79"/>
        <v>12</v>
      </c>
      <c r="K289" s="56">
        <f>VLOOKUP(A289,MUNIC!C:E,3,0)</f>
        <v>0</v>
      </c>
      <c r="L289" s="57">
        <f t="shared" si="80"/>
        <v>0</v>
      </c>
      <c r="M289" s="70" t="str">
        <f t="shared" si="81"/>
        <v>0</v>
      </c>
      <c r="N289" s="74">
        <f t="shared" si="82"/>
        <v>0</v>
      </c>
      <c r="O289" s="56">
        <v>0</v>
      </c>
      <c r="P289" s="56">
        <v>0</v>
      </c>
      <c r="Q289" s="72">
        <f t="shared" si="76"/>
        <v>0</v>
      </c>
      <c r="R289" s="57">
        <f t="shared" si="83"/>
        <v>0</v>
      </c>
      <c r="S289" s="70" t="str" cm="1">
        <f t="array" ref="S289">_xlfn.IFS(R289&gt;20%,"10",R289&gt;10%,"7",R289&gt;0%,"4",R289=0,"0")</f>
        <v>0</v>
      </c>
      <c r="T289" s="74">
        <f t="shared" si="84"/>
        <v>0</v>
      </c>
      <c r="U289" s="55" t="s">
        <v>772</v>
      </c>
      <c r="V289" s="71" t="str">
        <f t="shared" si="85"/>
        <v>10</v>
      </c>
      <c r="W289" s="74">
        <f t="shared" si="86"/>
        <v>40</v>
      </c>
      <c r="X289" s="56">
        <v>0</v>
      </c>
      <c r="Y289" s="57">
        <v>0</v>
      </c>
      <c r="Z289" s="71" t="str">
        <f t="shared" si="87"/>
        <v>4</v>
      </c>
      <c r="AA289" s="74">
        <f t="shared" si="88"/>
        <v>12</v>
      </c>
      <c r="AB289" s="55">
        <f>VLOOKUP(A289,'OM em FOCO'!$B:$G,6,0)</f>
        <v>0</v>
      </c>
      <c r="AC289" s="71">
        <f t="shared" si="89"/>
        <v>0</v>
      </c>
      <c r="AD289" s="74">
        <f t="shared" si="90"/>
        <v>0</v>
      </c>
      <c r="AE289" s="71">
        <f>VLOOKUP(A289,OM_SIAFI!$B:$E,4,0)</f>
        <v>0</v>
      </c>
      <c r="AF289" s="74">
        <f t="shared" si="91"/>
        <v>0</v>
      </c>
      <c r="AG289" s="71">
        <f>VLOOKUP(A289,OM_SIAFI!$B:$F,5,0)</f>
        <v>0</v>
      </c>
      <c r="AH289" s="74">
        <f t="shared" si="92"/>
        <v>0</v>
      </c>
      <c r="AI289" s="86">
        <f t="shared" si="93"/>
        <v>64</v>
      </c>
    </row>
    <row r="290" spans="1:35" x14ac:dyDescent="0.25">
      <c r="A290" s="55">
        <v>786107</v>
      </c>
      <c r="B290" s="55" t="s">
        <v>448</v>
      </c>
      <c r="C290" s="56">
        <v>0</v>
      </c>
      <c r="D290" s="63">
        <f t="shared" si="94"/>
        <v>0</v>
      </c>
      <c r="E290" s="70" t="str" cm="1">
        <f t="array" ref="E290">_xlfn.IFS(D290&gt;20%,"10",D290&gt;10%,"7",D290&gt;0%,"4",D290=0,"0")</f>
        <v>0</v>
      </c>
      <c r="F290" s="74">
        <f t="shared" si="77"/>
        <v>0</v>
      </c>
      <c r="G290" s="56">
        <f>VLOOKUP(A290,PAGAMENTO!$A:$C,3,0)</f>
        <v>2643194.7800000003</v>
      </c>
      <c r="H290" s="57">
        <f t="shared" si="78"/>
        <v>2.6798023620461828E-4</v>
      </c>
      <c r="I290" s="70" t="str" cm="1">
        <f t="array" ref="I290">_xlfn.IFS(H290&gt;20%,"10",H290&gt;10%,"7",H290&gt;0%,"4",H290=0,"0")</f>
        <v>4</v>
      </c>
      <c r="J290" s="74">
        <f t="shared" si="79"/>
        <v>12</v>
      </c>
      <c r="K290" s="56">
        <f>VLOOKUP(A290,MUNIC!C:E,3,0)</f>
        <v>86084.25</v>
      </c>
      <c r="L290" s="57">
        <f t="shared" si="80"/>
        <v>4.0522016001442318E-4</v>
      </c>
      <c r="M290" s="70" t="str">
        <f t="shared" si="81"/>
        <v>4</v>
      </c>
      <c r="N290" s="74">
        <f t="shared" si="82"/>
        <v>8</v>
      </c>
      <c r="O290" s="56">
        <v>0</v>
      </c>
      <c r="P290" s="56">
        <v>0</v>
      </c>
      <c r="Q290" s="72">
        <f t="shared" si="76"/>
        <v>0</v>
      </c>
      <c r="R290" s="57">
        <f t="shared" si="83"/>
        <v>0</v>
      </c>
      <c r="S290" s="70" t="str" cm="1">
        <f t="array" ref="S290">_xlfn.IFS(R290&gt;20%,"10",R290&gt;10%,"7",R290&gt;0%,"4",R290=0,"0")</f>
        <v>0</v>
      </c>
      <c r="T290" s="74">
        <f t="shared" si="84"/>
        <v>0</v>
      </c>
      <c r="U290" s="55" t="s">
        <v>772</v>
      </c>
      <c r="V290" s="71" t="str">
        <f t="shared" si="85"/>
        <v>10</v>
      </c>
      <c r="W290" s="74">
        <f t="shared" si="86"/>
        <v>40</v>
      </c>
      <c r="X290" s="55">
        <f>VLOOKUP(A290,'NOTAS AUDITORIA-CONTINUA-OM'!$A:$C,3,0)</f>
        <v>1</v>
      </c>
      <c r="Y290" s="57">
        <f>VLOOKUP(A290,'NOTAS AUDITORIA-CONTINUA-OM'!$A:$D,4,0)</f>
        <v>1.6846361185983828E-4</v>
      </c>
      <c r="Z290" s="71" t="str">
        <f t="shared" si="87"/>
        <v>4</v>
      </c>
      <c r="AA290" s="74">
        <f t="shared" si="88"/>
        <v>12</v>
      </c>
      <c r="AB290" s="55">
        <f>VLOOKUP(A290,'OM em FOCO'!$B:$G,6,0)</f>
        <v>0</v>
      </c>
      <c r="AC290" s="71">
        <f t="shared" si="89"/>
        <v>0</v>
      </c>
      <c r="AD290" s="74">
        <f t="shared" si="90"/>
        <v>0</v>
      </c>
      <c r="AE290" s="71">
        <f>VLOOKUP(A290,OM_SIAFI!$B:$E,4,0)</f>
        <v>0</v>
      </c>
      <c r="AF290" s="74">
        <f t="shared" si="91"/>
        <v>0</v>
      </c>
      <c r="AG290" s="71">
        <f>VLOOKUP(A290,OM_SIAFI!$B:$F,5,0)</f>
        <v>0</v>
      </c>
      <c r="AH290" s="74">
        <f t="shared" si="92"/>
        <v>0</v>
      </c>
      <c r="AI290" s="86">
        <f t="shared" si="93"/>
        <v>72</v>
      </c>
    </row>
    <row r="291" spans="1:35" x14ac:dyDescent="0.25">
      <c r="A291" s="55">
        <v>786313</v>
      </c>
      <c r="B291" s="55" t="s">
        <v>457</v>
      </c>
      <c r="C291" s="56">
        <v>0</v>
      </c>
      <c r="D291" s="63">
        <f t="shared" si="94"/>
        <v>0</v>
      </c>
      <c r="E291" s="70" t="str" cm="1">
        <f t="array" ref="E291">_xlfn.IFS(D291&gt;20%,"10",D291&gt;10%,"7",D291&gt;0%,"4",D291=0,"0")</f>
        <v>0</v>
      </c>
      <c r="F291" s="74">
        <f t="shared" si="77"/>
        <v>0</v>
      </c>
      <c r="G291" s="56">
        <f>VLOOKUP(A291,PAGAMENTO!$A:$C,3,0)</f>
        <v>2627094.9900000002</v>
      </c>
      <c r="H291" s="57">
        <f t="shared" si="78"/>
        <v>2.6634795940092215E-4</v>
      </c>
      <c r="I291" s="70" t="str" cm="1">
        <f t="array" ref="I291">_xlfn.IFS(H291&gt;20%,"10",H291&gt;10%,"7",H291&gt;0%,"4",H291=0,"0")</f>
        <v>4</v>
      </c>
      <c r="J291" s="74">
        <f t="shared" si="79"/>
        <v>12</v>
      </c>
      <c r="K291" s="56">
        <f>VLOOKUP(A291,MUNIC!C:E,3,0)</f>
        <v>0</v>
      </c>
      <c r="L291" s="57">
        <f t="shared" si="80"/>
        <v>0</v>
      </c>
      <c r="M291" s="70" t="str">
        <f t="shared" si="81"/>
        <v>0</v>
      </c>
      <c r="N291" s="74">
        <f t="shared" si="82"/>
        <v>0</v>
      </c>
      <c r="O291" s="56">
        <v>0</v>
      </c>
      <c r="P291" s="56">
        <v>0</v>
      </c>
      <c r="Q291" s="72">
        <f t="shared" si="76"/>
        <v>0</v>
      </c>
      <c r="R291" s="57">
        <f t="shared" si="83"/>
        <v>0</v>
      </c>
      <c r="S291" s="70" t="str" cm="1">
        <f t="array" ref="S291">_xlfn.IFS(R291&gt;20%,"10",R291&gt;10%,"7",R291&gt;0%,"4",R291=0,"0")</f>
        <v>0</v>
      </c>
      <c r="T291" s="74">
        <f t="shared" si="84"/>
        <v>0</v>
      </c>
      <c r="U291" s="55" t="s">
        <v>772</v>
      </c>
      <c r="V291" s="71" t="str">
        <f t="shared" si="85"/>
        <v>10</v>
      </c>
      <c r="W291" s="74">
        <f t="shared" si="86"/>
        <v>40</v>
      </c>
      <c r="X291" s="56">
        <v>0</v>
      </c>
      <c r="Y291" s="57">
        <v>0</v>
      </c>
      <c r="Z291" s="71" t="str">
        <f t="shared" si="87"/>
        <v>4</v>
      </c>
      <c r="AA291" s="74">
        <f t="shared" si="88"/>
        <v>12</v>
      </c>
      <c r="AB291" s="55">
        <f>VLOOKUP(A291,'OM em FOCO'!$B:$G,6,0)</f>
        <v>0</v>
      </c>
      <c r="AC291" s="71">
        <f t="shared" si="89"/>
        <v>0</v>
      </c>
      <c r="AD291" s="74">
        <f t="shared" si="90"/>
        <v>0</v>
      </c>
      <c r="AE291" s="71">
        <f>VLOOKUP(A291,OM_SIAFI!$B:$E,4,0)</f>
        <v>0</v>
      </c>
      <c r="AF291" s="74">
        <f t="shared" si="91"/>
        <v>0</v>
      </c>
      <c r="AG291" s="71">
        <f>VLOOKUP(A291,OM_SIAFI!$B:$F,5,0)</f>
        <v>0</v>
      </c>
      <c r="AH291" s="74">
        <f t="shared" si="92"/>
        <v>0</v>
      </c>
      <c r="AI291" s="86">
        <f t="shared" si="93"/>
        <v>64</v>
      </c>
    </row>
    <row r="292" spans="1:35" x14ac:dyDescent="0.25">
      <c r="A292" s="55">
        <v>784516</v>
      </c>
      <c r="B292" s="55" t="s">
        <v>413</v>
      </c>
      <c r="C292" s="56">
        <v>0</v>
      </c>
      <c r="D292" s="63">
        <f t="shared" si="94"/>
        <v>0</v>
      </c>
      <c r="E292" s="70" t="str" cm="1">
        <f t="array" ref="E292">_xlfn.IFS(D292&gt;20%,"10",D292&gt;10%,"7",D292&gt;0%,"4",D292=0,"0")</f>
        <v>0</v>
      </c>
      <c r="F292" s="74">
        <f t="shared" si="77"/>
        <v>0</v>
      </c>
      <c r="G292" s="56">
        <f>VLOOKUP(A292,PAGAMENTO!$A:$C,3,0)</f>
        <v>2625844.3199999998</v>
      </c>
      <c r="H292" s="57">
        <f t="shared" si="78"/>
        <v>2.6622116025446874E-4</v>
      </c>
      <c r="I292" s="70" t="str" cm="1">
        <f t="array" ref="I292">_xlfn.IFS(H292&gt;20%,"10",H292&gt;10%,"7",H292&gt;0%,"4",H292=0,"0")</f>
        <v>4</v>
      </c>
      <c r="J292" s="74">
        <f t="shared" si="79"/>
        <v>12</v>
      </c>
      <c r="K292" s="56">
        <f>VLOOKUP(A292,MUNIC!C:E,3,0)</f>
        <v>0</v>
      </c>
      <c r="L292" s="57">
        <f t="shared" si="80"/>
        <v>0</v>
      </c>
      <c r="M292" s="70" t="str">
        <f t="shared" si="81"/>
        <v>0</v>
      </c>
      <c r="N292" s="74">
        <f t="shared" si="82"/>
        <v>0</v>
      </c>
      <c r="O292" s="56">
        <v>0</v>
      </c>
      <c r="P292" s="56">
        <v>0</v>
      </c>
      <c r="Q292" s="72">
        <f t="shared" si="76"/>
        <v>0</v>
      </c>
      <c r="R292" s="57">
        <f t="shared" si="83"/>
        <v>0</v>
      </c>
      <c r="S292" s="70" t="str" cm="1">
        <f t="array" ref="S292">_xlfn.IFS(R292&gt;20%,"10",R292&gt;10%,"7",R292&gt;0%,"4",R292=0,"0")</f>
        <v>0</v>
      </c>
      <c r="T292" s="74">
        <f t="shared" si="84"/>
        <v>0</v>
      </c>
      <c r="U292" s="55" t="s">
        <v>772</v>
      </c>
      <c r="V292" s="71" t="str">
        <f t="shared" si="85"/>
        <v>10</v>
      </c>
      <c r="W292" s="74">
        <f t="shared" si="86"/>
        <v>40</v>
      </c>
      <c r="X292" s="56">
        <v>0</v>
      </c>
      <c r="Y292" s="57">
        <v>0</v>
      </c>
      <c r="Z292" s="71" t="str">
        <f t="shared" si="87"/>
        <v>4</v>
      </c>
      <c r="AA292" s="74">
        <f t="shared" si="88"/>
        <v>12</v>
      </c>
      <c r="AB292" s="55">
        <f>VLOOKUP(A292,'OM em FOCO'!$B:$G,6,0)</f>
        <v>0</v>
      </c>
      <c r="AC292" s="71">
        <f t="shared" si="89"/>
        <v>0</v>
      </c>
      <c r="AD292" s="74">
        <f t="shared" si="90"/>
        <v>0</v>
      </c>
      <c r="AE292" s="71">
        <f>VLOOKUP(A292,OM_SIAFI!$B:$E,4,0)</f>
        <v>0</v>
      </c>
      <c r="AF292" s="74">
        <f t="shared" si="91"/>
        <v>0</v>
      </c>
      <c r="AG292" s="71">
        <f>VLOOKUP(A292,OM_SIAFI!$B:$F,5,0)</f>
        <v>0</v>
      </c>
      <c r="AH292" s="74">
        <f t="shared" si="92"/>
        <v>0</v>
      </c>
      <c r="AI292" s="86">
        <f t="shared" si="93"/>
        <v>64</v>
      </c>
    </row>
    <row r="293" spans="1:35" x14ac:dyDescent="0.25">
      <c r="A293" s="55">
        <v>788342</v>
      </c>
      <c r="B293" s="55" t="s">
        <v>498</v>
      </c>
      <c r="C293" s="56">
        <v>0</v>
      </c>
      <c r="D293" s="63">
        <f t="shared" si="94"/>
        <v>0</v>
      </c>
      <c r="E293" s="70" t="str" cm="1">
        <f t="array" ref="E293">_xlfn.IFS(D293&gt;20%,"10",D293&gt;10%,"7",D293&gt;0%,"4",D293=0,"0")</f>
        <v>0</v>
      </c>
      <c r="F293" s="74">
        <f t="shared" si="77"/>
        <v>0</v>
      </c>
      <c r="G293" s="56">
        <f>VLOOKUP(A293,PAGAMENTO!$A:$C,3,0)</f>
        <v>2576475.9999999995</v>
      </c>
      <c r="H293" s="57">
        <f t="shared" si="78"/>
        <v>2.6121595437455044E-4</v>
      </c>
      <c r="I293" s="70" t="str" cm="1">
        <f t="array" ref="I293">_xlfn.IFS(H293&gt;20%,"10",H293&gt;10%,"7",H293&gt;0%,"4",H293=0,"0")</f>
        <v>4</v>
      </c>
      <c r="J293" s="74">
        <f t="shared" si="79"/>
        <v>12</v>
      </c>
      <c r="K293" s="56">
        <f>VLOOKUP(A293,MUNIC!C:E,3,0)</f>
        <v>0</v>
      </c>
      <c r="L293" s="57">
        <f t="shared" si="80"/>
        <v>0</v>
      </c>
      <c r="M293" s="70" t="str">
        <f t="shared" si="81"/>
        <v>0</v>
      </c>
      <c r="N293" s="74">
        <f t="shared" si="82"/>
        <v>0</v>
      </c>
      <c r="O293" s="56">
        <v>0</v>
      </c>
      <c r="P293" s="56">
        <v>0</v>
      </c>
      <c r="Q293" s="72">
        <f t="shared" si="76"/>
        <v>0</v>
      </c>
      <c r="R293" s="57">
        <f t="shared" si="83"/>
        <v>0</v>
      </c>
      <c r="S293" s="70" t="str" cm="1">
        <f t="array" ref="S293">_xlfn.IFS(R293&gt;20%,"10",R293&gt;10%,"7",R293&gt;0%,"4",R293=0,"0")</f>
        <v>0</v>
      </c>
      <c r="T293" s="74">
        <f t="shared" si="84"/>
        <v>0</v>
      </c>
      <c r="U293" s="55" t="s">
        <v>772</v>
      </c>
      <c r="V293" s="71" t="str">
        <f t="shared" si="85"/>
        <v>10</v>
      </c>
      <c r="W293" s="74">
        <f t="shared" si="86"/>
        <v>40</v>
      </c>
      <c r="X293" s="56">
        <v>0</v>
      </c>
      <c r="Y293" s="57">
        <v>0</v>
      </c>
      <c r="Z293" s="71" t="str">
        <f t="shared" si="87"/>
        <v>4</v>
      </c>
      <c r="AA293" s="74">
        <f t="shared" si="88"/>
        <v>12</v>
      </c>
      <c r="AB293" s="55">
        <f>VLOOKUP(A293,'OM em FOCO'!$B:$G,6,0)</f>
        <v>0</v>
      </c>
      <c r="AC293" s="71">
        <f t="shared" si="89"/>
        <v>0</v>
      </c>
      <c r="AD293" s="74">
        <f t="shared" si="90"/>
        <v>0</v>
      </c>
      <c r="AE293" s="71">
        <f>VLOOKUP(A293,OM_SIAFI!$B:$E,4,0)</f>
        <v>0</v>
      </c>
      <c r="AF293" s="74">
        <f t="shared" si="91"/>
        <v>0</v>
      </c>
      <c r="AG293" s="71">
        <f>VLOOKUP(A293,OM_SIAFI!$B:$F,5,0)</f>
        <v>0</v>
      </c>
      <c r="AH293" s="74">
        <f t="shared" si="92"/>
        <v>0</v>
      </c>
      <c r="AI293" s="86">
        <f t="shared" si="93"/>
        <v>64</v>
      </c>
    </row>
    <row r="294" spans="1:35" x14ac:dyDescent="0.25">
      <c r="A294" s="55">
        <v>762410</v>
      </c>
      <c r="B294" s="55" t="s">
        <v>262</v>
      </c>
      <c r="C294" s="56">
        <v>0</v>
      </c>
      <c r="D294" s="63">
        <f t="shared" si="94"/>
        <v>0</v>
      </c>
      <c r="E294" s="70" t="str" cm="1">
        <f t="array" ref="E294">_xlfn.IFS(D294&gt;20%,"10",D294&gt;10%,"7",D294&gt;0%,"4",D294=0,"0")</f>
        <v>0</v>
      </c>
      <c r="F294" s="74">
        <f t="shared" si="77"/>
        <v>0</v>
      </c>
      <c r="G294" s="56">
        <f>VLOOKUP(A294,PAGAMENTO!$A:$C,3,0)</f>
        <v>2500529.4000000004</v>
      </c>
      <c r="H294" s="57">
        <f t="shared" si="78"/>
        <v>2.5351611024617435E-4</v>
      </c>
      <c r="I294" s="70" t="str" cm="1">
        <f t="array" ref="I294">_xlfn.IFS(H294&gt;20%,"10",H294&gt;10%,"7",H294&gt;0%,"4",H294=0,"0")</f>
        <v>4</v>
      </c>
      <c r="J294" s="74">
        <f t="shared" si="79"/>
        <v>12</v>
      </c>
      <c r="K294" s="56">
        <f>VLOOKUP(A294,MUNIC!C:E,3,0)</f>
        <v>0</v>
      </c>
      <c r="L294" s="57">
        <f t="shared" si="80"/>
        <v>0</v>
      </c>
      <c r="M294" s="70" t="str">
        <f t="shared" si="81"/>
        <v>0</v>
      </c>
      <c r="N294" s="74">
        <f t="shared" si="82"/>
        <v>0</v>
      </c>
      <c r="O294" s="56">
        <v>0</v>
      </c>
      <c r="P294" s="56">
        <v>0</v>
      </c>
      <c r="Q294" s="72">
        <f t="shared" si="76"/>
        <v>0</v>
      </c>
      <c r="R294" s="57">
        <f t="shared" si="83"/>
        <v>0</v>
      </c>
      <c r="S294" s="70" t="str" cm="1">
        <f t="array" ref="S294">_xlfn.IFS(R294&gt;20%,"10",R294&gt;10%,"7",R294&gt;0%,"4",R294=0,"0")</f>
        <v>0</v>
      </c>
      <c r="T294" s="74">
        <f t="shared" si="84"/>
        <v>0</v>
      </c>
      <c r="U294" s="55" t="s">
        <v>772</v>
      </c>
      <c r="V294" s="71" t="str">
        <f t="shared" si="85"/>
        <v>10</v>
      </c>
      <c r="W294" s="74">
        <f t="shared" si="86"/>
        <v>40</v>
      </c>
      <c r="X294" s="55">
        <f>VLOOKUP(A294,'NOTAS AUDITORIA-CONTINUA-OM'!$A:$C,3,0)</f>
        <v>1</v>
      </c>
      <c r="Y294" s="57">
        <f>VLOOKUP(A294,'NOTAS AUDITORIA-CONTINUA-OM'!$A:$D,4,0)</f>
        <v>1.6846361185983828E-4</v>
      </c>
      <c r="Z294" s="71" t="str">
        <f t="shared" si="87"/>
        <v>4</v>
      </c>
      <c r="AA294" s="74">
        <f t="shared" si="88"/>
        <v>12</v>
      </c>
      <c r="AB294" s="55">
        <f>VLOOKUP(A294,'OM em FOCO'!$B:$G,6,0)</f>
        <v>0</v>
      </c>
      <c r="AC294" s="71">
        <f t="shared" si="89"/>
        <v>0</v>
      </c>
      <c r="AD294" s="74">
        <f t="shared" si="90"/>
        <v>0</v>
      </c>
      <c r="AE294" s="71">
        <f>VLOOKUP(A294,OM_SIAFI!$B:$E,4,0)</f>
        <v>0</v>
      </c>
      <c r="AF294" s="74">
        <f t="shared" si="91"/>
        <v>0</v>
      </c>
      <c r="AG294" s="71">
        <f>VLOOKUP(A294,OM_SIAFI!$B:$F,5,0)</f>
        <v>0</v>
      </c>
      <c r="AH294" s="74">
        <f t="shared" si="92"/>
        <v>0</v>
      </c>
      <c r="AI294" s="86">
        <f t="shared" si="93"/>
        <v>64</v>
      </c>
    </row>
    <row r="295" spans="1:35" x14ac:dyDescent="0.25">
      <c r="A295" s="55">
        <v>791673</v>
      </c>
      <c r="B295" s="55" t="s">
        <v>570</v>
      </c>
      <c r="C295" s="56">
        <v>0</v>
      </c>
      <c r="D295" s="63">
        <f t="shared" si="94"/>
        <v>0</v>
      </c>
      <c r="E295" s="70" t="str" cm="1">
        <f t="array" ref="E295">_xlfn.IFS(D295&gt;20%,"10",D295&gt;10%,"7",D295&gt;0%,"4",D295=0,"0")</f>
        <v>0</v>
      </c>
      <c r="F295" s="74">
        <f t="shared" si="77"/>
        <v>0</v>
      </c>
      <c r="G295" s="56">
        <f>VLOOKUP(A295,PAGAMENTO!$A:$C,3,0)</f>
        <v>2434462.2399999998</v>
      </c>
      <c r="H295" s="57">
        <f t="shared" si="78"/>
        <v>2.4681789289339624E-4</v>
      </c>
      <c r="I295" s="70" t="str" cm="1">
        <f t="array" ref="I295">_xlfn.IFS(H295&gt;20%,"10",H295&gt;10%,"7",H295&gt;0%,"4",H295=0,"0")</f>
        <v>4</v>
      </c>
      <c r="J295" s="74">
        <f t="shared" si="79"/>
        <v>12</v>
      </c>
      <c r="K295" s="56">
        <f>VLOOKUP(A295,MUNIC!C:E,3,0)</f>
        <v>0</v>
      </c>
      <c r="L295" s="57">
        <f t="shared" si="80"/>
        <v>0</v>
      </c>
      <c r="M295" s="70" t="str">
        <f t="shared" si="81"/>
        <v>0</v>
      </c>
      <c r="N295" s="74">
        <f t="shared" si="82"/>
        <v>0</v>
      </c>
      <c r="O295" s="56">
        <v>0</v>
      </c>
      <c r="P295" s="56">
        <v>0</v>
      </c>
      <c r="Q295" s="72">
        <f t="shared" si="76"/>
        <v>0</v>
      </c>
      <c r="R295" s="57">
        <f t="shared" si="83"/>
        <v>0</v>
      </c>
      <c r="S295" s="70" t="str" cm="1">
        <f t="array" ref="S295">_xlfn.IFS(R295&gt;20%,"10",R295&gt;10%,"7",R295&gt;0%,"4",R295=0,"0")</f>
        <v>0</v>
      </c>
      <c r="T295" s="74">
        <f t="shared" si="84"/>
        <v>0</v>
      </c>
      <c r="U295" s="55" t="s">
        <v>772</v>
      </c>
      <c r="V295" s="71" t="str">
        <f t="shared" si="85"/>
        <v>10</v>
      </c>
      <c r="W295" s="74">
        <f t="shared" si="86"/>
        <v>40</v>
      </c>
      <c r="X295" s="56">
        <v>0</v>
      </c>
      <c r="Y295" s="57">
        <v>0</v>
      </c>
      <c r="Z295" s="71" t="str">
        <f t="shared" si="87"/>
        <v>4</v>
      </c>
      <c r="AA295" s="74">
        <f t="shared" si="88"/>
        <v>12</v>
      </c>
      <c r="AB295" s="55">
        <f>VLOOKUP(A295,'OM em FOCO'!$B:$G,6,0)</f>
        <v>0</v>
      </c>
      <c r="AC295" s="71">
        <f t="shared" si="89"/>
        <v>0</v>
      </c>
      <c r="AD295" s="74">
        <f t="shared" si="90"/>
        <v>0</v>
      </c>
      <c r="AE295" s="71">
        <f>VLOOKUP(A295,OM_SIAFI!$B:$E,4,0)</f>
        <v>0</v>
      </c>
      <c r="AF295" s="74">
        <f t="shared" si="91"/>
        <v>0</v>
      </c>
      <c r="AG295" s="71">
        <f>VLOOKUP(A295,OM_SIAFI!$B:$F,5,0)</f>
        <v>0</v>
      </c>
      <c r="AH295" s="74">
        <f t="shared" si="92"/>
        <v>0</v>
      </c>
      <c r="AI295" s="86">
        <f t="shared" si="93"/>
        <v>64</v>
      </c>
    </row>
    <row r="296" spans="1:35" x14ac:dyDescent="0.25">
      <c r="A296" s="55">
        <v>786314</v>
      </c>
      <c r="B296" s="55" t="s">
        <v>458</v>
      </c>
      <c r="C296" s="56">
        <v>0</v>
      </c>
      <c r="D296" s="63">
        <f t="shared" si="94"/>
        <v>0</v>
      </c>
      <c r="E296" s="70" t="str" cm="1">
        <f t="array" ref="E296">_xlfn.IFS(D296&gt;20%,"10",D296&gt;10%,"7",D296&gt;0%,"4",D296=0,"0")</f>
        <v>0</v>
      </c>
      <c r="F296" s="74">
        <f t="shared" si="77"/>
        <v>0</v>
      </c>
      <c r="G296" s="56">
        <f>VLOOKUP(A296,PAGAMENTO!$A:$C,3,0)</f>
        <v>2396974.17</v>
      </c>
      <c r="H296" s="57">
        <f t="shared" si="78"/>
        <v>2.4301716586053822E-4</v>
      </c>
      <c r="I296" s="70" t="str" cm="1">
        <f t="array" ref="I296">_xlfn.IFS(H296&gt;20%,"10",H296&gt;10%,"7",H296&gt;0%,"4",H296=0,"0")</f>
        <v>4</v>
      </c>
      <c r="J296" s="74">
        <f t="shared" si="79"/>
        <v>12</v>
      </c>
      <c r="K296" s="56">
        <f>VLOOKUP(A296,MUNIC!C:E,3,0)</f>
        <v>0</v>
      </c>
      <c r="L296" s="57">
        <f t="shared" si="80"/>
        <v>0</v>
      </c>
      <c r="M296" s="70" t="str">
        <f t="shared" si="81"/>
        <v>0</v>
      </c>
      <c r="N296" s="74">
        <f t="shared" si="82"/>
        <v>0</v>
      </c>
      <c r="O296" s="56">
        <v>0</v>
      </c>
      <c r="P296" s="56">
        <v>0</v>
      </c>
      <c r="Q296" s="72">
        <f t="shared" si="76"/>
        <v>0</v>
      </c>
      <c r="R296" s="57">
        <f t="shared" si="83"/>
        <v>0</v>
      </c>
      <c r="S296" s="70" t="str" cm="1">
        <f t="array" ref="S296">_xlfn.IFS(R296&gt;20%,"10",R296&gt;10%,"7",R296&gt;0%,"4",R296=0,"0")</f>
        <v>0</v>
      </c>
      <c r="T296" s="74">
        <f t="shared" si="84"/>
        <v>0</v>
      </c>
      <c r="U296" s="55" t="s">
        <v>772</v>
      </c>
      <c r="V296" s="71" t="str">
        <f t="shared" si="85"/>
        <v>10</v>
      </c>
      <c r="W296" s="74">
        <f t="shared" si="86"/>
        <v>40</v>
      </c>
      <c r="X296" s="56">
        <v>0</v>
      </c>
      <c r="Y296" s="57">
        <v>0</v>
      </c>
      <c r="Z296" s="71" t="str">
        <f t="shared" si="87"/>
        <v>4</v>
      </c>
      <c r="AA296" s="74">
        <f t="shared" si="88"/>
        <v>12</v>
      </c>
      <c r="AB296" s="55">
        <f>VLOOKUP(A296,'OM em FOCO'!$B:$G,6,0)</f>
        <v>0</v>
      </c>
      <c r="AC296" s="71">
        <f t="shared" si="89"/>
        <v>0</v>
      </c>
      <c r="AD296" s="74">
        <f t="shared" si="90"/>
        <v>0</v>
      </c>
      <c r="AE296" s="71">
        <f>VLOOKUP(A296,OM_SIAFI!$B:$E,4,0)</f>
        <v>0</v>
      </c>
      <c r="AF296" s="74">
        <f t="shared" si="91"/>
        <v>0</v>
      </c>
      <c r="AG296" s="71">
        <f>VLOOKUP(A296,OM_SIAFI!$B:$F,5,0)</f>
        <v>0</v>
      </c>
      <c r="AH296" s="74">
        <f t="shared" si="92"/>
        <v>0</v>
      </c>
      <c r="AI296" s="86">
        <f t="shared" si="93"/>
        <v>64</v>
      </c>
    </row>
    <row r="297" spans="1:35" x14ac:dyDescent="0.25">
      <c r="A297" s="55">
        <v>788311</v>
      </c>
      <c r="B297" s="55" t="s">
        <v>489</v>
      </c>
      <c r="C297" s="56">
        <v>0</v>
      </c>
      <c r="D297" s="63">
        <f t="shared" si="94"/>
        <v>0</v>
      </c>
      <c r="E297" s="70" t="str" cm="1">
        <f t="array" ref="E297">_xlfn.IFS(D297&gt;20%,"10",D297&gt;10%,"7",D297&gt;0%,"4",D297=0,"0")</f>
        <v>0</v>
      </c>
      <c r="F297" s="74">
        <f t="shared" si="77"/>
        <v>0</v>
      </c>
      <c r="G297" s="56">
        <f>VLOOKUP(A297,PAGAMENTO!$A:$C,3,0)</f>
        <v>2345760.12</v>
      </c>
      <c r="H297" s="57">
        <f t="shared" si="78"/>
        <v>2.3782483069105249E-4</v>
      </c>
      <c r="I297" s="70" t="str" cm="1">
        <f t="array" ref="I297">_xlfn.IFS(H297&gt;20%,"10",H297&gt;10%,"7",H297&gt;0%,"4",H297=0,"0")</f>
        <v>4</v>
      </c>
      <c r="J297" s="74">
        <f t="shared" si="79"/>
        <v>12</v>
      </c>
      <c r="K297" s="56">
        <f>VLOOKUP(A297,MUNIC!C:E,3,0)</f>
        <v>0</v>
      </c>
      <c r="L297" s="57">
        <f t="shared" si="80"/>
        <v>0</v>
      </c>
      <c r="M297" s="70" t="str">
        <f t="shared" si="81"/>
        <v>0</v>
      </c>
      <c r="N297" s="74">
        <f t="shared" si="82"/>
        <v>0</v>
      </c>
      <c r="O297" s="56">
        <v>0</v>
      </c>
      <c r="P297" s="56">
        <v>0</v>
      </c>
      <c r="Q297" s="72">
        <f t="shared" si="76"/>
        <v>0</v>
      </c>
      <c r="R297" s="57">
        <f t="shared" si="83"/>
        <v>0</v>
      </c>
      <c r="S297" s="70" t="str" cm="1">
        <f t="array" ref="S297">_xlfn.IFS(R297&gt;20%,"10",R297&gt;10%,"7",R297&gt;0%,"4",R297=0,"0")</f>
        <v>0</v>
      </c>
      <c r="T297" s="74">
        <f t="shared" si="84"/>
        <v>0</v>
      </c>
      <c r="U297" s="55" t="s">
        <v>772</v>
      </c>
      <c r="V297" s="71" t="str">
        <f t="shared" si="85"/>
        <v>10</v>
      </c>
      <c r="W297" s="74">
        <f t="shared" si="86"/>
        <v>40</v>
      </c>
      <c r="X297" s="56">
        <v>0</v>
      </c>
      <c r="Y297" s="57">
        <v>0</v>
      </c>
      <c r="Z297" s="71" t="str">
        <f t="shared" si="87"/>
        <v>4</v>
      </c>
      <c r="AA297" s="74">
        <f t="shared" si="88"/>
        <v>12</v>
      </c>
      <c r="AB297" s="55">
        <f>VLOOKUP(A297,'OM em FOCO'!$B:$G,6,0)</f>
        <v>0</v>
      </c>
      <c r="AC297" s="71">
        <f t="shared" si="89"/>
        <v>0</v>
      </c>
      <c r="AD297" s="74">
        <f t="shared" si="90"/>
        <v>0</v>
      </c>
      <c r="AE297" s="71">
        <f>VLOOKUP(A297,OM_SIAFI!$B:$E,4,0)</f>
        <v>0</v>
      </c>
      <c r="AF297" s="74">
        <f t="shared" si="91"/>
        <v>0</v>
      </c>
      <c r="AG297" s="71">
        <f>VLOOKUP(A297,OM_SIAFI!$B:$F,5,0)</f>
        <v>0</v>
      </c>
      <c r="AH297" s="74">
        <f t="shared" si="92"/>
        <v>0</v>
      </c>
      <c r="AI297" s="86">
        <f t="shared" si="93"/>
        <v>64</v>
      </c>
    </row>
    <row r="298" spans="1:35" x14ac:dyDescent="0.25">
      <c r="A298" s="55">
        <v>788341</v>
      </c>
      <c r="B298" s="55" t="s">
        <v>497</v>
      </c>
      <c r="C298" s="56">
        <v>0</v>
      </c>
      <c r="D298" s="63">
        <f t="shared" si="94"/>
        <v>0</v>
      </c>
      <c r="E298" s="70" t="str" cm="1">
        <f t="array" ref="E298">_xlfn.IFS(D298&gt;20%,"10",D298&gt;10%,"7",D298&gt;0%,"4",D298=0,"0")</f>
        <v>0</v>
      </c>
      <c r="F298" s="74">
        <f t="shared" si="77"/>
        <v>0</v>
      </c>
      <c r="G298" s="56">
        <f>VLOOKUP(A298,PAGAMENTO!$A:$C,3,0)</f>
        <v>2055340.4899999998</v>
      </c>
      <c r="H298" s="57">
        <f t="shared" si="78"/>
        <v>2.0838064381737155E-4</v>
      </c>
      <c r="I298" s="70" t="str" cm="1">
        <f t="array" ref="I298">_xlfn.IFS(H298&gt;20%,"10",H298&gt;10%,"7",H298&gt;0%,"4",H298=0,"0")</f>
        <v>4</v>
      </c>
      <c r="J298" s="74">
        <f t="shared" si="79"/>
        <v>12</v>
      </c>
      <c r="K298" s="56">
        <f>VLOOKUP(A298,MUNIC!C:E,3,0)</f>
        <v>0</v>
      </c>
      <c r="L298" s="57">
        <f t="shared" si="80"/>
        <v>0</v>
      </c>
      <c r="M298" s="70" t="str">
        <f t="shared" si="81"/>
        <v>0</v>
      </c>
      <c r="N298" s="74">
        <f t="shared" si="82"/>
        <v>0</v>
      </c>
      <c r="O298" s="56">
        <v>0</v>
      </c>
      <c r="P298" s="56">
        <v>0</v>
      </c>
      <c r="Q298" s="72">
        <f t="shared" si="76"/>
        <v>0</v>
      </c>
      <c r="R298" s="57">
        <f t="shared" si="83"/>
        <v>0</v>
      </c>
      <c r="S298" s="70" t="str" cm="1">
        <f t="array" ref="S298">_xlfn.IFS(R298&gt;20%,"10",R298&gt;10%,"7",R298&gt;0%,"4",R298=0,"0")</f>
        <v>0</v>
      </c>
      <c r="T298" s="74">
        <f t="shared" si="84"/>
        <v>0</v>
      </c>
      <c r="U298" s="55" t="s">
        <v>772</v>
      </c>
      <c r="V298" s="71" t="str">
        <f t="shared" si="85"/>
        <v>10</v>
      </c>
      <c r="W298" s="74">
        <f t="shared" si="86"/>
        <v>40</v>
      </c>
      <c r="X298" s="56">
        <v>0</v>
      </c>
      <c r="Y298" s="57">
        <v>0</v>
      </c>
      <c r="Z298" s="71" t="str">
        <f t="shared" si="87"/>
        <v>4</v>
      </c>
      <c r="AA298" s="74">
        <f t="shared" si="88"/>
        <v>12</v>
      </c>
      <c r="AB298" s="55">
        <f>VLOOKUP(A298,'OM em FOCO'!$B:$G,6,0)</f>
        <v>0</v>
      </c>
      <c r="AC298" s="71">
        <f t="shared" si="89"/>
        <v>0</v>
      </c>
      <c r="AD298" s="74">
        <f t="shared" si="90"/>
        <v>0</v>
      </c>
      <c r="AE298" s="71">
        <f>VLOOKUP(A298,OM_SIAFI!$B:$E,4,0)</f>
        <v>0</v>
      </c>
      <c r="AF298" s="74">
        <f t="shared" si="91"/>
        <v>0</v>
      </c>
      <c r="AG298" s="71">
        <f>VLOOKUP(A298,OM_SIAFI!$B:$F,5,0)</f>
        <v>0</v>
      </c>
      <c r="AH298" s="74">
        <f t="shared" si="92"/>
        <v>0</v>
      </c>
      <c r="AI298" s="86">
        <f t="shared" si="93"/>
        <v>64</v>
      </c>
    </row>
    <row r="299" spans="1:35" x14ac:dyDescent="0.25">
      <c r="A299" s="55">
        <v>788313</v>
      </c>
      <c r="B299" s="55" t="s">
        <v>490</v>
      </c>
      <c r="C299" s="56">
        <v>0</v>
      </c>
      <c r="D299" s="63">
        <f t="shared" si="94"/>
        <v>0</v>
      </c>
      <c r="E299" s="70" t="str" cm="1">
        <f t="array" ref="E299">_xlfn.IFS(D299&gt;20%,"10",D299&gt;10%,"7",D299&gt;0%,"4",D299=0,"0")</f>
        <v>0</v>
      </c>
      <c r="F299" s="74">
        <f t="shared" si="77"/>
        <v>0</v>
      </c>
      <c r="G299" s="56">
        <f>VLOOKUP(A299,PAGAMENTO!$A:$C,3,0)</f>
        <v>1862273.0799999998</v>
      </c>
      <c r="H299" s="57">
        <f t="shared" si="78"/>
        <v>1.8880650931669209E-4</v>
      </c>
      <c r="I299" s="70" t="str" cm="1">
        <f t="array" ref="I299">_xlfn.IFS(H299&gt;20%,"10",H299&gt;10%,"7",H299&gt;0%,"4",H299=0,"0")</f>
        <v>4</v>
      </c>
      <c r="J299" s="74">
        <f t="shared" si="79"/>
        <v>12</v>
      </c>
      <c r="K299" s="56">
        <f>VLOOKUP(A299,MUNIC!C:E,3,0)</f>
        <v>0</v>
      </c>
      <c r="L299" s="57">
        <f t="shared" si="80"/>
        <v>0</v>
      </c>
      <c r="M299" s="70" t="str">
        <f t="shared" si="81"/>
        <v>0</v>
      </c>
      <c r="N299" s="74">
        <f t="shared" si="82"/>
        <v>0</v>
      </c>
      <c r="O299" s="56">
        <v>0</v>
      </c>
      <c r="P299" s="56">
        <v>0</v>
      </c>
      <c r="Q299" s="72">
        <f t="shared" si="76"/>
        <v>0</v>
      </c>
      <c r="R299" s="57">
        <f t="shared" si="83"/>
        <v>0</v>
      </c>
      <c r="S299" s="70" t="str" cm="1">
        <f t="array" ref="S299">_xlfn.IFS(R299&gt;20%,"10",R299&gt;10%,"7",R299&gt;0%,"4",R299=0,"0")</f>
        <v>0</v>
      </c>
      <c r="T299" s="74">
        <f t="shared" si="84"/>
        <v>0</v>
      </c>
      <c r="U299" s="55" t="s">
        <v>772</v>
      </c>
      <c r="V299" s="71" t="str">
        <f t="shared" si="85"/>
        <v>10</v>
      </c>
      <c r="W299" s="74">
        <f t="shared" si="86"/>
        <v>40</v>
      </c>
      <c r="X299" s="56">
        <v>0</v>
      </c>
      <c r="Y299" s="57">
        <v>0</v>
      </c>
      <c r="Z299" s="71" t="str">
        <f t="shared" si="87"/>
        <v>4</v>
      </c>
      <c r="AA299" s="74">
        <f t="shared" si="88"/>
        <v>12</v>
      </c>
      <c r="AB299" s="55">
        <f>VLOOKUP(A299,'OM em FOCO'!$B:$G,6,0)</f>
        <v>0</v>
      </c>
      <c r="AC299" s="71">
        <f t="shared" si="89"/>
        <v>0</v>
      </c>
      <c r="AD299" s="74">
        <f t="shared" si="90"/>
        <v>0</v>
      </c>
      <c r="AE299" s="71">
        <f>VLOOKUP(A299,OM_SIAFI!$B:$E,4,0)</f>
        <v>0</v>
      </c>
      <c r="AF299" s="74">
        <f t="shared" si="91"/>
        <v>0</v>
      </c>
      <c r="AG299" s="71">
        <f>VLOOKUP(A299,OM_SIAFI!$B:$F,5,0)</f>
        <v>0</v>
      </c>
      <c r="AH299" s="74">
        <f t="shared" si="92"/>
        <v>0</v>
      </c>
      <c r="AI299" s="86">
        <f t="shared" si="93"/>
        <v>64</v>
      </c>
    </row>
    <row r="300" spans="1:35" x14ac:dyDescent="0.25">
      <c r="A300" s="55">
        <v>784315</v>
      </c>
      <c r="B300" s="55" t="s">
        <v>404</v>
      </c>
      <c r="C300" s="56">
        <v>0</v>
      </c>
      <c r="D300" s="63">
        <f t="shared" si="94"/>
        <v>0</v>
      </c>
      <c r="E300" s="70" t="str" cm="1">
        <f t="array" ref="E300">_xlfn.IFS(D300&gt;20%,"10",D300&gt;10%,"7",D300&gt;0%,"4",D300=0,"0")</f>
        <v>0</v>
      </c>
      <c r="F300" s="74">
        <f t="shared" si="77"/>
        <v>0</v>
      </c>
      <c r="G300" s="56">
        <f>VLOOKUP(A300,PAGAMENTO!$A:$C,3,0)</f>
        <v>1592518.35</v>
      </c>
      <c r="H300" s="57">
        <f t="shared" si="78"/>
        <v>1.6145743280909059E-4</v>
      </c>
      <c r="I300" s="70" t="str" cm="1">
        <f t="array" ref="I300">_xlfn.IFS(H300&gt;20%,"10",H300&gt;10%,"7",H300&gt;0%,"4",H300=0,"0")</f>
        <v>4</v>
      </c>
      <c r="J300" s="74">
        <f t="shared" si="79"/>
        <v>12</v>
      </c>
      <c r="K300" s="56">
        <f>VLOOKUP(A300,MUNIC!C:E,3,0)</f>
        <v>0</v>
      </c>
      <c r="L300" s="57">
        <f t="shared" si="80"/>
        <v>0</v>
      </c>
      <c r="M300" s="70" t="str">
        <f t="shared" si="81"/>
        <v>0</v>
      </c>
      <c r="N300" s="74">
        <f t="shared" si="82"/>
        <v>0</v>
      </c>
      <c r="O300" s="56">
        <v>0</v>
      </c>
      <c r="P300" s="56">
        <v>0</v>
      </c>
      <c r="Q300" s="72">
        <f t="shared" si="76"/>
        <v>0</v>
      </c>
      <c r="R300" s="57">
        <f t="shared" si="83"/>
        <v>0</v>
      </c>
      <c r="S300" s="70" t="str" cm="1">
        <f t="array" ref="S300">_xlfn.IFS(R300&gt;20%,"10",R300&gt;10%,"7",R300&gt;0%,"4",R300=0,"0")</f>
        <v>0</v>
      </c>
      <c r="T300" s="74">
        <f t="shared" si="84"/>
        <v>0</v>
      </c>
      <c r="U300" s="55" t="s">
        <v>772</v>
      </c>
      <c r="V300" s="71" t="str">
        <f t="shared" si="85"/>
        <v>10</v>
      </c>
      <c r="W300" s="74">
        <f t="shared" si="86"/>
        <v>40</v>
      </c>
      <c r="X300" s="56">
        <v>0</v>
      </c>
      <c r="Y300" s="57">
        <v>0</v>
      </c>
      <c r="Z300" s="71" t="str">
        <f t="shared" si="87"/>
        <v>4</v>
      </c>
      <c r="AA300" s="74">
        <f t="shared" si="88"/>
        <v>12</v>
      </c>
      <c r="AB300" s="55">
        <f>VLOOKUP(A300,'OM em FOCO'!$B:$G,6,0)</f>
        <v>0</v>
      </c>
      <c r="AC300" s="71">
        <f t="shared" si="89"/>
        <v>0</v>
      </c>
      <c r="AD300" s="74">
        <f t="shared" si="90"/>
        <v>0</v>
      </c>
      <c r="AE300" s="71">
        <f>VLOOKUP(A300,OM_SIAFI!$B:$E,4,0)</f>
        <v>0</v>
      </c>
      <c r="AF300" s="74">
        <f t="shared" si="91"/>
        <v>0</v>
      </c>
      <c r="AG300" s="71">
        <f>VLOOKUP(A300,OM_SIAFI!$B:$F,5,0)</f>
        <v>0</v>
      </c>
      <c r="AH300" s="74">
        <f t="shared" si="92"/>
        <v>0</v>
      </c>
      <c r="AI300" s="86">
        <f t="shared" si="93"/>
        <v>64</v>
      </c>
    </row>
    <row r="301" spans="1:35" x14ac:dyDescent="0.25">
      <c r="A301" s="55">
        <v>762413</v>
      </c>
      <c r="B301" s="55" t="s">
        <v>265</v>
      </c>
      <c r="C301" s="56">
        <v>0</v>
      </c>
      <c r="D301" s="63">
        <f t="shared" si="94"/>
        <v>0</v>
      </c>
      <c r="E301" s="70" t="str" cm="1">
        <f t="array" ref="E301">_xlfn.IFS(D301&gt;20%,"10",D301&gt;10%,"7",D301&gt;0%,"4",D301=0,"0")</f>
        <v>0</v>
      </c>
      <c r="F301" s="74">
        <f t="shared" si="77"/>
        <v>0</v>
      </c>
      <c r="G301" s="56">
        <f>VLOOKUP(A301,PAGAMENTO!$A:$C,3,0)</f>
        <v>1381422.23</v>
      </c>
      <c r="H301" s="57">
        <f t="shared" si="78"/>
        <v>1.400554579990925E-4</v>
      </c>
      <c r="I301" s="70" t="str" cm="1">
        <f t="array" ref="I301">_xlfn.IFS(H301&gt;20%,"10",H301&gt;10%,"7",H301&gt;0%,"4",H301=0,"0")</f>
        <v>4</v>
      </c>
      <c r="J301" s="74">
        <f t="shared" si="79"/>
        <v>12</v>
      </c>
      <c r="K301" s="56">
        <f>VLOOKUP(A301,MUNIC!C:E,3,0)</f>
        <v>0</v>
      </c>
      <c r="L301" s="57">
        <f t="shared" si="80"/>
        <v>0</v>
      </c>
      <c r="M301" s="70" t="str">
        <f t="shared" si="81"/>
        <v>0</v>
      </c>
      <c r="N301" s="74">
        <f t="shared" si="82"/>
        <v>0</v>
      </c>
      <c r="O301" s="56">
        <v>0</v>
      </c>
      <c r="P301" s="56">
        <v>0</v>
      </c>
      <c r="Q301" s="72">
        <f t="shared" si="76"/>
        <v>0</v>
      </c>
      <c r="R301" s="57">
        <f t="shared" si="83"/>
        <v>0</v>
      </c>
      <c r="S301" s="70" t="str" cm="1">
        <f t="array" ref="S301">_xlfn.IFS(R301&gt;20%,"10",R301&gt;10%,"7",R301&gt;0%,"4",R301=0,"0")</f>
        <v>0</v>
      </c>
      <c r="T301" s="74">
        <f t="shared" si="84"/>
        <v>0</v>
      </c>
      <c r="U301" s="55" t="s">
        <v>772</v>
      </c>
      <c r="V301" s="71" t="str">
        <f t="shared" si="85"/>
        <v>10</v>
      </c>
      <c r="W301" s="74">
        <f t="shared" si="86"/>
        <v>40</v>
      </c>
      <c r="X301" s="56">
        <v>0</v>
      </c>
      <c r="Y301" s="57">
        <v>0</v>
      </c>
      <c r="Z301" s="71" t="str">
        <f t="shared" si="87"/>
        <v>4</v>
      </c>
      <c r="AA301" s="74">
        <f t="shared" si="88"/>
        <v>12</v>
      </c>
      <c r="AB301" s="55">
        <f>VLOOKUP(A301,'OM em FOCO'!$B:$G,6,0)</f>
        <v>0</v>
      </c>
      <c r="AC301" s="71">
        <f t="shared" si="89"/>
        <v>0</v>
      </c>
      <c r="AD301" s="74">
        <f t="shared" si="90"/>
        <v>0</v>
      </c>
      <c r="AE301" s="71">
        <f>VLOOKUP(A301,OM_SIAFI!$B:$E,4,0)</f>
        <v>0</v>
      </c>
      <c r="AF301" s="74">
        <f t="shared" si="91"/>
        <v>0</v>
      </c>
      <c r="AG301" s="71">
        <f>VLOOKUP(A301,OM_SIAFI!$B:$F,5,0)</f>
        <v>0</v>
      </c>
      <c r="AH301" s="74">
        <f t="shared" si="92"/>
        <v>0</v>
      </c>
      <c r="AI301" s="86">
        <f t="shared" si="93"/>
        <v>64</v>
      </c>
    </row>
    <row r="302" spans="1:35" x14ac:dyDescent="0.25">
      <c r="A302" s="55">
        <v>791531</v>
      </c>
      <c r="B302" s="55" t="s">
        <v>542</v>
      </c>
      <c r="C302" s="56">
        <v>0</v>
      </c>
      <c r="D302" s="63">
        <f t="shared" si="94"/>
        <v>0</v>
      </c>
      <c r="E302" s="70" t="str" cm="1">
        <f t="array" ref="E302">_xlfn.IFS(D302&gt;20%,"10",D302&gt;10%,"7",D302&gt;0%,"4",D302=0,"0")</f>
        <v>0</v>
      </c>
      <c r="F302" s="74">
        <f t="shared" si="77"/>
        <v>0</v>
      </c>
      <c r="G302" s="56">
        <f>VLOOKUP(A302,PAGAMENTO!$A:$C,3,0)</f>
        <v>1280166.17</v>
      </c>
      <c r="H302" s="57">
        <f t="shared" si="78"/>
        <v>1.2978961490600459E-4</v>
      </c>
      <c r="I302" s="70" t="str" cm="1">
        <f t="array" ref="I302">_xlfn.IFS(H302&gt;20%,"10",H302&gt;10%,"7",H302&gt;0%,"4",H302=0,"0")</f>
        <v>4</v>
      </c>
      <c r="J302" s="74">
        <f t="shared" si="79"/>
        <v>12</v>
      </c>
      <c r="K302" s="56">
        <f>VLOOKUP(A302,MUNIC!C:E,3,0)</f>
        <v>0</v>
      </c>
      <c r="L302" s="57">
        <f t="shared" si="80"/>
        <v>0</v>
      </c>
      <c r="M302" s="70" t="str">
        <f t="shared" si="81"/>
        <v>0</v>
      </c>
      <c r="N302" s="74">
        <f t="shared" si="82"/>
        <v>0</v>
      </c>
      <c r="O302" s="56">
        <v>0</v>
      </c>
      <c r="P302" s="56">
        <v>0</v>
      </c>
      <c r="Q302" s="72">
        <f t="shared" si="76"/>
        <v>0</v>
      </c>
      <c r="R302" s="57">
        <f t="shared" si="83"/>
        <v>0</v>
      </c>
      <c r="S302" s="70" t="str" cm="1">
        <f t="array" ref="S302">_xlfn.IFS(R302&gt;20%,"10",R302&gt;10%,"7",R302&gt;0%,"4",R302=0,"0")</f>
        <v>0</v>
      </c>
      <c r="T302" s="74">
        <f t="shared" si="84"/>
        <v>0</v>
      </c>
      <c r="U302" s="55" t="s">
        <v>772</v>
      </c>
      <c r="V302" s="71" t="str">
        <f t="shared" si="85"/>
        <v>10</v>
      </c>
      <c r="W302" s="74">
        <f t="shared" si="86"/>
        <v>40</v>
      </c>
      <c r="X302" s="56">
        <v>0</v>
      </c>
      <c r="Y302" s="57">
        <v>0</v>
      </c>
      <c r="Z302" s="71" t="str">
        <f t="shared" si="87"/>
        <v>4</v>
      </c>
      <c r="AA302" s="74">
        <f t="shared" si="88"/>
        <v>12</v>
      </c>
      <c r="AB302" s="55">
        <f>VLOOKUP(A302,'OM em FOCO'!$B:$G,6,0)</f>
        <v>0</v>
      </c>
      <c r="AC302" s="71">
        <f t="shared" si="89"/>
        <v>0</v>
      </c>
      <c r="AD302" s="74">
        <f t="shared" si="90"/>
        <v>0</v>
      </c>
      <c r="AE302" s="71">
        <f>VLOOKUP(A302,OM_SIAFI!$B:$E,4,0)</f>
        <v>0</v>
      </c>
      <c r="AF302" s="74">
        <f t="shared" si="91"/>
        <v>0</v>
      </c>
      <c r="AG302" s="71">
        <f>VLOOKUP(A302,OM_SIAFI!$B:$F,5,0)</f>
        <v>0</v>
      </c>
      <c r="AH302" s="74">
        <f t="shared" si="92"/>
        <v>0</v>
      </c>
      <c r="AI302" s="86">
        <f t="shared" si="93"/>
        <v>64</v>
      </c>
    </row>
    <row r="303" spans="1:35" x14ac:dyDescent="0.25">
      <c r="A303" s="55">
        <v>791532</v>
      </c>
      <c r="B303" s="55" t="s">
        <v>543</v>
      </c>
      <c r="C303" s="56">
        <v>0</v>
      </c>
      <c r="D303" s="63">
        <f t="shared" si="94"/>
        <v>0</v>
      </c>
      <c r="E303" s="70" t="str" cm="1">
        <f t="array" ref="E303">_xlfn.IFS(D303&gt;20%,"10",D303&gt;10%,"7",D303&gt;0%,"4",D303=0,"0")</f>
        <v>0</v>
      </c>
      <c r="F303" s="74">
        <f t="shared" si="77"/>
        <v>0</v>
      </c>
      <c r="G303" s="56">
        <f>VLOOKUP(A303,PAGAMENTO!$A:$C,3,0)</f>
        <v>132641.31</v>
      </c>
      <c r="H303" s="57">
        <f t="shared" si="78"/>
        <v>1.3447835873938126E-5</v>
      </c>
      <c r="I303" s="70" t="str" cm="1">
        <f t="array" ref="I303">_xlfn.IFS(H303&gt;20%,"10",H303&gt;10%,"7",H303&gt;0%,"4",H303=0,"0")</f>
        <v>4</v>
      </c>
      <c r="J303" s="74">
        <f t="shared" si="79"/>
        <v>12</v>
      </c>
      <c r="K303" s="56">
        <f>VLOOKUP(A303,MUNIC!C:E,3,0)</f>
        <v>0</v>
      </c>
      <c r="L303" s="57">
        <f t="shared" si="80"/>
        <v>0</v>
      </c>
      <c r="M303" s="70" t="str">
        <f t="shared" si="81"/>
        <v>0</v>
      </c>
      <c r="N303" s="74">
        <f t="shared" si="82"/>
        <v>0</v>
      </c>
      <c r="O303" s="56">
        <v>0</v>
      </c>
      <c r="P303" s="56">
        <v>0</v>
      </c>
      <c r="Q303" s="72">
        <f t="shared" si="76"/>
        <v>0</v>
      </c>
      <c r="R303" s="57">
        <f t="shared" si="83"/>
        <v>0</v>
      </c>
      <c r="S303" s="70" t="str" cm="1">
        <f t="array" ref="S303">_xlfn.IFS(R303&gt;20%,"10",R303&gt;10%,"7",R303&gt;0%,"4",R303=0,"0")</f>
        <v>0</v>
      </c>
      <c r="T303" s="74">
        <f t="shared" si="84"/>
        <v>0</v>
      </c>
      <c r="U303" s="55" t="s">
        <v>772</v>
      </c>
      <c r="V303" s="71" t="str">
        <f t="shared" si="85"/>
        <v>10</v>
      </c>
      <c r="W303" s="74">
        <f t="shared" si="86"/>
        <v>40</v>
      </c>
      <c r="X303" s="56">
        <v>0</v>
      </c>
      <c r="Y303" s="57">
        <v>0</v>
      </c>
      <c r="Z303" s="71" t="str">
        <f t="shared" si="87"/>
        <v>4</v>
      </c>
      <c r="AA303" s="74">
        <f t="shared" si="88"/>
        <v>12</v>
      </c>
      <c r="AB303" s="55">
        <f>VLOOKUP(A303,'OM em FOCO'!$B:$G,6,0)</f>
        <v>0</v>
      </c>
      <c r="AC303" s="71">
        <f t="shared" si="89"/>
        <v>0</v>
      </c>
      <c r="AD303" s="74">
        <f t="shared" si="90"/>
        <v>0</v>
      </c>
      <c r="AE303" s="71">
        <f>VLOOKUP(A303,OM_SIAFI!$B:$E,4,0)</f>
        <v>0</v>
      </c>
      <c r="AF303" s="74">
        <f t="shared" si="91"/>
        <v>0</v>
      </c>
      <c r="AG303" s="71">
        <f>VLOOKUP(A303,OM_SIAFI!$B:$F,5,0)</f>
        <v>0</v>
      </c>
      <c r="AH303" s="74">
        <f t="shared" si="92"/>
        <v>0</v>
      </c>
      <c r="AI303" s="86">
        <f t="shared" si="93"/>
        <v>64</v>
      </c>
    </row>
    <row r="304" spans="1:35" x14ac:dyDescent="0.25">
      <c r="A304" s="55">
        <v>791130</v>
      </c>
      <c r="B304" s="55" t="s">
        <v>530</v>
      </c>
      <c r="C304" s="56">
        <v>0</v>
      </c>
      <c r="D304" s="63">
        <f t="shared" si="94"/>
        <v>0</v>
      </c>
      <c r="E304" s="70" t="str" cm="1">
        <f t="array" ref="E304">_xlfn.IFS(D304&gt;20%,"10",D304&gt;10%,"7",D304&gt;0%,"4",D304=0,"0")</f>
        <v>0</v>
      </c>
      <c r="F304" s="74">
        <f t="shared" si="77"/>
        <v>0</v>
      </c>
      <c r="G304" s="56">
        <f>VLOOKUP(A304,PAGAMENTO!$A:$C,3,0)</f>
        <v>36719542.540000007</v>
      </c>
      <c r="H304" s="57">
        <f t="shared" si="78"/>
        <v>3.722809895680382E-3</v>
      </c>
      <c r="I304" s="70" t="str" cm="1">
        <f t="array" ref="I304">_xlfn.IFS(H304&gt;20%,"10",H304&gt;10%,"7",H304&gt;0%,"4",H304=0,"0")</f>
        <v>4</v>
      </c>
      <c r="J304" s="74">
        <f t="shared" si="79"/>
        <v>12</v>
      </c>
      <c r="K304" s="56">
        <f>VLOOKUP(A304,MUNIC!C:E,3,0)</f>
        <v>0</v>
      </c>
      <c r="L304" s="57">
        <f t="shared" si="80"/>
        <v>0</v>
      </c>
      <c r="M304" s="70" t="str">
        <f t="shared" si="81"/>
        <v>0</v>
      </c>
      <c r="N304" s="74">
        <f t="shared" si="82"/>
        <v>0</v>
      </c>
      <c r="O304" s="56">
        <f>VLOOKUP(A304,'BENS MOVEIS'!$A:$C,3,0)</f>
        <v>1411443315.3699999</v>
      </c>
      <c r="P304" s="56">
        <v>0</v>
      </c>
      <c r="Q304" s="72">
        <f t="shared" si="76"/>
        <v>1411443315.3699999</v>
      </c>
      <c r="R304" s="57">
        <f t="shared" si="83"/>
        <v>1.8528734101393336E-2</v>
      </c>
      <c r="S304" s="70" t="str" cm="1">
        <f t="array" ref="S304">_xlfn.IFS(R304&gt;20%,"10",R304&gt;10%,"7",R304&gt;0%,"4",R304=0,"0")</f>
        <v>4</v>
      </c>
      <c r="T304" s="74">
        <f t="shared" si="84"/>
        <v>8</v>
      </c>
      <c r="U304" s="55" t="s">
        <v>772</v>
      </c>
      <c r="V304" s="71" t="str">
        <f t="shared" si="85"/>
        <v>10</v>
      </c>
      <c r="W304" s="74">
        <f t="shared" si="86"/>
        <v>40</v>
      </c>
      <c r="X304" s="55">
        <f>VLOOKUP(A304,'NOTAS AUDITORIA-CONTINUA-OM'!$A:$C,3,0)</f>
        <v>3</v>
      </c>
      <c r="Y304" s="57">
        <f>VLOOKUP(A304,'NOTAS AUDITORIA-CONTINUA-OM'!$A:$D,4,0)</f>
        <v>5.0539083557951485E-4</v>
      </c>
      <c r="Z304" s="71" t="str">
        <f t="shared" si="87"/>
        <v>4</v>
      </c>
      <c r="AA304" s="74">
        <f t="shared" si="88"/>
        <v>12</v>
      </c>
      <c r="AB304" s="55">
        <f>VLOOKUP(A304,'OM em FOCO'!$B:$G,6,0)</f>
        <v>0</v>
      </c>
      <c r="AC304" s="71">
        <f t="shared" si="89"/>
        <v>0</v>
      </c>
      <c r="AD304" s="74">
        <f t="shared" si="90"/>
        <v>0</v>
      </c>
      <c r="AE304" s="71">
        <f>VLOOKUP(A304,OM_SIAFI!$B:$E,4,0)</f>
        <v>0</v>
      </c>
      <c r="AF304" s="74">
        <f t="shared" si="91"/>
        <v>0</v>
      </c>
      <c r="AG304" s="71">
        <f>VLOOKUP(A304,OM_SIAFI!$B:$F,5,0)</f>
        <v>0</v>
      </c>
      <c r="AH304" s="74">
        <f t="shared" si="92"/>
        <v>0</v>
      </c>
      <c r="AI304" s="86">
        <f t="shared" si="93"/>
        <v>72</v>
      </c>
    </row>
    <row r="305" spans="1:35" x14ac:dyDescent="0.25">
      <c r="A305" s="55">
        <v>791600</v>
      </c>
      <c r="B305" s="55" t="s">
        <v>549</v>
      </c>
      <c r="C305" s="56">
        <v>0</v>
      </c>
      <c r="D305" s="63">
        <f t="shared" si="94"/>
        <v>0</v>
      </c>
      <c r="E305" s="70" t="str" cm="1">
        <f t="array" ref="E305">_xlfn.IFS(D305&gt;20%,"10",D305&gt;10%,"7",D305&gt;0%,"4",D305=0,"0")</f>
        <v>0</v>
      </c>
      <c r="F305" s="74">
        <f t="shared" si="77"/>
        <v>0</v>
      </c>
      <c r="G305" s="56">
        <f>VLOOKUP(A305,PAGAMENTO!$A:$C,3,0)</f>
        <v>41006907.25</v>
      </c>
      <c r="H305" s="57">
        <f t="shared" si="78"/>
        <v>4.1574842588316075E-3</v>
      </c>
      <c r="I305" s="70" t="str" cm="1">
        <f t="array" ref="I305">_xlfn.IFS(H305&gt;20%,"10",H305&gt;10%,"7",H305&gt;0%,"4",H305=0,"0")</f>
        <v>4</v>
      </c>
      <c r="J305" s="74">
        <f t="shared" si="79"/>
        <v>12</v>
      </c>
      <c r="K305" s="56">
        <f>VLOOKUP(A305,MUNIC!C:E,3,0)</f>
        <v>0</v>
      </c>
      <c r="L305" s="57">
        <f t="shared" si="80"/>
        <v>0</v>
      </c>
      <c r="M305" s="70" t="str">
        <f t="shared" si="81"/>
        <v>0</v>
      </c>
      <c r="N305" s="74">
        <f t="shared" si="82"/>
        <v>0</v>
      </c>
      <c r="O305" s="56">
        <f>VLOOKUP(A305,'BENS MOVEIS'!$A:$C,3,0)</f>
        <v>770533367.10000002</v>
      </c>
      <c r="P305" s="56">
        <v>0</v>
      </c>
      <c r="Q305" s="72">
        <f t="shared" si="76"/>
        <v>770533367.10000002</v>
      </c>
      <c r="R305" s="57">
        <f t="shared" si="83"/>
        <v>1.0115183316096959E-2</v>
      </c>
      <c r="S305" s="70" t="str" cm="1">
        <f t="array" ref="S305">_xlfn.IFS(R305&gt;20%,"10",R305&gt;10%,"7",R305&gt;0%,"4",R305=0,"0")</f>
        <v>4</v>
      </c>
      <c r="T305" s="74">
        <f t="shared" si="84"/>
        <v>8</v>
      </c>
      <c r="U305" s="55" t="s">
        <v>772</v>
      </c>
      <c r="V305" s="71" t="str">
        <f t="shared" si="85"/>
        <v>10</v>
      </c>
      <c r="W305" s="74">
        <f t="shared" si="86"/>
        <v>40</v>
      </c>
      <c r="X305" s="55">
        <f>VLOOKUP(A305,'NOTAS AUDITORIA-CONTINUA-OM'!$A:$C,3,0)</f>
        <v>11</v>
      </c>
      <c r="Y305" s="57">
        <f>VLOOKUP(A305,'NOTAS AUDITORIA-CONTINUA-OM'!$A:$D,4,0)</f>
        <v>1.853099730458221E-3</v>
      </c>
      <c r="Z305" s="71" t="str">
        <f t="shared" si="87"/>
        <v>4</v>
      </c>
      <c r="AA305" s="74">
        <f t="shared" si="88"/>
        <v>12</v>
      </c>
      <c r="AB305" s="55">
        <f>VLOOKUP(A305,'OM em FOCO'!$B:$G,6,0)</f>
        <v>0</v>
      </c>
      <c r="AC305" s="71">
        <f t="shared" si="89"/>
        <v>0</v>
      </c>
      <c r="AD305" s="74">
        <f t="shared" si="90"/>
        <v>0</v>
      </c>
      <c r="AE305" s="71">
        <f>VLOOKUP(A305,OM_SIAFI!$B:$E,4,0)</f>
        <v>0</v>
      </c>
      <c r="AF305" s="74">
        <f t="shared" si="91"/>
        <v>0</v>
      </c>
      <c r="AG305" s="71">
        <f>VLOOKUP(A305,OM_SIAFI!$B:$F,5,0)</f>
        <v>0</v>
      </c>
      <c r="AH305" s="74">
        <f t="shared" si="92"/>
        <v>0</v>
      </c>
      <c r="AI305" s="86">
        <f t="shared" si="93"/>
        <v>72</v>
      </c>
    </row>
    <row r="306" spans="1:35" x14ac:dyDescent="0.25">
      <c r="A306" s="55">
        <v>791660</v>
      </c>
      <c r="B306" s="55" t="s">
        <v>563</v>
      </c>
      <c r="C306" s="56">
        <v>0</v>
      </c>
      <c r="D306" s="63">
        <f t="shared" si="94"/>
        <v>0</v>
      </c>
      <c r="E306" s="70" t="str" cm="1">
        <f t="array" ref="E306">_xlfn.IFS(D306&gt;20%,"10",D306&gt;10%,"7",D306&gt;0%,"4",D306=0,"0")</f>
        <v>0</v>
      </c>
      <c r="F306" s="74">
        <f t="shared" si="77"/>
        <v>0</v>
      </c>
      <c r="G306" s="56">
        <f>VLOOKUP(A306,PAGAMENTO!$A:$C,3,0)</f>
        <v>29927520.719999999</v>
      </c>
      <c r="H306" s="57">
        <f t="shared" si="78"/>
        <v>3.0342009345085824E-3</v>
      </c>
      <c r="I306" s="70" t="str" cm="1">
        <f t="array" ref="I306">_xlfn.IFS(H306&gt;20%,"10",H306&gt;10%,"7",H306&gt;0%,"4",H306=0,"0")</f>
        <v>4</v>
      </c>
      <c r="J306" s="74">
        <f t="shared" si="79"/>
        <v>12</v>
      </c>
      <c r="K306" s="56">
        <f>VLOOKUP(A306,MUNIC!C:E,3,0)</f>
        <v>0</v>
      </c>
      <c r="L306" s="57">
        <f t="shared" si="80"/>
        <v>0</v>
      </c>
      <c r="M306" s="70" t="str">
        <f t="shared" si="81"/>
        <v>0</v>
      </c>
      <c r="N306" s="74">
        <f t="shared" si="82"/>
        <v>0</v>
      </c>
      <c r="O306" s="56">
        <f>VLOOKUP(A306,'BENS MOVEIS'!$A:$C,3,0)</f>
        <v>746910002.16999996</v>
      </c>
      <c r="P306" s="56">
        <v>0</v>
      </c>
      <c r="Q306" s="72">
        <f t="shared" si="76"/>
        <v>746910002.16999996</v>
      </c>
      <c r="R306" s="57">
        <f t="shared" si="83"/>
        <v>9.8050673924876507E-3</v>
      </c>
      <c r="S306" s="70" t="str" cm="1">
        <f t="array" ref="S306">_xlfn.IFS(R306&gt;20%,"10",R306&gt;10%,"7",R306&gt;0%,"4",R306=0,"0")</f>
        <v>4</v>
      </c>
      <c r="T306" s="74">
        <f t="shared" si="84"/>
        <v>8</v>
      </c>
      <c r="U306" s="55" t="s">
        <v>772</v>
      </c>
      <c r="V306" s="71" t="str">
        <f t="shared" si="85"/>
        <v>10</v>
      </c>
      <c r="W306" s="74">
        <f t="shared" si="86"/>
        <v>40</v>
      </c>
      <c r="X306" s="55">
        <f>VLOOKUP(A306,'NOTAS AUDITORIA-CONTINUA-OM'!$A:$C,3,0)</f>
        <v>4</v>
      </c>
      <c r="Y306" s="57">
        <f>VLOOKUP(A306,'NOTAS AUDITORIA-CONTINUA-OM'!$A:$D,4,0)</f>
        <v>6.7385444743935314E-4</v>
      </c>
      <c r="Z306" s="71" t="str">
        <f t="shared" si="87"/>
        <v>4</v>
      </c>
      <c r="AA306" s="74">
        <f t="shared" si="88"/>
        <v>12</v>
      </c>
      <c r="AB306" s="55">
        <f>VLOOKUP(A306,'OM em FOCO'!$B:$G,6,0)</f>
        <v>0</v>
      </c>
      <c r="AC306" s="71">
        <f t="shared" si="89"/>
        <v>0</v>
      </c>
      <c r="AD306" s="74">
        <f t="shared" si="90"/>
        <v>0</v>
      </c>
      <c r="AE306" s="71">
        <f>VLOOKUP(A306,OM_SIAFI!$B:$E,4,0)</f>
        <v>0</v>
      </c>
      <c r="AF306" s="74">
        <f t="shared" si="91"/>
        <v>0</v>
      </c>
      <c r="AG306" s="71">
        <f>VLOOKUP(A306,OM_SIAFI!$B:$F,5,0)</f>
        <v>0</v>
      </c>
      <c r="AH306" s="74">
        <f t="shared" si="92"/>
        <v>0</v>
      </c>
      <c r="AI306" s="86">
        <f t="shared" si="93"/>
        <v>72</v>
      </c>
    </row>
    <row r="307" spans="1:35" x14ac:dyDescent="0.25">
      <c r="A307" s="55">
        <v>791140</v>
      </c>
      <c r="B307" s="55" t="s">
        <v>531</v>
      </c>
      <c r="C307" s="56">
        <v>0</v>
      </c>
      <c r="D307" s="63">
        <f t="shared" si="94"/>
        <v>0</v>
      </c>
      <c r="E307" s="70" t="str" cm="1">
        <f t="array" ref="E307">_xlfn.IFS(D307&gt;20%,"10",D307&gt;10%,"7",D307&gt;0%,"4",D307=0,"0")</f>
        <v>0</v>
      </c>
      <c r="F307" s="74">
        <f t="shared" si="77"/>
        <v>0</v>
      </c>
      <c r="G307" s="56">
        <f>VLOOKUP(A307,PAGAMENTO!$A:$C,3,0)</f>
        <v>31936917.949999996</v>
      </c>
      <c r="H307" s="57">
        <f t="shared" si="78"/>
        <v>3.2379236220678796E-3</v>
      </c>
      <c r="I307" s="70" t="str" cm="1">
        <f t="array" ref="I307">_xlfn.IFS(H307&gt;20%,"10",H307&gt;10%,"7",H307&gt;0%,"4",H307=0,"0")</f>
        <v>4</v>
      </c>
      <c r="J307" s="74">
        <f t="shared" si="79"/>
        <v>12</v>
      </c>
      <c r="K307" s="56">
        <f>VLOOKUP(A307,MUNIC!C:E,3,0)</f>
        <v>0</v>
      </c>
      <c r="L307" s="57">
        <f t="shared" si="80"/>
        <v>0</v>
      </c>
      <c r="M307" s="70" t="str">
        <f t="shared" si="81"/>
        <v>0</v>
      </c>
      <c r="N307" s="74">
        <f t="shared" si="82"/>
        <v>0</v>
      </c>
      <c r="O307" s="56">
        <f>VLOOKUP(A307,'BENS MOVEIS'!$A:$C,3,0)</f>
        <v>741192451.94000006</v>
      </c>
      <c r="P307" s="56">
        <v>0</v>
      </c>
      <c r="Q307" s="72">
        <f t="shared" si="76"/>
        <v>741192451.94000006</v>
      </c>
      <c r="R307" s="57">
        <f t="shared" si="83"/>
        <v>9.730010203318663E-3</v>
      </c>
      <c r="S307" s="70" t="str" cm="1">
        <f t="array" ref="S307">_xlfn.IFS(R307&gt;20%,"10",R307&gt;10%,"7",R307&gt;0%,"4",R307=0,"0")</f>
        <v>4</v>
      </c>
      <c r="T307" s="74">
        <f t="shared" si="84"/>
        <v>8</v>
      </c>
      <c r="U307" s="55" t="s">
        <v>772</v>
      </c>
      <c r="V307" s="71" t="str">
        <f t="shared" si="85"/>
        <v>10</v>
      </c>
      <c r="W307" s="74">
        <f t="shared" si="86"/>
        <v>40</v>
      </c>
      <c r="X307" s="55">
        <f>VLOOKUP(A307,'NOTAS AUDITORIA-CONTINUA-OM'!$A:$C,3,0)</f>
        <v>2</v>
      </c>
      <c r="Y307" s="57">
        <f>VLOOKUP(A307,'NOTAS AUDITORIA-CONTINUA-OM'!$A:$D,4,0)</f>
        <v>3.3692722371967657E-4</v>
      </c>
      <c r="Z307" s="71" t="str">
        <f t="shared" si="87"/>
        <v>4</v>
      </c>
      <c r="AA307" s="74">
        <f t="shared" si="88"/>
        <v>12</v>
      </c>
      <c r="AB307" s="55">
        <f>VLOOKUP(A307,'OM em FOCO'!$B:$G,6,0)</f>
        <v>0</v>
      </c>
      <c r="AC307" s="71">
        <f t="shared" si="89"/>
        <v>0</v>
      </c>
      <c r="AD307" s="74">
        <f t="shared" si="90"/>
        <v>0</v>
      </c>
      <c r="AE307" s="71">
        <f>VLOOKUP(A307,OM_SIAFI!$B:$E,4,0)</f>
        <v>0</v>
      </c>
      <c r="AF307" s="74">
        <f t="shared" si="91"/>
        <v>0</v>
      </c>
      <c r="AG307" s="71">
        <f>VLOOKUP(A307,OM_SIAFI!$B:$F,5,0)</f>
        <v>0</v>
      </c>
      <c r="AH307" s="74">
        <f t="shared" si="92"/>
        <v>0</v>
      </c>
      <c r="AI307" s="86">
        <f t="shared" si="93"/>
        <v>72</v>
      </c>
    </row>
    <row r="308" spans="1:35" x14ac:dyDescent="0.25">
      <c r="A308" s="55">
        <v>791620</v>
      </c>
      <c r="B308" s="55" t="s">
        <v>560</v>
      </c>
      <c r="C308" s="56">
        <v>0</v>
      </c>
      <c r="D308" s="63">
        <f t="shared" si="94"/>
        <v>0</v>
      </c>
      <c r="E308" s="70" t="str" cm="1">
        <f t="array" ref="E308">_xlfn.IFS(D308&gt;20%,"10",D308&gt;10%,"7",D308&gt;0%,"4",D308=0,"0")</f>
        <v>0</v>
      </c>
      <c r="F308" s="74">
        <f t="shared" si="77"/>
        <v>0</v>
      </c>
      <c r="G308" s="56">
        <f>VLOOKUP(A308,PAGAMENTO!$A:$C,3,0)</f>
        <v>25380282.18</v>
      </c>
      <c r="H308" s="57">
        <f t="shared" si="78"/>
        <v>2.5731792696474165E-3</v>
      </c>
      <c r="I308" s="70" t="str" cm="1">
        <f t="array" ref="I308">_xlfn.IFS(H308&gt;20%,"10",H308&gt;10%,"7",H308&gt;0%,"4",H308=0,"0")</f>
        <v>4</v>
      </c>
      <c r="J308" s="74">
        <f t="shared" si="79"/>
        <v>12</v>
      </c>
      <c r="K308" s="56">
        <f>VLOOKUP(A308,MUNIC!C:E,3,0)</f>
        <v>0</v>
      </c>
      <c r="L308" s="57">
        <f t="shared" si="80"/>
        <v>0</v>
      </c>
      <c r="M308" s="70" t="str">
        <f t="shared" si="81"/>
        <v>0</v>
      </c>
      <c r="N308" s="74">
        <f t="shared" si="82"/>
        <v>0</v>
      </c>
      <c r="O308" s="56">
        <f>VLOOKUP(A308,'BENS MOVEIS'!$A:$C,3,0)</f>
        <v>694929500.32000005</v>
      </c>
      <c r="P308" s="56">
        <v>0</v>
      </c>
      <c r="Q308" s="72">
        <f t="shared" si="76"/>
        <v>694929500.32000005</v>
      </c>
      <c r="R308" s="57">
        <f t="shared" si="83"/>
        <v>9.1226929132949431E-3</v>
      </c>
      <c r="S308" s="70" t="str" cm="1">
        <f t="array" ref="S308">_xlfn.IFS(R308&gt;20%,"10",R308&gt;10%,"7",R308&gt;0%,"4",R308=0,"0")</f>
        <v>4</v>
      </c>
      <c r="T308" s="74">
        <f t="shared" si="84"/>
        <v>8</v>
      </c>
      <c r="U308" s="55" t="s">
        <v>772</v>
      </c>
      <c r="V308" s="71" t="str">
        <f t="shared" si="85"/>
        <v>10</v>
      </c>
      <c r="W308" s="74">
        <f t="shared" si="86"/>
        <v>40</v>
      </c>
      <c r="X308" s="55">
        <f>VLOOKUP(A308,'NOTAS AUDITORIA-CONTINUA-OM'!$A:$C,3,0)</f>
        <v>5</v>
      </c>
      <c r="Y308" s="57">
        <f>VLOOKUP(A308,'NOTAS AUDITORIA-CONTINUA-OM'!$A:$D,4,0)</f>
        <v>8.4231805929919142E-4</v>
      </c>
      <c r="Z308" s="71" t="str">
        <f t="shared" si="87"/>
        <v>4</v>
      </c>
      <c r="AA308" s="74">
        <f t="shared" si="88"/>
        <v>12</v>
      </c>
      <c r="AB308" s="55">
        <f>VLOOKUP(A308,'OM em FOCO'!$B:$G,6,0)</f>
        <v>0</v>
      </c>
      <c r="AC308" s="71">
        <f t="shared" si="89"/>
        <v>0</v>
      </c>
      <c r="AD308" s="74">
        <f t="shared" si="90"/>
        <v>0</v>
      </c>
      <c r="AE308" s="71">
        <f>VLOOKUP(A308,OM_SIAFI!$B:$E,4,0)</f>
        <v>0</v>
      </c>
      <c r="AF308" s="74">
        <f t="shared" si="91"/>
        <v>0</v>
      </c>
      <c r="AG308" s="71">
        <f>VLOOKUP(A308,OM_SIAFI!$B:$F,5,0)</f>
        <v>0</v>
      </c>
      <c r="AH308" s="74">
        <f t="shared" si="92"/>
        <v>0</v>
      </c>
      <c r="AI308" s="86">
        <f t="shared" si="93"/>
        <v>72</v>
      </c>
    </row>
    <row r="309" spans="1:35" x14ac:dyDescent="0.25">
      <c r="A309" s="55">
        <v>791110</v>
      </c>
      <c r="B309" s="55" t="s">
        <v>528</v>
      </c>
      <c r="C309" s="56">
        <v>0</v>
      </c>
      <c r="D309" s="63">
        <f t="shared" si="94"/>
        <v>0</v>
      </c>
      <c r="E309" s="70" t="str" cm="1">
        <f t="array" ref="E309">_xlfn.IFS(D309&gt;20%,"10",D309&gt;10%,"7",D309&gt;0%,"4",D309=0,"0")</f>
        <v>0</v>
      </c>
      <c r="F309" s="74">
        <f t="shared" si="77"/>
        <v>0</v>
      </c>
      <c r="G309" s="56">
        <f>VLOOKUP(A309,PAGAMENTO!$A:$C,3,0)</f>
        <v>26940597.130000003</v>
      </c>
      <c r="H309" s="57">
        <f t="shared" si="78"/>
        <v>2.7313717615585114E-3</v>
      </c>
      <c r="I309" s="70" t="str" cm="1">
        <f t="array" ref="I309">_xlfn.IFS(H309&gt;20%,"10",H309&gt;10%,"7",H309&gt;0%,"4",H309=0,"0")</f>
        <v>4</v>
      </c>
      <c r="J309" s="74">
        <f t="shared" si="79"/>
        <v>12</v>
      </c>
      <c r="K309" s="56">
        <f>VLOOKUP(A309,MUNIC!C:E,3,0)</f>
        <v>0</v>
      </c>
      <c r="L309" s="57">
        <f t="shared" si="80"/>
        <v>0</v>
      </c>
      <c r="M309" s="70" t="str">
        <f t="shared" si="81"/>
        <v>0</v>
      </c>
      <c r="N309" s="74">
        <f t="shared" si="82"/>
        <v>0</v>
      </c>
      <c r="O309" s="56">
        <f>VLOOKUP(A309,'BENS MOVEIS'!$A:$C,3,0)</f>
        <v>544559276.65999997</v>
      </c>
      <c r="P309" s="56">
        <v>0</v>
      </c>
      <c r="Q309" s="72">
        <f t="shared" si="76"/>
        <v>544559276.65999997</v>
      </c>
      <c r="R309" s="57">
        <f t="shared" si="83"/>
        <v>7.1487065260110779E-3</v>
      </c>
      <c r="S309" s="70" t="str" cm="1">
        <f t="array" ref="S309">_xlfn.IFS(R309&gt;20%,"10",R309&gt;10%,"7",R309&gt;0%,"4",R309=0,"0")</f>
        <v>4</v>
      </c>
      <c r="T309" s="74">
        <f t="shared" si="84"/>
        <v>8</v>
      </c>
      <c r="U309" s="55" t="s">
        <v>772</v>
      </c>
      <c r="V309" s="71" t="str">
        <f t="shared" si="85"/>
        <v>10</v>
      </c>
      <c r="W309" s="74">
        <f t="shared" si="86"/>
        <v>40</v>
      </c>
      <c r="X309" s="55">
        <f>VLOOKUP(A309,'NOTAS AUDITORIA-CONTINUA-OM'!$A:$C,3,0)</f>
        <v>4</v>
      </c>
      <c r="Y309" s="57">
        <f>VLOOKUP(A309,'NOTAS AUDITORIA-CONTINUA-OM'!$A:$D,4,0)</f>
        <v>6.7385444743935314E-4</v>
      </c>
      <c r="Z309" s="71" t="str">
        <f t="shared" si="87"/>
        <v>4</v>
      </c>
      <c r="AA309" s="74">
        <f t="shared" si="88"/>
        <v>12</v>
      </c>
      <c r="AB309" s="55">
        <f>VLOOKUP(A309,'OM em FOCO'!$B:$G,6,0)</f>
        <v>0</v>
      </c>
      <c r="AC309" s="71">
        <f t="shared" si="89"/>
        <v>0</v>
      </c>
      <c r="AD309" s="74">
        <f t="shared" si="90"/>
        <v>0</v>
      </c>
      <c r="AE309" s="71">
        <f>VLOOKUP(A309,OM_SIAFI!$B:$E,4,0)</f>
        <v>0</v>
      </c>
      <c r="AF309" s="74">
        <f t="shared" si="91"/>
        <v>0</v>
      </c>
      <c r="AG309" s="71">
        <f>VLOOKUP(A309,OM_SIAFI!$B:$F,5,0)</f>
        <v>0</v>
      </c>
      <c r="AH309" s="74">
        <f t="shared" si="92"/>
        <v>0</v>
      </c>
      <c r="AI309" s="86">
        <f t="shared" si="93"/>
        <v>72</v>
      </c>
    </row>
    <row r="310" spans="1:35" x14ac:dyDescent="0.25">
      <c r="A310" s="55">
        <v>791160</v>
      </c>
      <c r="B310" s="55" t="s">
        <v>533</v>
      </c>
      <c r="C310" s="56">
        <v>0</v>
      </c>
      <c r="D310" s="63">
        <f t="shared" si="94"/>
        <v>0</v>
      </c>
      <c r="E310" s="70" t="str" cm="1">
        <f t="array" ref="E310">_xlfn.IFS(D310&gt;20%,"10",D310&gt;10%,"7",D310&gt;0%,"4",D310=0,"0")</f>
        <v>0</v>
      </c>
      <c r="F310" s="74">
        <f t="shared" si="77"/>
        <v>0</v>
      </c>
      <c r="G310" s="56">
        <f>VLOOKUP(A310,PAGAMENTO!$A:$C,3,0)</f>
        <v>30661156.32</v>
      </c>
      <c r="H310" s="57">
        <f t="shared" si="78"/>
        <v>3.1085805613388522E-3</v>
      </c>
      <c r="I310" s="70" t="str" cm="1">
        <f t="array" ref="I310">_xlfn.IFS(H310&gt;20%,"10",H310&gt;10%,"7",H310&gt;0%,"4",H310=0,"0")</f>
        <v>4</v>
      </c>
      <c r="J310" s="74">
        <f t="shared" si="79"/>
        <v>12</v>
      </c>
      <c r="K310" s="56">
        <f>VLOOKUP(A310,MUNIC!C:E,3,0)</f>
        <v>0</v>
      </c>
      <c r="L310" s="57">
        <f t="shared" si="80"/>
        <v>0</v>
      </c>
      <c r="M310" s="70" t="str">
        <f t="shared" si="81"/>
        <v>0</v>
      </c>
      <c r="N310" s="74">
        <f t="shared" si="82"/>
        <v>0</v>
      </c>
      <c r="O310" s="56">
        <f>VLOOKUP(A310,'BENS MOVEIS'!$A:$C,3,0)</f>
        <v>516299597.27999997</v>
      </c>
      <c r="P310" s="56">
        <v>0</v>
      </c>
      <c r="Q310" s="72">
        <f t="shared" si="76"/>
        <v>516299597.27999997</v>
      </c>
      <c r="R310" s="57">
        <f t="shared" si="83"/>
        <v>6.7777273451111453E-3</v>
      </c>
      <c r="S310" s="70" t="str" cm="1">
        <f t="array" ref="S310">_xlfn.IFS(R310&gt;20%,"10",R310&gt;10%,"7",R310&gt;0%,"4",R310=0,"0")</f>
        <v>4</v>
      </c>
      <c r="T310" s="74">
        <f t="shared" si="84"/>
        <v>8</v>
      </c>
      <c r="U310" s="55" t="s">
        <v>772</v>
      </c>
      <c r="V310" s="71" t="str">
        <f t="shared" si="85"/>
        <v>10</v>
      </c>
      <c r="W310" s="74">
        <f t="shared" si="86"/>
        <v>40</v>
      </c>
      <c r="X310" s="55">
        <f>VLOOKUP(A310,'NOTAS AUDITORIA-CONTINUA-OM'!$A:$C,3,0)</f>
        <v>3</v>
      </c>
      <c r="Y310" s="57">
        <f>VLOOKUP(A310,'NOTAS AUDITORIA-CONTINUA-OM'!$A:$D,4,0)</f>
        <v>5.0539083557951485E-4</v>
      </c>
      <c r="Z310" s="71" t="str">
        <f t="shared" si="87"/>
        <v>4</v>
      </c>
      <c r="AA310" s="74">
        <f t="shared" si="88"/>
        <v>12</v>
      </c>
      <c r="AB310" s="55">
        <f>VLOOKUP(A310,'OM em FOCO'!$B:$G,6,0)</f>
        <v>0</v>
      </c>
      <c r="AC310" s="71">
        <f t="shared" si="89"/>
        <v>0</v>
      </c>
      <c r="AD310" s="74">
        <f t="shared" si="90"/>
        <v>0</v>
      </c>
      <c r="AE310" s="71">
        <f>VLOOKUP(A310,OM_SIAFI!$B:$E,4,0)</f>
        <v>0</v>
      </c>
      <c r="AF310" s="74">
        <f t="shared" si="91"/>
        <v>0</v>
      </c>
      <c r="AG310" s="71">
        <f>VLOOKUP(A310,OM_SIAFI!$B:$F,5,0)</f>
        <v>0</v>
      </c>
      <c r="AH310" s="74">
        <f t="shared" si="92"/>
        <v>0</v>
      </c>
      <c r="AI310" s="86">
        <f t="shared" si="93"/>
        <v>72</v>
      </c>
    </row>
    <row r="311" spans="1:35" x14ac:dyDescent="0.25">
      <c r="A311" s="55">
        <v>795340</v>
      </c>
      <c r="B311" s="55" t="s">
        <v>591</v>
      </c>
      <c r="C311" s="56">
        <v>0</v>
      </c>
      <c r="D311" s="63">
        <f t="shared" si="94"/>
        <v>0</v>
      </c>
      <c r="E311" s="70" t="str" cm="1">
        <f t="array" ref="E311">_xlfn.IFS(D311&gt;20%,"10",D311&gt;10%,"7",D311&gt;0%,"4",D311=0,"0")</f>
        <v>0</v>
      </c>
      <c r="F311" s="74">
        <f t="shared" si="77"/>
        <v>0</v>
      </c>
      <c r="G311" s="56">
        <f>VLOOKUP(A311,PAGAMENTO!$A:$C,3,0)</f>
        <v>30109338.93</v>
      </c>
      <c r="H311" s="57">
        <f t="shared" si="78"/>
        <v>3.0526345691505594E-3</v>
      </c>
      <c r="I311" s="70" t="str" cm="1">
        <f t="array" ref="I311">_xlfn.IFS(H311&gt;20%,"10",H311&gt;10%,"7",H311&gt;0%,"4",H311=0,"0")</f>
        <v>4</v>
      </c>
      <c r="J311" s="74">
        <f t="shared" si="79"/>
        <v>12</v>
      </c>
      <c r="K311" s="56">
        <f>VLOOKUP(A311,MUNIC!C:E,3,0)</f>
        <v>0</v>
      </c>
      <c r="L311" s="57">
        <f t="shared" si="80"/>
        <v>0</v>
      </c>
      <c r="M311" s="70" t="str">
        <f t="shared" si="81"/>
        <v>0</v>
      </c>
      <c r="N311" s="74">
        <f t="shared" si="82"/>
        <v>0</v>
      </c>
      <c r="O311" s="56">
        <f>VLOOKUP(A311,'BENS MOVEIS'!$A:$C,3,0)</f>
        <v>423941257.68000001</v>
      </c>
      <c r="P311" s="56">
        <v>0</v>
      </c>
      <c r="Q311" s="72">
        <f t="shared" si="76"/>
        <v>423941257.68000001</v>
      </c>
      <c r="R311" s="57">
        <f t="shared" si="83"/>
        <v>5.5652924581699112E-3</v>
      </c>
      <c r="S311" s="70" t="str" cm="1">
        <f t="array" ref="S311">_xlfn.IFS(R311&gt;20%,"10",R311&gt;10%,"7",R311&gt;0%,"4",R311=0,"0")</f>
        <v>4</v>
      </c>
      <c r="T311" s="74">
        <f t="shared" si="84"/>
        <v>8</v>
      </c>
      <c r="U311" s="55" t="s">
        <v>772</v>
      </c>
      <c r="V311" s="71" t="str">
        <f t="shared" si="85"/>
        <v>10</v>
      </c>
      <c r="W311" s="74">
        <f t="shared" si="86"/>
        <v>40</v>
      </c>
      <c r="X311" s="55">
        <f>VLOOKUP(A311,'NOTAS AUDITORIA-CONTINUA-OM'!$A:$C,3,0)</f>
        <v>4</v>
      </c>
      <c r="Y311" s="57">
        <f>VLOOKUP(A311,'NOTAS AUDITORIA-CONTINUA-OM'!$A:$D,4,0)</f>
        <v>6.7385444743935314E-4</v>
      </c>
      <c r="Z311" s="71" t="str">
        <f t="shared" si="87"/>
        <v>4</v>
      </c>
      <c r="AA311" s="74">
        <f t="shared" si="88"/>
        <v>12</v>
      </c>
      <c r="AB311" s="55">
        <f>VLOOKUP(A311,'OM em FOCO'!$B:$G,6,0)</f>
        <v>0</v>
      </c>
      <c r="AC311" s="71">
        <f t="shared" si="89"/>
        <v>0</v>
      </c>
      <c r="AD311" s="74">
        <f t="shared" si="90"/>
        <v>0</v>
      </c>
      <c r="AE311" s="71">
        <f>VLOOKUP(A311,OM_SIAFI!$B:$E,4,0)</f>
        <v>0</v>
      </c>
      <c r="AF311" s="74">
        <f t="shared" si="91"/>
        <v>0</v>
      </c>
      <c r="AG311" s="71">
        <f>VLOOKUP(A311,OM_SIAFI!$B:$F,5,0)</f>
        <v>0</v>
      </c>
      <c r="AH311" s="74">
        <f t="shared" si="92"/>
        <v>0</v>
      </c>
      <c r="AI311" s="86">
        <f t="shared" si="93"/>
        <v>72</v>
      </c>
    </row>
    <row r="312" spans="1:35" x14ac:dyDescent="0.25">
      <c r="A312" s="55">
        <v>783100</v>
      </c>
      <c r="B312" s="55" t="s">
        <v>362</v>
      </c>
      <c r="C312" s="56">
        <v>0</v>
      </c>
      <c r="D312" s="63">
        <f t="shared" si="94"/>
        <v>0</v>
      </c>
      <c r="E312" s="70" t="str" cm="1">
        <f t="array" ref="E312">_xlfn.IFS(D312&gt;20%,"10",D312&gt;10%,"7",D312&gt;0%,"4",D312=0,"0")</f>
        <v>0</v>
      </c>
      <c r="F312" s="74">
        <f t="shared" si="77"/>
        <v>0</v>
      </c>
      <c r="G312" s="56">
        <f>VLOOKUP(A312,PAGAMENTO!$A:$C,3,0)</f>
        <v>13856075.640000001</v>
      </c>
      <c r="H312" s="57">
        <f t="shared" si="78"/>
        <v>1.404797879812799E-3</v>
      </c>
      <c r="I312" s="70" t="str" cm="1">
        <f t="array" ref="I312">_xlfn.IFS(H312&gt;20%,"10",H312&gt;10%,"7",H312&gt;0%,"4",H312=0,"0")</f>
        <v>4</v>
      </c>
      <c r="J312" s="74">
        <f t="shared" si="79"/>
        <v>12</v>
      </c>
      <c r="K312" s="56">
        <f>VLOOKUP(A312,MUNIC!C:E,3,0)</f>
        <v>0</v>
      </c>
      <c r="L312" s="57">
        <f t="shared" si="80"/>
        <v>0</v>
      </c>
      <c r="M312" s="70" t="str">
        <f t="shared" si="81"/>
        <v>0</v>
      </c>
      <c r="N312" s="74">
        <f t="shared" si="82"/>
        <v>0</v>
      </c>
      <c r="O312" s="56">
        <f>VLOOKUP(A312,'BENS MOVEIS'!$A:$C,3,0)</f>
        <v>342304704.70999998</v>
      </c>
      <c r="P312" s="56">
        <v>0</v>
      </c>
      <c r="Q312" s="72">
        <f t="shared" si="76"/>
        <v>342304704.70999998</v>
      </c>
      <c r="R312" s="57">
        <f t="shared" si="83"/>
        <v>4.4936079162094574E-3</v>
      </c>
      <c r="S312" s="70" t="str" cm="1">
        <f t="array" ref="S312">_xlfn.IFS(R312&gt;20%,"10",R312&gt;10%,"7",R312&gt;0%,"4",R312=0,"0")</f>
        <v>4</v>
      </c>
      <c r="T312" s="74">
        <f t="shared" si="84"/>
        <v>8</v>
      </c>
      <c r="U312" s="55" t="s">
        <v>772</v>
      </c>
      <c r="V312" s="71" t="str">
        <f t="shared" si="85"/>
        <v>10</v>
      </c>
      <c r="W312" s="74">
        <f t="shared" si="86"/>
        <v>40</v>
      </c>
      <c r="X312" s="55">
        <f>VLOOKUP(A312,'NOTAS AUDITORIA-CONTINUA-OM'!$A:$C,3,0)</f>
        <v>2</v>
      </c>
      <c r="Y312" s="57">
        <f>VLOOKUP(A312,'NOTAS AUDITORIA-CONTINUA-OM'!$A:$D,4,0)</f>
        <v>3.3692722371967657E-4</v>
      </c>
      <c r="Z312" s="71" t="str">
        <f t="shared" si="87"/>
        <v>4</v>
      </c>
      <c r="AA312" s="74">
        <f t="shared" si="88"/>
        <v>12</v>
      </c>
      <c r="AB312" s="55">
        <f>VLOOKUP(A312,'OM em FOCO'!$B:$G,6,0)</f>
        <v>0</v>
      </c>
      <c r="AC312" s="71">
        <f t="shared" si="89"/>
        <v>0</v>
      </c>
      <c r="AD312" s="74">
        <f t="shared" si="90"/>
        <v>0</v>
      </c>
      <c r="AE312" s="71">
        <f>VLOOKUP(A312,OM_SIAFI!$B:$E,4,0)</f>
        <v>0</v>
      </c>
      <c r="AF312" s="74">
        <f t="shared" si="91"/>
        <v>0</v>
      </c>
      <c r="AG312" s="71">
        <f>VLOOKUP(A312,OM_SIAFI!$B:$F,5,0)</f>
        <v>0</v>
      </c>
      <c r="AH312" s="74">
        <f t="shared" si="92"/>
        <v>0</v>
      </c>
      <c r="AI312" s="86">
        <f t="shared" si="93"/>
        <v>72</v>
      </c>
    </row>
    <row r="313" spans="1:35" x14ac:dyDescent="0.25">
      <c r="A313" s="55">
        <v>784010</v>
      </c>
      <c r="B313" s="55" t="s">
        <v>390</v>
      </c>
      <c r="C313" s="56">
        <v>0</v>
      </c>
      <c r="D313" s="63">
        <f t="shared" si="94"/>
        <v>0</v>
      </c>
      <c r="E313" s="70" t="str" cm="1">
        <f t="array" ref="E313">_xlfn.IFS(D313&gt;20%,"10",D313&gt;10%,"7",D313&gt;0%,"4",D313=0,"0")</f>
        <v>0</v>
      </c>
      <c r="F313" s="74">
        <f t="shared" si="77"/>
        <v>0</v>
      </c>
      <c r="G313" s="56">
        <f>VLOOKUP(A313,PAGAMENTO!$A:$C,3,0)</f>
        <v>26972044.09</v>
      </c>
      <c r="H313" s="57">
        <f t="shared" si="78"/>
        <v>2.7345600108061572E-3</v>
      </c>
      <c r="I313" s="70" t="str" cm="1">
        <f t="array" ref="I313">_xlfn.IFS(H313&gt;20%,"10",H313&gt;10%,"7",H313&gt;0%,"4",H313=0,"0")</f>
        <v>4</v>
      </c>
      <c r="J313" s="74">
        <f t="shared" si="79"/>
        <v>12</v>
      </c>
      <c r="K313" s="56">
        <f>VLOOKUP(A313,MUNIC!C:E,3,0)</f>
        <v>0</v>
      </c>
      <c r="L313" s="57">
        <f t="shared" si="80"/>
        <v>0</v>
      </c>
      <c r="M313" s="70" t="str">
        <f t="shared" si="81"/>
        <v>0</v>
      </c>
      <c r="N313" s="74">
        <f t="shared" si="82"/>
        <v>0</v>
      </c>
      <c r="O313" s="56">
        <f>VLOOKUP(A313,'BENS MOVEIS'!$A:$C,3,0)</f>
        <v>261580366.97999999</v>
      </c>
      <c r="P313" s="56">
        <v>0</v>
      </c>
      <c r="Q313" s="72">
        <f t="shared" si="76"/>
        <v>261580366.97999999</v>
      </c>
      <c r="R313" s="57">
        <f t="shared" si="83"/>
        <v>3.4338984875540448E-3</v>
      </c>
      <c r="S313" s="70" t="str" cm="1">
        <f t="array" ref="S313">_xlfn.IFS(R313&gt;20%,"10",R313&gt;10%,"7",R313&gt;0%,"4",R313=0,"0")</f>
        <v>4</v>
      </c>
      <c r="T313" s="74">
        <f t="shared" si="84"/>
        <v>8</v>
      </c>
      <c r="U313" s="55" t="s">
        <v>772</v>
      </c>
      <c r="V313" s="71" t="str">
        <f t="shared" si="85"/>
        <v>10</v>
      </c>
      <c r="W313" s="74">
        <f t="shared" si="86"/>
        <v>40</v>
      </c>
      <c r="X313" s="55">
        <f>VLOOKUP(A313,'NOTAS AUDITORIA-CONTINUA-OM'!$A:$C,3,0)</f>
        <v>3</v>
      </c>
      <c r="Y313" s="57">
        <f>VLOOKUP(A313,'NOTAS AUDITORIA-CONTINUA-OM'!$A:$D,4,0)</f>
        <v>5.0539083557951485E-4</v>
      </c>
      <c r="Z313" s="71" t="str">
        <f t="shared" si="87"/>
        <v>4</v>
      </c>
      <c r="AA313" s="74">
        <f t="shared" si="88"/>
        <v>12</v>
      </c>
      <c r="AB313" s="55">
        <f>VLOOKUP(A313,'OM em FOCO'!$B:$G,6,0)</f>
        <v>0</v>
      </c>
      <c r="AC313" s="71">
        <f t="shared" si="89"/>
        <v>0</v>
      </c>
      <c r="AD313" s="74">
        <f t="shared" si="90"/>
        <v>0</v>
      </c>
      <c r="AE313" s="71">
        <f>VLOOKUP(A313,OM_SIAFI!$B:$E,4,0)</f>
        <v>0</v>
      </c>
      <c r="AF313" s="74">
        <f t="shared" si="91"/>
        <v>0</v>
      </c>
      <c r="AG313" s="71">
        <f>VLOOKUP(A313,OM_SIAFI!$B:$F,5,0)</f>
        <v>0</v>
      </c>
      <c r="AH313" s="74">
        <f t="shared" si="92"/>
        <v>0</v>
      </c>
      <c r="AI313" s="86">
        <f t="shared" si="93"/>
        <v>72</v>
      </c>
    </row>
    <row r="314" spans="1:35" x14ac:dyDescent="0.25">
      <c r="A314" s="55">
        <v>795104</v>
      </c>
      <c r="B314" s="55" t="s">
        <v>580</v>
      </c>
      <c r="C314" s="56">
        <v>0</v>
      </c>
      <c r="D314" s="63">
        <f t="shared" si="94"/>
        <v>0</v>
      </c>
      <c r="E314" s="70" t="str" cm="1">
        <f t="array" ref="E314">_xlfn.IFS(D314&gt;20%,"10",D314&gt;10%,"7",D314&gt;0%,"4",D314=0,"0")</f>
        <v>0</v>
      </c>
      <c r="F314" s="74">
        <f t="shared" si="77"/>
        <v>0</v>
      </c>
      <c r="G314" s="56">
        <f>VLOOKUP(A314,PAGAMENTO!$A:$C,3,0)</f>
        <v>32317274.099999998</v>
      </c>
      <c r="H314" s="57">
        <f t="shared" si="78"/>
        <v>3.2764860207568176E-3</v>
      </c>
      <c r="I314" s="70" t="str" cm="1">
        <f t="array" ref="I314">_xlfn.IFS(H314&gt;20%,"10",H314&gt;10%,"7",H314&gt;0%,"4",H314=0,"0")</f>
        <v>4</v>
      </c>
      <c r="J314" s="74">
        <f t="shared" si="79"/>
        <v>12</v>
      </c>
      <c r="K314" s="56">
        <f>VLOOKUP(A314,MUNIC!C:E,3,0)</f>
        <v>0</v>
      </c>
      <c r="L314" s="57">
        <f t="shared" si="80"/>
        <v>0</v>
      </c>
      <c r="M314" s="70" t="str">
        <f t="shared" si="81"/>
        <v>0</v>
      </c>
      <c r="N314" s="74">
        <f t="shared" si="82"/>
        <v>0</v>
      </c>
      <c r="O314" s="56">
        <f>VLOOKUP(A314,'BENS MOVEIS'!$A:$C,3,0)</f>
        <v>237270336.56999999</v>
      </c>
      <c r="P314" s="56">
        <v>0</v>
      </c>
      <c r="Q314" s="72">
        <f t="shared" si="76"/>
        <v>237270336.56999999</v>
      </c>
      <c r="R314" s="57">
        <f t="shared" si="83"/>
        <v>3.11476835702833E-3</v>
      </c>
      <c r="S314" s="70" t="str" cm="1">
        <f t="array" ref="S314">_xlfn.IFS(R314&gt;20%,"10",R314&gt;10%,"7",R314&gt;0%,"4",R314=0,"0")</f>
        <v>4</v>
      </c>
      <c r="T314" s="74">
        <f t="shared" si="84"/>
        <v>8</v>
      </c>
      <c r="U314" s="55" t="s">
        <v>772</v>
      </c>
      <c r="V314" s="71" t="str">
        <f t="shared" si="85"/>
        <v>10</v>
      </c>
      <c r="W314" s="74">
        <f t="shared" si="86"/>
        <v>40</v>
      </c>
      <c r="X314" s="55">
        <f>VLOOKUP(A314,'NOTAS AUDITORIA-CONTINUA-OM'!$A:$C,3,0)</f>
        <v>3</v>
      </c>
      <c r="Y314" s="57">
        <f>VLOOKUP(A314,'NOTAS AUDITORIA-CONTINUA-OM'!$A:$D,4,0)</f>
        <v>5.0539083557951485E-4</v>
      </c>
      <c r="Z314" s="71" t="str">
        <f t="shared" si="87"/>
        <v>4</v>
      </c>
      <c r="AA314" s="74">
        <f t="shared" si="88"/>
        <v>12</v>
      </c>
      <c r="AB314" s="55">
        <f>VLOOKUP(A314,'OM em FOCO'!$B:$G,6,0)</f>
        <v>0</v>
      </c>
      <c r="AC314" s="71">
        <f t="shared" si="89"/>
        <v>0</v>
      </c>
      <c r="AD314" s="74">
        <f t="shared" si="90"/>
        <v>0</v>
      </c>
      <c r="AE314" s="71">
        <f>VLOOKUP(A314,OM_SIAFI!$B:$E,4,0)</f>
        <v>0</v>
      </c>
      <c r="AF314" s="74">
        <f t="shared" si="91"/>
        <v>0</v>
      </c>
      <c r="AG314" s="71">
        <f>VLOOKUP(A314,OM_SIAFI!$B:$F,5,0)</f>
        <v>0</v>
      </c>
      <c r="AH314" s="74">
        <f t="shared" si="92"/>
        <v>0</v>
      </c>
      <c r="AI314" s="86">
        <f t="shared" si="93"/>
        <v>72</v>
      </c>
    </row>
    <row r="315" spans="1:35" x14ac:dyDescent="0.25">
      <c r="A315" s="55">
        <v>771250</v>
      </c>
      <c r="B315" s="55" t="s">
        <v>298</v>
      </c>
      <c r="C315" s="56">
        <v>0</v>
      </c>
      <c r="D315" s="63">
        <f t="shared" si="94"/>
        <v>0</v>
      </c>
      <c r="E315" s="70" t="str" cm="1">
        <f t="array" ref="E315">_xlfn.IFS(D315&gt;20%,"10",D315&gt;10%,"7",D315&gt;0%,"4",D315=0,"0")</f>
        <v>0</v>
      </c>
      <c r="F315" s="74">
        <f t="shared" si="77"/>
        <v>0</v>
      </c>
      <c r="G315" s="56">
        <f>VLOOKUP(A315,PAGAMENTO!$A:$C,3,0)</f>
        <v>7184682.8699999992</v>
      </c>
      <c r="H315" s="57">
        <f t="shared" si="78"/>
        <v>7.2841889183735244E-4</v>
      </c>
      <c r="I315" s="70" t="str" cm="1">
        <f t="array" ref="I315">_xlfn.IFS(H315&gt;20%,"10",H315&gt;10%,"7",H315&gt;0%,"4",H315=0,"0")</f>
        <v>4</v>
      </c>
      <c r="J315" s="74">
        <f t="shared" si="79"/>
        <v>12</v>
      </c>
      <c r="K315" s="56">
        <f>VLOOKUP(A315,MUNIC!C:E,3,0)</f>
        <v>0</v>
      </c>
      <c r="L315" s="57">
        <f t="shared" si="80"/>
        <v>0</v>
      </c>
      <c r="M315" s="70" t="str">
        <f t="shared" si="81"/>
        <v>0</v>
      </c>
      <c r="N315" s="74">
        <f t="shared" si="82"/>
        <v>0</v>
      </c>
      <c r="O315" s="56">
        <f>VLOOKUP(A315,'BENS MOVEIS'!$A:$C,3,0)</f>
        <v>229141831.84999999</v>
      </c>
      <c r="P315" s="56">
        <v>0</v>
      </c>
      <c r="Q315" s="72">
        <f t="shared" si="76"/>
        <v>229141831.84999999</v>
      </c>
      <c r="R315" s="57">
        <f t="shared" si="83"/>
        <v>3.008061342330174E-3</v>
      </c>
      <c r="S315" s="70" t="str" cm="1">
        <f t="array" ref="S315">_xlfn.IFS(R315&gt;20%,"10",R315&gt;10%,"7",R315&gt;0%,"4",R315=0,"0")</f>
        <v>4</v>
      </c>
      <c r="T315" s="74">
        <f t="shared" si="84"/>
        <v>8</v>
      </c>
      <c r="U315" s="55" t="s">
        <v>772</v>
      </c>
      <c r="V315" s="71" t="str">
        <f t="shared" si="85"/>
        <v>10</v>
      </c>
      <c r="W315" s="74">
        <f t="shared" si="86"/>
        <v>40</v>
      </c>
      <c r="X315" s="55">
        <f>VLOOKUP(A315,'NOTAS AUDITORIA-CONTINUA-OM'!$A:$C,3,0)</f>
        <v>3</v>
      </c>
      <c r="Y315" s="57">
        <f>VLOOKUP(A315,'NOTAS AUDITORIA-CONTINUA-OM'!$A:$D,4,0)</f>
        <v>5.0539083557951485E-4</v>
      </c>
      <c r="Z315" s="71" t="str">
        <f t="shared" si="87"/>
        <v>4</v>
      </c>
      <c r="AA315" s="74">
        <f t="shared" si="88"/>
        <v>12</v>
      </c>
      <c r="AB315" s="55">
        <f>VLOOKUP(A315,'OM em FOCO'!$B:$G,6,0)</f>
        <v>0</v>
      </c>
      <c r="AC315" s="71">
        <f t="shared" si="89"/>
        <v>0</v>
      </c>
      <c r="AD315" s="74">
        <f t="shared" si="90"/>
        <v>0</v>
      </c>
      <c r="AE315" s="71">
        <f>VLOOKUP(A315,OM_SIAFI!$B:$E,4,0)</f>
        <v>0</v>
      </c>
      <c r="AF315" s="74">
        <f t="shared" si="91"/>
        <v>0</v>
      </c>
      <c r="AG315" s="71">
        <f>VLOOKUP(A315,OM_SIAFI!$B:$F,5,0)</f>
        <v>0</v>
      </c>
      <c r="AH315" s="74">
        <f t="shared" si="92"/>
        <v>0</v>
      </c>
      <c r="AI315" s="86">
        <f t="shared" si="93"/>
        <v>72</v>
      </c>
    </row>
    <row r="316" spans="1:35" x14ac:dyDescent="0.25">
      <c r="A316" s="55">
        <v>791610</v>
      </c>
      <c r="B316" s="55" t="s">
        <v>553</v>
      </c>
      <c r="C316" s="56">
        <v>0</v>
      </c>
      <c r="D316" s="63">
        <f t="shared" si="94"/>
        <v>0</v>
      </c>
      <c r="E316" s="70" t="str" cm="1">
        <f t="array" ref="E316">_xlfn.IFS(D316&gt;20%,"10",D316&gt;10%,"7",D316&gt;0%,"4",D316=0,"0")</f>
        <v>0</v>
      </c>
      <c r="F316" s="74">
        <f t="shared" si="77"/>
        <v>0</v>
      </c>
      <c r="G316" s="56">
        <f>VLOOKUP(A316,PAGAMENTO!$A:$C,3,0)</f>
        <v>14319135.719999999</v>
      </c>
      <c r="H316" s="57">
        <f t="shared" si="78"/>
        <v>1.4517452143619875E-3</v>
      </c>
      <c r="I316" s="70" t="str" cm="1">
        <f t="array" ref="I316">_xlfn.IFS(H316&gt;20%,"10",H316&gt;10%,"7",H316&gt;0%,"4",H316=0,"0")</f>
        <v>4</v>
      </c>
      <c r="J316" s="74">
        <f t="shared" si="79"/>
        <v>12</v>
      </c>
      <c r="K316" s="56">
        <f>VLOOKUP(A316,MUNIC!C:E,3,0)</f>
        <v>0</v>
      </c>
      <c r="L316" s="57">
        <f t="shared" si="80"/>
        <v>0</v>
      </c>
      <c r="M316" s="70" t="str">
        <f t="shared" si="81"/>
        <v>0</v>
      </c>
      <c r="N316" s="74">
        <f t="shared" si="82"/>
        <v>0</v>
      </c>
      <c r="O316" s="56">
        <f>VLOOKUP(A316,'BENS MOVEIS'!$A:$C,3,0)</f>
        <v>161077869.41</v>
      </c>
      <c r="P316" s="56">
        <v>0</v>
      </c>
      <c r="Q316" s="72">
        <f t="shared" si="76"/>
        <v>161077869.41</v>
      </c>
      <c r="R316" s="57">
        <f t="shared" si="83"/>
        <v>2.114551097742431E-3</v>
      </c>
      <c r="S316" s="70" t="str" cm="1">
        <f t="array" ref="S316">_xlfn.IFS(R316&gt;20%,"10",R316&gt;10%,"7",R316&gt;0%,"4",R316=0,"0")</f>
        <v>4</v>
      </c>
      <c r="T316" s="74">
        <f t="shared" si="84"/>
        <v>8</v>
      </c>
      <c r="U316" s="55" t="s">
        <v>772</v>
      </c>
      <c r="V316" s="71" t="str">
        <f t="shared" si="85"/>
        <v>10</v>
      </c>
      <c r="W316" s="74">
        <f t="shared" si="86"/>
        <v>40</v>
      </c>
      <c r="X316" s="55">
        <f>VLOOKUP(A316,'NOTAS AUDITORIA-CONTINUA-OM'!$A:$C,3,0)</f>
        <v>7</v>
      </c>
      <c r="Y316" s="57">
        <f>VLOOKUP(A316,'NOTAS AUDITORIA-CONTINUA-OM'!$A:$D,4,0)</f>
        <v>1.1792452830188679E-3</v>
      </c>
      <c r="Z316" s="71" t="str">
        <f t="shared" si="87"/>
        <v>4</v>
      </c>
      <c r="AA316" s="74">
        <f t="shared" si="88"/>
        <v>12</v>
      </c>
      <c r="AB316" s="55">
        <f>VLOOKUP(A316,'OM em FOCO'!$B:$G,6,0)</f>
        <v>0</v>
      </c>
      <c r="AC316" s="71">
        <f t="shared" si="89"/>
        <v>0</v>
      </c>
      <c r="AD316" s="74">
        <f t="shared" si="90"/>
        <v>0</v>
      </c>
      <c r="AE316" s="71">
        <f>VLOOKUP(A316,OM_SIAFI!$B:$E,4,0)</f>
        <v>0</v>
      </c>
      <c r="AF316" s="74">
        <f t="shared" si="91"/>
        <v>0</v>
      </c>
      <c r="AG316" s="71">
        <f>VLOOKUP(A316,OM_SIAFI!$B:$F,5,0)</f>
        <v>0</v>
      </c>
      <c r="AH316" s="74">
        <f t="shared" si="92"/>
        <v>0</v>
      </c>
      <c r="AI316" s="86">
        <f t="shared" si="93"/>
        <v>72</v>
      </c>
    </row>
    <row r="317" spans="1:35" x14ac:dyDescent="0.25">
      <c r="A317" s="55">
        <v>791120</v>
      </c>
      <c r="B317" s="55" t="s">
        <v>529</v>
      </c>
      <c r="C317" s="56">
        <v>0</v>
      </c>
      <c r="D317" s="63">
        <f t="shared" si="94"/>
        <v>0</v>
      </c>
      <c r="E317" s="70" t="str" cm="1">
        <f t="array" ref="E317">_xlfn.IFS(D317&gt;20%,"10",D317&gt;10%,"7",D317&gt;0%,"4",D317=0,"0")</f>
        <v>0</v>
      </c>
      <c r="F317" s="74">
        <f t="shared" si="77"/>
        <v>0</v>
      </c>
      <c r="G317" s="56">
        <f>VLOOKUP(A317,PAGAMENTO!$A:$C,3,0)</f>
        <v>26914714.350000001</v>
      </c>
      <c r="H317" s="57">
        <f t="shared" si="78"/>
        <v>2.7287476365600379E-3</v>
      </c>
      <c r="I317" s="70" t="str" cm="1">
        <f t="array" ref="I317">_xlfn.IFS(H317&gt;20%,"10",H317&gt;10%,"7",H317&gt;0%,"4",H317=0,"0")</f>
        <v>4</v>
      </c>
      <c r="J317" s="74">
        <f t="shared" si="79"/>
        <v>12</v>
      </c>
      <c r="K317" s="56">
        <f>VLOOKUP(A317,MUNIC!C:E,3,0)</f>
        <v>0</v>
      </c>
      <c r="L317" s="57">
        <f t="shared" si="80"/>
        <v>0</v>
      </c>
      <c r="M317" s="70" t="str">
        <f t="shared" si="81"/>
        <v>0</v>
      </c>
      <c r="N317" s="74">
        <f t="shared" si="82"/>
        <v>0</v>
      </c>
      <c r="O317" s="56">
        <f>VLOOKUP(A317,'BENS MOVEIS'!$A:$C,3,0)</f>
        <v>150130515.69</v>
      </c>
      <c r="P317" s="56">
        <v>0</v>
      </c>
      <c r="Q317" s="72">
        <f t="shared" si="76"/>
        <v>150130515.69</v>
      </c>
      <c r="R317" s="57">
        <f t="shared" si="83"/>
        <v>1.9708396188732949E-3</v>
      </c>
      <c r="S317" s="70" t="str" cm="1">
        <f t="array" ref="S317">_xlfn.IFS(R317&gt;20%,"10",R317&gt;10%,"7",R317&gt;0%,"4",R317=0,"0")</f>
        <v>4</v>
      </c>
      <c r="T317" s="74">
        <f t="shared" si="84"/>
        <v>8</v>
      </c>
      <c r="U317" s="55" t="s">
        <v>772</v>
      </c>
      <c r="V317" s="71" t="str">
        <f t="shared" si="85"/>
        <v>10</v>
      </c>
      <c r="W317" s="74">
        <f t="shared" si="86"/>
        <v>40</v>
      </c>
      <c r="X317" s="55">
        <f>VLOOKUP(A317,'NOTAS AUDITORIA-CONTINUA-OM'!$A:$C,3,0)</f>
        <v>2</v>
      </c>
      <c r="Y317" s="57">
        <f>VLOOKUP(A317,'NOTAS AUDITORIA-CONTINUA-OM'!$A:$D,4,0)</f>
        <v>3.3692722371967657E-4</v>
      </c>
      <c r="Z317" s="71" t="str">
        <f t="shared" si="87"/>
        <v>4</v>
      </c>
      <c r="AA317" s="74">
        <f t="shared" si="88"/>
        <v>12</v>
      </c>
      <c r="AB317" s="55">
        <f>VLOOKUP(A317,'OM em FOCO'!$B:$G,6,0)</f>
        <v>0</v>
      </c>
      <c r="AC317" s="71">
        <f t="shared" si="89"/>
        <v>0</v>
      </c>
      <c r="AD317" s="74">
        <f t="shared" si="90"/>
        <v>0</v>
      </c>
      <c r="AE317" s="71">
        <f>VLOOKUP(A317,OM_SIAFI!$B:$E,4,0)</f>
        <v>0</v>
      </c>
      <c r="AF317" s="74">
        <f t="shared" si="91"/>
        <v>0</v>
      </c>
      <c r="AG317" s="71">
        <f>VLOOKUP(A317,OM_SIAFI!$B:$F,5,0)</f>
        <v>0</v>
      </c>
      <c r="AH317" s="74">
        <f t="shared" si="92"/>
        <v>0</v>
      </c>
      <c r="AI317" s="86">
        <f t="shared" si="93"/>
        <v>72</v>
      </c>
    </row>
    <row r="318" spans="1:35" x14ac:dyDescent="0.25">
      <c r="A318" s="55">
        <v>743000</v>
      </c>
      <c r="B318" s="55" t="s">
        <v>230</v>
      </c>
      <c r="C318" s="56">
        <v>0</v>
      </c>
      <c r="D318" s="63">
        <f t="shared" si="94"/>
        <v>0</v>
      </c>
      <c r="E318" s="70" t="str" cm="1">
        <f t="array" ref="E318">_xlfn.IFS(D318&gt;20%,"10",D318&gt;10%,"7",D318&gt;0%,"4",D318=0,"0")</f>
        <v>0</v>
      </c>
      <c r="F318" s="74">
        <f t="shared" si="77"/>
        <v>0</v>
      </c>
      <c r="G318" s="56">
        <f>VLOOKUP(A318,PAGAMENTO!$A:$C,3,0)</f>
        <v>23416456.969999999</v>
      </c>
      <c r="H318" s="57">
        <f t="shared" si="78"/>
        <v>2.3740769001881425E-3</v>
      </c>
      <c r="I318" s="70" t="str" cm="1">
        <f t="array" ref="I318">_xlfn.IFS(H318&gt;20%,"10",H318&gt;10%,"7",H318&gt;0%,"4",H318=0,"0")</f>
        <v>4</v>
      </c>
      <c r="J318" s="74">
        <f t="shared" si="79"/>
        <v>12</v>
      </c>
      <c r="K318" s="56">
        <f>VLOOKUP(A318,MUNIC!C:E,3,0)</f>
        <v>0</v>
      </c>
      <c r="L318" s="57">
        <f t="shared" si="80"/>
        <v>0</v>
      </c>
      <c r="M318" s="70" t="str">
        <f t="shared" si="81"/>
        <v>0</v>
      </c>
      <c r="N318" s="74">
        <f t="shared" si="82"/>
        <v>0</v>
      </c>
      <c r="O318" s="56">
        <f>VLOOKUP(A318,'BENS MOVEIS'!$A:$C,3,0)</f>
        <v>125359838.86</v>
      </c>
      <c r="P318" s="56">
        <v>0</v>
      </c>
      <c r="Q318" s="72">
        <f t="shared" si="76"/>
        <v>125359838.86</v>
      </c>
      <c r="R318" s="57">
        <f t="shared" si="83"/>
        <v>1.6456623485595386E-3</v>
      </c>
      <c r="S318" s="70" t="str" cm="1">
        <f t="array" ref="S318">_xlfn.IFS(R318&gt;20%,"10",R318&gt;10%,"7",R318&gt;0%,"4",R318=0,"0")</f>
        <v>4</v>
      </c>
      <c r="T318" s="74">
        <f t="shared" si="84"/>
        <v>8</v>
      </c>
      <c r="U318" s="55" t="s">
        <v>772</v>
      </c>
      <c r="V318" s="71" t="str">
        <f t="shared" si="85"/>
        <v>10</v>
      </c>
      <c r="W318" s="74">
        <f t="shared" si="86"/>
        <v>40</v>
      </c>
      <c r="X318" s="55">
        <f>VLOOKUP(A318,'NOTAS AUDITORIA-CONTINUA-OM'!$A:$C,3,0)</f>
        <v>7</v>
      </c>
      <c r="Y318" s="57">
        <f>VLOOKUP(A318,'NOTAS AUDITORIA-CONTINUA-OM'!$A:$D,4,0)</f>
        <v>1.1792452830188679E-3</v>
      </c>
      <c r="Z318" s="71" t="str">
        <f t="shared" si="87"/>
        <v>4</v>
      </c>
      <c r="AA318" s="74">
        <f t="shared" si="88"/>
        <v>12</v>
      </c>
      <c r="AB318" s="55">
        <f>VLOOKUP(A318,'OM em FOCO'!$B:$G,6,0)</f>
        <v>0</v>
      </c>
      <c r="AC318" s="71">
        <f t="shared" si="89"/>
        <v>0</v>
      </c>
      <c r="AD318" s="74">
        <f t="shared" si="90"/>
        <v>0</v>
      </c>
      <c r="AE318" s="71">
        <f>VLOOKUP(A318,OM_SIAFI!$B:$E,4,0)</f>
        <v>0</v>
      </c>
      <c r="AF318" s="74">
        <f t="shared" si="91"/>
        <v>0</v>
      </c>
      <c r="AG318" s="71">
        <f>VLOOKUP(A318,OM_SIAFI!$B:$F,5,0)</f>
        <v>0</v>
      </c>
      <c r="AH318" s="74">
        <f t="shared" si="92"/>
        <v>0</v>
      </c>
      <c r="AI318" s="86">
        <f t="shared" si="93"/>
        <v>72</v>
      </c>
    </row>
    <row r="319" spans="1:35" x14ac:dyDescent="0.25">
      <c r="A319" s="55">
        <v>795160</v>
      </c>
      <c r="B319" s="55" t="s">
        <v>585</v>
      </c>
      <c r="C319" s="56">
        <v>0</v>
      </c>
      <c r="D319" s="63">
        <f t="shared" si="94"/>
        <v>0</v>
      </c>
      <c r="E319" s="70" t="str" cm="1">
        <f t="array" ref="E319">_xlfn.IFS(D319&gt;20%,"10",D319&gt;10%,"7",D319&gt;0%,"4",D319=0,"0")</f>
        <v>0</v>
      </c>
      <c r="F319" s="74">
        <f t="shared" si="77"/>
        <v>0</v>
      </c>
      <c r="G319" s="56">
        <f>VLOOKUP(A319,PAGAMENTO!$A:$C,3,0)</f>
        <v>37729289.229999997</v>
      </c>
      <c r="H319" s="57">
        <f t="shared" si="78"/>
        <v>3.8251830384167752E-3</v>
      </c>
      <c r="I319" s="70" t="str" cm="1">
        <f t="array" ref="I319">_xlfn.IFS(H319&gt;20%,"10",H319&gt;10%,"7",H319&gt;0%,"4",H319=0,"0")</f>
        <v>4</v>
      </c>
      <c r="J319" s="74">
        <f t="shared" si="79"/>
        <v>12</v>
      </c>
      <c r="K319" s="56">
        <f>VLOOKUP(A319,MUNIC!C:E,3,0)</f>
        <v>0</v>
      </c>
      <c r="L319" s="57">
        <f t="shared" si="80"/>
        <v>0</v>
      </c>
      <c r="M319" s="70" t="str">
        <f t="shared" si="81"/>
        <v>0</v>
      </c>
      <c r="N319" s="74">
        <f t="shared" si="82"/>
        <v>0</v>
      </c>
      <c r="O319" s="56">
        <f>VLOOKUP(A319,'BENS MOVEIS'!$A:$C,3,0)</f>
        <v>123873157.16</v>
      </c>
      <c r="P319" s="56">
        <v>0</v>
      </c>
      <c r="Q319" s="72">
        <f t="shared" si="76"/>
        <v>123873157.16</v>
      </c>
      <c r="R319" s="57">
        <f t="shared" si="83"/>
        <v>1.6261459219253692E-3</v>
      </c>
      <c r="S319" s="70" t="str" cm="1">
        <f t="array" ref="S319">_xlfn.IFS(R319&gt;20%,"10",R319&gt;10%,"7",R319&gt;0%,"4",R319=0,"0")</f>
        <v>4</v>
      </c>
      <c r="T319" s="74">
        <f t="shared" si="84"/>
        <v>8</v>
      </c>
      <c r="U319" s="55" t="s">
        <v>772</v>
      </c>
      <c r="V319" s="71" t="str">
        <f t="shared" si="85"/>
        <v>10</v>
      </c>
      <c r="W319" s="74">
        <f t="shared" si="86"/>
        <v>40</v>
      </c>
      <c r="X319" s="55">
        <f>VLOOKUP(A319,'NOTAS AUDITORIA-CONTINUA-OM'!$A:$C,3,0)</f>
        <v>8</v>
      </c>
      <c r="Y319" s="57">
        <f>VLOOKUP(A319,'NOTAS AUDITORIA-CONTINUA-OM'!$A:$D,4,0)</f>
        <v>1.3477088948787063E-3</v>
      </c>
      <c r="Z319" s="71" t="str">
        <f t="shared" si="87"/>
        <v>4</v>
      </c>
      <c r="AA319" s="74">
        <f t="shared" si="88"/>
        <v>12</v>
      </c>
      <c r="AB319" s="55">
        <f>VLOOKUP(A319,'OM em FOCO'!$B:$G,6,0)</f>
        <v>0</v>
      </c>
      <c r="AC319" s="71">
        <f t="shared" si="89"/>
        <v>0</v>
      </c>
      <c r="AD319" s="74">
        <f t="shared" si="90"/>
        <v>0</v>
      </c>
      <c r="AE319" s="71">
        <f>VLOOKUP(A319,OM_SIAFI!$B:$E,4,0)</f>
        <v>0</v>
      </c>
      <c r="AF319" s="74">
        <f t="shared" si="91"/>
        <v>0</v>
      </c>
      <c r="AG319" s="71">
        <f>VLOOKUP(A319,OM_SIAFI!$B:$F,5,0)</f>
        <v>0</v>
      </c>
      <c r="AH319" s="74">
        <f t="shared" si="92"/>
        <v>0</v>
      </c>
      <c r="AI319" s="86">
        <f t="shared" si="93"/>
        <v>72</v>
      </c>
    </row>
    <row r="320" spans="1:35" x14ac:dyDescent="0.25">
      <c r="A320" s="55">
        <v>784110</v>
      </c>
      <c r="B320" s="55" t="s">
        <v>391</v>
      </c>
      <c r="C320" s="56">
        <v>0</v>
      </c>
      <c r="D320" s="63">
        <f t="shared" si="94"/>
        <v>0</v>
      </c>
      <c r="E320" s="70" t="str" cm="1">
        <f t="array" ref="E320">_xlfn.IFS(D320&gt;20%,"10",D320&gt;10%,"7",D320&gt;0%,"4",D320=0,"0")</f>
        <v>0</v>
      </c>
      <c r="F320" s="74">
        <f t="shared" si="77"/>
        <v>0</v>
      </c>
      <c r="G320" s="56">
        <f>VLOOKUP(A320,PAGAMENTO!$A:$C,3,0)</f>
        <v>20421190.27</v>
      </c>
      <c r="H320" s="57">
        <f t="shared" si="78"/>
        <v>2.070401861240832E-3</v>
      </c>
      <c r="I320" s="70" t="str" cm="1">
        <f t="array" ref="I320">_xlfn.IFS(H320&gt;20%,"10",H320&gt;10%,"7",H320&gt;0%,"4",H320=0,"0")</f>
        <v>4</v>
      </c>
      <c r="J320" s="74">
        <f t="shared" si="79"/>
        <v>12</v>
      </c>
      <c r="K320" s="56">
        <f>VLOOKUP(A320,MUNIC!C:E,3,0)</f>
        <v>0</v>
      </c>
      <c r="L320" s="57">
        <f t="shared" si="80"/>
        <v>0</v>
      </c>
      <c r="M320" s="70" t="str">
        <f t="shared" si="81"/>
        <v>0</v>
      </c>
      <c r="N320" s="74">
        <f t="shared" si="82"/>
        <v>0</v>
      </c>
      <c r="O320" s="56">
        <f>VLOOKUP(A320,'BENS MOVEIS'!$A:$C,3,0)</f>
        <v>104160435.45999999</v>
      </c>
      <c r="P320" s="56">
        <v>0</v>
      </c>
      <c r="Q320" s="72">
        <f t="shared" si="76"/>
        <v>104160435.45999999</v>
      </c>
      <c r="R320" s="57">
        <f t="shared" si="83"/>
        <v>1.3673670005073892E-3</v>
      </c>
      <c r="S320" s="70" t="str" cm="1">
        <f t="array" ref="S320">_xlfn.IFS(R320&gt;20%,"10",R320&gt;10%,"7",R320&gt;0%,"4",R320=0,"0")</f>
        <v>4</v>
      </c>
      <c r="T320" s="74">
        <f t="shared" si="84"/>
        <v>8</v>
      </c>
      <c r="U320" s="55" t="s">
        <v>772</v>
      </c>
      <c r="V320" s="71" t="str">
        <f t="shared" si="85"/>
        <v>10</v>
      </c>
      <c r="W320" s="74">
        <f t="shared" si="86"/>
        <v>40</v>
      </c>
      <c r="X320" s="55">
        <f>VLOOKUP(A320,'NOTAS AUDITORIA-CONTINUA-OM'!$A:$C,3,0)</f>
        <v>4</v>
      </c>
      <c r="Y320" s="57">
        <f>VLOOKUP(A320,'NOTAS AUDITORIA-CONTINUA-OM'!$A:$D,4,0)</f>
        <v>6.7385444743935314E-4</v>
      </c>
      <c r="Z320" s="71" t="str">
        <f t="shared" si="87"/>
        <v>4</v>
      </c>
      <c r="AA320" s="74">
        <f t="shared" si="88"/>
        <v>12</v>
      </c>
      <c r="AB320" s="55">
        <f>VLOOKUP(A320,'OM em FOCO'!$B:$G,6,0)</f>
        <v>0</v>
      </c>
      <c r="AC320" s="71">
        <f t="shared" si="89"/>
        <v>0</v>
      </c>
      <c r="AD320" s="74">
        <f t="shared" si="90"/>
        <v>0</v>
      </c>
      <c r="AE320" s="71">
        <f>VLOOKUP(A320,OM_SIAFI!$B:$E,4,0)</f>
        <v>0</v>
      </c>
      <c r="AF320" s="74">
        <f t="shared" si="91"/>
        <v>0</v>
      </c>
      <c r="AG320" s="71">
        <f>VLOOKUP(A320,OM_SIAFI!$B:$F,5,0)</f>
        <v>0</v>
      </c>
      <c r="AH320" s="74">
        <f t="shared" si="92"/>
        <v>0</v>
      </c>
      <c r="AI320" s="86">
        <f t="shared" si="93"/>
        <v>72</v>
      </c>
    </row>
    <row r="321" spans="1:35" x14ac:dyDescent="0.25">
      <c r="A321" s="55">
        <v>784200</v>
      </c>
      <c r="B321" s="55" t="s">
        <v>400</v>
      </c>
      <c r="C321" s="56">
        <v>0</v>
      </c>
      <c r="D321" s="63">
        <f t="shared" si="94"/>
        <v>0</v>
      </c>
      <c r="E321" s="70" t="str" cm="1">
        <f t="array" ref="E321">_xlfn.IFS(D321&gt;20%,"10",D321&gt;10%,"7",D321&gt;0%,"4",D321=0,"0")</f>
        <v>0</v>
      </c>
      <c r="F321" s="74">
        <f t="shared" si="77"/>
        <v>0</v>
      </c>
      <c r="G321" s="56">
        <f>VLOOKUP(A321,PAGAMENTO!$A:$C,3,0)</f>
        <v>64545425.149999999</v>
      </c>
      <c r="H321" s="57">
        <f t="shared" si="78"/>
        <v>6.5439363033338417E-3</v>
      </c>
      <c r="I321" s="70" t="str" cm="1">
        <f t="array" ref="I321">_xlfn.IFS(H321&gt;20%,"10",H321&gt;10%,"7",H321&gt;0%,"4",H321=0,"0")</f>
        <v>4</v>
      </c>
      <c r="J321" s="74">
        <f t="shared" si="79"/>
        <v>12</v>
      </c>
      <c r="K321" s="56">
        <f>VLOOKUP(A321,MUNIC!C:E,3,0)</f>
        <v>1605528</v>
      </c>
      <c r="L321" s="57">
        <f t="shared" si="80"/>
        <v>7.5576230619147731E-3</v>
      </c>
      <c r="M321" s="70" t="str">
        <f t="shared" si="81"/>
        <v>4</v>
      </c>
      <c r="N321" s="74">
        <f t="shared" si="82"/>
        <v>8</v>
      </c>
      <c r="O321" s="56">
        <f>VLOOKUP(A321,'BENS MOVEIS'!$A:$C,3,0)</f>
        <v>93882688.269999996</v>
      </c>
      <c r="P321" s="56">
        <v>0</v>
      </c>
      <c r="Q321" s="72">
        <f t="shared" si="76"/>
        <v>93882688.269999996</v>
      </c>
      <c r="R321" s="57">
        <f t="shared" si="83"/>
        <v>1.232445787043757E-3</v>
      </c>
      <c r="S321" s="70" t="str" cm="1">
        <f t="array" ref="S321">_xlfn.IFS(R321&gt;20%,"10",R321&gt;10%,"7",R321&gt;0%,"4",R321=0,"0")</f>
        <v>4</v>
      </c>
      <c r="T321" s="74">
        <f t="shared" si="84"/>
        <v>8</v>
      </c>
      <c r="U321" s="55">
        <f>VLOOKUP(A321,'Tempo sem Auditoria'!$A:$M,13,0)</f>
        <v>4</v>
      </c>
      <c r="V321" s="71" t="str">
        <f t="shared" si="85"/>
        <v>6</v>
      </c>
      <c r="W321" s="74">
        <f t="shared" si="86"/>
        <v>24</v>
      </c>
      <c r="X321" s="55">
        <f>VLOOKUP(A321,'NOTAS AUDITORIA-CONTINUA-OM'!$A:$C,3,0)</f>
        <v>8</v>
      </c>
      <c r="Y321" s="57">
        <f>VLOOKUP(A321,'NOTAS AUDITORIA-CONTINUA-OM'!$A:$D,4,0)</f>
        <v>1.3477088948787063E-3</v>
      </c>
      <c r="Z321" s="71" t="str">
        <f t="shared" si="87"/>
        <v>4</v>
      </c>
      <c r="AA321" s="74">
        <f t="shared" si="88"/>
        <v>12</v>
      </c>
      <c r="AB321" s="55">
        <f>VLOOKUP(A321,'OM em FOCO'!$B:$G,6,0)</f>
        <v>1</v>
      </c>
      <c r="AC321" s="71">
        <f t="shared" si="89"/>
        <v>2</v>
      </c>
      <c r="AD321" s="74">
        <f t="shared" si="90"/>
        <v>4</v>
      </c>
      <c r="AE321" s="71">
        <f>VLOOKUP(A321,OM_SIAFI!$B:$E,4,0)</f>
        <v>0</v>
      </c>
      <c r="AF321" s="74">
        <f t="shared" si="91"/>
        <v>0</v>
      </c>
      <c r="AG321" s="71">
        <f>VLOOKUP(A321,OM_SIAFI!$B:$F,5,0)</f>
        <v>0</v>
      </c>
      <c r="AH321" s="74">
        <f t="shared" si="92"/>
        <v>0</v>
      </c>
      <c r="AI321" s="86">
        <f t="shared" si="93"/>
        <v>68</v>
      </c>
    </row>
    <row r="322" spans="1:35" x14ac:dyDescent="0.25">
      <c r="A322" s="55">
        <v>720301</v>
      </c>
      <c r="B322" s="55" t="s">
        <v>195</v>
      </c>
      <c r="C322" s="56">
        <v>0</v>
      </c>
      <c r="D322" s="63">
        <f t="shared" si="94"/>
        <v>0</v>
      </c>
      <c r="E322" s="70" t="str" cm="1">
        <f t="array" ref="E322">_xlfn.IFS(D322&gt;20%,"10",D322&gt;10%,"7",D322&gt;0%,"4",D322=0,"0")</f>
        <v>0</v>
      </c>
      <c r="F322" s="74">
        <f t="shared" si="77"/>
        <v>0</v>
      </c>
      <c r="G322" s="56">
        <f>VLOOKUP(A322,PAGAMENTO!$A:$C,3,0)</f>
        <v>24170375.670000002</v>
      </c>
      <c r="H322" s="57">
        <f t="shared" si="78"/>
        <v>2.4505129286011072E-3</v>
      </c>
      <c r="I322" s="70" t="str" cm="1">
        <f t="array" ref="I322">_xlfn.IFS(H322&gt;20%,"10",H322&gt;10%,"7",H322&gt;0%,"4",H322=0,"0")</f>
        <v>4</v>
      </c>
      <c r="J322" s="74">
        <f t="shared" si="79"/>
        <v>12</v>
      </c>
      <c r="K322" s="56">
        <f>VLOOKUP(A322,MUNIC!C:E,3,0)</f>
        <v>45</v>
      </c>
      <c r="L322" s="57">
        <f t="shared" si="80"/>
        <v>2.1182628878858841E-7</v>
      </c>
      <c r="M322" s="70" t="str">
        <f t="shared" si="81"/>
        <v>4</v>
      </c>
      <c r="N322" s="74">
        <f t="shared" si="82"/>
        <v>8</v>
      </c>
      <c r="O322" s="56">
        <f>VLOOKUP(A322,'BENS MOVEIS'!$A:$C,3,0)</f>
        <v>80375338.670000002</v>
      </c>
      <c r="P322" s="56">
        <v>0</v>
      </c>
      <c r="Q322" s="72">
        <f t="shared" ref="Q322:Q385" si="95">SUM(O322:P322)</f>
        <v>80375338.670000002</v>
      </c>
      <c r="R322" s="57">
        <f t="shared" si="83"/>
        <v>1.0551279405333189E-3</v>
      </c>
      <c r="S322" s="70" t="str" cm="1">
        <f t="array" ref="S322">_xlfn.IFS(R322&gt;20%,"10",R322&gt;10%,"7",R322&gt;0%,"4",R322=0,"0")</f>
        <v>4</v>
      </c>
      <c r="T322" s="74">
        <f t="shared" si="84"/>
        <v>8</v>
      </c>
      <c r="U322" s="55" t="s">
        <v>772</v>
      </c>
      <c r="V322" s="71" t="str">
        <f t="shared" si="85"/>
        <v>10</v>
      </c>
      <c r="W322" s="74">
        <f t="shared" si="86"/>
        <v>40</v>
      </c>
      <c r="X322" s="55">
        <f>VLOOKUP(A322,'NOTAS AUDITORIA-CONTINUA-OM'!$A:$C,3,0)</f>
        <v>8</v>
      </c>
      <c r="Y322" s="57">
        <f>VLOOKUP(A322,'NOTAS AUDITORIA-CONTINUA-OM'!$A:$D,4,0)</f>
        <v>1.3477088948787063E-3</v>
      </c>
      <c r="Z322" s="71" t="str">
        <f t="shared" si="87"/>
        <v>4</v>
      </c>
      <c r="AA322" s="74">
        <f t="shared" si="88"/>
        <v>12</v>
      </c>
      <c r="AB322" s="55">
        <f>VLOOKUP(A322,'OM em FOCO'!$B:$G,6,0)</f>
        <v>0</v>
      </c>
      <c r="AC322" s="71">
        <f t="shared" si="89"/>
        <v>0</v>
      </c>
      <c r="AD322" s="74">
        <f t="shared" si="90"/>
        <v>0</v>
      </c>
      <c r="AE322" s="71">
        <f>VLOOKUP(A322,OM_SIAFI!$B:$E,4,0)</f>
        <v>0</v>
      </c>
      <c r="AF322" s="74">
        <f t="shared" si="91"/>
        <v>0</v>
      </c>
      <c r="AG322" s="71">
        <f>VLOOKUP(A322,OM_SIAFI!$B:$F,5,0)</f>
        <v>6</v>
      </c>
      <c r="AH322" s="74">
        <f t="shared" si="92"/>
        <v>6</v>
      </c>
      <c r="AI322" s="86">
        <f t="shared" si="93"/>
        <v>86</v>
      </c>
    </row>
    <row r="323" spans="1:35" x14ac:dyDescent="0.25">
      <c r="A323" s="55">
        <v>795320</v>
      </c>
      <c r="B323" s="55" t="s">
        <v>590</v>
      </c>
      <c r="C323" s="56">
        <v>0</v>
      </c>
      <c r="D323" s="63">
        <f t="shared" si="94"/>
        <v>0</v>
      </c>
      <c r="E323" s="70" t="str" cm="1">
        <f t="array" ref="E323">_xlfn.IFS(D323&gt;20%,"10",D323&gt;10%,"7",D323&gt;0%,"4",D323=0,"0")</f>
        <v>0</v>
      </c>
      <c r="F323" s="74">
        <f t="shared" ref="F323:F386" si="96">E323*4</f>
        <v>0</v>
      </c>
      <c r="G323" s="56">
        <f>VLOOKUP(A323,PAGAMENTO!$A:$C,3,0)</f>
        <v>44796354.36999999</v>
      </c>
      <c r="H323" s="57">
        <f t="shared" ref="H323:H386" si="97">G323/$G$446</f>
        <v>4.541677259660138E-3</v>
      </c>
      <c r="I323" s="70" t="str" cm="1">
        <f t="array" ref="I323">_xlfn.IFS(H323&gt;20%,"10",H323&gt;10%,"7",H323&gt;0%,"4",H323=0,"0")</f>
        <v>4</v>
      </c>
      <c r="J323" s="74">
        <f t="shared" ref="J323:J386" si="98">+I323*3</f>
        <v>12</v>
      </c>
      <c r="K323" s="56">
        <f>VLOOKUP(A323,MUNIC!C:E,3,0)</f>
        <v>0</v>
      </c>
      <c r="L323" s="57">
        <f t="shared" ref="L323:L386" si="99">K323/$K$444</f>
        <v>0</v>
      </c>
      <c r="M323" s="70" t="str">
        <f t="shared" ref="M323:M386" si="100">_xlfn.IFS(L323&gt;20%,"10",L323&gt;10%,"7",L323&gt;0%,"4",L323=0,"0")</f>
        <v>0</v>
      </c>
      <c r="N323" s="74">
        <f t="shared" ref="N323:N386" si="101">+M323*2</f>
        <v>0</v>
      </c>
      <c r="O323" s="56">
        <f>VLOOKUP(A323,'BENS MOVEIS'!$A:$C,3,0)</f>
        <v>58635821.859999999</v>
      </c>
      <c r="P323" s="56">
        <v>0</v>
      </c>
      <c r="Q323" s="72">
        <f t="shared" si="95"/>
        <v>58635821.859999999</v>
      </c>
      <c r="R323" s="57">
        <f t="shared" ref="R323:R386" si="102">Q323/$Q$444</f>
        <v>7.6974224910746937E-4</v>
      </c>
      <c r="S323" s="70" t="str" cm="1">
        <f t="array" ref="S323">_xlfn.IFS(R323&gt;20%,"10",R323&gt;10%,"7",R323&gt;0%,"4",R323=0,"0")</f>
        <v>4</v>
      </c>
      <c r="T323" s="74">
        <f t="shared" ref="T323:T386" si="103">+S323*2</f>
        <v>8</v>
      </c>
      <c r="U323" s="55" t="s">
        <v>772</v>
      </c>
      <c r="V323" s="71" t="str">
        <f t="shared" ref="V323:V386" si="104">IF(U323=1,"0",IF(U323=2,"2",IF(U323=3,"4",IF(U323=4,"6",IF(U323=5,"8",IF(U323&gt;5,"10"))))))</f>
        <v>10</v>
      </c>
      <c r="W323" s="74">
        <f t="shared" ref="W323:W386" si="105">+V323*4</f>
        <v>40</v>
      </c>
      <c r="X323" s="55">
        <f>VLOOKUP(A323,'NOTAS AUDITORIA-CONTINUA-OM'!$A:$C,3,0)</f>
        <v>4</v>
      </c>
      <c r="Y323" s="57">
        <f>VLOOKUP(A323,'NOTAS AUDITORIA-CONTINUA-OM'!$A:$D,4,0)</f>
        <v>6.7385444743935314E-4</v>
      </c>
      <c r="Z323" s="71" t="str">
        <f t="shared" ref="Z323:Z386" si="106">IF(Y323&lt;21%,"4",IF(Y323&lt;31%,"7",IF(Y323&gt;30%,"10")))</f>
        <v>4</v>
      </c>
      <c r="AA323" s="74">
        <f t="shared" ref="AA323:AA386" si="107">+Z323*3</f>
        <v>12</v>
      </c>
      <c r="AB323" s="55">
        <f>VLOOKUP(A323,'OM em FOCO'!$B:$G,6,0)</f>
        <v>0</v>
      </c>
      <c r="AC323" s="71">
        <f t="shared" ref="AC323:AC386" si="108">IF(AB323=0,0,2)</f>
        <v>0</v>
      </c>
      <c r="AD323" s="74">
        <f t="shared" ref="AD323:AD386" si="109">+AC323*2</f>
        <v>0</v>
      </c>
      <c r="AE323" s="71">
        <f>VLOOKUP(A323,OM_SIAFI!$B:$E,4,0)</f>
        <v>0</v>
      </c>
      <c r="AF323" s="74">
        <f t="shared" ref="AF323:AF386" si="110">+AE323*1</f>
        <v>0</v>
      </c>
      <c r="AG323" s="71">
        <f>VLOOKUP(A323,OM_SIAFI!$B:$F,5,0)</f>
        <v>0</v>
      </c>
      <c r="AH323" s="74">
        <f t="shared" ref="AH323:AH386" si="111">+AG323*1</f>
        <v>0</v>
      </c>
      <c r="AI323" s="86">
        <f t="shared" ref="AI323:AI386" si="112">SUM(F323,J323,N323,T323,W323,AA323,AD323,AF323,AH323)</f>
        <v>72</v>
      </c>
    </row>
    <row r="324" spans="1:35" x14ac:dyDescent="0.25">
      <c r="A324" s="55">
        <v>745000</v>
      </c>
      <c r="B324" s="55" t="s">
        <v>234</v>
      </c>
      <c r="C324" s="56">
        <v>0</v>
      </c>
      <c r="D324" s="63">
        <f t="shared" ref="D324:D387" si="113">C324/$C$446</f>
        <v>0</v>
      </c>
      <c r="E324" s="70" t="str" cm="1">
        <f t="array" ref="E324">_xlfn.IFS(D324&gt;20%,"10",D324&gt;10%,"7",D324&gt;0%,"4",D324=0,"0")</f>
        <v>0</v>
      </c>
      <c r="F324" s="74">
        <f t="shared" si="96"/>
        <v>0</v>
      </c>
      <c r="G324" s="56">
        <f>VLOOKUP(A324,PAGAMENTO!$A:$C,3,0)</f>
        <v>38954291.679999992</v>
      </c>
      <c r="H324" s="57">
        <f t="shared" si="97"/>
        <v>3.9493798809598114E-3</v>
      </c>
      <c r="I324" s="70" t="str" cm="1">
        <f t="array" ref="I324">_xlfn.IFS(H324&gt;20%,"10",H324&gt;10%,"7",H324&gt;0%,"4",H324=0,"0")</f>
        <v>4</v>
      </c>
      <c r="J324" s="74">
        <f t="shared" si="98"/>
        <v>12</v>
      </c>
      <c r="K324" s="56">
        <f>VLOOKUP(A324,MUNIC!C:E,3,0)</f>
        <v>0</v>
      </c>
      <c r="L324" s="57">
        <f t="shared" si="99"/>
        <v>0</v>
      </c>
      <c r="M324" s="70" t="str">
        <f t="shared" si="100"/>
        <v>0</v>
      </c>
      <c r="N324" s="74">
        <f t="shared" si="101"/>
        <v>0</v>
      </c>
      <c r="O324" s="56">
        <f>VLOOKUP(A324,'BENS MOVEIS'!$A:$C,3,0)</f>
        <v>51244393.460000001</v>
      </c>
      <c r="P324" s="56">
        <v>0</v>
      </c>
      <c r="Q324" s="72">
        <f t="shared" si="95"/>
        <v>51244393.460000001</v>
      </c>
      <c r="R324" s="57">
        <f t="shared" si="102"/>
        <v>6.7271121005565613E-4</v>
      </c>
      <c r="S324" s="70" t="str" cm="1">
        <f t="array" ref="S324">_xlfn.IFS(R324&gt;20%,"10",R324&gt;10%,"7",R324&gt;0%,"4",R324=0,"0")</f>
        <v>4</v>
      </c>
      <c r="T324" s="74">
        <f t="shared" si="103"/>
        <v>8</v>
      </c>
      <c r="U324" s="55" t="s">
        <v>772</v>
      </c>
      <c r="V324" s="71" t="str">
        <f t="shared" si="104"/>
        <v>10</v>
      </c>
      <c r="W324" s="74">
        <f t="shared" si="105"/>
        <v>40</v>
      </c>
      <c r="X324" s="55">
        <f>VLOOKUP(A324,'NOTAS AUDITORIA-CONTINUA-OM'!$A:$C,3,0)</f>
        <v>3</v>
      </c>
      <c r="Y324" s="57">
        <f>VLOOKUP(A324,'NOTAS AUDITORIA-CONTINUA-OM'!$A:$D,4,0)</f>
        <v>5.0539083557951485E-4</v>
      </c>
      <c r="Z324" s="71" t="str">
        <f t="shared" si="106"/>
        <v>4</v>
      </c>
      <c r="AA324" s="74">
        <f t="shared" si="107"/>
        <v>12</v>
      </c>
      <c r="AB324" s="55">
        <f>VLOOKUP(A324,'OM em FOCO'!$B:$G,6,0)</f>
        <v>0</v>
      </c>
      <c r="AC324" s="71">
        <f t="shared" si="108"/>
        <v>0</v>
      </c>
      <c r="AD324" s="74">
        <f t="shared" si="109"/>
        <v>0</v>
      </c>
      <c r="AE324" s="71">
        <f>VLOOKUP(A324,OM_SIAFI!$B:$E,4,0)</f>
        <v>0</v>
      </c>
      <c r="AF324" s="74">
        <f t="shared" si="110"/>
        <v>0</v>
      </c>
      <c r="AG324" s="71">
        <f>VLOOKUP(A324,OM_SIAFI!$B:$F,5,0)</f>
        <v>0</v>
      </c>
      <c r="AH324" s="74">
        <f t="shared" si="111"/>
        <v>0</v>
      </c>
      <c r="AI324" s="86">
        <f t="shared" si="112"/>
        <v>72</v>
      </c>
    </row>
    <row r="325" spans="1:35" x14ac:dyDescent="0.25">
      <c r="A325" s="55">
        <v>782600</v>
      </c>
      <c r="B325" s="55" t="s">
        <v>357</v>
      </c>
      <c r="C325" s="56">
        <v>0</v>
      </c>
      <c r="D325" s="63">
        <f t="shared" si="113"/>
        <v>0</v>
      </c>
      <c r="E325" s="70" t="str" cm="1">
        <f t="array" ref="E325">_xlfn.IFS(D325&gt;20%,"10",D325&gt;10%,"7",D325&gt;0%,"4",D325=0,"0")</f>
        <v>0</v>
      </c>
      <c r="F325" s="74">
        <f t="shared" si="96"/>
        <v>0</v>
      </c>
      <c r="G325" s="56">
        <f>VLOOKUP(A325,PAGAMENTO!$A:$C,3,0)</f>
        <v>8347568.580000001</v>
      </c>
      <c r="H325" s="57">
        <f t="shared" si="97"/>
        <v>8.4631803025982447E-4</v>
      </c>
      <c r="I325" s="70" t="str" cm="1">
        <f t="array" ref="I325">_xlfn.IFS(H325&gt;20%,"10",H325&gt;10%,"7",H325&gt;0%,"4",H325=0,"0")</f>
        <v>4</v>
      </c>
      <c r="J325" s="74">
        <f t="shared" si="98"/>
        <v>12</v>
      </c>
      <c r="K325" s="56">
        <f>VLOOKUP(A325,MUNIC!C:E,3,0)</f>
        <v>0</v>
      </c>
      <c r="L325" s="57">
        <f t="shared" si="99"/>
        <v>0</v>
      </c>
      <c r="M325" s="70" t="str">
        <f t="shared" si="100"/>
        <v>0</v>
      </c>
      <c r="N325" s="74">
        <f t="shared" si="101"/>
        <v>0</v>
      </c>
      <c r="O325" s="56">
        <f>VLOOKUP(A325,'BENS MOVEIS'!$A:$C,3,0)</f>
        <v>47129874.600000001</v>
      </c>
      <c r="P325" s="56">
        <v>0</v>
      </c>
      <c r="Q325" s="72">
        <f t="shared" si="95"/>
        <v>47129874.600000001</v>
      </c>
      <c r="R325" s="57">
        <f t="shared" si="102"/>
        <v>6.1869782880121795E-4</v>
      </c>
      <c r="S325" s="70" t="str" cm="1">
        <f t="array" ref="S325">_xlfn.IFS(R325&gt;20%,"10",R325&gt;10%,"7",R325&gt;0%,"4",R325=0,"0")</f>
        <v>4</v>
      </c>
      <c r="T325" s="74">
        <f t="shared" si="103"/>
        <v>8</v>
      </c>
      <c r="U325" s="55" t="s">
        <v>772</v>
      </c>
      <c r="V325" s="71" t="str">
        <f t="shared" si="104"/>
        <v>10</v>
      </c>
      <c r="W325" s="74">
        <f t="shared" si="105"/>
        <v>40</v>
      </c>
      <c r="X325" s="55">
        <f>VLOOKUP(A325,'NOTAS AUDITORIA-CONTINUA-OM'!$A:$C,3,0)</f>
        <v>2</v>
      </c>
      <c r="Y325" s="57">
        <f>VLOOKUP(A325,'NOTAS AUDITORIA-CONTINUA-OM'!$A:$D,4,0)</f>
        <v>3.3692722371967657E-4</v>
      </c>
      <c r="Z325" s="71" t="str">
        <f t="shared" si="106"/>
        <v>4</v>
      </c>
      <c r="AA325" s="74">
        <f t="shared" si="107"/>
        <v>12</v>
      </c>
      <c r="AB325" s="55">
        <f>VLOOKUP(A325,'OM em FOCO'!$B:$G,6,0)</f>
        <v>0</v>
      </c>
      <c r="AC325" s="71">
        <f t="shared" si="108"/>
        <v>0</v>
      </c>
      <c r="AD325" s="74">
        <f t="shared" si="109"/>
        <v>0</v>
      </c>
      <c r="AE325" s="71">
        <f>VLOOKUP(A325,OM_SIAFI!$B:$E,4,0)</f>
        <v>0</v>
      </c>
      <c r="AF325" s="74">
        <f t="shared" si="110"/>
        <v>0</v>
      </c>
      <c r="AG325" s="71">
        <f>VLOOKUP(A325,OM_SIAFI!$B:$F,5,0)</f>
        <v>0</v>
      </c>
      <c r="AH325" s="74">
        <f t="shared" si="111"/>
        <v>0</v>
      </c>
      <c r="AI325" s="86">
        <f t="shared" si="112"/>
        <v>72</v>
      </c>
    </row>
    <row r="326" spans="1:35" x14ac:dyDescent="0.25">
      <c r="A326" s="55">
        <v>785100</v>
      </c>
      <c r="B326" s="55" t="s">
        <v>419</v>
      </c>
      <c r="C326" s="56">
        <v>0</v>
      </c>
      <c r="D326" s="63">
        <f t="shared" si="113"/>
        <v>0</v>
      </c>
      <c r="E326" s="70" t="str" cm="1">
        <f t="array" ref="E326">_xlfn.IFS(D326&gt;20%,"10",D326&gt;10%,"7",D326&gt;0%,"4",D326=0,"0")</f>
        <v>0</v>
      </c>
      <c r="F326" s="74">
        <f t="shared" si="96"/>
        <v>0</v>
      </c>
      <c r="G326" s="56">
        <f>VLOOKUP(A326,PAGAMENTO!$A:$C,3,0)</f>
        <v>8171519.6799999997</v>
      </c>
      <c r="H326" s="57">
        <f t="shared" si="97"/>
        <v>8.2846931696690419E-4</v>
      </c>
      <c r="I326" s="70" t="str" cm="1">
        <f t="array" ref="I326">_xlfn.IFS(H326&gt;20%,"10",H326&gt;10%,"7",H326&gt;0%,"4",H326=0,"0")</f>
        <v>4</v>
      </c>
      <c r="J326" s="74">
        <f t="shared" si="98"/>
        <v>12</v>
      </c>
      <c r="K326" s="56">
        <f>VLOOKUP(A326,MUNIC!C:E,3,0)</f>
        <v>0</v>
      </c>
      <c r="L326" s="57">
        <f t="shared" si="99"/>
        <v>0</v>
      </c>
      <c r="M326" s="70" t="str">
        <f t="shared" si="100"/>
        <v>0</v>
      </c>
      <c r="N326" s="74">
        <f t="shared" si="101"/>
        <v>0</v>
      </c>
      <c r="O326" s="56">
        <f>VLOOKUP(A326,'BENS MOVEIS'!$A:$C,3,0)</f>
        <v>46320686.689999998</v>
      </c>
      <c r="P326" s="56">
        <v>0</v>
      </c>
      <c r="Q326" s="72">
        <f t="shared" si="95"/>
        <v>46320686.689999998</v>
      </c>
      <c r="R326" s="57">
        <f t="shared" si="102"/>
        <v>6.0807520764514134E-4</v>
      </c>
      <c r="S326" s="70" t="str" cm="1">
        <f t="array" ref="S326">_xlfn.IFS(R326&gt;20%,"10",R326&gt;10%,"7",R326&gt;0%,"4",R326=0,"0")</f>
        <v>4</v>
      </c>
      <c r="T326" s="74">
        <f t="shared" si="103"/>
        <v>8</v>
      </c>
      <c r="U326" s="55" t="s">
        <v>772</v>
      </c>
      <c r="V326" s="71" t="str">
        <f t="shared" si="104"/>
        <v>10</v>
      </c>
      <c r="W326" s="74">
        <f t="shared" si="105"/>
        <v>40</v>
      </c>
      <c r="X326" s="55">
        <f>VLOOKUP(A326,'NOTAS AUDITORIA-CONTINUA-OM'!$A:$C,3,0)</f>
        <v>8</v>
      </c>
      <c r="Y326" s="57">
        <f>VLOOKUP(A326,'NOTAS AUDITORIA-CONTINUA-OM'!$A:$D,4,0)</f>
        <v>1.3477088948787063E-3</v>
      </c>
      <c r="Z326" s="71" t="str">
        <f t="shared" si="106"/>
        <v>4</v>
      </c>
      <c r="AA326" s="74">
        <f t="shared" si="107"/>
        <v>12</v>
      </c>
      <c r="AB326" s="55">
        <f>VLOOKUP(A326,'OM em FOCO'!$B:$G,6,0)</f>
        <v>0</v>
      </c>
      <c r="AC326" s="71">
        <f t="shared" si="108"/>
        <v>0</v>
      </c>
      <c r="AD326" s="74">
        <f t="shared" si="109"/>
        <v>0</v>
      </c>
      <c r="AE326" s="71">
        <f>VLOOKUP(A326,OM_SIAFI!$B:$E,4,0)</f>
        <v>0</v>
      </c>
      <c r="AF326" s="74">
        <f t="shared" si="110"/>
        <v>0</v>
      </c>
      <c r="AG326" s="71">
        <f>VLOOKUP(A326,OM_SIAFI!$B:$F,5,0)</f>
        <v>0</v>
      </c>
      <c r="AH326" s="74">
        <f t="shared" si="111"/>
        <v>0</v>
      </c>
      <c r="AI326" s="86">
        <f t="shared" si="112"/>
        <v>72</v>
      </c>
    </row>
    <row r="327" spans="1:35" x14ac:dyDescent="0.25">
      <c r="A327" s="55">
        <v>795106</v>
      </c>
      <c r="B327" s="55" t="s">
        <v>581</v>
      </c>
      <c r="C327" s="56">
        <v>0</v>
      </c>
      <c r="D327" s="63">
        <f t="shared" si="113"/>
        <v>0</v>
      </c>
      <c r="E327" s="70" t="str" cm="1">
        <f t="array" ref="E327">_xlfn.IFS(D327&gt;20%,"10",D327&gt;10%,"7",D327&gt;0%,"4",D327=0,"0")</f>
        <v>0</v>
      </c>
      <c r="F327" s="74">
        <f t="shared" si="96"/>
        <v>0</v>
      </c>
      <c r="G327" s="56">
        <f>VLOOKUP(A327,PAGAMENTO!$A:$C,3,0)</f>
        <v>34764606.880000003</v>
      </c>
      <c r="H327" s="57">
        <f t="shared" si="97"/>
        <v>3.5246087930239853E-3</v>
      </c>
      <c r="I327" s="70" t="str" cm="1">
        <f t="array" ref="I327">_xlfn.IFS(H327&gt;20%,"10",H327&gt;10%,"7",H327&gt;0%,"4",H327=0,"0")</f>
        <v>4</v>
      </c>
      <c r="J327" s="74">
        <f t="shared" si="98"/>
        <v>12</v>
      </c>
      <c r="K327" s="56">
        <f>VLOOKUP(A327,MUNIC!C:E,3,0)</f>
        <v>0</v>
      </c>
      <c r="L327" s="57">
        <f t="shared" si="99"/>
        <v>0</v>
      </c>
      <c r="M327" s="70" t="str">
        <f t="shared" si="100"/>
        <v>0</v>
      </c>
      <c r="N327" s="74">
        <f t="shared" si="101"/>
        <v>0</v>
      </c>
      <c r="O327" s="56">
        <f>VLOOKUP(A327,'BENS MOVEIS'!$A:$C,3,0)</f>
        <v>46219773.039999999</v>
      </c>
      <c r="P327" s="56">
        <v>0</v>
      </c>
      <c r="Q327" s="72">
        <f t="shared" si="95"/>
        <v>46219773.039999999</v>
      </c>
      <c r="R327" s="57">
        <f t="shared" si="102"/>
        <v>6.0675046284831553E-4</v>
      </c>
      <c r="S327" s="70" t="str" cm="1">
        <f t="array" ref="S327">_xlfn.IFS(R327&gt;20%,"10",R327&gt;10%,"7",R327&gt;0%,"4",R327=0,"0")</f>
        <v>4</v>
      </c>
      <c r="T327" s="74">
        <f t="shared" si="103"/>
        <v>8</v>
      </c>
      <c r="U327" s="55" t="s">
        <v>772</v>
      </c>
      <c r="V327" s="71" t="str">
        <f t="shared" si="104"/>
        <v>10</v>
      </c>
      <c r="W327" s="74">
        <f t="shared" si="105"/>
        <v>40</v>
      </c>
      <c r="X327" s="55">
        <f>VLOOKUP(A327,'NOTAS AUDITORIA-CONTINUA-OM'!$A:$C,3,0)</f>
        <v>4</v>
      </c>
      <c r="Y327" s="57">
        <f>VLOOKUP(A327,'NOTAS AUDITORIA-CONTINUA-OM'!$A:$D,4,0)</f>
        <v>6.7385444743935314E-4</v>
      </c>
      <c r="Z327" s="71" t="str">
        <f t="shared" si="106"/>
        <v>4</v>
      </c>
      <c r="AA327" s="74">
        <f t="shared" si="107"/>
        <v>12</v>
      </c>
      <c r="AB327" s="55">
        <f>VLOOKUP(A327,'OM em FOCO'!$B:$G,6,0)</f>
        <v>0</v>
      </c>
      <c r="AC327" s="71">
        <f t="shared" si="108"/>
        <v>0</v>
      </c>
      <c r="AD327" s="74">
        <f t="shared" si="109"/>
        <v>0</v>
      </c>
      <c r="AE327" s="71">
        <f>VLOOKUP(A327,OM_SIAFI!$B:$E,4,0)</f>
        <v>0</v>
      </c>
      <c r="AF327" s="74">
        <f t="shared" si="110"/>
        <v>0</v>
      </c>
      <c r="AG327" s="71">
        <f>VLOOKUP(A327,OM_SIAFI!$B:$F,5,0)</f>
        <v>0</v>
      </c>
      <c r="AH327" s="74">
        <f t="shared" si="111"/>
        <v>0</v>
      </c>
      <c r="AI327" s="86">
        <f t="shared" si="112"/>
        <v>72</v>
      </c>
    </row>
    <row r="328" spans="1:35" x14ac:dyDescent="0.25">
      <c r="A328" s="55">
        <v>791105</v>
      </c>
      <c r="B328" s="55" t="s">
        <v>527</v>
      </c>
      <c r="C328" s="56">
        <v>0</v>
      </c>
      <c r="D328" s="63">
        <f t="shared" si="113"/>
        <v>0</v>
      </c>
      <c r="E328" s="70" t="str" cm="1">
        <f t="array" ref="E328">_xlfn.IFS(D328&gt;20%,"10",D328&gt;10%,"7",D328&gt;0%,"4",D328=0,"0")</f>
        <v>0</v>
      </c>
      <c r="F328" s="74">
        <f t="shared" si="96"/>
        <v>0</v>
      </c>
      <c r="G328" s="56">
        <f>VLOOKUP(A328,PAGAMENTO!$A:$C,3,0)</f>
        <v>10292449.9</v>
      </c>
      <c r="H328" s="57">
        <f t="shared" si="97"/>
        <v>1.0434997739085274E-3</v>
      </c>
      <c r="I328" s="70" t="str" cm="1">
        <f t="array" ref="I328">_xlfn.IFS(H328&gt;20%,"10",H328&gt;10%,"7",H328&gt;0%,"4",H328=0,"0")</f>
        <v>4</v>
      </c>
      <c r="J328" s="74">
        <f t="shared" si="98"/>
        <v>12</v>
      </c>
      <c r="K328" s="56">
        <f>VLOOKUP(A328,MUNIC!C:E,3,0)</f>
        <v>0</v>
      </c>
      <c r="L328" s="57">
        <f t="shared" si="99"/>
        <v>0</v>
      </c>
      <c r="M328" s="70" t="str">
        <f t="shared" si="100"/>
        <v>0</v>
      </c>
      <c r="N328" s="74">
        <f t="shared" si="101"/>
        <v>0</v>
      </c>
      <c r="O328" s="56">
        <f>VLOOKUP(A328,'BENS MOVEIS'!$A:$C,3,0)</f>
        <v>44741483.759999998</v>
      </c>
      <c r="P328" s="56">
        <v>0</v>
      </c>
      <c r="Q328" s="72">
        <f t="shared" si="95"/>
        <v>44741483.759999998</v>
      </c>
      <c r="R328" s="57">
        <f t="shared" si="102"/>
        <v>5.8734420777892227E-4</v>
      </c>
      <c r="S328" s="70" t="str" cm="1">
        <f t="array" ref="S328">_xlfn.IFS(R328&gt;20%,"10",R328&gt;10%,"7",R328&gt;0%,"4",R328=0,"0")</f>
        <v>4</v>
      </c>
      <c r="T328" s="74">
        <f t="shared" si="103"/>
        <v>8</v>
      </c>
      <c r="U328" s="55" t="s">
        <v>772</v>
      </c>
      <c r="V328" s="71" t="str">
        <f t="shared" si="104"/>
        <v>10</v>
      </c>
      <c r="W328" s="74">
        <f t="shared" si="105"/>
        <v>40</v>
      </c>
      <c r="X328" s="55">
        <f>VLOOKUP(A328,'NOTAS AUDITORIA-CONTINUA-OM'!$A:$C,3,0)</f>
        <v>3</v>
      </c>
      <c r="Y328" s="57">
        <f>VLOOKUP(A328,'NOTAS AUDITORIA-CONTINUA-OM'!$A:$D,4,0)</f>
        <v>5.0539083557951485E-4</v>
      </c>
      <c r="Z328" s="71" t="str">
        <f t="shared" si="106"/>
        <v>4</v>
      </c>
      <c r="AA328" s="74">
        <f t="shared" si="107"/>
        <v>12</v>
      </c>
      <c r="AB328" s="55">
        <f>VLOOKUP(A328,'OM em FOCO'!$B:$G,6,0)</f>
        <v>0</v>
      </c>
      <c r="AC328" s="71">
        <f t="shared" si="108"/>
        <v>0</v>
      </c>
      <c r="AD328" s="74">
        <f t="shared" si="109"/>
        <v>0</v>
      </c>
      <c r="AE328" s="71">
        <f>VLOOKUP(A328,OM_SIAFI!$B:$E,4,0)</f>
        <v>0</v>
      </c>
      <c r="AF328" s="74">
        <f t="shared" si="110"/>
        <v>0</v>
      </c>
      <c r="AG328" s="71">
        <f>VLOOKUP(A328,OM_SIAFI!$B:$F,5,0)</f>
        <v>0</v>
      </c>
      <c r="AH328" s="74">
        <f t="shared" si="111"/>
        <v>0</v>
      </c>
      <c r="AI328" s="86">
        <f t="shared" si="112"/>
        <v>72</v>
      </c>
    </row>
    <row r="329" spans="1:35" x14ac:dyDescent="0.25">
      <c r="A329" s="55">
        <v>788100</v>
      </c>
      <c r="B329" s="55" t="s">
        <v>476</v>
      </c>
      <c r="C329" s="56">
        <v>0</v>
      </c>
      <c r="D329" s="63">
        <f t="shared" si="113"/>
        <v>0</v>
      </c>
      <c r="E329" s="70" t="str" cm="1">
        <f t="array" ref="E329">_xlfn.IFS(D329&gt;20%,"10",D329&gt;10%,"7",D329&gt;0%,"4",D329=0,"0")</f>
        <v>0</v>
      </c>
      <c r="F329" s="74">
        <f t="shared" si="96"/>
        <v>0</v>
      </c>
      <c r="G329" s="56">
        <f>VLOOKUP(A329,PAGAMENTO!$A:$C,3,0)</f>
        <v>16622043.68</v>
      </c>
      <c r="H329" s="57">
        <f t="shared" si="97"/>
        <v>1.6852254798906201E-3</v>
      </c>
      <c r="I329" s="70" t="str" cm="1">
        <f t="array" ref="I329">_xlfn.IFS(H329&gt;20%,"10",H329&gt;10%,"7",H329&gt;0%,"4",H329=0,"0")</f>
        <v>4</v>
      </c>
      <c r="J329" s="74">
        <f t="shared" si="98"/>
        <v>12</v>
      </c>
      <c r="K329" s="56">
        <f>VLOOKUP(A329,MUNIC!C:E,3,0)</f>
        <v>0</v>
      </c>
      <c r="L329" s="57">
        <f t="shared" si="99"/>
        <v>0</v>
      </c>
      <c r="M329" s="70" t="str">
        <f t="shared" si="100"/>
        <v>0</v>
      </c>
      <c r="N329" s="74">
        <f t="shared" si="101"/>
        <v>0</v>
      </c>
      <c r="O329" s="56">
        <f>VLOOKUP(A329,'BENS MOVEIS'!$A:$C,3,0)</f>
        <v>37747588.340000004</v>
      </c>
      <c r="P329" s="56">
        <v>0</v>
      </c>
      <c r="Q329" s="72">
        <f t="shared" si="95"/>
        <v>37747588.340000004</v>
      </c>
      <c r="R329" s="57">
        <f t="shared" si="102"/>
        <v>4.955317862959086E-4</v>
      </c>
      <c r="S329" s="70" t="str" cm="1">
        <f t="array" ref="S329">_xlfn.IFS(R329&gt;20%,"10",R329&gt;10%,"7",R329&gt;0%,"4",R329=0,"0")</f>
        <v>4</v>
      </c>
      <c r="T329" s="74">
        <f t="shared" si="103"/>
        <v>8</v>
      </c>
      <c r="U329" s="55" t="s">
        <v>772</v>
      </c>
      <c r="V329" s="71" t="str">
        <f t="shared" si="104"/>
        <v>10</v>
      </c>
      <c r="W329" s="74">
        <f t="shared" si="105"/>
        <v>40</v>
      </c>
      <c r="X329" s="55">
        <f>VLOOKUP(A329,'NOTAS AUDITORIA-CONTINUA-OM'!$A:$C,3,0)</f>
        <v>6</v>
      </c>
      <c r="Y329" s="57">
        <f>VLOOKUP(A329,'NOTAS AUDITORIA-CONTINUA-OM'!$A:$D,4,0)</f>
        <v>1.0107816711590297E-3</v>
      </c>
      <c r="Z329" s="71" t="str">
        <f t="shared" si="106"/>
        <v>4</v>
      </c>
      <c r="AA329" s="74">
        <f t="shared" si="107"/>
        <v>12</v>
      </c>
      <c r="AB329" s="55">
        <f>VLOOKUP(A329,'OM em FOCO'!$B:$G,6,0)</f>
        <v>0</v>
      </c>
      <c r="AC329" s="71">
        <f t="shared" si="108"/>
        <v>0</v>
      </c>
      <c r="AD329" s="74">
        <f t="shared" si="109"/>
        <v>0</v>
      </c>
      <c r="AE329" s="71">
        <f>VLOOKUP(A329,OM_SIAFI!$B:$E,4,0)</f>
        <v>0</v>
      </c>
      <c r="AF329" s="74">
        <f t="shared" si="110"/>
        <v>0</v>
      </c>
      <c r="AG329" s="71">
        <f>VLOOKUP(A329,OM_SIAFI!$B:$F,5,0)</f>
        <v>0</v>
      </c>
      <c r="AH329" s="74">
        <f t="shared" si="111"/>
        <v>0</v>
      </c>
      <c r="AI329" s="86">
        <f t="shared" si="112"/>
        <v>72</v>
      </c>
    </row>
    <row r="330" spans="1:35" x14ac:dyDescent="0.25">
      <c r="A330" s="55">
        <v>749000</v>
      </c>
      <c r="B330" s="55" t="s">
        <v>236</v>
      </c>
      <c r="C330" s="56">
        <v>0</v>
      </c>
      <c r="D330" s="63">
        <f t="shared" si="113"/>
        <v>0</v>
      </c>
      <c r="E330" s="70" t="str" cm="1">
        <f t="array" ref="E330">_xlfn.IFS(D330&gt;20%,"10",D330&gt;10%,"7",D330&gt;0%,"4",D330=0,"0")</f>
        <v>0</v>
      </c>
      <c r="F330" s="74">
        <f t="shared" si="96"/>
        <v>0</v>
      </c>
      <c r="G330" s="56">
        <f>VLOOKUP(A330,PAGAMENTO!$A:$C,3,0)</f>
        <v>29096895.139999993</v>
      </c>
      <c r="H330" s="57">
        <f t="shared" si="97"/>
        <v>2.9499879809985882E-3</v>
      </c>
      <c r="I330" s="70" t="str" cm="1">
        <f t="array" ref="I330">_xlfn.IFS(H330&gt;20%,"10",H330&gt;10%,"7",H330&gt;0%,"4",H330=0,"0")</f>
        <v>4</v>
      </c>
      <c r="J330" s="74">
        <f t="shared" si="98"/>
        <v>12</v>
      </c>
      <c r="K330" s="56">
        <f>VLOOKUP(A330,MUNIC!C:E,3,0)</f>
        <v>0</v>
      </c>
      <c r="L330" s="57">
        <f t="shared" si="99"/>
        <v>0</v>
      </c>
      <c r="M330" s="70" t="str">
        <f t="shared" si="100"/>
        <v>0</v>
      </c>
      <c r="N330" s="74">
        <f t="shared" si="101"/>
        <v>0</v>
      </c>
      <c r="O330" s="56">
        <f>VLOOKUP(A330,'BENS MOVEIS'!$A:$C,3,0)</f>
        <v>36632667.840000004</v>
      </c>
      <c r="P330" s="56">
        <v>0</v>
      </c>
      <c r="Q330" s="72">
        <f t="shared" si="95"/>
        <v>36632667.840000004</v>
      </c>
      <c r="R330" s="57">
        <f t="shared" si="102"/>
        <v>4.8089565796986453E-4</v>
      </c>
      <c r="S330" s="70" t="str" cm="1">
        <f t="array" ref="S330">_xlfn.IFS(R330&gt;20%,"10",R330&gt;10%,"7",R330&gt;0%,"4",R330=0,"0")</f>
        <v>4</v>
      </c>
      <c r="T330" s="74">
        <f t="shared" si="103"/>
        <v>8</v>
      </c>
      <c r="U330" s="55" t="s">
        <v>772</v>
      </c>
      <c r="V330" s="71" t="str">
        <f t="shared" si="104"/>
        <v>10</v>
      </c>
      <c r="W330" s="74">
        <f t="shared" si="105"/>
        <v>40</v>
      </c>
      <c r="X330" s="55">
        <f>VLOOKUP(A330,'NOTAS AUDITORIA-CONTINUA-OM'!$A:$C,3,0)</f>
        <v>4</v>
      </c>
      <c r="Y330" s="57">
        <f>VLOOKUP(A330,'NOTAS AUDITORIA-CONTINUA-OM'!$A:$D,4,0)</f>
        <v>6.7385444743935314E-4</v>
      </c>
      <c r="Z330" s="71" t="str">
        <f t="shared" si="106"/>
        <v>4</v>
      </c>
      <c r="AA330" s="74">
        <f t="shared" si="107"/>
        <v>12</v>
      </c>
      <c r="AB330" s="55">
        <f>VLOOKUP(A330,'OM em FOCO'!$B:$G,6,0)</f>
        <v>0</v>
      </c>
      <c r="AC330" s="71">
        <f t="shared" si="108"/>
        <v>0</v>
      </c>
      <c r="AD330" s="74">
        <f t="shared" si="109"/>
        <v>0</v>
      </c>
      <c r="AE330" s="71">
        <f>VLOOKUP(A330,OM_SIAFI!$B:$E,4,0)</f>
        <v>0</v>
      </c>
      <c r="AF330" s="74">
        <f t="shared" si="110"/>
        <v>0</v>
      </c>
      <c r="AG330" s="71">
        <f>VLOOKUP(A330,OM_SIAFI!$B:$F,5,0)</f>
        <v>0</v>
      </c>
      <c r="AH330" s="74">
        <f t="shared" si="111"/>
        <v>0</v>
      </c>
      <c r="AI330" s="86">
        <f t="shared" si="112"/>
        <v>72</v>
      </c>
    </row>
    <row r="331" spans="1:35" x14ac:dyDescent="0.25">
      <c r="A331" s="55">
        <v>795310</v>
      </c>
      <c r="B331" s="55" t="s">
        <v>589</v>
      </c>
      <c r="C331" s="56">
        <v>0</v>
      </c>
      <c r="D331" s="63">
        <f t="shared" si="113"/>
        <v>0</v>
      </c>
      <c r="E331" s="70" t="str" cm="1">
        <f t="array" ref="E331">_xlfn.IFS(D331&gt;20%,"10",D331&gt;10%,"7",D331&gt;0%,"4",D331=0,"0")</f>
        <v>0</v>
      </c>
      <c r="F331" s="74">
        <f t="shared" si="96"/>
        <v>0</v>
      </c>
      <c r="G331" s="56">
        <f>VLOOKUP(A331,PAGAMENTO!$A:$C,3,0)</f>
        <v>34801721.929999992</v>
      </c>
      <c r="H331" s="57">
        <f t="shared" si="97"/>
        <v>3.528371701433536E-3</v>
      </c>
      <c r="I331" s="70" t="str" cm="1">
        <f t="array" ref="I331">_xlfn.IFS(H331&gt;20%,"10",H331&gt;10%,"7",H331&gt;0%,"4",H331=0,"0")</f>
        <v>4</v>
      </c>
      <c r="J331" s="74">
        <f t="shared" si="98"/>
        <v>12</v>
      </c>
      <c r="K331" s="56">
        <f>VLOOKUP(A331,MUNIC!C:E,3,0)</f>
        <v>0</v>
      </c>
      <c r="L331" s="57">
        <f t="shared" si="99"/>
        <v>0</v>
      </c>
      <c r="M331" s="70" t="str">
        <f t="shared" si="100"/>
        <v>0</v>
      </c>
      <c r="N331" s="74">
        <f t="shared" si="101"/>
        <v>0</v>
      </c>
      <c r="O331" s="56">
        <f>VLOOKUP(A331,'BENS MOVEIS'!$A:$C,3,0)</f>
        <v>33185000.989999998</v>
      </c>
      <c r="P331" s="56">
        <v>0</v>
      </c>
      <c r="Q331" s="72">
        <f t="shared" si="95"/>
        <v>33185000.989999998</v>
      </c>
      <c r="R331" s="57">
        <f t="shared" si="102"/>
        <v>4.3563638213625264E-4</v>
      </c>
      <c r="S331" s="70" t="str" cm="1">
        <f t="array" ref="S331">_xlfn.IFS(R331&gt;20%,"10",R331&gt;10%,"7",R331&gt;0%,"4",R331=0,"0")</f>
        <v>4</v>
      </c>
      <c r="T331" s="74">
        <f t="shared" si="103"/>
        <v>8</v>
      </c>
      <c r="U331" s="55" t="s">
        <v>772</v>
      </c>
      <c r="V331" s="71" t="str">
        <f t="shared" si="104"/>
        <v>10</v>
      </c>
      <c r="W331" s="74">
        <f t="shared" si="105"/>
        <v>40</v>
      </c>
      <c r="X331" s="55">
        <f>VLOOKUP(A331,'NOTAS AUDITORIA-CONTINUA-OM'!$A:$C,3,0)</f>
        <v>3</v>
      </c>
      <c r="Y331" s="57">
        <f>VLOOKUP(A331,'NOTAS AUDITORIA-CONTINUA-OM'!$A:$D,4,0)</f>
        <v>5.0539083557951485E-4</v>
      </c>
      <c r="Z331" s="71" t="str">
        <f t="shared" si="106"/>
        <v>4</v>
      </c>
      <c r="AA331" s="74">
        <f t="shared" si="107"/>
        <v>12</v>
      </c>
      <c r="AB331" s="55">
        <f>VLOOKUP(A331,'OM em FOCO'!$B:$G,6,0)</f>
        <v>0</v>
      </c>
      <c r="AC331" s="71">
        <f t="shared" si="108"/>
        <v>0</v>
      </c>
      <c r="AD331" s="74">
        <f t="shared" si="109"/>
        <v>0</v>
      </c>
      <c r="AE331" s="71">
        <f>VLOOKUP(A331,OM_SIAFI!$B:$E,4,0)</f>
        <v>0</v>
      </c>
      <c r="AF331" s="74">
        <f t="shared" si="110"/>
        <v>0</v>
      </c>
      <c r="AG331" s="71">
        <f>VLOOKUP(A331,OM_SIAFI!$B:$F,5,0)</f>
        <v>0</v>
      </c>
      <c r="AH331" s="74">
        <f t="shared" si="111"/>
        <v>0</v>
      </c>
      <c r="AI331" s="86">
        <f t="shared" si="112"/>
        <v>72</v>
      </c>
    </row>
    <row r="332" spans="1:35" x14ac:dyDescent="0.25">
      <c r="A332" s="55">
        <v>784510</v>
      </c>
      <c r="B332" s="55" t="s">
        <v>409</v>
      </c>
      <c r="C332" s="56">
        <v>0</v>
      </c>
      <c r="D332" s="63">
        <f t="shared" si="113"/>
        <v>0</v>
      </c>
      <c r="E332" s="70" t="str" cm="1">
        <f t="array" ref="E332">_xlfn.IFS(D332&gt;20%,"10",D332&gt;10%,"7",D332&gt;0%,"4",D332=0,"0")</f>
        <v>0</v>
      </c>
      <c r="F332" s="74">
        <f t="shared" si="96"/>
        <v>0</v>
      </c>
      <c r="G332" s="56">
        <f>VLOOKUP(A332,PAGAMENTO!$A:$C,3,0)</f>
        <v>18520333.449999999</v>
      </c>
      <c r="H332" s="57">
        <f t="shared" si="97"/>
        <v>1.8776835404159251E-3</v>
      </c>
      <c r="I332" s="70" t="str" cm="1">
        <f t="array" ref="I332">_xlfn.IFS(H332&gt;20%,"10",H332&gt;10%,"7",H332&gt;0%,"4",H332=0,"0")</f>
        <v>4</v>
      </c>
      <c r="J332" s="74">
        <f t="shared" si="98"/>
        <v>12</v>
      </c>
      <c r="K332" s="56">
        <f>VLOOKUP(A332,MUNIC!C:E,3,0)</f>
        <v>0</v>
      </c>
      <c r="L332" s="57">
        <f t="shared" si="99"/>
        <v>0</v>
      </c>
      <c r="M332" s="70" t="str">
        <f t="shared" si="100"/>
        <v>0</v>
      </c>
      <c r="N332" s="74">
        <f t="shared" si="101"/>
        <v>0</v>
      </c>
      <c r="O332" s="56">
        <f>VLOOKUP(A332,'BENS MOVEIS'!$A:$C,3,0)</f>
        <v>28109373.640000001</v>
      </c>
      <c r="P332" s="56">
        <v>0</v>
      </c>
      <c r="Q332" s="72">
        <f t="shared" si="95"/>
        <v>28109373.640000001</v>
      </c>
      <c r="R332" s="57">
        <f t="shared" si="102"/>
        <v>3.6900604102244289E-4</v>
      </c>
      <c r="S332" s="70" t="str" cm="1">
        <f t="array" ref="S332">_xlfn.IFS(R332&gt;20%,"10",R332&gt;10%,"7",R332&gt;0%,"4",R332=0,"0")</f>
        <v>4</v>
      </c>
      <c r="T332" s="74">
        <f t="shared" si="103"/>
        <v>8</v>
      </c>
      <c r="U332" s="55" t="s">
        <v>772</v>
      </c>
      <c r="V332" s="71" t="str">
        <f t="shared" si="104"/>
        <v>10</v>
      </c>
      <c r="W332" s="74">
        <f t="shared" si="105"/>
        <v>40</v>
      </c>
      <c r="X332" s="55">
        <f>VLOOKUP(A332,'NOTAS AUDITORIA-CONTINUA-OM'!$A:$C,3,0)</f>
        <v>2</v>
      </c>
      <c r="Y332" s="57">
        <f>VLOOKUP(A332,'NOTAS AUDITORIA-CONTINUA-OM'!$A:$D,4,0)</f>
        <v>3.3692722371967657E-4</v>
      </c>
      <c r="Z332" s="71" t="str">
        <f t="shared" si="106"/>
        <v>4</v>
      </c>
      <c r="AA332" s="74">
        <f t="shared" si="107"/>
        <v>12</v>
      </c>
      <c r="AB332" s="55">
        <f>VLOOKUP(A332,'OM em FOCO'!$B:$G,6,0)</f>
        <v>0</v>
      </c>
      <c r="AC332" s="71">
        <f t="shared" si="108"/>
        <v>0</v>
      </c>
      <c r="AD332" s="74">
        <f t="shared" si="109"/>
        <v>0</v>
      </c>
      <c r="AE332" s="71">
        <f>VLOOKUP(A332,OM_SIAFI!$B:$E,4,0)</f>
        <v>0</v>
      </c>
      <c r="AF332" s="74">
        <f t="shared" si="110"/>
        <v>0</v>
      </c>
      <c r="AG332" s="71">
        <f>VLOOKUP(A332,OM_SIAFI!$B:$F,5,0)</f>
        <v>0</v>
      </c>
      <c r="AH332" s="74">
        <f t="shared" si="111"/>
        <v>0</v>
      </c>
      <c r="AI332" s="86">
        <f t="shared" si="112"/>
        <v>72</v>
      </c>
    </row>
    <row r="333" spans="1:35" x14ac:dyDescent="0.25">
      <c r="A333" s="55">
        <v>788200</v>
      </c>
      <c r="B333" s="55" t="s">
        <v>487</v>
      </c>
      <c r="C333" s="56">
        <v>0</v>
      </c>
      <c r="D333" s="63">
        <f t="shared" si="113"/>
        <v>0</v>
      </c>
      <c r="E333" s="70" t="str" cm="1">
        <f t="array" ref="E333">_xlfn.IFS(D333&gt;20%,"10",D333&gt;10%,"7",D333&gt;0%,"4",D333=0,"0")</f>
        <v>0</v>
      </c>
      <c r="F333" s="74">
        <f t="shared" si="96"/>
        <v>0</v>
      </c>
      <c r="G333" s="56">
        <f>VLOOKUP(A333,PAGAMENTO!$A:$C,3,0)</f>
        <v>77424665.969999999</v>
      </c>
      <c r="H333" s="57">
        <f t="shared" si="97"/>
        <v>7.8496978095213502E-3</v>
      </c>
      <c r="I333" s="70" t="str" cm="1">
        <f t="array" ref="I333">_xlfn.IFS(H333&gt;20%,"10",H333&gt;10%,"7",H333&gt;0%,"4",H333=0,"0")</f>
        <v>4</v>
      </c>
      <c r="J333" s="74">
        <f t="shared" si="98"/>
        <v>12</v>
      </c>
      <c r="K333" s="56">
        <f>VLOOKUP(A333,MUNIC!C:E,3,0)</f>
        <v>2983630.15</v>
      </c>
      <c r="L333" s="57">
        <f t="shared" si="99"/>
        <v>1.4044695595383096E-2</v>
      </c>
      <c r="M333" s="70" t="str">
        <f t="shared" si="100"/>
        <v>4</v>
      </c>
      <c r="N333" s="74">
        <f t="shared" si="101"/>
        <v>8</v>
      </c>
      <c r="O333" s="56">
        <f>VLOOKUP(A333,'BENS MOVEIS'!$A:$C,3,0)</f>
        <v>23922708.050000001</v>
      </c>
      <c r="P333" s="56">
        <v>0</v>
      </c>
      <c r="Q333" s="72">
        <f t="shared" si="95"/>
        <v>23922708.050000001</v>
      </c>
      <c r="R333" s="57">
        <f t="shared" si="102"/>
        <v>3.1404555295762277E-4</v>
      </c>
      <c r="S333" s="70" t="str" cm="1">
        <f t="array" ref="S333">_xlfn.IFS(R333&gt;20%,"10",R333&gt;10%,"7",R333&gt;0%,"4",R333=0,"0")</f>
        <v>4</v>
      </c>
      <c r="T333" s="74">
        <f t="shared" si="103"/>
        <v>8</v>
      </c>
      <c r="U333" s="55">
        <f>VLOOKUP(A333,'Tempo sem Auditoria'!$A:$M,13,0)</f>
        <v>2</v>
      </c>
      <c r="V333" s="71" t="str">
        <f t="shared" si="104"/>
        <v>2</v>
      </c>
      <c r="W333" s="74">
        <f t="shared" si="105"/>
        <v>8</v>
      </c>
      <c r="X333" s="55">
        <f>VLOOKUP(A333,'NOTAS AUDITORIA-CONTINUA-OM'!$A:$C,3,0)</f>
        <v>7</v>
      </c>
      <c r="Y333" s="57">
        <f>VLOOKUP(A333,'NOTAS AUDITORIA-CONTINUA-OM'!$A:$D,4,0)</f>
        <v>1.1792452830188679E-3</v>
      </c>
      <c r="Z333" s="71" t="str">
        <f t="shared" si="106"/>
        <v>4</v>
      </c>
      <c r="AA333" s="74">
        <f t="shared" si="107"/>
        <v>12</v>
      </c>
      <c r="AB333" s="55">
        <f>VLOOKUP(A333,'OM em FOCO'!$B:$G,6,0)</f>
        <v>0</v>
      </c>
      <c r="AC333" s="71">
        <f t="shared" si="108"/>
        <v>0</v>
      </c>
      <c r="AD333" s="74">
        <f t="shared" si="109"/>
        <v>0</v>
      </c>
      <c r="AE333" s="71">
        <f>VLOOKUP(A333,OM_SIAFI!$B:$E,4,0)</f>
        <v>0</v>
      </c>
      <c r="AF333" s="74">
        <f t="shared" si="110"/>
        <v>0</v>
      </c>
      <c r="AG333" s="71">
        <f>VLOOKUP(A333,OM_SIAFI!$B:$F,5,0)</f>
        <v>0</v>
      </c>
      <c r="AH333" s="74">
        <f t="shared" si="111"/>
        <v>0</v>
      </c>
      <c r="AI333" s="86">
        <f t="shared" si="112"/>
        <v>48</v>
      </c>
    </row>
    <row r="334" spans="1:35" x14ac:dyDescent="0.25">
      <c r="A334" s="55">
        <v>786100</v>
      </c>
      <c r="B334" s="55" t="s">
        <v>442</v>
      </c>
      <c r="C334" s="56">
        <v>0</v>
      </c>
      <c r="D334" s="63">
        <f t="shared" si="113"/>
        <v>0</v>
      </c>
      <c r="E334" s="70" t="str" cm="1">
        <f t="array" ref="E334">_xlfn.IFS(D334&gt;20%,"10",D334&gt;10%,"7",D334&gt;0%,"4",D334=0,"0")</f>
        <v>0</v>
      </c>
      <c r="F334" s="74">
        <f t="shared" si="96"/>
        <v>0</v>
      </c>
      <c r="G334" s="56">
        <f>VLOOKUP(A334,PAGAMENTO!$A:$C,3,0)</f>
        <v>14440834.980000002</v>
      </c>
      <c r="H334" s="57">
        <f t="shared" si="97"/>
        <v>1.4640836907722384E-3</v>
      </c>
      <c r="I334" s="70" t="str" cm="1">
        <f t="array" ref="I334">_xlfn.IFS(H334&gt;20%,"10",H334&gt;10%,"7",H334&gt;0%,"4",H334=0,"0")</f>
        <v>4</v>
      </c>
      <c r="J334" s="74">
        <f t="shared" si="98"/>
        <v>12</v>
      </c>
      <c r="K334" s="56">
        <f>VLOOKUP(A334,MUNIC!C:E,3,0)</f>
        <v>0</v>
      </c>
      <c r="L334" s="57">
        <f t="shared" si="99"/>
        <v>0</v>
      </c>
      <c r="M334" s="70" t="str">
        <f t="shared" si="100"/>
        <v>0</v>
      </c>
      <c r="N334" s="74">
        <f t="shared" si="101"/>
        <v>0</v>
      </c>
      <c r="O334" s="56">
        <f>VLOOKUP(A334,'BENS MOVEIS'!$A:$C,3,0)</f>
        <v>21801520.190000001</v>
      </c>
      <c r="P334" s="56">
        <v>0</v>
      </c>
      <c r="Q334" s="72">
        <f t="shared" si="95"/>
        <v>21801520.190000001</v>
      </c>
      <c r="R334" s="57">
        <f t="shared" si="102"/>
        <v>2.8619964132302014E-4</v>
      </c>
      <c r="S334" s="70" t="str" cm="1">
        <f t="array" ref="S334">_xlfn.IFS(R334&gt;20%,"10",R334&gt;10%,"7",R334&gt;0%,"4",R334=0,"0")</f>
        <v>4</v>
      </c>
      <c r="T334" s="74">
        <f t="shared" si="103"/>
        <v>8</v>
      </c>
      <c r="U334" s="55" t="s">
        <v>772</v>
      </c>
      <c r="V334" s="71" t="str">
        <f t="shared" si="104"/>
        <v>10</v>
      </c>
      <c r="W334" s="74">
        <f t="shared" si="105"/>
        <v>40</v>
      </c>
      <c r="X334" s="55">
        <f>VLOOKUP(A334,'NOTAS AUDITORIA-CONTINUA-OM'!$A:$C,3,0)</f>
        <v>3</v>
      </c>
      <c r="Y334" s="57">
        <f>VLOOKUP(A334,'NOTAS AUDITORIA-CONTINUA-OM'!$A:$D,4,0)</f>
        <v>5.0539083557951485E-4</v>
      </c>
      <c r="Z334" s="71" t="str">
        <f t="shared" si="106"/>
        <v>4</v>
      </c>
      <c r="AA334" s="74">
        <f t="shared" si="107"/>
        <v>12</v>
      </c>
      <c r="AB334" s="55">
        <f>VLOOKUP(A334,'OM em FOCO'!$B:$G,6,0)</f>
        <v>0</v>
      </c>
      <c r="AC334" s="71">
        <f t="shared" si="108"/>
        <v>0</v>
      </c>
      <c r="AD334" s="74">
        <f t="shared" si="109"/>
        <v>0</v>
      </c>
      <c r="AE334" s="71">
        <f>VLOOKUP(A334,OM_SIAFI!$B:$E,4,0)</f>
        <v>0</v>
      </c>
      <c r="AF334" s="74">
        <f t="shared" si="110"/>
        <v>0</v>
      </c>
      <c r="AG334" s="71">
        <f>VLOOKUP(A334,OM_SIAFI!$B:$F,5,0)</f>
        <v>0</v>
      </c>
      <c r="AH334" s="74">
        <f t="shared" si="111"/>
        <v>0</v>
      </c>
      <c r="AI334" s="86">
        <f t="shared" si="112"/>
        <v>72</v>
      </c>
    </row>
    <row r="335" spans="1:35" x14ac:dyDescent="0.25">
      <c r="A335" s="55">
        <v>791150</v>
      </c>
      <c r="B335" s="55" t="s">
        <v>532</v>
      </c>
      <c r="C335" s="56">
        <v>0</v>
      </c>
      <c r="D335" s="63">
        <f t="shared" si="113"/>
        <v>0</v>
      </c>
      <c r="E335" s="70" t="str" cm="1">
        <f t="array" ref="E335">_xlfn.IFS(D335&gt;20%,"10",D335&gt;10%,"7",D335&gt;0%,"4",D335=0,"0")</f>
        <v>0</v>
      </c>
      <c r="F335" s="74">
        <f t="shared" si="96"/>
        <v>0</v>
      </c>
      <c r="G335" s="56">
        <f>VLOOKUP(A335,PAGAMENTO!$A:$C,3,0)</f>
        <v>28216218.459999993</v>
      </c>
      <c r="H335" s="57">
        <f t="shared" si="97"/>
        <v>2.8607005979755713E-3</v>
      </c>
      <c r="I335" s="70" t="str" cm="1">
        <f t="array" ref="I335">_xlfn.IFS(H335&gt;20%,"10",H335&gt;10%,"7",H335&gt;0%,"4",H335=0,"0")</f>
        <v>4</v>
      </c>
      <c r="J335" s="74">
        <f t="shared" si="98"/>
        <v>12</v>
      </c>
      <c r="K335" s="56">
        <f>VLOOKUP(A335,MUNIC!C:E,3,0)</f>
        <v>0</v>
      </c>
      <c r="L335" s="57">
        <f t="shared" si="99"/>
        <v>0</v>
      </c>
      <c r="M335" s="70" t="str">
        <f t="shared" si="100"/>
        <v>0</v>
      </c>
      <c r="N335" s="74">
        <f t="shared" si="101"/>
        <v>0</v>
      </c>
      <c r="O335" s="56">
        <f>VLOOKUP(A335,'BENS MOVEIS'!$A:$C,3,0)</f>
        <v>21315621.91</v>
      </c>
      <c r="P335" s="56">
        <v>0</v>
      </c>
      <c r="Q335" s="72">
        <f t="shared" si="95"/>
        <v>21315621.91</v>
      </c>
      <c r="R335" s="57">
        <f t="shared" si="102"/>
        <v>2.7982100752851717E-4</v>
      </c>
      <c r="S335" s="70" t="str" cm="1">
        <f t="array" ref="S335">_xlfn.IFS(R335&gt;20%,"10",R335&gt;10%,"7",R335&gt;0%,"4",R335=0,"0")</f>
        <v>4</v>
      </c>
      <c r="T335" s="74">
        <f t="shared" si="103"/>
        <v>8</v>
      </c>
      <c r="U335" s="55" t="s">
        <v>772</v>
      </c>
      <c r="V335" s="71" t="str">
        <f t="shared" si="104"/>
        <v>10</v>
      </c>
      <c r="W335" s="74">
        <f t="shared" si="105"/>
        <v>40</v>
      </c>
      <c r="X335" s="56">
        <v>0</v>
      </c>
      <c r="Y335" s="57">
        <v>0</v>
      </c>
      <c r="Z335" s="71" t="str">
        <f t="shared" si="106"/>
        <v>4</v>
      </c>
      <c r="AA335" s="74">
        <f t="shared" si="107"/>
        <v>12</v>
      </c>
      <c r="AB335" s="55">
        <f>VLOOKUP(A335,'OM em FOCO'!$B:$G,6,0)</f>
        <v>0</v>
      </c>
      <c r="AC335" s="71">
        <f t="shared" si="108"/>
        <v>0</v>
      </c>
      <c r="AD335" s="74">
        <f t="shared" si="109"/>
        <v>0</v>
      </c>
      <c r="AE335" s="71">
        <f>VLOOKUP(A335,OM_SIAFI!$B:$E,4,0)</f>
        <v>0</v>
      </c>
      <c r="AF335" s="74">
        <f t="shared" si="110"/>
        <v>0</v>
      </c>
      <c r="AG335" s="71">
        <f>VLOOKUP(A335,OM_SIAFI!$B:$F,5,0)</f>
        <v>0</v>
      </c>
      <c r="AH335" s="74">
        <f t="shared" si="111"/>
        <v>0</v>
      </c>
      <c r="AI335" s="86">
        <f t="shared" si="112"/>
        <v>72</v>
      </c>
    </row>
    <row r="336" spans="1:35" x14ac:dyDescent="0.25">
      <c r="A336" s="55">
        <v>795700</v>
      </c>
      <c r="B336" s="55" t="s">
        <v>598</v>
      </c>
      <c r="C336" s="56">
        <v>0</v>
      </c>
      <c r="D336" s="63">
        <f t="shared" si="113"/>
        <v>0</v>
      </c>
      <c r="E336" s="70" t="str" cm="1">
        <f t="array" ref="E336">_xlfn.IFS(D336&gt;20%,"10",D336&gt;10%,"7",D336&gt;0%,"4",D336=0,"0")</f>
        <v>0</v>
      </c>
      <c r="F336" s="74">
        <f t="shared" si="96"/>
        <v>0</v>
      </c>
      <c r="G336" s="56">
        <f>VLOOKUP(A336,PAGAMENTO!$A:$C,3,0)</f>
        <v>35652323.630000003</v>
      </c>
      <c r="H336" s="57">
        <f t="shared" si="97"/>
        <v>3.6146099333666565E-3</v>
      </c>
      <c r="I336" s="70" t="str" cm="1">
        <f t="array" ref="I336">_xlfn.IFS(H336&gt;20%,"10",H336&gt;10%,"7",H336&gt;0%,"4",H336=0,"0")</f>
        <v>4</v>
      </c>
      <c r="J336" s="74">
        <f t="shared" si="98"/>
        <v>12</v>
      </c>
      <c r="K336" s="56">
        <f>VLOOKUP(A336,MUNIC!C:E,3,0)</f>
        <v>0</v>
      </c>
      <c r="L336" s="57">
        <f t="shared" si="99"/>
        <v>0</v>
      </c>
      <c r="M336" s="70" t="str">
        <f t="shared" si="100"/>
        <v>0</v>
      </c>
      <c r="N336" s="74">
        <f t="shared" si="101"/>
        <v>0</v>
      </c>
      <c r="O336" s="56">
        <f>VLOOKUP(A336,'BENS MOVEIS'!$A:$C,3,0)</f>
        <v>17461544.800000001</v>
      </c>
      <c r="P336" s="56">
        <v>0</v>
      </c>
      <c r="Q336" s="72">
        <f t="shared" si="95"/>
        <v>17461544.800000001</v>
      </c>
      <c r="R336" s="57">
        <f t="shared" si="102"/>
        <v>2.292265775575647E-4</v>
      </c>
      <c r="S336" s="70" t="str" cm="1">
        <f t="array" ref="S336">_xlfn.IFS(R336&gt;20%,"10",R336&gt;10%,"7",R336&gt;0%,"4",R336=0,"0")</f>
        <v>4</v>
      </c>
      <c r="T336" s="74">
        <f t="shared" si="103"/>
        <v>8</v>
      </c>
      <c r="U336" s="55" t="s">
        <v>772</v>
      </c>
      <c r="V336" s="71" t="str">
        <f t="shared" si="104"/>
        <v>10</v>
      </c>
      <c r="W336" s="74">
        <f t="shared" si="105"/>
        <v>40</v>
      </c>
      <c r="X336" s="55">
        <f>VLOOKUP(A336,'NOTAS AUDITORIA-CONTINUA-OM'!$A:$C,3,0)</f>
        <v>8</v>
      </c>
      <c r="Y336" s="57">
        <f>VLOOKUP(A336,'NOTAS AUDITORIA-CONTINUA-OM'!$A:$D,4,0)</f>
        <v>1.3477088948787063E-3</v>
      </c>
      <c r="Z336" s="71" t="str">
        <f t="shared" si="106"/>
        <v>4</v>
      </c>
      <c r="AA336" s="74">
        <f t="shared" si="107"/>
        <v>12</v>
      </c>
      <c r="AB336" s="55">
        <f>VLOOKUP(A336,'OM em FOCO'!$B:$G,6,0)</f>
        <v>0</v>
      </c>
      <c r="AC336" s="71">
        <f t="shared" si="108"/>
        <v>0</v>
      </c>
      <c r="AD336" s="74">
        <f t="shared" si="109"/>
        <v>0</v>
      </c>
      <c r="AE336" s="71">
        <f>VLOOKUP(A336,OM_SIAFI!$B:$E,4,0)</f>
        <v>0</v>
      </c>
      <c r="AF336" s="74">
        <f t="shared" si="110"/>
        <v>0</v>
      </c>
      <c r="AG336" s="71">
        <f>VLOOKUP(A336,OM_SIAFI!$B:$F,5,0)</f>
        <v>0</v>
      </c>
      <c r="AH336" s="74">
        <f t="shared" si="111"/>
        <v>0</v>
      </c>
      <c r="AI336" s="86">
        <f t="shared" si="112"/>
        <v>72</v>
      </c>
    </row>
    <row r="337" spans="1:35" x14ac:dyDescent="0.25">
      <c r="A337" s="55">
        <v>742001</v>
      </c>
      <c r="B337" s="55" t="s">
        <v>226</v>
      </c>
      <c r="C337" s="56">
        <v>0</v>
      </c>
      <c r="D337" s="63">
        <f t="shared" si="113"/>
        <v>0</v>
      </c>
      <c r="E337" s="70" t="str" cm="1">
        <f t="array" ref="E337">_xlfn.IFS(D337&gt;20%,"10",D337&gt;10%,"7",D337&gt;0%,"4",D337=0,"0")</f>
        <v>0</v>
      </c>
      <c r="F337" s="74">
        <f t="shared" si="96"/>
        <v>0</v>
      </c>
      <c r="G337" s="56">
        <f>VLOOKUP(A337,PAGAMENTO!$A:$C,3,0)</f>
        <v>23463694.59</v>
      </c>
      <c r="H337" s="57">
        <f t="shared" si="97"/>
        <v>2.3788660851022199E-3</v>
      </c>
      <c r="I337" s="70" t="str" cm="1">
        <f t="array" ref="I337">_xlfn.IFS(H337&gt;20%,"10",H337&gt;10%,"7",H337&gt;0%,"4",H337=0,"0")</f>
        <v>4</v>
      </c>
      <c r="J337" s="74">
        <f t="shared" si="98"/>
        <v>12</v>
      </c>
      <c r="K337" s="56">
        <f>VLOOKUP(A337,MUNIC!C:E,3,0)</f>
        <v>0</v>
      </c>
      <c r="L337" s="57">
        <f t="shared" si="99"/>
        <v>0</v>
      </c>
      <c r="M337" s="70" t="str">
        <f t="shared" si="100"/>
        <v>0</v>
      </c>
      <c r="N337" s="74">
        <f t="shared" si="101"/>
        <v>0</v>
      </c>
      <c r="O337" s="56">
        <f>VLOOKUP(A337,'BENS MOVEIS'!$A:$C,3,0)</f>
        <v>17179041.140000001</v>
      </c>
      <c r="P337" s="56">
        <v>0</v>
      </c>
      <c r="Q337" s="72">
        <f t="shared" si="95"/>
        <v>17179041.140000001</v>
      </c>
      <c r="R337" s="57">
        <f t="shared" si="102"/>
        <v>2.2551800836331529E-4</v>
      </c>
      <c r="S337" s="70" t="str" cm="1">
        <f t="array" ref="S337">_xlfn.IFS(R337&gt;20%,"10",R337&gt;10%,"7",R337&gt;0%,"4",R337=0,"0")</f>
        <v>4</v>
      </c>
      <c r="T337" s="74">
        <f t="shared" si="103"/>
        <v>8</v>
      </c>
      <c r="U337" s="55" t="s">
        <v>772</v>
      </c>
      <c r="V337" s="71" t="str">
        <f t="shared" si="104"/>
        <v>10</v>
      </c>
      <c r="W337" s="74">
        <f t="shared" si="105"/>
        <v>40</v>
      </c>
      <c r="X337" s="55">
        <f>VLOOKUP(A337,'NOTAS AUDITORIA-CONTINUA-OM'!$A:$C,3,0)</f>
        <v>2</v>
      </c>
      <c r="Y337" s="57">
        <f>VLOOKUP(A337,'NOTAS AUDITORIA-CONTINUA-OM'!$A:$D,4,0)</f>
        <v>3.3692722371967657E-4</v>
      </c>
      <c r="Z337" s="71" t="str">
        <f t="shared" si="106"/>
        <v>4</v>
      </c>
      <c r="AA337" s="74">
        <f t="shared" si="107"/>
        <v>12</v>
      </c>
      <c r="AB337" s="55">
        <f>VLOOKUP(A337,'OM em FOCO'!$B:$G,6,0)</f>
        <v>0</v>
      </c>
      <c r="AC337" s="71">
        <f t="shared" si="108"/>
        <v>0</v>
      </c>
      <c r="AD337" s="74">
        <f t="shared" si="109"/>
        <v>0</v>
      </c>
      <c r="AE337" s="71">
        <f>VLOOKUP(A337,OM_SIAFI!$B:$E,4,0)</f>
        <v>0</v>
      </c>
      <c r="AF337" s="74">
        <f t="shared" si="110"/>
        <v>0</v>
      </c>
      <c r="AG337" s="71">
        <f>VLOOKUP(A337,OM_SIAFI!$B:$F,5,0)</f>
        <v>0</v>
      </c>
      <c r="AH337" s="74">
        <f t="shared" si="111"/>
        <v>0</v>
      </c>
      <c r="AI337" s="86">
        <f t="shared" si="112"/>
        <v>72</v>
      </c>
    </row>
    <row r="338" spans="1:35" x14ac:dyDescent="0.25">
      <c r="A338" s="55">
        <v>740030</v>
      </c>
      <c r="B338" s="55" t="s">
        <v>222</v>
      </c>
      <c r="C338" s="56">
        <v>0</v>
      </c>
      <c r="D338" s="63">
        <f t="shared" si="113"/>
        <v>0</v>
      </c>
      <c r="E338" s="70" t="str" cm="1">
        <f t="array" ref="E338">_xlfn.IFS(D338&gt;20%,"10",D338&gt;10%,"7",D338&gt;0%,"4",D338=0,"0")</f>
        <v>0</v>
      </c>
      <c r="F338" s="74">
        <f t="shared" si="96"/>
        <v>0</v>
      </c>
      <c r="G338" s="56">
        <f>VLOOKUP(A338,PAGAMENTO!$A:$C,3,0)</f>
        <v>39155962.069999993</v>
      </c>
      <c r="H338" s="57">
        <f t="shared" si="97"/>
        <v>3.9698262283711346E-3</v>
      </c>
      <c r="I338" s="70" t="str" cm="1">
        <f t="array" ref="I338">_xlfn.IFS(H338&gt;20%,"10",H338&gt;10%,"7",H338&gt;0%,"4",H338=0,"0")</f>
        <v>4</v>
      </c>
      <c r="J338" s="74">
        <f t="shared" si="98"/>
        <v>12</v>
      </c>
      <c r="K338" s="56">
        <f>VLOOKUP(A338,MUNIC!C:E,3,0)</f>
        <v>0</v>
      </c>
      <c r="L338" s="57">
        <f t="shared" si="99"/>
        <v>0</v>
      </c>
      <c r="M338" s="70" t="str">
        <f t="shared" si="100"/>
        <v>0</v>
      </c>
      <c r="N338" s="74">
        <f t="shared" si="101"/>
        <v>0</v>
      </c>
      <c r="O338" s="56">
        <f>VLOOKUP(A338,'BENS MOVEIS'!$A:$C,3,0)</f>
        <v>17011091.809999999</v>
      </c>
      <c r="P338" s="56">
        <v>0</v>
      </c>
      <c r="Q338" s="72">
        <f t="shared" si="95"/>
        <v>17011091.809999999</v>
      </c>
      <c r="R338" s="57">
        <f t="shared" si="102"/>
        <v>2.2331325210835974E-4</v>
      </c>
      <c r="S338" s="70" t="str" cm="1">
        <f t="array" ref="S338">_xlfn.IFS(R338&gt;20%,"10",R338&gt;10%,"7",R338&gt;0%,"4",R338=0,"0")</f>
        <v>4</v>
      </c>
      <c r="T338" s="74">
        <f t="shared" si="103"/>
        <v>8</v>
      </c>
      <c r="U338" s="55" t="s">
        <v>772</v>
      </c>
      <c r="V338" s="71" t="str">
        <f t="shared" si="104"/>
        <v>10</v>
      </c>
      <c r="W338" s="74">
        <f t="shared" si="105"/>
        <v>40</v>
      </c>
      <c r="X338" s="55">
        <f>VLOOKUP(A338,'NOTAS AUDITORIA-CONTINUA-OM'!$A:$C,3,0)</f>
        <v>3</v>
      </c>
      <c r="Y338" s="57">
        <f>VLOOKUP(A338,'NOTAS AUDITORIA-CONTINUA-OM'!$A:$D,4,0)</f>
        <v>5.0539083557951485E-4</v>
      </c>
      <c r="Z338" s="71" t="str">
        <f t="shared" si="106"/>
        <v>4</v>
      </c>
      <c r="AA338" s="74">
        <f t="shared" si="107"/>
        <v>12</v>
      </c>
      <c r="AB338" s="55">
        <f>VLOOKUP(A338,'OM em FOCO'!$B:$G,6,0)</f>
        <v>0</v>
      </c>
      <c r="AC338" s="71">
        <f t="shared" si="108"/>
        <v>0</v>
      </c>
      <c r="AD338" s="74">
        <f t="shared" si="109"/>
        <v>0</v>
      </c>
      <c r="AE338" s="71">
        <f>VLOOKUP(A338,OM_SIAFI!$B:$E,4,0)</f>
        <v>0</v>
      </c>
      <c r="AF338" s="74">
        <f t="shared" si="110"/>
        <v>0</v>
      </c>
      <c r="AG338" s="71">
        <f>VLOOKUP(A338,OM_SIAFI!$B:$F,5,0)</f>
        <v>0</v>
      </c>
      <c r="AH338" s="74">
        <f t="shared" si="111"/>
        <v>0</v>
      </c>
      <c r="AI338" s="86">
        <f t="shared" si="112"/>
        <v>72</v>
      </c>
    </row>
    <row r="339" spans="1:35" x14ac:dyDescent="0.25">
      <c r="A339" s="55">
        <v>783200</v>
      </c>
      <c r="B339" s="55" t="s">
        <v>370</v>
      </c>
      <c r="C339" s="56">
        <v>0</v>
      </c>
      <c r="D339" s="63">
        <f t="shared" si="113"/>
        <v>0</v>
      </c>
      <c r="E339" s="70" t="str" cm="1">
        <f t="array" ref="E339">_xlfn.IFS(D339&gt;20%,"10",D339&gt;10%,"7",D339&gt;0%,"4",D339=0,"0")</f>
        <v>0</v>
      </c>
      <c r="F339" s="74">
        <f t="shared" si="96"/>
        <v>0</v>
      </c>
      <c r="G339" s="56">
        <f>VLOOKUP(A339,PAGAMENTO!$A:$C,3,0)</f>
        <v>42650339.370000005</v>
      </c>
      <c r="H339" s="57">
        <f t="shared" si="97"/>
        <v>4.3241035829299466E-3</v>
      </c>
      <c r="I339" s="70" t="str" cm="1">
        <f t="array" ref="I339">_xlfn.IFS(H339&gt;20%,"10",H339&gt;10%,"7",H339&gt;0%,"4",H339=0,"0")</f>
        <v>4</v>
      </c>
      <c r="J339" s="74">
        <f t="shared" si="98"/>
        <v>12</v>
      </c>
      <c r="K339" s="56">
        <f>VLOOKUP(A339,MUNIC!C:E,3,0)</f>
        <v>1277872.6000000001</v>
      </c>
      <c r="L339" s="57">
        <f t="shared" si="99"/>
        <v>6.0152668978360963E-3</v>
      </c>
      <c r="M339" s="70" t="str">
        <f t="shared" si="100"/>
        <v>4</v>
      </c>
      <c r="N339" s="74">
        <f t="shared" si="101"/>
        <v>8</v>
      </c>
      <c r="O339" s="56">
        <f>VLOOKUP(A339,'BENS MOVEIS'!$A:$C,3,0)</f>
        <v>16220416.59</v>
      </c>
      <c r="P339" s="56">
        <v>0</v>
      </c>
      <c r="Q339" s="72">
        <f t="shared" si="95"/>
        <v>16220416.59</v>
      </c>
      <c r="R339" s="57">
        <f t="shared" si="102"/>
        <v>2.1293365644737479E-4</v>
      </c>
      <c r="S339" s="70" t="str" cm="1">
        <f t="array" ref="S339">_xlfn.IFS(R339&gt;20%,"10",R339&gt;10%,"7",R339&gt;0%,"4",R339=0,"0")</f>
        <v>4</v>
      </c>
      <c r="T339" s="74">
        <f t="shared" si="103"/>
        <v>8</v>
      </c>
      <c r="U339" s="55" t="s">
        <v>772</v>
      </c>
      <c r="V339" s="71" t="str">
        <f t="shared" si="104"/>
        <v>10</v>
      </c>
      <c r="W339" s="74">
        <f t="shared" si="105"/>
        <v>40</v>
      </c>
      <c r="X339" s="55">
        <f>VLOOKUP(A339,'NOTAS AUDITORIA-CONTINUA-OM'!$A:$C,3,0)</f>
        <v>8</v>
      </c>
      <c r="Y339" s="57">
        <f>VLOOKUP(A339,'NOTAS AUDITORIA-CONTINUA-OM'!$A:$D,4,0)</f>
        <v>1.3477088948787063E-3</v>
      </c>
      <c r="Z339" s="71" t="str">
        <f t="shared" si="106"/>
        <v>4</v>
      </c>
      <c r="AA339" s="74">
        <f t="shared" si="107"/>
        <v>12</v>
      </c>
      <c r="AB339" s="55">
        <f>VLOOKUP(A339,'OM em FOCO'!$B:$G,6,0)</f>
        <v>0</v>
      </c>
      <c r="AC339" s="71">
        <f t="shared" si="108"/>
        <v>0</v>
      </c>
      <c r="AD339" s="74">
        <f t="shared" si="109"/>
        <v>0</v>
      </c>
      <c r="AE339" s="71">
        <f>VLOOKUP(A339,OM_SIAFI!$B:$E,4,0)</f>
        <v>0</v>
      </c>
      <c r="AF339" s="74">
        <f t="shared" si="110"/>
        <v>0</v>
      </c>
      <c r="AG339" s="71">
        <f>VLOOKUP(A339,OM_SIAFI!$B:$F,5,0)</f>
        <v>0</v>
      </c>
      <c r="AH339" s="74">
        <f t="shared" si="111"/>
        <v>0</v>
      </c>
      <c r="AI339" s="86">
        <f t="shared" si="112"/>
        <v>80</v>
      </c>
    </row>
    <row r="340" spans="1:35" x14ac:dyDescent="0.25">
      <c r="A340" s="55">
        <v>788135</v>
      </c>
      <c r="B340" s="55" t="s">
        <v>486</v>
      </c>
      <c r="C340" s="56">
        <v>0</v>
      </c>
      <c r="D340" s="63">
        <f t="shared" si="113"/>
        <v>0</v>
      </c>
      <c r="E340" s="70" t="str" cm="1">
        <f t="array" ref="E340">_xlfn.IFS(D340&gt;20%,"10",D340&gt;10%,"7",D340&gt;0%,"4",D340=0,"0")</f>
        <v>0</v>
      </c>
      <c r="F340" s="74">
        <f t="shared" si="96"/>
        <v>0</v>
      </c>
      <c r="G340" s="56">
        <f>VLOOKUP(A340,PAGAMENTO!$A:$C,3,0)</f>
        <v>4657619.7700000005</v>
      </c>
      <c r="H340" s="57">
        <f t="shared" si="97"/>
        <v>4.7221266308489755E-4</v>
      </c>
      <c r="I340" s="70" t="str" cm="1">
        <f t="array" ref="I340">_xlfn.IFS(H340&gt;20%,"10",H340&gt;10%,"7",H340&gt;0%,"4",H340=0,"0")</f>
        <v>4</v>
      </c>
      <c r="J340" s="74">
        <f t="shared" si="98"/>
        <v>12</v>
      </c>
      <c r="K340" s="56">
        <f>VLOOKUP(A340,MUNIC!C:E,3,0)</f>
        <v>0</v>
      </c>
      <c r="L340" s="57">
        <f t="shared" si="99"/>
        <v>0</v>
      </c>
      <c r="M340" s="70" t="str">
        <f t="shared" si="100"/>
        <v>0</v>
      </c>
      <c r="N340" s="74">
        <f t="shared" si="101"/>
        <v>0</v>
      </c>
      <c r="O340" s="56">
        <f>VLOOKUP(A340,'BENS MOVEIS'!$A:$C,3,0)</f>
        <v>16200431.619999999</v>
      </c>
      <c r="P340" s="56">
        <v>0</v>
      </c>
      <c r="Q340" s="72">
        <f t="shared" si="95"/>
        <v>16200431.619999999</v>
      </c>
      <c r="R340" s="57">
        <f t="shared" si="102"/>
        <v>2.1267130358408799E-4</v>
      </c>
      <c r="S340" s="70" t="str" cm="1">
        <f t="array" ref="S340">_xlfn.IFS(R340&gt;20%,"10",R340&gt;10%,"7",R340&gt;0%,"4",R340=0,"0")</f>
        <v>4</v>
      </c>
      <c r="T340" s="74">
        <f t="shared" si="103"/>
        <v>8</v>
      </c>
      <c r="U340" s="55" t="s">
        <v>772</v>
      </c>
      <c r="V340" s="71" t="str">
        <f t="shared" si="104"/>
        <v>10</v>
      </c>
      <c r="W340" s="74">
        <f t="shared" si="105"/>
        <v>40</v>
      </c>
      <c r="X340" s="55">
        <f>VLOOKUP(A340,'NOTAS AUDITORIA-CONTINUA-OM'!$A:$C,3,0)</f>
        <v>2</v>
      </c>
      <c r="Y340" s="57">
        <f>VLOOKUP(A340,'NOTAS AUDITORIA-CONTINUA-OM'!$A:$D,4,0)</f>
        <v>3.3692722371967657E-4</v>
      </c>
      <c r="Z340" s="71" t="str">
        <f t="shared" si="106"/>
        <v>4</v>
      </c>
      <c r="AA340" s="74">
        <f t="shared" si="107"/>
        <v>12</v>
      </c>
      <c r="AB340" s="55">
        <f>VLOOKUP(A340,'OM em FOCO'!$B:$G,6,0)</f>
        <v>0</v>
      </c>
      <c r="AC340" s="71">
        <f t="shared" si="108"/>
        <v>0</v>
      </c>
      <c r="AD340" s="74">
        <f t="shared" si="109"/>
        <v>0</v>
      </c>
      <c r="AE340" s="71">
        <f>VLOOKUP(A340,OM_SIAFI!$B:$E,4,0)</f>
        <v>0</v>
      </c>
      <c r="AF340" s="74">
        <f t="shared" si="110"/>
        <v>0</v>
      </c>
      <c r="AG340" s="71">
        <f>VLOOKUP(A340,OM_SIAFI!$B:$F,5,0)</f>
        <v>0</v>
      </c>
      <c r="AH340" s="74">
        <f t="shared" si="111"/>
        <v>0</v>
      </c>
      <c r="AI340" s="86">
        <f t="shared" si="112"/>
        <v>72</v>
      </c>
    </row>
    <row r="341" spans="1:35" x14ac:dyDescent="0.25">
      <c r="A341" s="55">
        <v>786200</v>
      </c>
      <c r="B341" s="55" t="s">
        <v>453</v>
      </c>
      <c r="C341" s="56">
        <v>0</v>
      </c>
      <c r="D341" s="63">
        <f t="shared" si="113"/>
        <v>0</v>
      </c>
      <c r="E341" s="70" t="str" cm="1">
        <f t="array" ref="E341">_xlfn.IFS(D341&gt;20%,"10",D341&gt;10%,"7",D341&gt;0%,"4",D341=0,"0")</f>
        <v>0</v>
      </c>
      <c r="F341" s="74">
        <f t="shared" si="96"/>
        <v>0</v>
      </c>
      <c r="G341" s="56">
        <f>VLOOKUP(A341,PAGAMENTO!$A:$C,3,0)</f>
        <v>50151722.189999998</v>
      </c>
      <c r="H341" s="57">
        <f t="shared" si="97"/>
        <v>5.0846310912223405E-3</v>
      </c>
      <c r="I341" s="70" t="str" cm="1">
        <f t="array" ref="I341">_xlfn.IFS(H341&gt;20%,"10",H341&gt;10%,"7",H341&gt;0%,"4",H341=0,"0")</f>
        <v>4</v>
      </c>
      <c r="J341" s="74">
        <f t="shared" si="98"/>
        <v>12</v>
      </c>
      <c r="K341" s="56">
        <f>VLOOKUP(A341,MUNIC!C:E,3,0)</f>
        <v>0</v>
      </c>
      <c r="L341" s="57">
        <f t="shared" si="99"/>
        <v>0</v>
      </c>
      <c r="M341" s="70" t="str">
        <f t="shared" si="100"/>
        <v>0</v>
      </c>
      <c r="N341" s="74">
        <f t="shared" si="101"/>
        <v>0</v>
      </c>
      <c r="O341" s="56">
        <f>VLOOKUP(A341,'BENS MOVEIS'!$A:$C,3,0)</f>
        <v>15402942.99</v>
      </c>
      <c r="P341" s="56">
        <v>0</v>
      </c>
      <c r="Q341" s="72">
        <f t="shared" si="95"/>
        <v>15402942.99</v>
      </c>
      <c r="R341" s="57">
        <f t="shared" si="102"/>
        <v>2.0220226482550285E-4</v>
      </c>
      <c r="S341" s="70" t="str" cm="1">
        <f t="array" ref="S341">_xlfn.IFS(R341&gt;20%,"10",R341&gt;10%,"7",R341&gt;0%,"4",R341=0,"0")</f>
        <v>4</v>
      </c>
      <c r="T341" s="74">
        <f t="shared" si="103"/>
        <v>8</v>
      </c>
      <c r="U341" s="55" t="s">
        <v>772</v>
      </c>
      <c r="V341" s="71" t="str">
        <f t="shared" si="104"/>
        <v>10</v>
      </c>
      <c r="W341" s="74">
        <f t="shared" si="105"/>
        <v>40</v>
      </c>
      <c r="X341" s="55">
        <f>VLOOKUP(A341,'NOTAS AUDITORIA-CONTINUA-OM'!$A:$C,3,0)</f>
        <v>2</v>
      </c>
      <c r="Y341" s="57">
        <f>VLOOKUP(A341,'NOTAS AUDITORIA-CONTINUA-OM'!$A:$D,4,0)</f>
        <v>3.3692722371967657E-4</v>
      </c>
      <c r="Z341" s="71" t="str">
        <f t="shared" si="106"/>
        <v>4</v>
      </c>
      <c r="AA341" s="74">
        <f t="shared" si="107"/>
        <v>12</v>
      </c>
      <c r="AB341" s="55">
        <f>VLOOKUP(A341,'OM em FOCO'!$B:$G,6,0)</f>
        <v>0</v>
      </c>
      <c r="AC341" s="71">
        <f t="shared" si="108"/>
        <v>0</v>
      </c>
      <c r="AD341" s="74">
        <f t="shared" si="109"/>
        <v>0</v>
      </c>
      <c r="AE341" s="71">
        <f>VLOOKUP(A341,OM_SIAFI!$B:$E,4,0)</f>
        <v>0</v>
      </c>
      <c r="AF341" s="74">
        <f t="shared" si="110"/>
        <v>0</v>
      </c>
      <c r="AG341" s="71">
        <f>VLOOKUP(A341,OM_SIAFI!$B:$F,5,0)</f>
        <v>0</v>
      </c>
      <c r="AH341" s="74">
        <f t="shared" si="111"/>
        <v>0</v>
      </c>
      <c r="AI341" s="86">
        <f t="shared" si="112"/>
        <v>72</v>
      </c>
    </row>
    <row r="342" spans="1:35" x14ac:dyDescent="0.25">
      <c r="A342" s="55">
        <v>784900</v>
      </c>
      <c r="B342" s="55" t="s">
        <v>417</v>
      </c>
      <c r="C342" s="56">
        <v>0</v>
      </c>
      <c r="D342" s="63">
        <f t="shared" si="113"/>
        <v>0</v>
      </c>
      <c r="E342" s="70" t="str" cm="1">
        <f t="array" ref="E342">_xlfn.IFS(D342&gt;20%,"10",D342&gt;10%,"7",D342&gt;0%,"4",D342=0,"0")</f>
        <v>0</v>
      </c>
      <c r="F342" s="74">
        <f t="shared" si="96"/>
        <v>0</v>
      </c>
      <c r="G342" s="56">
        <f>VLOOKUP(A342,PAGAMENTO!$A:$C,3,0)</f>
        <v>35723540.089999996</v>
      </c>
      <c r="H342" s="57">
        <f t="shared" si="97"/>
        <v>3.621830212370255E-3</v>
      </c>
      <c r="I342" s="70" t="str" cm="1">
        <f t="array" ref="I342">_xlfn.IFS(H342&gt;20%,"10",H342&gt;10%,"7",H342&gt;0%,"4",H342=0,"0")</f>
        <v>4</v>
      </c>
      <c r="J342" s="74">
        <f t="shared" si="98"/>
        <v>12</v>
      </c>
      <c r="K342" s="56">
        <f>VLOOKUP(A342,MUNIC!C:E,3,0)</f>
        <v>1844035.2</v>
      </c>
      <c r="L342" s="57">
        <f t="shared" si="99"/>
        <v>8.6803362847004979E-3</v>
      </c>
      <c r="M342" s="70" t="str">
        <f t="shared" si="100"/>
        <v>4</v>
      </c>
      <c r="N342" s="74">
        <f t="shared" si="101"/>
        <v>8</v>
      </c>
      <c r="O342" s="56">
        <f>VLOOKUP(A342,'BENS MOVEIS'!$A:$C,3,0)</f>
        <v>15361175.789999999</v>
      </c>
      <c r="P342" s="56">
        <v>0</v>
      </c>
      <c r="Q342" s="72">
        <f t="shared" si="95"/>
        <v>15361175.789999999</v>
      </c>
      <c r="R342" s="57">
        <f t="shared" si="102"/>
        <v>2.0165396555302598E-4</v>
      </c>
      <c r="S342" s="70" t="str" cm="1">
        <f t="array" ref="S342">_xlfn.IFS(R342&gt;20%,"10",R342&gt;10%,"7",R342&gt;0%,"4",R342=0,"0")</f>
        <v>4</v>
      </c>
      <c r="T342" s="74">
        <f t="shared" si="103"/>
        <v>8</v>
      </c>
      <c r="U342" s="55">
        <f>VLOOKUP(A342,'Tempo sem Auditoria'!$A:$M,13,0)</f>
        <v>5</v>
      </c>
      <c r="V342" s="71" t="str">
        <f t="shared" si="104"/>
        <v>8</v>
      </c>
      <c r="W342" s="74">
        <f t="shared" si="105"/>
        <v>32</v>
      </c>
      <c r="X342" s="55">
        <f>VLOOKUP(A342,'NOTAS AUDITORIA-CONTINUA-OM'!$A:$C,3,0)</f>
        <v>4</v>
      </c>
      <c r="Y342" s="57">
        <f>VLOOKUP(A342,'NOTAS AUDITORIA-CONTINUA-OM'!$A:$D,4,0)</f>
        <v>6.7385444743935314E-4</v>
      </c>
      <c r="Z342" s="71" t="str">
        <f t="shared" si="106"/>
        <v>4</v>
      </c>
      <c r="AA342" s="74">
        <f t="shared" si="107"/>
        <v>12</v>
      </c>
      <c r="AB342" s="55">
        <f>VLOOKUP(A342,'OM em FOCO'!$B:$G,6,0)</f>
        <v>1</v>
      </c>
      <c r="AC342" s="71">
        <f t="shared" si="108"/>
        <v>2</v>
      </c>
      <c r="AD342" s="74">
        <f t="shared" si="109"/>
        <v>4</v>
      </c>
      <c r="AE342" s="71">
        <f>VLOOKUP(A342,OM_SIAFI!$B:$E,4,0)</f>
        <v>5</v>
      </c>
      <c r="AF342" s="74">
        <f t="shared" si="110"/>
        <v>5</v>
      </c>
      <c r="AG342" s="71">
        <f>VLOOKUP(A342,OM_SIAFI!$B:$F,5,0)</f>
        <v>0</v>
      </c>
      <c r="AH342" s="74">
        <f t="shared" si="111"/>
        <v>0</v>
      </c>
      <c r="AI342" s="86">
        <f t="shared" si="112"/>
        <v>81</v>
      </c>
    </row>
    <row r="343" spans="1:35" x14ac:dyDescent="0.25">
      <c r="A343" s="55">
        <v>787200</v>
      </c>
      <c r="B343" s="55" t="s">
        <v>467</v>
      </c>
      <c r="C343" s="56">
        <v>0</v>
      </c>
      <c r="D343" s="63">
        <f t="shared" si="113"/>
        <v>0</v>
      </c>
      <c r="E343" s="70" t="str" cm="1">
        <f t="array" ref="E343">_xlfn.IFS(D343&gt;20%,"10",D343&gt;10%,"7",D343&gt;0%,"4",D343=0,"0")</f>
        <v>0</v>
      </c>
      <c r="F343" s="74">
        <f t="shared" si="96"/>
        <v>0</v>
      </c>
      <c r="G343" s="56">
        <f>VLOOKUP(A343,PAGAMENTO!$A:$C,3,0)</f>
        <v>49066676.149999999</v>
      </c>
      <c r="H343" s="57">
        <f t="shared" si="97"/>
        <v>4.9746237257825201E-3</v>
      </c>
      <c r="I343" s="70" t="str" cm="1">
        <f t="array" ref="I343">_xlfn.IFS(H343&gt;20%,"10",H343&gt;10%,"7",H343&gt;0%,"4",H343=0,"0")</f>
        <v>4</v>
      </c>
      <c r="J343" s="74">
        <f t="shared" si="98"/>
        <v>12</v>
      </c>
      <c r="K343" s="56">
        <f>VLOOKUP(A343,MUNIC!C:E,3,0)</f>
        <v>1410346.2</v>
      </c>
      <c r="L343" s="57">
        <f t="shared" si="99"/>
        <v>6.6388533656241838E-3</v>
      </c>
      <c r="M343" s="70" t="str">
        <f t="shared" si="100"/>
        <v>4</v>
      </c>
      <c r="N343" s="74">
        <f t="shared" si="101"/>
        <v>8</v>
      </c>
      <c r="O343" s="56">
        <f>VLOOKUP(A343,'BENS MOVEIS'!$A:$C,3,0)</f>
        <v>14696772.17</v>
      </c>
      <c r="P343" s="56">
        <v>0</v>
      </c>
      <c r="Q343" s="72">
        <f t="shared" si="95"/>
        <v>14696772.17</v>
      </c>
      <c r="R343" s="57">
        <f t="shared" si="102"/>
        <v>1.92932001392704E-4</v>
      </c>
      <c r="S343" s="70" t="str" cm="1">
        <f t="array" ref="S343">_xlfn.IFS(R343&gt;20%,"10",R343&gt;10%,"7",R343&gt;0%,"4",R343=0,"0")</f>
        <v>4</v>
      </c>
      <c r="T343" s="74">
        <f t="shared" si="103"/>
        <v>8</v>
      </c>
      <c r="U343" s="55" t="s">
        <v>772</v>
      </c>
      <c r="V343" s="71" t="str">
        <f t="shared" si="104"/>
        <v>10</v>
      </c>
      <c r="W343" s="74">
        <f t="shared" si="105"/>
        <v>40</v>
      </c>
      <c r="X343" s="55">
        <f>VLOOKUP(A343,'NOTAS AUDITORIA-CONTINUA-OM'!$A:$C,3,0)</f>
        <v>7</v>
      </c>
      <c r="Y343" s="57">
        <f>VLOOKUP(A343,'NOTAS AUDITORIA-CONTINUA-OM'!$A:$D,4,0)</f>
        <v>1.1792452830188679E-3</v>
      </c>
      <c r="Z343" s="71" t="str">
        <f t="shared" si="106"/>
        <v>4</v>
      </c>
      <c r="AA343" s="74">
        <f t="shared" si="107"/>
        <v>12</v>
      </c>
      <c r="AB343" s="55">
        <f>VLOOKUP(A343,'OM em FOCO'!$B:$G,6,0)</f>
        <v>0</v>
      </c>
      <c r="AC343" s="71">
        <f t="shared" si="108"/>
        <v>0</v>
      </c>
      <c r="AD343" s="74">
        <f t="shared" si="109"/>
        <v>0</v>
      </c>
      <c r="AE343" s="71">
        <f>VLOOKUP(A343,OM_SIAFI!$B:$E,4,0)</f>
        <v>0</v>
      </c>
      <c r="AF343" s="74">
        <f t="shared" si="110"/>
        <v>0</v>
      </c>
      <c r="AG343" s="71">
        <f>VLOOKUP(A343,OM_SIAFI!$B:$F,5,0)</f>
        <v>0</v>
      </c>
      <c r="AH343" s="74">
        <f t="shared" si="111"/>
        <v>0</v>
      </c>
      <c r="AI343" s="86">
        <f t="shared" si="112"/>
        <v>80</v>
      </c>
    </row>
    <row r="344" spans="1:35" x14ac:dyDescent="0.25">
      <c r="A344" s="55">
        <v>785200</v>
      </c>
      <c r="B344" s="55" t="s">
        <v>425</v>
      </c>
      <c r="C344" s="56">
        <v>0</v>
      </c>
      <c r="D344" s="63">
        <f t="shared" si="113"/>
        <v>0</v>
      </c>
      <c r="E344" s="70" t="str" cm="1">
        <f t="array" ref="E344">_xlfn.IFS(D344&gt;20%,"10",D344&gt;10%,"7",D344&gt;0%,"4",D344=0,"0")</f>
        <v>0</v>
      </c>
      <c r="F344" s="74">
        <f t="shared" si="96"/>
        <v>0</v>
      </c>
      <c r="G344" s="56">
        <f>VLOOKUP(A344,PAGAMENTO!$A:$C,3,0)</f>
        <v>48454362.989999995</v>
      </c>
      <c r="H344" s="57">
        <f t="shared" si="97"/>
        <v>4.9125443714762903E-3</v>
      </c>
      <c r="I344" s="70" t="str" cm="1">
        <f t="array" ref="I344">_xlfn.IFS(H344&gt;20%,"10",H344&gt;10%,"7",H344&gt;0%,"4",H344=0,"0")</f>
        <v>4</v>
      </c>
      <c r="J344" s="74">
        <f t="shared" si="98"/>
        <v>12</v>
      </c>
      <c r="K344" s="56">
        <f>VLOOKUP(A344,MUNIC!C:E,3,0)</f>
        <v>1695904.1</v>
      </c>
      <c r="L344" s="57">
        <f t="shared" si="99"/>
        <v>7.983046036541137E-3</v>
      </c>
      <c r="M344" s="70" t="str">
        <f t="shared" si="100"/>
        <v>4</v>
      </c>
      <c r="N344" s="74">
        <f t="shared" si="101"/>
        <v>8</v>
      </c>
      <c r="O344" s="56">
        <f>VLOOKUP(A344,'BENS MOVEIS'!$A:$C,3,0)</f>
        <v>14174632.380000001</v>
      </c>
      <c r="P344" s="56">
        <v>0</v>
      </c>
      <c r="Q344" s="72">
        <f t="shared" si="95"/>
        <v>14174632.380000001</v>
      </c>
      <c r="R344" s="57">
        <f t="shared" si="102"/>
        <v>1.8607760686809553E-4</v>
      </c>
      <c r="S344" s="70" t="str" cm="1">
        <f t="array" ref="S344">_xlfn.IFS(R344&gt;20%,"10",R344&gt;10%,"7",R344&gt;0%,"4",R344=0,"0")</f>
        <v>4</v>
      </c>
      <c r="T344" s="74">
        <f t="shared" si="103"/>
        <v>8</v>
      </c>
      <c r="U344" s="55" t="s">
        <v>772</v>
      </c>
      <c r="V344" s="71" t="str">
        <f t="shared" si="104"/>
        <v>10</v>
      </c>
      <c r="W344" s="74">
        <f t="shared" si="105"/>
        <v>40</v>
      </c>
      <c r="X344" s="55">
        <f>VLOOKUP(A344,'NOTAS AUDITORIA-CONTINUA-OM'!$A:$C,3,0)</f>
        <v>7</v>
      </c>
      <c r="Y344" s="57">
        <f>VLOOKUP(A344,'NOTAS AUDITORIA-CONTINUA-OM'!$A:$D,4,0)</f>
        <v>1.1792452830188679E-3</v>
      </c>
      <c r="Z344" s="71" t="str">
        <f t="shared" si="106"/>
        <v>4</v>
      </c>
      <c r="AA344" s="74">
        <f t="shared" si="107"/>
        <v>12</v>
      </c>
      <c r="AB344" s="55">
        <f>VLOOKUP(A344,'OM em FOCO'!$B:$G,6,0)</f>
        <v>0</v>
      </c>
      <c r="AC344" s="71">
        <f t="shared" si="108"/>
        <v>0</v>
      </c>
      <c r="AD344" s="74">
        <f t="shared" si="109"/>
        <v>0</v>
      </c>
      <c r="AE344" s="71">
        <f>VLOOKUP(A344,OM_SIAFI!$B:$E,4,0)</f>
        <v>0</v>
      </c>
      <c r="AF344" s="74">
        <f t="shared" si="110"/>
        <v>0</v>
      </c>
      <c r="AG344" s="71">
        <f>VLOOKUP(A344,OM_SIAFI!$B:$F,5,0)</f>
        <v>0</v>
      </c>
      <c r="AH344" s="74">
        <f t="shared" si="111"/>
        <v>0</v>
      </c>
      <c r="AI344" s="86">
        <f t="shared" si="112"/>
        <v>80</v>
      </c>
    </row>
    <row r="345" spans="1:35" x14ac:dyDescent="0.25">
      <c r="A345" s="55">
        <v>740005</v>
      </c>
      <c r="B345" s="55" t="s">
        <v>219</v>
      </c>
      <c r="C345" s="56">
        <v>0</v>
      </c>
      <c r="D345" s="63">
        <f t="shared" si="113"/>
        <v>0</v>
      </c>
      <c r="E345" s="70" t="str" cm="1">
        <f t="array" ref="E345">_xlfn.IFS(D345&gt;20%,"10",D345&gt;10%,"7",D345&gt;0%,"4",D345=0,"0")</f>
        <v>0</v>
      </c>
      <c r="F345" s="74">
        <f t="shared" si="96"/>
        <v>0</v>
      </c>
      <c r="G345" s="56">
        <f>VLOOKUP(A345,PAGAMENTO!$A:$C,3,0)</f>
        <v>26612764.579999994</v>
      </c>
      <c r="H345" s="57">
        <f t="shared" si="97"/>
        <v>2.6981344667328291E-3</v>
      </c>
      <c r="I345" s="70" t="str" cm="1">
        <f t="array" ref="I345">_xlfn.IFS(H345&gt;20%,"10",H345&gt;10%,"7",H345&gt;0%,"4",H345=0,"0")</f>
        <v>4</v>
      </c>
      <c r="J345" s="74">
        <f t="shared" si="98"/>
        <v>12</v>
      </c>
      <c r="K345" s="56">
        <f>VLOOKUP(A345,MUNIC!C:E,3,0)</f>
        <v>0</v>
      </c>
      <c r="L345" s="57">
        <f t="shared" si="99"/>
        <v>0</v>
      </c>
      <c r="M345" s="70" t="str">
        <f t="shared" si="100"/>
        <v>0</v>
      </c>
      <c r="N345" s="74">
        <f t="shared" si="101"/>
        <v>0</v>
      </c>
      <c r="O345" s="56">
        <f>VLOOKUP(A345,'BENS MOVEIS'!$A:$C,3,0)</f>
        <v>13792434.609999999</v>
      </c>
      <c r="P345" s="56">
        <v>0</v>
      </c>
      <c r="Q345" s="72">
        <f t="shared" si="95"/>
        <v>13792434.609999999</v>
      </c>
      <c r="R345" s="57">
        <f t="shared" si="102"/>
        <v>1.8106030239872044E-4</v>
      </c>
      <c r="S345" s="70" t="str" cm="1">
        <f t="array" ref="S345">_xlfn.IFS(R345&gt;20%,"10",R345&gt;10%,"7",R345&gt;0%,"4",R345=0,"0")</f>
        <v>4</v>
      </c>
      <c r="T345" s="74">
        <f t="shared" si="103"/>
        <v>8</v>
      </c>
      <c r="U345" s="55" t="s">
        <v>772</v>
      </c>
      <c r="V345" s="71" t="str">
        <f t="shared" si="104"/>
        <v>10</v>
      </c>
      <c r="W345" s="74">
        <f t="shared" si="105"/>
        <v>40</v>
      </c>
      <c r="X345" s="55">
        <f>VLOOKUP(A345,'NOTAS AUDITORIA-CONTINUA-OM'!$A:$C,3,0)</f>
        <v>4</v>
      </c>
      <c r="Y345" s="57">
        <f>VLOOKUP(A345,'NOTAS AUDITORIA-CONTINUA-OM'!$A:$D,4,0)</f>
        <v>6.7385444743935314E-4</v>
      </c>
      <c r="Z345" s="71" t="str">
        <f t="shared" si="106"/>
        <v>4</v>
      </c>
      <c r="AA345" s="74">
        <f t="shared" si="107"/>
        <v>12</v>
      </c>
      <c r="AB345" s="55">
        <f>VLOOKUP(A345,'OM em FOCO'!$B:$G,6,0)</f>
        <v>0</v>
      </c>
      <c r="AC345" s="71">
        <f t="shared" si="108"/>
        <v>0</v>
      </c>
      <c r="AD345" s="74">
        <f t="shared" si="109"/>
        <v>0</v>
      </c>
      <c r="AE345" s="71">
        <f>VLOOKUP(A345,OM_SIAFI!$B:$E,4,0)</f>
        <v>0</v>
      </c>
      <c r="AF345" s="74">
        <f t="shared" si="110"/>
        <v>0</v>
      </c>
      <c r="AG345" s="71">
        <f>VLOOKUP(A345,OM_SIAFI!$B:$F,5,0)</f>
        <v>0</v>
      </c>
      <c r="AH345" s="74">
        <f t="shared" si="111"/>
        <v>0</v>
      </c>
      <c r="AI345" s="86">
        <f t="shared" si="112"/>
        <v>72</v>
      </c>
    </row>
    <row r="346" spans="1:35" x14ac:dyDescent="0.25">
      <c r="A346" s="55">
        <v>782200</v>
      </c>
      <c r="B346" s="55" t="s">
        <v>347</v>
      </c>
      <c r="C346" s="56">
        <v>0</v>
      </c>
      <c r="D346" s="63">
        <f t="shared" si="113"/>
        <v>0</v>
      </c>
      <c r="E346" s="70" t="str" cm="1">
        <f t="array" ref="E346">_xlfn.IFS(D346&gt;20%,"10",D346&gt;10%,"7",D346&gt;0%,"4",D346=0,"0")</f>
        <v>0</v>
      </c>
      <c r="F346" s="74">
        <f t="shared" si="96"/>
        <v>0</v>
      </c>
      <c r="G346" s="56">
        <f>VLOOKUP(A346,PAGAMENTO!$A:$C,3,0)</f>
        <v>35607434.650000006</v>
      </c>
      <c r="H346" s="57">
        <f t="shared" si="97"/>
        <v>3.6100588652598319E-3</v>
      </c>
      <c r="I346" s="70" t="str" cm="1">
        <f t="array" ref="I346">_xlfn.IFS(H346&gt;20%,"10",H346&gt;10%,"7",H346&gt;0%,"4",H346=0,"0")</f>
        <v>4</v>
      </c>
      <c r="J346" s="74">
        <f t="shared" si="98"/>
        <v>12</v>
      </c>
      <c r="K346" s="56">
        <f>VLOOKUP(A346,MUNIC!C:E,3,0)</f>
        <v>1097534.1000000001</v>
      </c>
      <c r="L346" s="57">
        <f t="shared" si="99"/>
        <v>5.1663683382649666E-3</v>
      </c>
      <c r="M346" s="70" t="str">
        <f t="shared" si="100"/>
        <v>4</v>
      </c>
      <c r="N346" s="74">
        <f t="shared" si="101"/>
        <v>8</v>
      </c>
      <c r="O346" s="56">
        <f>VLOOKUP(A346,'BENS MOVEIS'!$A:$C,3,0)</f>
        <v>12518215.960000001</v>
      </c>
      <c r="P346" s="56">
        <v>0</v>
      </c>
      <c r="Q346" s="72">
        <f t="shared" si="95"/>
        <v>12518215.960000001</v>
      </c>
      <c r="R346" s="57">
        <f t="shared" si="102"/>
        <v>1.6433298625659308E-4</v>
      </c>
      <c r="S346" s="70" t="str" cm="1">
        <f t="array" ref="S346">_xlfn.IFS(R346&gt;20%,"10",R346&gt;10%,"7",R346&gt;0%,"4",R346=0,"0")</f>
        <v>4</v>
      </c>
      <c r="T346" s="74">
        <f t="shared" si="103"/>
        <v>8</v>
      </c>
      <c r="U346" s="55" t="s">
        <v>772</v>
      </c>
      <c r="V346" s="71" t="str">
        <f t="shared" si="104"/>
        <v>10</v>
      </c>
      <c r="W346" s="74">
        <f t="shared" si="105"/>
        <v>40</v>
      </c>
      <c r="X346" s="55">
        <f>VLOOKUP(A346,'NOTAS AUDITORIA-CONTINUA-OM'!$A:$C,3,0)</f>
        <v>5</v>
      </c>
      <c r="Y346" s="57">
        <f>VLOOKUP(A346,'NOTAS AUDITORIA-CONTINUA-OM'!$A:$D,4,0)</f>
        <v>8.4231805929919142E-4</v>
      </c>
      <c r="Z346" s="71" t="str">
        <f t="shared" si="106"/>
        <v>4</v>
      </c>
      <c r="AA346" s="74">
        <f t="shared" si="107"/>
        <v>12</v>
      </c>
      <c r="AB346" s="55">
        <f>VLOOKUP(A346,'OM em FOCO'!$B:$G,6,0)</f>
        <v>0</v>
      </c>
      <c r="AC346" s="71">
        <f t="shared" si="108"/>
        <v>0</v>
      </c>
      <c r="AD346" s="74">
        <f t="shared" si="109"/>
        <v>0</v>
      </c>
      <c r="AE346" s="71">
        <f>VLOOKUP(A346,OM_SIAFI!$B:$E,4,0)</f>
        <v>0</v>
      </c>
      <c r="AF346" s="74">
        <f t="shared" si="110"/>
        <v>0</v>
      </c>
      <c r="AG346" s="71">
        <f>VLOOKUP(A346,OM_SIAFI!$B:$F,5,0)</f>
        <v>0</v>
      </c>
      <c r="AH346" s="74">
        <f t="shared" si="111"/>
        <v>0</v>
      </c>
      <c r="AI346" s="86">
        <f t="shared" si="112"/>
        <v>80</v>
      </c>
    </row>
    <row r="347" spans="1:35" x14ac:dyDescent="0.25">
      <c r="A347" s="55">
        <v>795120</v>
      </c>
      <c r="B347" s="55" t="s">
        <v>582</v>
      </c>
      <c r="C347" s="56">
        <v>0</v>
      </c>
      <c r="D347" s="63">
        <f t="shared" si="113"/>
        <v>0</v>
      </c>
      <c r="E347" s="70" t="str" cm="1">
        <f t="array" ref="E347">_xlfn.IFS(D347&gt;20%,"10",D347&gt;10%,"7",D347&gt;0%,"4",D347=0,"0")</f>
        <v>0</v>
      </c>
      <c r="F347" s="74">
        <f t="shared" si="96"/>
        <v>0</v>
      </c>
      <c r="G347" s="56">
        <f>VLOOKUP(A347,PAGAMENTO!$A:$C,3,0)</f>
        <v>57515571.310000002</v>
      </c>
      <c r="H347" s="57">
        <f t="shared" si="97"/>
        <v>5.831214748803857E-3</v>
      </c>
      <c r="I347" s="70" t="str" cm="1">
        <f t="array" ref="I347">_xlfn.IFS(H347&gt;20%,"10",H347&gt;10%,"7",H347&gt;0%,"4",H347=0,"0")</f>
        <v>4</v>
      </c>
      <c r="J347" s="74">
        <f t="shared" si="98"/>
        <v>12</v>
      </c>
      <c r="K347" s="56">
        <f>VLOOKUP(A347,MUNIC!C:E,3,0)</f>
        <v>0</v>
      </c>
      <c r="L347" s="57">
        <f t="shared" si="99"/>
        <v>0</v>
      </c>
      <c r="M347" s="70" t="str">
        <f t="shared" si="100"/>
        <v>0</v>
      </c>
      <c r="N347" s="74">
        <f t="shared" si="101"/>
        <v>0</v>
      </c>
      <c r="O347" s="56">
        <f>VLOOKUP(A347,'BENS MOVEIS'!$A:$C,3,0)</f>
        <v>12121307.83</v>
      </c>
      <c r="P347" s="56">
        <v>0</v>
      </c>
      <c r="Q347" s="72">
        <f t="shared" si="95"/>
        <v>12121307.83</v>
      </c>
      <c r="R347" s="57">
        <f t="shared" si="102"/>
        <v>1.5912257141147162E-4</v>
      </c>
      <c r="S347" s="70" t="str" cm="1">
        <f t="array" ref="S347">_xlfn.IFS(R347&gt;20%,"10",R347&gt;10%,"7",R347&gt;0%,"4",R347=0,"0")</f>
        <v>4</v>
      </c>
      <c r="T347" s="74">
        <f t="shared" si="103"/>
        <v>8</v>
      </c>
      <c r="U347" s="55" t="s">
        <v>772</v>
      </c>
      <c r="V347" s="71" t="str">
        <f t="shared" si="104"/>
        <v>10</v>
      </c>
      <c r="W347" s="74">
        <f t="shared" si="105"/>
        <v>40</v>
      </c>
      <c r="X347" s="55">
        <f>VLOOKUP(A347,'NOTAS AUDITORIA-CONTINUA-OM'!$A:$C,3,0)</f>
        <v>7</v>
      </c>
      <c r="Y347" s="57">
        <f>VLOOKUP(A347,'NOTAS AUDITORIA-CONTINUA-OM'!$A:$D,4,0)</f>
        <v>1.1792452830188679E-3</v>
      </c>
      <c r="Z347" s="71" t="str">
        <f t="shared" si="106"/>
        <v>4</v>
      </c>
      <c r="AA347" s="74">
        <f t="shared" si="107"/>
        <v>12</v>
      </c>
      <c r="AB347" s="55">
        <f>VLOOKUP(A347,'OM em FOCO'!$B:$G,6,0)</f>
        <v>0</v>
      </c>
      <c r="AC347" s="71">
        <f t="shared" si="108"/>
        <v>0</v>
      </c>
      <c r="AD347" s="74">
        <f t="shared" si="109"/>
        <v>0</v>
      </c>
      <c r="AE347" s="71">
        <f>VLOOKUP(A347,OM_SIAFI!$B:$E,4,0)</f>
        <v>0</v>
      </c>
      <c r="AF347" s="74">
        <f t="shared" si="110"/>
        <v>0</v>
      </c>
      <c r="AG347" s="71">
        <f>VLOOKUP(A347,OM_SIAFI!$B:$F,5,0)</f>
        <v>0</v>
      </c>
      <c r="AH347" s="74">
        <f t="shared" si="111"/>
        <v>0</v>
      </c>
      <c r="AI347" s="86">
        <f t="shared" si="112"/>
        <v>72</v>
      </c>
    </row>
    <row r="348" spans="1:35" x14ac:dyDescent="0.25">
      <c r="A348" s="55">
        <v>786510</v>
      </c>
      <c r="B348" s="55" t="s">
        <v>460</v>
      </c>
      <c r="C348" s="56">
        <v>0</v>
      </c>
      <c r="D348" s="63">
        <f t="shared" si="113"/>
        <v>0</v>
      </c>
      <c r="E348" s="70" t="str" cm="1">
        <f t="array" ref="E348">_xlfn.IFS(D348&gt;20%,"10",D348&gt;10%,"7",D348&gt;0%,"4",D348=0,"0")</f>
        <v>0</v>
      </c>
      <c r="F348" s="74">
        <f t="shared" si="96"/>
        <v>0</v>
      </c>
      <c r="G348" s="56">
        <f>VLOOKUP(A348,PAGAMENTO!$A:$C,3,0)</f>
        <v>10611267.98</v>
      </c>
      <c r="H348" s="57">
        <f t="shared" si="97"/>
        <v>1.0758231369202775E-3</v>
      </c>
      <c r="I348" s="70" t="str" cm="1">
        <f t="array" ref="I348">_xlfn.IFS(H348&gt;20%,"10",H348&gt;10%,"7",H348&gt;0%,"4",H348=0,"0")</f>
        <v>4</v>
      </c>
      <c r="J348" s="74">
        <f t="shared" si="98"/>
        <v>12</v>
      </c>
      <c r="K348" s="56">
        <f>VLOOKUP(A348,MUNIC!C:E,3,0)</f>
        <v>0</v>
      </c>
      <c r="L348" s="57">
        <f t="shared" si="99"/>
        <v>0</v>
      </c>
      <c r="M348" s="70" t="str">
        <f t="shared" si="100"/>
        <v>0</v>
      </c>
      <c r="N348" s="74">
        <f t="shared" si="101"/>
        <v>0</v>
      </c>
      <c r="O348" s="56">
        <f>VLOOKUP(A348,'BENS MOVEIS'!$A:$C,3,0)</f>
        <v>11992258</v>
      </c>
      <c r="P348" s="56">
        <v>0</v>
      </c>
      <c r="Q348" s="72">
        <f t="shared" si="95"/>
        <v>11992258</v>
      </c>
      <c r="R348" s="57">
        <f t="shared" si="102"/>
        <v>1.5742846867290491E-4</v>
      </c>
      <c r="S348" s="70" t="str" cm="1">
        <f t="array" ref="S348">_xlfn.IFS(R348&gt;20%,"10",R348&gt;10%,"7",R348&gt;0%,"4",R348=0,"0")</f>
        <v>4</v>
      </c>
      <c r="T348" s="74">
        <f t="shared" si="103"/>
        <v>8</v>
      </c>
      <c r="U348" s="55" t="s">
        <v>772</v>
      </c>
      <c r="V348" s="71" t="str">
        <f t="shared" si="104"/>
        <v>10</v>
      </c>
      <c r="W348" s="74">
        <f t="shared" si="105"/>
        <v>40</v>
      </c>
      <c r="X348" s="55">
        <f>VLOOKUP(A348,'NOTAS AUDITORIA-CONTINUA-OM'!$A:$C,3,0)</f>
        <v>2</v>
      </c>
      <c r="Y348" s="57">
        <f>VLOOKUP(A348,'NOTAS AUDITORIA-CONTINUA-OM'!$A:$D,4,0)</f>
        <v>3.3692722371967657E-4</v>
      </c>
      <c r="Z348" s="71" t="str">
        <f t="shared" si="106"/>
        <v>4</v>
      </c>
      <c r="AA348" s="74">
        <f t="shared" si="107"/>
        <v>12</v>
      </c>
      <c r="AB348" s="55">
        <f>VLOOKUP(A348,'OM em FOCO'!$B:$G,6,0)</f>
        <v>0</v>
      </c>
      <c r="AC348" s="71">
        <f t="shared" si="108"/>
        <v>0</v>
      </c>
      <c r="AD348" s="74">
        <f t="shared" si="109"/>
        <v>0</v>
      </c>
      <c r="AE348" s="71">
        <f>VLOOKUP(A348,OM_SIAFI!$B:$E,4,0)</f>
        <v>0</v>
      </c>
      <c r="AF348" s="74">
        <f t="shared" si="110"/>
        <v>0</v>
      </c>
      <c r="AG348" s="71">
        <f>VLOOKUP(A348,OM_SIAFI!$B:$F,5,0)</f>
        <v>0</v>
      </c>
      <c r="AH348" s="74">
        <f t="shared" si="111"/>
        <v>0</v>
      </c>
      <c r="AI348" s="86">
        <f t="shared" si="112"/>
        <v>72</v>
      </c>
    </row>
    <row r="349" spans="1:35" x14ac:dyDescent="0.25">
      <c r="A349" s="55">
        <v>795130</v>
      </c>
      <c r="B349" s="55" t="s">
        <v>583</v>
      </c>
      <c r="C349" s="56">
        <v>0</v>
      </c>
      <c r="D349" s="63">
        <f t="shared" si="113"/>
        <v>0</v>
      </c>
      <c r="E349" s="70" t="str" cm="1">
        <f t="array" ref="E349">_xlfn.IFS(D349&gt;20%,"10",D349&gt;10%,"7",D349&gt;0%,"4",D349=0,"0")</f>
        <v>0</v>
      </c>
      <c r="F349" s="74">
        <f t="shared" si="96"/>
        <v>0</v>
      </c>
      <c r="G349" s="56">
        <f>VLOOKUP(A349,PAGAMENTO!$A:$C,3,0)</f>
        <v>56491371.400000006</v>
      </c>
      <c r="H349" s="57">
        <f t="shared" si="97"/>
        <v>5.7273762667217508E-3</v>
      </c>
      <c r="I349" s="70" t="str" cm="1">
        <f t="array" ref="I349">_xlfn.IFS(H349&gt;20%,"10",H349&gt;10%,"7",H349&gt;0%,"4",H349=0,"0")</f>
        <v>4</v>
      </c>
      <c r="J349" s="74">
        <f t="shared" si="98"/>
        <v>12</v>
      </c>
      <c r="K349" s="56">
        <f>VLOOKUP(A349,MUNIC!C:E,3,0)</f>
        <v>0</v>
      </c>
      <c r="L349" s="57">
        <f t="shared" si="99"/>
        <v>0</v>
      </c>
      <c r="M349" s="70" t="str">
        <f t="shared" si="100"/>
        <v>0</v>
      </c>
      <c r="N349" s="74">
        <f t="shared" si="101"/>
        <v>0</v>
      </c>
      <c r="O349" s="56">
        <f>VLOOKUP(A349,'BENS MOVEIS'!$A:$C,3,0)</f>
        <v>11774897.9</v>
      </c>
      <c r="P349" s="56">
        <v>0</v>
      </c>
      <c r="Q349" s="72">
        <f t="shared" si="95"/>
        <v>11774897.9</v>
      </c>
      <c r="R349" s="57">
        <f t="shared" si="102"/>
        <v>1.5457507211542678E-4</v>
      </c>
      <c r="S349" s="70" t="str" cm="1">
        <f t="array" ref="S349">_xlfn.IFS(R349&gt;20%,"10",R349&gt;10%,"7",R349&gt;0%,"4",R349=0,"0")</f>
        <v>4</v>
      </c>
      <c r="T349" s="74">
        <f t="shared" si="103"/>
        <v>8</v>
      </c>
      <c r="U349" s="55" t="s">
        <v>772</v>
      </c>
      <c r="V349" s="71" t="str">
        <f t="shared" si="104"/>
        <v>10</v>
      </c>
      <c r="W349" s="74">
        <f t="shared" si="105"/>
        <v>40</v>
      </c>
      <c r="X349" s="55">
        <f>VLOOKUP(A349,'NOTAS AUDITORIA-CONTINUA-OM'!$A:$C,3,0)</f>
        <v>2</v>
      </c>
      <c r="Y349" s="57">
        <f>VLOOKUP(A349,'NOTAS AUDITORIA-CONTINUA-OM'!$A:$D,4,0)</f>
        <v>3.3692722371967657E-4</v>
      </c>
      <c r="Z349" s="71" t="str">
        <f t="shared" si="106"/>
        <v>4</v>
      </c>
      <c r="AA349" s="74">
        <f t="shared" si="107"/>
        <v>12</v>
      </c>
      <c r="AB349" s="55">
        <f>VLOOKUP(A349,'OM em FOCO'!$B:$G,6,0)</f>
        <v>0</v>
      </c>
      <c r="AC349" s="71">
        <f t="shared" si="108"/>
        <v>0</v>
      </c>
      <c r="AD349" s="74">
        <f t="shared" si="109"/>
        <v>0</v>
      </c>
      <c r="AE349" s="71">
        <f>VLOOKUP(A349,OM_SIAFI!$B:$E,4,0)</f>
        <v>0</v>
      </c>
      <c r="AF349" s="74">
        <f t="shared" si="110"/>
        <v>0</v>
      </c>
      <c r="AG349" s="71">
        <f>VLOOKUP(A349,OM_SIAFI!$B:$F,5,0)</f>
        <v>0</v>
      </c>
      <c r="AH349" s="74">
        <f t="shared" si="111"/>
        <v>0</v>
      </c>
      <c r="AI349" s="86">
        <f t="shared" si="112"/>
        <v>72</v>
      </c>
    </row>
    <row r="350" spans="1:35" x14ac:dyDescent="0.25">
      <c r="A350" s="55">
        <v>795140</v>
      </c>
      <c r="B350" s="55" t="s">
        <v>584</v>
      </c>
      <c r="C350" s="56">
        <v>0</v>
      </c>
      <c r="D350" s="63">
        <f t="shared" si="113"/>
        <v>0</v>
      </c>
      <c r="E350" s="70" t="str" cm="1">
        <f t="array" ref="E350">_xlfn.IFS(D350&gt;20%,"10",D350&gt;10%,"7",D350&gt;0%,"4",D350=0,"0")</f>
        <v>0</v>
      </c>
      <c r="F350" s="74">
        <f t="shared" si="96"/>
        <v>0</v>
      </c>
      <c r="G350" s="56">
        <f>VLOOKUP(A350,PAGAMENTO!$A:$C,3,0)</f>
        <v>55100428.900000006</v>
      </c>
      <c r="H350" s="57">
        <f t="shared" si="97"/>
        <v>5.5863555963884641E-3</v>
      </c>
      <c r="I350" s="70" t="str" cm="1">
        <f t="array" ref="I350">_xlfn.IFS(H350&gt;20%,"10",H350&gt;10%,"7",H350&gt;0%,"4",H350=0,"0")</f>
        <v>4</v>
      </c>
      <c r="J350" s="74">
        <f t="shared" si="98"/>
        <v>12</v>
      </c>
      <c r="K350" s="56">
        <f>VLOOKUP(A350,MUNIC!C:E,3,0)</f>
        <v>0</v>
      </c>
      <c r="L350" s="57">
        <f t="shared" si="99"/>
        <v>0</v>
      </c>
      <c r="M350" s="70" t="str">
        <f t="shared" si="100"/>
        <v>0</v>
      </c>
      <c r="N350" s="74">
        <f t="shared" si="101"/>
        <v>0</v>
      </c>
      <c r="O350" s="56">
        <f>VLOOKUP(A350,'BENS MOVEIS'!$A:$C,3,0)</f>
        <v>11695781.85</v>
      </c>
      <c r="P350" s="56">
        <v>0</v>
      </c>
      <c r="Q350" s="72">
        <f t="shared" si="95"/>
        <v>11695781.85</v>
      </c>
      <c r="R350" s="57">
        <f t="shared" si="102"/>
        <v>1.5353647549759642E-4</v>
      </c>
      <c r="S350" s="70" t="str" cm="1">
        <f t="array" ref="S350">_xlfn.IFS(R350&gt;20%,"10",R350&gt;10%,"7",R350&gt;0%,"4",R350=0,"0")</f>
        <v>4</v>
      </c>
      <c r="T350" s="74">
        <f t="shared" si="103"/>
        <v>8</v>
      </c>
      <c r="U350" s="55" t="s">
        <v>772</v>
      </c>
      <c r="V350" s="71" t="str">
        <f t="shared" si="104"/>
        <v>10</v>
      </c>
      <c r="W350" s="74">
        <f t="shared" si="105"/>
        <v>40</v>
      </c>
      <c r="X350" s="55">
        <f>VLOOKUP(A350,'NOTAS AUDITORIA-CONTINUA-OM'!$A:$C,3,0)</f>
        <v>4</v>
      </c>
      <c r="Y350" s="57">
        <f>VLOOKUP(A350,'NOTAS AUDITORIA-CONTINUA-OM'!$A:$D,4,0)</f>
        <v>6.7385444743935314E-4</v>
      </c>
      <c r="Z350" s="71" t="str">
        <f t="shared" si="106"/>
        <v>4</v>
      </c>
      <c r="AA350" s="74">
        <f t="shared" si="107"/>
        <v>12</v>
      </c>
      <c r="AB350" s="55">
        <f>VLOOKUP(A350,'OM em FOCO'!$B:$G,6,0)</f>
        <v>0</v>
      </c>
      <c r="AC350" s="71">
        <f t="shared" si="108"/>
        <v>0</v>
      </c>
      <c r="AD350" s="74">
        <f t="shared" si="109"/>
        <v>0</v>
      </c>
      <c r="AE350" s="71">
        <f>VLOOKUP(A350,OM_SIAFI!$B:$E,4,0)</f>
        <v>0</v>
      </c>
      <c r="AF350" s="74">
        <f t="shared" si="110"/>
        <v>0</v>
      </c>
      <c r="AG350" s="71">
        <f>VLOOKUP(A350,OM_SIAFI!$B:$F,5,0)</f>
        <v>0</v>
      </c>
      <c r="AH350" s="74">
        <f t="shared" si="111"/>
        <v>0</v>
      </c>
      <c r="AI350" s="86">
        <f t="shared" si="112"/>
        <v>72</v>
      </c>
    </row>
    <row r="351" spans="1:35" x14ac:dyDescent="0.25">
      <c r="A351" s="55">
        <v>784310</v>
      </c>
      <c r="B351" s="55" t="s">
        <v>401</v>
      </c>
      <c r="C351" s="56">
        <v>0</v>
      </c>
      <c r="D351" s="63">
        <f t="shared" si="113"/>
        <v>0</v>
      </c>
      <c r="E351" s="70" t="str" cm="1">
        <f t="array" ref="E351">_xlfn.IFS(D351&gt;20%,"10",D351&gt;10%,"7",D351&gt;0%,"4",D351=0,"0")</f>
        <v>0</v>
      </c>
      <c r="F351" s="74">
        <f t="shared" si="96"/>
        <v>0</v>
      </c>
      <c r="G351" s="56">
        <f>VLOOKUP(A351,PAGAMENTO!$A:$C,3,0)</f>
        <v>15628025.699999999</v>
      </c>
      <c r="H351" s="57">
        <f t="shared" si="97"/>
        <v>1.5844469920214676E-3</v>
      </c>
      <c r="I351" s="70" t="str" cm="1">
        <f t="array" ref="I351">_xlfn.IFS(H351&gt;20%,"10",H351&gt;10%,"7",H351&gt;0%,"4",H351=0,"0")</f>
        <v>4</v>
      </c>
      <c r="J351" s="74">
        <f t="shared" si="98"/>
        <v>12</v>
      </c>
      <c r="K351" s="56">
        <f>VLOOKUP(A351,MUNIC!C:E,3,0)</f>
        <v>268209.59999999998</v>
      </c>
      <c r="L351" s="57">
        <f t="shared" si="99"/>
        <v>1.2625298707882617E-3</v>
      </c>
      <c r="M351" s="70" t="str">
        <f t="shared" si="100"/>
        <v>4</v>
      </c>
      <c r="N351" s="74">
        <f t="shared" si="101"/>
        <v>8</v>
      </c>
      <c r="O351" s="56">
        <f>VLOOKUP(A351,'BENS MOVEIS'!$A:$C,3,0)</f>
        <v>11654994.67</v>
      </c>
      <c r="P351" s="56">
        <v>0</v>
      </c>
      <c r="Q351" s="72">
        <f t="shared" si="95"/>
        <v>11654994.67</v>
      </c>
      <c r="R351" s="57">
        <f t="shared" si="102"/>
        <v>1.5300104144598696E-4</v>
      </c>
      <c r="S351" s="70" t="str" cm="1">
        <f t="array" ref="S351">_xlfn.IFS(R351&gt;20%,"10",R351&gt;10%,"7",R351&gt;0%,"4",R351=0,"0")</f>
        <v>4</v>
      </c>
      <c r="T351" s="74">
        <f t="shared" si="103"/>
        <v>8</v>
      </c>
      <c r="U351" s="55" t="s">
        <v>772</v>
      </c>
      <c r="V351" s="71" t="str">
        <f t="shared" si="104"/>
        <v>10</v>
      </c>
      <c r="W351" s="74">
        <f t="shared" si="105"/>
        <v>40</v>
      </c>
      <c r="X351" s="55">
        <f>VLOOKUP(A351,'NOTAS AUDITORIA-CONTINUA-OM'!$A:$C,3,0)</f>
        <v>4</v>
      </c>
      <c r="Y351" s="57">
        <f>VLOOKUP(A351,'NOTAS AUDITORIA-CONTINUA-OM'!$A:$D,4,0)</f>
        <v>6.7385444743935314E-4</v>
      </c>
      <c r="Z351" s="71" t="str">
        <f t="shared" si="106"/>
        <v>4</v>
      </c>
      <c r="AA351" s="74">
        <f t="shared" si="107"/>
        <v>12</v>
      </c>
      <c r="AB351" s="55">
        <f>VLOOKUP(A351,'OM em FOCO'!$B:$G,6,0)</f>
        <v>0</v>
      </c>
      <c r="AC351" s="71">
        <f t="shared" si="108"/>
        <v>0</v>
      </c>
      <c r="AD351" s="74">
        <f t="shared" si="109"/>
        <v>0</v>
      </c>
      <c r="AE351" s="71">
        <f>VLOOKUP(A351,OM_SIAFI!$B:$E,4,0)</f>
        <v>0</v>
      </c>
      <c r="AF351" s="74">
        <f t="shared" si="110"/>
        <v>0</v>
      </c>
      <c r="AG351" s="71">
        <f>VLOOKUP(A351,OM_SIAFI!$B:$F,5,0)</f>
        <v>0</v>
      </c>
      <c r="AH351" s="74">
        <f t="shared" si="111"/>
        <v>0</v>
      </c>
      <c r="AI351" s="86">
        <f t="shared" si="112"/>
        <v>80</v>
      </c>
    </row>
    <row r="352" spans="1:35" x14ac:dyDescent="0.25">
      <c r="A352" s="55">
        <v>785510</v>
      </c>
      <c r="B352" s="55" t="s">
        <v>434</v>
      </c>
      <c r="C352" s="56">
        <v>0</v>
      </c>
      <c r="D352" s="63">
        <f t="shared" si="113"/>
        <v>0</v>
      </c>
      <c r="E352" s="70" t="str" cm="1">
        <f t="array" ref="E352">_xlfn.IFS(D352&gt;20%,"10",D352&gt;10%,"7",D352&gt;0%,"4",D352=0,"0")</f>
        <v>0</v>
      </c>
      <c r="F352" s="74">
        <f t="shared" si="96"/>
        <v>0</v>
      </c>
      <c r="G352" s="56">
        <f>VLOOKUP(A352,PAGAMENTO!$A:$C,3,0)</f>
        <v>9770876.0200000014</v>
      </c>
      <c r="H352" s="57">
        <f t="shared" si="97"/>
        <v>9.9062001921993836E-4</v>
      </c>
      <c r="I352" s="70" t="str" cm="1">
        <f t="array" ref="I352">_xlfn.IFS(H352&gt;20%,"10",H352&gt;10%,"7",H352&gt;0%,"4",H352=0,"0")</f>
        <v>4</v>
      </c>
      <c r="J352" s="74">
        <f t="shared" si="98"/>
        <v>12</v>
      </c>
      <c r="K352" s="56">
        <f>VLOOKUP(A352,MUNIC!C:E,3,0)</f>
        <v>0</v>
      </c>
      <c r="L352" s="57">
        <f t="shared" si="99"/>
        <v>0</v>
      </c>
      <c r="M352" s="70" t="str">
        <f t="shared" si="100"/>
        <v>0</v>
      </c>
      <c r="N352" s="74">
        <f t="shared" si="101"/>
        <v>0</v>
      </c>
      <c r="O352" s="56">
        <f>VLOOKUP(A352,'BENS MOVEIS'!$A:$C,3,0)</f>
        <v>10318322.630000001</v>
      </c>
      <c r="P352" s="56">
        <v>0</v>
      </c>
      <c r="Q352" s="72">
        <f t="shared" si="95"/>
        <v>10318322.630000001</v>
      </c>
      <c r="R352" s="57">
        <f t="shared" si="102"/>
        <v>1.3545386789659469E-4</v>
      </c>
      <c r="S352" s="70" t="str" cm="1">
        <f t="array" ref="S352">_xlfn.IFS(R352&gt;20%,"10",R352&gt;10%,"7",R352&gt;0%,"4",R352=0,"0")</f>
        <v>4</v>
      </c>
      <c r="T352" s="74">
        <f t="shared" si="103"/>
        <v>8</v>
      </c>
      <c r="U352" s="55" t="s">
        <v>772</v>
      </c>
      <c r="V352" s="71" t="str">
        <f t="shared" si="104"/>
        <v>10</v>
      </c>
      <c r="W352" s="74">
        <f t="shared" si="105"/>
        <v>40</v>
      </c>
      <c r="X352" s="55">
        <f>VLOOKUP(A352,'NOTAS AUDITORIA-CONTINUA-OM'!$A:$C,3,0)</f>
        <v>1</v>
      </c>
      <c r="Y352" s="57">
        <f>VLOOKUP(A352,'NOTAS AUDITORIA-CONTINUA-OM'!$A:$D,4,0)</f>
        <v>1.6846361185983828E-4</v>
      </c>
      <c r="Z352" s="71" t="str">
        <f t="shared" si="106"/>
        <v>4</v>
      </c>
      <c r="AA352" s="74">
        <f t="shared" si="107"/>
        <v>12</v>
      </c>
      <c r="AB352" s="55">
        <f>VLOOKUP(A352,'OM em FOCO'!$B:$G,6,0)</f>
        <v>0</v>
      </c>
      <c r="AC352" s="71">
        <f t="shared" si="108"/>
        <v>0</v>
      </c>
      <c r="AD352" s="74">
        <f t="shared" si="109"/>
        <v>0</v>
      </c>
      <c r="AE352" s="71">
        <f>VLOOKUP(A352,OM_SIAFI!$B:$E,4,0)</f>
        <v>0</v>
      </c>
      <c r="AF352" s="74">
        <f t="shared" si="110"/>
        <v>0</v>
      </c>
      <c r="AG352" s="71">
        <f>VLOOKUP(A352,OM_SIAFI!$B:$F,5,0)</f>
        <v>0</v>
      </c>
      <c r="AH352" s="74">
        <f t="shared" si="111"/>
        <v>0</v>
      </c>
      <c r="AI352" s="86">
        <f t="shared" si="112"/>
        <v>72</v>
      </c>
    </row>
    <row r="353" spans="1:35" x14ac:dyDescent="0.25">
      <c r="A353" s="55">
        <v>791570</v>
      </c>
      <c r="B353" s="55" t="s">
        <v>546</v>
      </c>
      <c r="C353" s="56">
        <v>0</v>
      </c>
      <c r="D353" s="63">
        <f t="shared" si="113"/>
        <v>0</v>
      </c>
      <c r="E353" s="70" t="str" cm="1">
        <f t="array" ref="E353">_xlfn.IFS(D353&gt;20%,"10",D353&gt;10%,"7",D353&gt;0%,"4",D353=0,"0")</f>
        <v>0</v>
      </c>
      <c r="F353" s="74">
        <f t="shared" si="96"/>
        <v>0</v>
      </c>
      <c r="G353" s="56">
        <f>VLOOKUP(A353,PAGAMENTO!$A:$C,3,0)</f>
        <v>17683944.91</v>
      </c>
      <c r="H353" s="57">
        <f t="shared" si="97"/>
        <v>1.7928863093514648E-3</v>
      </c>
      <c r="I353" s="70" t="str" cm="1">
        <f t="array" ref="I353">_xlfn.IFS(H353&gt;20%,"10",H353&gt;10%,"7",H353&gt;0%,"4",H353=0,"0")</f>
        <v>4</v>
      </c>
      <c r="J353" s="74">
        <f t="shared" si="98"/>
        <v>12</v>
      </c>
      <c r="K353" s="56">
        <f>VLOOKUP(A353,MUNIC!C:E,3,0)</f>
        <v>0</v>
      </c>
      <c r="L353" s="57">
        <f t="shared" si="99"/>
        <v>0</v>
      </c>
      <c r="M353" s="70" t="str">
        <f t="shared" si="100"/>
        <v>0</v>
      </c>
      <c r="N353" s="74">
        <f t="shared" si="101"/>
        <v>0</v>
      </c>
      <c r="O353" s="56">
        <f>VLOOKUP(A353,'BENS MOVEIS'!$A:$C,3,0)</f>
        <v>9716256.4000000004</v>
      </c>
      <c r="P353" s="56">
        <v>0</v>
      </c>
      <c r="Q353" s="72">
        <f t="shared" si="95"/>
        <v>9716256.4000000004</v>
      </c>
      <c r="R353" s="57">
        <f t="shared" si="102"/>
        <v>1.2755023835255312E-4</v>
      </c>
      <c r="S353" s="70" t="str" cm="1">
        <f t="array" ref="S353">_xlfn.IFS(R353&gt;20%,"10",R353&gt;10%,"7",R353&gt;0%,"4",R353=0,"0")</f>
        <v>4</v>
      </c>
      <c r="T353" s="74">
        <f t="shared" si="103"/>
        <v>8</v>
      </c>
      <c r="U353" s="55" t="s">
        <v>772</v>
      </c>
      <c r="V353" s="71" t="str">
        <f t="shared" si="104"/>
        <v>10</v>
      </c>
      <c r="W353" s="74">
        <f t="shared" si="105"/>
        <v>40</v>
      </c>
      <c r="X353" s="55">
        <f>VLOOKUP(A353,'NOTAS AUDITORIA-CONTINUA-OM'!$A:$C,3,0)</f>
        <v>5</v>
      </c>
      <c r="Y353" s="57">
        <f>VLOOKUP(A353,'NOTAS AUDITORIA-CONTINUA-OM'!$A:$D,4,0)</f>
        <v>8.4231805929919142E-4</v>
      </c>
      <c r="Z353" s="71" t="str">
        <f t="shared" si="106"/>
        <v>4</v>
      </c>
      <c r="AA353" s="74">
        <f t="shared" si="107"/>
        <v>12</v>
      </c>
      <c r="AB353" s="55">
        <f>VLOOKUP(A353,'OM em FOCO'!$B:$G,6,0)</f>
        <v>0</v>
      </c>
      <c r="AC353" s="71">
        <f t="shared" si="108"/>
        <v>0</v>
      </c>
      <c r="AD353" s="74">
        <f t="shared" si="109"/>
        <v>0</v>
      </c>
      <c r="AE353" s="71">
        <f>VLOOKUP(A353,OM_SIAFI!$B:$E,4,0)</f>
        <v>0</v>
      </c>
      <c r="AF353" s="74">
        <f t="shared" si="110"/>
        <v>0</v>
      </c>
      <c r="AG353" s="71">
        <f>VLOOKUP(A353,OM_SIAFI!$B:$F,5,0)</f>
        <v>0</v>
      </c>
      <c r="AH353" s="74">
        <f t="shared" si="111"/>
        <v>0</v>
      </c>
      <c r="AI353" s="86">
        <f t="shared" si="112"/>
        <v>72</v>
      </c>
    </row>
    <row r="354" spans="1:35" x14ac:dyDescent="0.25">
      <c r="A354" s="55">
        <v>751213</v>
      </c>
      <c r="B354" s="55" t="s">
        <v>249</v>
      </c>
      <c r="C354" s="56">
        <v>0</v>
      </c>
      <c r="D354" s="63">
        <f t="shared" si="113"/>
        <v>0</v>
      </c>
      <c r="E354" s="70" t="str" cm="1">
        <f t="array" ref="E354">_xlfn.IFS(D354&gt;20%,"10",D354&gt;10%,"7",D354&gt;0%,"4",D354=0,"0")</f>
        <v>0</v>
      </c>
      <c r="F354" s="74">
        <f t="shared" si="96"/>
        <v>0</v>
      </c>
      <c r="G354" s="56">
        <f>VLOOKUP(A354,PAGAMENTO!$A:$C,3,0)</f>
        <v>47679778.980000004</v>
      </c>
      <c r="H354" s="57">
        <f t="shared" si="97"/>
        <v>4.8340131911294082E-3</v>
      </c>
      <c r="I354" s="70" t="str" cm="1">
        <f t="array" ref="I354">_xlfn.IFS(H354&gt;20%,"10",H354&gt;10%,"7",H354&gt;0%,"4",H354=0,"0")</f>
        <v>4</v>
      </c>
      <c r="J354" s="74">
        <f t="shared" si="98"/>
        <v>12</v>
      </c>
      <c r="K354" s="56">
        <f>VLOOKUP(A354,MUNIC!C:E,3,0)</f>
        <v>0</v>
      </c>
      <c r="L354" s="57">
        <f t="shared" si="99"/>
        <v>0</v>
      </c>
      <c r="M354" s="70" t="str">
        <f t="shared" si="100"/>
        <v>0</v>
      </c>
      <c r="N354" s="74">
        <f t="shared" si="101"/>
        <v>0</v>
      </c>
      <c r="O354" s="56">
        <f>VLOOKUP(A354,'BENS MOVEIS'!$A:$C,3,0)</f>
        <v>9634305.0299999993</v>
      </c>
      <c r="P354" s="56">
        <v>0</v>
      </c>
      <c r="Q354" s="72">
        <f t="shared" si="95"/>
        <v>9634305.0299999993</v>
      </c>
      <c r="R354" s="57">
        <f t="shared" si="102"/>
        <v>1.2647442104735948E-4</v>
      </c>
      <c r="S354" s="70" t="str" cm="1">
        <f t="array" ref="S354">_xlfn.IFS(R354&gt;20%,"10",R354&gt;10%,"7",R354&gt;0%,"4",R354=0,"0")</f>
        <v>4</v>
      </c>
      <c r="T354" s="74">
        <f t="shared" si="103"/>
        <v>8</v>
      </c>
      <c r="U354" s="55" t="s">
        <v>772</v>
      </c>
      <c r="V354" s="71" t="str">
        <f t="shared" si="104"/>
        <v>10</v>
      </c>
      <c r="W354" s="74">
        <f t="shared" si="105"/>
        <v>40</v>
      </c>
      <c r="X354" s="55">
        <f>VLOOKUP(A354,'NOTAS AUDITORIA-CONTINUA-OM'!$A:$C,3,0)</f>
        <v>3</v>
      </c>
      <c r="Y354" s="57">
        <f>VLOOKUP(A354,'NOTAS AUDITORIA-CONTINUA-OM'!$A:$D,4,0)</f>
        <v>5.0539083557951485E-4</v>
      </c>
      <c r="Z354" s="71" t="str">
        <f t="shared" si="106"/>
        <v>4</v>
      </c>
      <c r="AA354" s="74">
        <f t="shared" si="107"/>
        <v>12</v>
      </c>
      <c r="AB354" s="55">
        <f>VLOOKUP(A354,'OM em FOCO'!$B:$G,6,0)</f>
        <v>0</v>
      </c>
      <c r="AC354" s="71">
        <f t="shared" si="108"/>
        <v>0</v>
      </c>
      <c r="AD354" s="74">
        <f t="shared" si="109"/>
        <v>0</v>
      </c>
      <c r="AE354" s="71">
        <f>VLOOKUP(A354,OM_SIAFI!$B:$E,4,0)</f>
        <v>0</v>
      </c>
      <c r="AF354" s="74">
        <f t="shared" si="110"/>
        <v>0</v>
      </c>
      <c r="AG354" s="71">
        <f>VLOOKUP(A354,OM_SIAFI!$B:$F,5,0)</f>
        <v>4</v>
      </c>
      <c r="AH354" s="74">
        <f t="shared" si="111"/>
        <v>4</v>
      </c>
      <c r="AI354" s="86">
        <f t="shared" si="112"/>
        <v>76</v>
      </c>
    </row>
    <row r="355" spans="1:35" x14ac:dyDescent="0.25">
      <c r="A355" s="55">
        <v>783320</v>
      </c>
      <c r="B355" s="55" t="s">
        <v>373</v>
      </c>
      <c r="C355" s="56">
        <v>0</v>
      </c>
      <c r="D355" s="63">
        <f t="shared" si="113"/>
        <v>0</v>
      </c>
      <c r="E355" s="70" t="str" cm="1">
        <f t="array" ref="E355">_xlfn.IFS(D355&gt;20%,"10",D355&gt;10%,"7",D355&gt;0%,"4",D355=0,"0")</f>
        <v>0</v>
      </c>
      <c r="F355" s="74">
        <f t="shared" si="96"/>
        <v>0</v>
      </c>
      <c r="G355" s="56">
        <f>VLOOKUP(A355,PAGAMENTO!$A:$C,3,0)</f>
        <v>14539111.969999999</v>
      </c>
      <c r="H355" s="57">
        <f t="shared" si="97"/>
        <v>1.4740475009284001E-3</v>
      </c>
      <c r="I355" s="70" t="str" cm="1">
        <f t="array" ref="I355">_xlfn.IFS(H355&gt;20%,"10",H355&gt;10%,"7",H355&gt;0%,"4",H355=0,"0")</f>
        <v>4</v>
      </c>
      <c r="J355" s="74">
        <f t="shared" si="98"/>
        <v>12</v>
      </c>
      <c r="K355" s="56">
        <f>VLOOKUP(A355,MUNIC!C:E,3,0)</f>
        <v>341667</v>
      </c>
      <c r="L355" s="57">
        <f t="shared" si="99"/>
        <v>1.6083122802562364E-3</v>
      </c>
      <c r="M355" s="70" t="str">
        <f t="shared" si="100"/>
        <v>4</v>
      </c>
      <c r="N355" s="74">
        <f t="shared" si="101"/>
        <v>8</v>
      </c>
      <c r="O355" s="56">
        <f>VLOOKUP(A355,'BENS MOVEIS'!$A:$C,3,0)</f>
        <v>9399061.4499999993</v>
      </c>
      <c r="P355" s="56">
        <v>0</v>
      </c>
      <c r="Q355" s="72">
        <f t="shared" si="95"/>
        <v>9399061.4499999993</v>
      </c>
      <c r="R355" s="57">
        <f t="shared" si="102"/>
        <v>1.2338625895440484E-4</v>
      </c>
      <c r="S355" s="70" t="str" cm="1">
        <f t="array" ref="S355">_xlfn.IFS(R355&gt;20%,"10",R355&gt;10%,"7",R355&gt;0%,"4",R355=0,"0")</f>
        <v>4</v>
      </c>
      <c r="T355" s="74">
        <f t="shared" si="103"/>
        <v>8</v>
      </c>
      <c r="U355" s="55" t="s">
        <v>772</v>
      </c>
      <c r="V355" s="71" t="str">
        <f t="shared" si="104"/>
        <v>10</v>
      </c>
      <c r="W355" s="74">
        <f t="shared" si="105"/>
        <v>40</v>
      </c>
      <c r="X355" s="55">
        <f>VLOOKUP(A355,'NOTAS AUDITORIA-CONTINUA-OM'!$A:$C,3,0)</f>
        <v>7</v>
      </c>
      <c r="Y355" s="57">
        <f>VLOOKUP(A355,'NOTAS AUDITORIA-CONTINUA-OM'!$A:$D,4,0)</f>
        <v>1.1792452830188679E-3</v>
      </c>
      <c r="Z355" s="71" t="str">
        <f t="shared" si="106"/>
        <v>4</v>
      </c>
      <c r="AA355" s="74">
        <f t="shared" si="107"/>
        <v>12</v>
      </c>
      <c r="AB355" s="55">
        <f>VLOOKUP(A355,'OM em FOCO'!$B:$G,6,0)</f>
        <v>0</v>
      </c>
      <c r="AC355" s="71">
        <f t="shared" si="108"/>
        <v>0</v>
      </c>
      <c r="AD355" s="74">
        <f t="shared" si="109"/>
        <v>0</v>
      </c>
      <c r="AE355" s="71">
        <f>VLOOKUP(A355,OM_SIAFI!$B:$E,4,0)</f>
        <v>0</v>
      </c>
      <c r="AF355" s="74">
        <f t="shared" si="110"/>
        <v>0</v>
      </c>
      <c r="AG355" s="71">
        <f>VLOOKUP(A355,OM_SIAFI!$B:$F,5,0)</f>
        <v>0</v>
      </c>
      <c r="AH355" s="74">
        <f t="shared" si="111"/>
        <v>0</v>
      </c>
      <c r="AI355" s="86">
        <f t="shared" si="112"/>
        <v>80</v>
      </c>
    </row>
    <row r="356" spans="1:35" x14ac:dyDescent="0.25">
      <c r="A356" s="55">
        <v>791000</v>
      </c>
      <c r="B356" s="55" t="s">
        <v>523</v>
      </c>
      <c r="C356" s="56">
        <v>0</v>
      </c>
      <c r="D356" s="63">
        <f t="shared" si="113"/>
        <v>0</v>
      </c>
      <c r="E356" s="70" t="str" cm="1">
        <f t="array" ref="E356">_xlfn.IFS(D356&gt;20%,"10",D356&gt;10%,"7",D356&gt;0%,"4",D356=0,"0")</f>
        <v>0</v>
      </c>
      <c r="F356" s="74">
        <f t="shared" si="96"/>
        <v>0</v>
      </c>
      <c r="G356" s="56">
        <f>VLOOKUP(A356,PAGAMENTO!$A:$C,3,0)</f>
        <v>51413380.699999996</v>
      </c>
      <c r="H356" s="57">
        <f t="shared" si="97"/>
        <v>5.2125443074853379E-3</v>
      </c>
      <c r="I356" s="70" t="str" cm="1">
        <f t="array" ref="I356">_xlfn.IFS(H356&gt;20%,"10",H356&gt;10%,"7",H356&gt;0%,"4",H356=0,"0")</f>
        <v>4</v>
      </c>
      <c r="J356" s="74">
        <f t="shared" si="98"/>
        <v>12</v>
      </c>
      <c r="K356" s="56">
        <f>VLOOKUP(A356,MUNIC!C:E,3,0)</f>
        <v>0</v>
      </c>
      <c r="L356" s="57">
        <f t="shared" si="99"/>
        <v>0</v>
      </c>
      <c r="M356" s="70" t="str">
        <f t="shared" si="100"/>
        <v>0</v>
      </c>
      <c r="N356" s="74">
        <f t="shared" si="101"/>
        <v>0</v>
      </c>
      <c r="O356" s="56">
        <f>VLOOKUP(A356,'BENS MOVEIS'!$A:$C,3,0)</f>
        <v>9388931.6099999994</v>
      </c>
      <c r="P356" s="56">
        <v>0</v>
      </c>
      <c r="Q356" s="72">
        <f t="shared" si="95"/>
        <v>9388931.6099999994</v>
      </c>
      <c r="R356" s="57">
        <f t="shared" si="102"/>
        <v>1.2325327939383322E-4</v>
      </c>
      <c r="S356" s="70" t="str" cm="1">
        <f t="array" ref="S356">_xlfn.IFS(R356&gt;20%,"10",R356&gt;10%,"7",R356&gt;0%,"4",R356=0,"0")</f>
        <v>4</v>
      </c>
      <c r="T356" s="74">
        <f t="shared" si="103"/>
        <v>8</v>
      </c>
      <c r="U356" s="55" t="s">
        <v>772</v>
      </c>
      <c r="V356" s="71" t="str">
        <f t="shared" si="104"/>
        <v>10</v>
      </c>
      <c r="W356" s="74">
        <f t="shared" si="105"/>
        <v>40</v>
      </c>
      <c r="X356" s="55">
        <f>VLOOKUP(A356,'NOTAS AUDITORIA-CONTINUA-OM'!$A:$C,3,0)</f>
        <v>8</v>
      </c>
      <c r="Y356" s="57">
        <f>VLOOKUP(A356,'NOTAS AUDITORIA-CONTINUA-OM'!$A:$D,4,0)</f>
        <v>1.3477088948787063E-3</v>
      </c>
      <c r="Z356" s="71" t="str">
        <f t="shared" si="106"/>
        <v>4</v>
      </c>
      <c r="AA356" s="74">
        <f t="shared" si="107"/>
        <v>12</v>
      </c>
      <c r="AB356" s="55">
        <f>VLOOKUP(A356,'OM em FOCO'!$B:$G,6,0)</f>
        <v>0</v>
      </c>
      <c r="AC356" s="71">
        <f t="shared" si="108"/>
        <v>0</v>
      </c>
      <c r="AD356" s="74">
        <f t="shared" si="109"/>
        <v>0</v>
      </c>
      <c r="AE356" s="71">
        <f>VLOOKUP(A356,OM_SIAFI!$B:$E,4,0)</f>
        <v>0</v>
      </c>
      <c r="AF356" s="74">
        <f t="shared" si="110"/>
        <v>0</v>
      </c>
      <c r="AG356" s="71">
        <f>VLOOKUP(A356,OM_SIAFI!$B:$F,5,0)</f>
        <v>0</v>
      </c>
      <c r="AH356" s="74">
        <f t="shared" si="111"/>
        <v>0</v>
      </c>
      <c r="AI356" s="86">
        <f t="shared" si="112"/>
        <v>72</v>
      </c>
    </row>
    <row r="357" spans="1:35" x14ac:dyDescent="0.25">
      <c r="A357" s="55">
        <v>795305</v>
      </c>
      <c r="B357" s="55" t="s">
        <v>588</v>
      </c>
      <c r="C357" s="56">
        <v>0</v>
      </c>
      <c r="D357" s="63">
        <f t="shared" si="113"/>
        <v>0</v>
      </c>
      <c r="E357" s="70" t="str" cm="1">
        <f t="array" ref="E357">_xlfn.IFS(D357&gt;20%,"10",D357&gt;10%,"7",D357&gt;0%,"4",D357=0,"0")</f>
        <v>0</v>
      </c>
      <c r="F357" s="74">
        <f t="shared" si="96"/>
        <v>0</v>
      </c>
      <c r="G357" s="56">
        <f>VLOOKUP(A357,PAGAMENTO!$A:$C,3,0)</f>
        <v>17266886.75</v>
      </c>
      <c r="H357" s="57">
        <f t="shared" si="97"/>
        <v>1.7506028783029731E-3</v>
      </c>
      <c r="I357" s="70" t="str" cm="1">
        <f t="array" ref="I357">_xlfn.IFS(H357&gt;20%,"10",H357&gt;10%,"7",H357&gt;0%,"4",H357=0,"0")</f>
        <v>4</v>
      </c>
      <c r="J357" s="74">
        <f t="shared" si="98"/>
        <v>12</v>
      </c>
      <c r="K357" s="56">
        <f>VLOOKUP(A357,MUNIC!C:E,3,0)</f>
        <v>0</v>
      </c>
      <c r="L357" s="57">
        <f t="shared" si="99"/>
        <v>0</v>
      </c>
      <c r="M357" s="70" t="str">
        <f t="shared" si="100"/>
        <v>0</v>
      </c>
      <c r="N357" s="74">
        <f t="shared" si="101"/>
        <v>0</v>
      </c>
      <c r="O357" s="56">
        <f>VLOOKUP(A357,'BENS MOVEIS'!$A:$C,3,0)</f>
        <v>9326507.7599999998</v>
      </c>
      <c r="P357" s="56">
        <v>0</v>
      </c>
      <c r="Q357" s="72">
        <f t="shared" si="95"/>
        <v>9326507.7599999998</v>
      </c>
      <c r="R357" s="57">
        <f t="shared" si="102"/>
        <v>1.2243380977316904E-4</v>
      </c>
      <c r="S357" s="70" t="str" cm="1">
        <f t="array" ref="S357">_xlfn.IFS(R357&gt;20%,"10",R357&gt;10%,"7",R357&gt;0%,"4",R357=0,"0")</f>
        <v>4</v>
      </c>
      <c r="T357" s="74">
        <f t="shared" si="103"/>
        <v>8</v>
      </c>
      <c r="U357" s="55" t="s">
        <v>772</v>
      </c>
      <c r="V357" s="71" t="str">
        <f t="shared" si="104"/>
        <v>10</v>
      </c>
      <c r="W357" s="74">
        <f t="shared" si="105"/>
        <v>40</v>
      </c>
      <c r="X357" s="55">
        <f>VLOOKUP(A357,'NOTAS AUDITORIA-CONTINUA-OM'!$A:$C,3,0)</f>
        <v>4</v>
      </c>
      <c r="Y357" s="57">
        <f>VLOOKUP(A357,'NOTAS AUDITORIA-CONTINUA-OM'!$A:$D,4,0)</f>
        <v>6.7385444743935314E-4</v>
      </c>
      <c r="Z357" s="71" t="str">
        <f t="shared" si="106"/>
        <v>4</v>
      </c>
      <c r="AA357" s="74">
        <f t="shared" si="107"/>
        <v>12</v>
      </c>
      <c r="AB357" s="55">
        <f>VLOOKUP(A357,'OM em FOCO'!$B:$G,6,0)</f>
        <v>0</v>
      </c>
      <c r="AC357" s="71">
        <f t="shared" si="108"/>
        <v>0</v>
      </c>
      <c r="AD357" s="74">
        <f t="shared" si="109"/>
        <v>0</v>
      </c>
      <c r="AE357" s="71">
        <f>VLOOKUP(A357,OM_SIAFI!$B:$E,4,0)</f>
        <v>0</v>
      </c>
      <c r="AF357" s="74">
        <f t="shared" si="110"/>
        <v>0</v>
      </c>
      <c r="AG357" s="71">
        <f>VLOOKUP(A357,OM_SIAFI!$B:$F,5,0)</f>
        <v>0</v>
      </c>
      <c r="AH357" s="74">
        <f t="shared" si="111"/>
        <v>0</v>
      </c>
      <c r="AI357" s="86">
        <f t="shared" si="112"/>
        <v>72</v>
      </c>
    </row>
    <row r="358" spans="1:35" x14ac:dyDescent="0.25">
      <c r="A358" s="55">
        <v>782000</v>
      </c>
      <c r="B358" s="55" t="s">
        <v>339</v>
      </c>
      <c r="C358" s="56">
        <v>0</v>
      </c>
      <c r="D358" s="63">
        <f t="shared" si="113"/>
        <v>0</v>
      </c>
      <c r="E358" s="70" t="str" cm="1">
        <f t="array" ref="E358">_xlfn.IFS(D358&gt;20%,"10",D358&gt;10%,"7",D358&gt;0%,"4",D358=0,"0")</f>
        <v>0</v>
      </c>
      <c r="F358" s="74">
        <f t="shared" si="96"/>
        <v>0</v>
      </c>
      <c r="G358" s="56">
        <f>VLOOKUP(A358,PAGAMENTO!$A:$C,3,0)</f>
        <v>51042940.750000007</v>
      </c>
      <c r="H358" s="57">
        <f t="shared" si="97"/>
        <v>5.1749872624836744E-3</v>
      </c>
      <c r="I358" s="70" t="str" cm="1">
        <f t="array" ref="I358">_xlfn.IFS(H358&gt;20%,"10",H358&gt;10%,"7",H358&gt;0%,"4",H358=0,"0")</f>
        <v>4</v>
      </c>
      <c r="J358" s="74">
        <f t="shared" si="98"/>
        <v>12</v>
      </c>
      <c r="K358" s="56">
        <f>VLOOKUP(A358,MUNIC!C:E,3,0)</f>
        <v>1598370.8</v>
      </c>
      <c r="L358" s="57">
        <f t="shared" si="99"/>
        <v>7.5239323260454915E-3</v>
      </c>
      <c r="M358" s="70" t="str">
        <f t="shared" si="100"/>
        <v>4</v>
      </c>
      <c r="N358" s="74">
        <f t="shared" si="101"/>
        <v>8</v>
      </c>
      <c r="O358" s="56">
        <f>VLOOKUP(A358,'BENS MOVEIS'!$A:$C,3,0)</f>
        <v>9135620.9600000009</v>
      </c>
      <c r="P358" s="56">
        <v>0</v>
      </c>
      <c r="Q358" s="72">
        <f t="shared" si="95"/>
        <v>9135620.9600000009</v>
      </c>
      <c r="R358" s="57">
        <f t="shared" si="102"/>
        <v>1.1992794168611895E-4</v>
      </c>
      <c r="S358" s="70" t="str" cm="1">
        <f t="array" ref="S358">_xlfn.IFS(R358&gt;20%,"10",R358&gt;10%,"7",R358&gt;0%,"4",R358=0,"0")</f>
        <v>4</v>
      </c>
      <c r="T358" s="74">
        <f t="shared" si="103"/>
        <v>8</v>
      </c>
      <c r="U358" s="55" t="s">
        <v>772</v>
      </c>
      <c r="V358" s="71" t="str">
        <f t="shared" si="104"/>
        <v>10</v>
      </c>
      <c r="W358" s="74">
        <f t="shared" si="105"/>
        <v>40</v>
      </c>
      <c r="X358" s="55">
        <f>VLOOKUP(A358,'NOTAS AUDITORIA-CONTINUA-OM'!$A:$C,3,0)</f>
        <v>10</v>
      </c>
      <c r="Y358" s="57">
        <f>VLOOKUP(A358,'NOTAS AUDITORIA-CONTINUA-OM'!$A:$D,4,0)</f>
        <v>1.6846361185983828E-3</v>
      </c>
      <c r="Z358" s="71" t="str">
        <f t="shared" si="106"/>
        <v>4</v>
      </c>
      <c r="AA358" s="74">
        <f t="shared" si="107"/>
        <v>12</v>
      </c>
      <c r="AB358" s="55">
        <f>VLOOKUP(A358,'OM em FOCO'!$B:$G,6,0)</f>
        <v>0</v>
      </c>
      <c r="AC358" s="71">
        <f t="shared" si="108"/>
        <v>0</v>
      </c>
      <c r="AD358" s="74">
        <f t="shared" si="109"/>
        <v>0</v>
      </c>
      <c r="AE358" s="71">
        <f>VLOOKUP(A358,OM_SIAFI!$B:$E,4,0)</f>
        <v>0</v>
      </c>
      <c r="AF358" s="74">
        <f t="shared" si="110"/>
        <v>0</v>
      </c>
      <c r="AG358" s="71">
        <f>VLOOKUP(A358,OM_SIAFI!$B:$F,5,0)</f>
        <v>4</v>
      </c>
      <c r="AH358" s="74">
        <f t="shared" si="111"/>
        <v>4</v>
      </c>
      <c r="AI358" s="86">
        <f t="shared" si="112"/>
        <v>84</v>
      </c>
    </row>
    <row r="359" spans="1:35" x14ac:dyDescent="0.25">
      <c r="A359" s="55">
        <v>723000</v>
      </c>
      <c r="B359" s="55" t="s">
        <v>203</v>
      </c>
      <c r="C359" s="56">
        <v>0</v>
      </c>
      <c r="D359" s="63">
        <f t="shared" si="113"/>
        <v>0</v>
      </c>
      <c r="E359" s="70" t="str" cm="1">
        <f t="array" ref="E359">_xlfn.IFS(D359&gt;20%,"10",D359&gt;10%,"7",D359&gt;0%,"4",D359=0,"0")</f>
        <v>0</v>
      </c>
      <c r="F359" s="74">
        <f t="shared" si="96"/>
        <v>0</v>
      </c>
      <c r="G359" s="56">
        <f>VLOOKUP(A359,PAGAMENTO!$A:$C,3,0)</f>
        <v>17214746.669999998</v>
      </c>
      <c r="H359" s="57">
        <f t="shared" si="97"/>
        <v>1.745316657605258E-3</v>
      </c>
      <c r="I359" s="70" t="str" cm="1">
        <f t="array" ref="I359">_xlfn.IFS(H359&gt;20%,"10",H359&gt;10%,"7",H359&gt;0%,"4",H359=0,"0")</f>
        <v>4</v>
      </c>
      <c r="J359" s="74">
        <f t="shared" si="98"/>
        <v>12</v>
      </c>
      <c r="K359" s="56">
        <f>VLOOKUP(A359,MUNIC!C:E,3,0)</f>
        <v>0</v>
      </c>
      <c r="L359" s="57">
        <f t="shared" si="99"/>
        <v>0</v>
      </c>
      <c r="M359" s="70" t="str">
        <f t="shared" si="100"/>
        <v>0</v>
      </c>
      <c r="N359" s="74">
        <f t="shared" si="101"/>
        <v>0</v>
      </c>
      <c r="O359" s="56">
        <f>VLOOKUP(A359,'BENS MOVEIS'!$A:$C,3,0)</f>
        <v>8435560.7300000004</v>
      </c>
      <c r="P359" s="56">
        <v>0</v>
      </c>
      <c r="Q359" s="72">
        <f t="shared" si="95"/>
        <v>8435560.7300000004</v>
      </c>
      <c r="R359" s="57">
        <f t="shared" si="102"/>
        <v>1.1073789507540547E-4</v>
      </c>
      <c r="S359" s="70" t="str" cm="1">
        <f t="array" ref="S359">_xlfn.IFS(R359&gt;20%,"10",R359&gt;10%,"7",R359&gt;0%,"4",R359=0,"0")</f>
        <v>4</v>
      </c>
      <c r="T359" s="74">
        <f t="shared" si="103"/>
        <v>8</v>
      </c>
      <c r="U359" s="55" t="s">
        <v>772</v>
      </c>
      <c r="V359" s="71" t="str">
        <f t="shared" si="104"/>
        <v>10</v>
      </c>
      <c r="W359" s="74">
        <f t="shared" si="105"/>
        <v>40</v>
      </c>
      <c r="X359" s="55">
        <f>VLOOKUP(A359,'NOTAS AUDITORIA-CONTINUA-OM'!$A:$C,3,0)</f>
        <v>11</v>
      </c>
      <c r="Y359" s="57">
        <f>VLOOKUP(A359,'NOTAS AUDITORIA-CONTINUA-OM'!$A:$D,4,0)</f>
        <v>1.853099730458221E-3</v>
      </c>
      <c r="Z359" s="71" t="str">
        <f t="shared" si="106"/>
        <v>4</v>
      </c>
      <c r="AA359" s="74">
        <f t="shared" si="107"/>
        <v>12</v>
      </c>
      <c r="AB359" s="55">
        <f>VLOOKUP(A359,'OM em FOCO'!$B:$G,6,0)</f>
        <v>0</v>
      </c>
      <c r="AC359" s="71">
        <f t="shared" si="108"/>
        <v>0</v>
      </c>
      <c r="AD359" s="74">
        <f t="shared" si="109"/>
        <v>0</v>
      </c>
      <c r="AE359" s="71">
        <f>VLOOKUP(A359,OM_SIAFI!$B:$E,4,0)</f>
        <v>0</v>
      </c>
      <c r="AF359" s="74">
        <f t="shared" si="110"/>
        <v>0</v>
      </c>
      <c r="AG359" s="71">
        <f>VLOOKUP(A359,OM_SIAFI!$B:$F,5,0)</f>
        <v>6</v>
      </c>
      <c r="AH359" s="74">
        <f t="shared" si="111"/>
        <v>6</v>
      </c>
      <c r="AI359" s="86">
        <f t="shared" si="112"/>
        <v>78</v>
      </c>
    </row>
    <row r="360" spans="1:35" x14ac:dyDescent="0.25">
      <c r="A360" s="55">
        <v>786010</v>
      </c>
      <c r="B360" s="55" t="s">
        <v>441</v>
      </c>
      <c r="C360" s="56">
        <v>0</v>
      </c>
      <c r="D360" s="63">
        <f t="shared" si="113"/>
        <v>0</v>
      </c>
      <c r="E360" s="70" t="str" cm="1">
        <f t="array" ref="E360">_xlfn.IFS(D360&gt;20%,"10",D360&gt;10%,"7",D360&gt;0%,"4",D360=0,"0")</f>
        <v>0</v>
      </c>
      <c r="F360" s="74">
        <f t="shared" si="96"/>
        <v>0</v>
      </c>
      <c r="G360" s="56">
        <f>VLOOKUP(A360,PAGAMENTO!$A:$C,3,0)</f>
        <v>18041312.900000002</v>
      </c>
      <c r="H360" s="57">
        <f t="shared" si="97"/>
        <v>1.8291180540177319E-3</v>
      </c>
      <c r="I360" s="70" t="str" cm="1">
        <f t="array" ref="I360">_xlfn.IFS(H360&gt;20%,"10",H360&gt;10%,"7",H360&gt;0%,"4",H360=0,"0")</f>
        <v>4</v>
      </c>
      <c r="J360" s="74">
        <f t="shared" si="98"/>
        <v>12</v>
      </c>
      <c r="K360" s="56">
        <f>VLOOKUP(A360,MUNIC!C:E,3,0)</f>
        <v>0</v>
      </c>
      <c r="L360" s="57">
        <f t="shared" si="99"/>
        <v>0</v>
      </c>
      <c r="M360" s="70" t="str">
        <f t="shared" si="100"/>
        <v>0</v>
      </c>
      <c r="N360" s="74">
        <f t="shared" si="101"/>
        <v>0</v>
      </c>
      <c r="O360" s="56">
        <f>VLOOKUP(A360,'BENS MOVEIS'!$A:$C,3,0)</f>
        <v>8398277.2599999998</v>
      </c>
      <c r="P360" s="56">
        <v>0</v>
      </c>
      <c r="Q360" s="72">
        <f t="shared" si="95"/>
        <v>8398277.2599999998</v>
      </c>
      <c r="R360" s="57">
        <f t="shared" si="102"/>
        <v>1.1024845600655686E-4</v>
      </c>
      <c r="S360" s="70" t="str" cm="1">
        <f t="array" ref="S360">_xlfn.IFS(R360&gt;20%,"10",R360&gt;10%,"7",R360&gt;0%,"4",R360=0,"0")</f>
        <v>4</v>
      </c>
      <c r="T360" s="74">
        <f t="shared" si="103"/>
        <v>8</v>
      </c>
      <c r="U360" s="55" t="s">
        <v>772</v>
      </c>
      <c r="V360" s="71" t="str">
        <f t="shared" si="104"/>
        <v>10</v>
      </c>
      <c r="W360" s="74">
        <f t="shared" si="105"/>
        <v>40</v>
      </c>
      <c r="X360" s="55">
        <f>VLOOKUP(A360,'NOTAS AUDITORIA-CONTINUA-OM'!$A:$C,3,0)</f>
        <v>2</v>
      </c>
      <c r="Y360" s="57">
        <f>VLOOKUP(A360,'NOTAS AUDITORIA-CONTINUA-OM'!$A:$D,4,0)</f>
        <v>3.3692722371967657E-4</v>
      </c>
      <c r="Z360" s="71" t="str">
        <f t="shared" si="106"/>
        <v>4</v>
      </c>
      <c r="AA360" s="74">
        <f t="shared" si="107"/>
        <v>12</v>
      </c>
      <c r="AB360" s="55">
        <f>VLOOKUP(A360,'OM em FOCO'!$B:$G,6,0)</f>
        <v>0</v>
      </c>
      <c r="AC360" s="71">
        <f t="shared" si="108"/>
        <v>0</v>
      </c>
      <c r="AD360" s="74">
        <f t="shared" si="109"/>
        <v>0</v>
      </c>
      <c r="AE360" s="71">
        <f>VLOOKUP(A360,OM_SIAFI!$B:$E,4,0)</f>
        <v>0</v>
      </c>
      <c r="AF360" s="74">
        <f t="shared" si="110"/>
        <v>0</v>
      </c>
      <c r="AG360" s="71">
        <f>VLOOKUP(A360,OM_SIAFI!$B:$F,5,0)</f>
        <v>0</v>
      </c>
      <c r="AH360" s="74">
        <f t="shared" si="111"/>
        <v>0</v>
      </c>
      <c r="AI360" s="86">
        <f t="shared" si="112"/>
        <v>72</v>
      </c>
    </row>
    <row r="361" spans="1:35" x14ac:dyDescent="0.25">
      <c r="A361" s="55">
        <v>783340</v>
      </c>
      <c r="B361" s="55" t="s">
        <v>377</v>
      </c>
      <c r="C361" s="56">
        <v>0</v>
      </c>
      <c r="D361" s="63">
        <f t="shared" si="113"/>
        <v>0</v>
      </c>
      <c r="E361" s="70" t="str" cm="1">
        <f t="array" ref="E361">_xlfn.IFS(D361&gt;20%,"10",D361&gt;10%,"7",D361&gt;0%,"4",D361=0,"0")</f>
        <v>0</v>
      </c>
      <c r="F361" s="74">
        <f t="shared" si="96"/>
        <v>0</v>
      </c>
      <c r="G361" s="56">
        <f>VLOOKUP(A361,PAGAMENTO!$A:$C,3,0)</f>
        <v>16369460.780000001</v>
      </c>
      <c r="H361" s="57">
        <f t="shared" si="97"/>
        <v>1.6596173689351168E-3</v>
      </c>
      <c r="I361" s="70" t="str" cm="1">
        <f t="array" ref="I361">_xlfn.IFS(H361&gt;20%,"10",H361&gt;10%,"7",H361&gt;0%,"4",H361=0,"0")</f>
        <v>4</v>
      </c>
      <c r="J361" s="74">
        <f t="shared" si="98"/>
        <v>12</v>
      </c>
      <c r="K361" s="56">
        <f>VLOOKUP(A361,MUNIC!C:E,3,0)</f>
        <v>429696</v>
      </c>
      <c r="L361" s="57">
        <f t="shared" si="99"/>
        <v>2.0226868663844729E-3</v>
      </c>
      <c r="M361" s="70" t="str">
        <f t="shared" si="100"/>
        <v>4</v>
      </c>
      <c r="N361" s="74">
        <f t="shared" si="101"/>
        <v>8</v>
      </c>
      <c r="O361" s="56">
        <f>VLOOKUP(A361,'BENS MOVEIS'!$A:$C,3,0)</f>
        <v>8387075.5800000001</v>
      </c>
      <c r="P361" s="56">
        <v>0</v>
      </c>
      <c r="Q361" s="72">
        <f t="shared" si="95"/>
        <v>8387075.5800000001</v>
      </c>
      <c r="R361" s="57">
        <f t="shared" si="102"/>
        <v>1.1010140585728857E-4</v>
      </c>
      <c r="S361" s="70" t="str" cm="1">
        <f t="array" ref="S361">_xlfn.IFS(R361&gt;20%,"10",R361&gt;10%,"7",R361&gt;0%,"4",R361=0,"0")</f>
        <v>4</v>
      </c>
      <c r="T361" s="74">
        <f t="shared" si="103"/>
        <v>8</v>
      </c>
      <c r="U361" s="55" t="s">
        <v>772</v>
      </c>
      <c r="V361" s="71" t="str">
        <f t="shared" si="104"/>
        <v>10</v>
      </c>
      <c r="W361" s="74">
        <f t="shared" si="105"/>
        <v>40</v>
      </c>
      <c r="X361" s="55">
        <f>VLOOKUP(A361,'NOTAS AUDITORIA-CONTINUA-OM'!$A:$C,3,0)</f>
        <v>3</v>
      </c>
      <c r="Y361" s="57">
        <f>VLOOKUP(A361,'NOTAS AUDITORIA-CONTINUA-OM'!$A:$D,4,0)</f>
        <v>5.0539083557951485E-4</v>
      </c>
      <c r="Z361" s="71" t="str">
        <f t="shared" si="106"/>
        <v>4</v>
      </c>
      <c r="AA361" s="74">
        <f t="shared" si="107"/>
        <v>12</v>
      </c>
      <c r="AB361" s="55">
        <f>VLOOKUP(A361,'OM em FOCO'!$B:$G,6,0)</f>
        <v>0</v>
      </c>
      <c r="AC361" s="71">
        <f t="shared" si="108"/>
        <v>0</v>
      </c>
      <c r="AD361" s="74">
        <f t="shared" si="109"/>
        <v>0</v>
      </c>
      <c r="AE361" s="71">
        <f>VLOOKUP(A361,OM_SIAFI!$B:$E,4,0)</f>
        <v>0</v>
      </c>
      <c r="AF361" s="74">
        <f t="shared" si="110"/>
        <v>0</v>
      </c>
      <c r="AG361" s="71">
        <f>VLOOKUP(A361,OM_SIAFI!$B:$F,5,0)</f>
        <v>0</v>
      </c>
      <c r="AH361" s="74">
        <f t="shared" si="111"/>
        <v>0</v>
      </c>
      <c r="AI361" s="86">
        <f t="shared" si="112"/>
        <v>80</v>
      </c>
    </row>
    <row r="362" spans="1:35" x14ac:dyDescent="0.25">
      <c r="A362" s="55">
        <v>787900</v>
      </c>
      <c r="B362" s="55" t="s">
        <v>473</v>
      </c>
      <c r="C362" s="56">
        <v>0</v>
      </c>
      <c r="D362" s="63">
        <f t="shared" si="113"/>
        <v>0</v>
      </c>
      <c r="E362" s="70" t="str" cm="1">
        <f t="array" ref="E362">_xlfn.IFS(D362&gt;20%,"10",D362&gt;10%,"7",D362&gt;0%,"4",D362=0,"0")</f>
        <v>0</v>
      </c>
      <c r="F362" s="74">
        <f t="shared" si="96"/>
        <v>0</v>
      </c>
      <c r="G362" s="56">
        <f>VLOOKUP(A362,PAGAMENTO!$A:$C,3,0)</f>
        <v>32702085.599999998</v>
      </c>
      <c r="H362" s="57">
        <f t="shared" si="97"/>
        <v>3.3155001249933025E-3</v>
      </c>
      <c r="I362" s="70" t="str" cm="1">
        <f t="array" ref="I362">_xlfn.IFS(H362&gt;20%,"10",H362&gt;10%,"7",H362&gt;0%,"4",H362=0,"0")</f>
        <v>4</v>
      </c>
      <c r="J362" s="74">
        <f t="shared" si="98"/>
        <v>12</v>
      </c>
      <c r="K362" s="56">
        <f>VLOOKUP(A362,MUNIC!C:E,3,0)</f>
        <v>1420797</v>
      </c>
      <c r="L362" s="57">
        <f t="shared" si="99"/>
        <v>6.6880479029324457E-3</v>
      </c>
      <c r="M362" s="70" t="str">
        <f t="shared" si="100"/>
        <v>4</v>
      </c>
      <c r="N362" s="74">
        <f t="shared" si="101"/>
        <v>8</v>
      </c>
      <c r="O362" s="56">
        <f>VLOOKUP(A362,'BENS MOVEIS'!$A:$C,3,0)</f>
        <v>8148659.1200000001</v>
      </c>
      <c r="P362" s="56">
        <v>0</v>
      </c>
      <c r="Q362" s="72">
        <f t="shared" si="95"/>
        <v>8148659.1200000001</v>
      </c>
      <c r="R362" s="57">
        <f t="shared" si="102"/>
        <v>1.0697159175520581E-4</v>
      </c>
      <c r="S362" s="70" t="str" cm="1">
        <f t="array" ref="S362">_xlfn.IFS(R362&gt;20%,"10",R362&gt;10%,"7",R362&gt;0%,"4",R362=0,"0")</f>
        <v>4</v>
      </c>
      <c r="T362" s="74">
        <f t="shared" si="103"/>
        <v>8</v>
      </c>
      <c r="U362" s="55" t="s">
        <v>772</v>
      </c>
      <c r="V362" s="71" t="str">
        <f t="shared" si="104"/>
        <v>10</v>
      </c>
      <c r="W362" s="74">
        <f t="shared" si="105"/>
        <v>40</v>
      </c>
      <c r="X362" s="55">
        <f>VLOOKUP(A362,'NOTAS AUDITORIA-CONTINUA-OM'!$A:$C,3,0)</f>
        <v>8</v>
      </c>
      <c r="Y362" s="57">
        <f>VLOOKUP(A362,'NOTAS AUDITORIA-CONTINUA-OM'!$A:$D,4,0)</f>
        <v>1.3477088948787063E-3</v>
      </c>
      <c r="Z362" s="71" t="str">
        <f t="shared" si="106"/>
        <v>4</v>
      </c>
      <c r="AA362" s="74">
        <f t="shared" si="107"/>
        <v>12</v>
      </c>
      <c r="AB362" s="55">
        <f>VLOOKUP(A362,'OM em FOCO'!$B:$G,6,0)</f>
        <v>0</v>
      </c>
      <c r="AC362" s="71">
        <f t="shared" si="108"/>
        <v>0</v>
      </c>
      <c r="AD362" s="74">
        <f t="shared" si="109"/>
        <v>0</v>
      </c>
      <c r="AE362" s="71">
        <f>VLOOKUP(A362,OM_SIAFI!$B:$E,4,0)</f>
        <v>5</v>
      </c>
      <c r="AF362" s="74">
        <f t="shared" si="110"/>
        <v>5</v>
      </c>
      <c r="AG362" s="71">
        <f>VLOOKUP(A362,OM_SIAFI!$B:$F,5,0)</f>
        <v>0</v>
      </c>
      <c r="AH362" s="74">
        <f t="shared" si="111"/>
        <v>0</v>
      </c>
      <c r="AI362" s="86">
        <f t="shared" si="112"/>
        <v>85</v>
      </c>
    </row>
    <row r="363" spans="1:35" x14ac:dyDescent="0.25">
      <c r="A363" s="55">
        <v>785900</v>
      </c>
      <c r="B363" s="55" t="s">
        <v>439</v>
      </c>
      <c r="C363" s="56">
        <v>0</v>
      </c>
      <c r="D363" s="63">
        <f t="shared" si="113"/>
        <v>0</v>
      </c>
      <c r="E363" s="70" t="str" cm="1">
        <f t="array" ref="E363">_xlfn.IFS(D363&gt;20%,"10",D363&gt;10%,"7",D363&gt;0%,"4",D363=0,"0")</f>
        <v>0</v>
      </c>
      <c r="F363" s="74">
        <f t="shared" si="96"/>
        <v>0</v>
      </c>
      <c r="G363" s="56">
        <f>VLOOKUP(A363,PAGAMENTO!$A:$C,3,0)</f>
        <v>20261406.980000004</v>
      </c>
      <c r="H363" s="57">
        <f t="shared" si="97"/>
        <v>2.0542022364081329E-3</v>
      </c>
      <c r="I363" s="70" t="str" cm="1">
        <f t="array" ref="I363">_xlfn.IFS(H363&gt;20%,"10",H363&gt;10%,"7",H363&gt;0%,"4",H363=0,"0")</f>
        <v>4</v>
      </c>
      <c r="J363" s="74">
        <f t="shared" si="98"/>
        <v>12</v>
      </c>
      <c r="K363" s="56">
        <f>VLOOKUP(A363,MUNIC!C:E,3,0)</f>
        <v>0</v>
      </c>
      <c r="L363" s="57">
        <f t="shared" si="99"/>
        <v>0</v>
      </c>
      <c r="M363" s="70" t="str">
        <f t="shared" si="100"/>
        <v>0</v>
      </c>
      <c r="N363" s="74">
        <f t="shared" si="101"/>
        <v>0</v>
      </c>
      <c r="O363" s="56">
        <f>VLOOKUP(A363,'BENS MOVEIS'!$A:$C,3,0)</f>
        <v>7907152.3399999999</v>
      </c>
      <c r="P363" s="56">
        <v>0</v>
      </c>
      <c r="Q363" s="72">
        <f t="shared" si="95"/>
        <v>7907152.3399999999</v>
      </c>
      <c r="R363" s="57">
        <f t="shared" si="102"/>
        <v>1.0380120945109559E-4</v>
      </c>
      <c r="S363" s="70" t="str" cm="1">
        <f t="array" ref="S363">_xlfn.IFS(R363&gt;20%,"10",R363&gt;10%,"7",R363&gt;0%,"4",R363=0,"0")</f>
        <v>4</v>
      </c>
      <c r="T363" s="74">
        <f t="shared" si="103"/>
        <v>8</v>
      </c>
      <c r="U363" s="55" t="s">
        <v>772</v>
      </c>
      <c r="V363" s="71" t="str">
        <f t="shared" si="104"/>
        <v>10</v>
      </c>
      <c r="W363" s="74">
        <f t="shared" si="105"/>
        <v>40</v>
      </c>
      <c r="X363" s="55">
        <f>VLOOKUP(A363,'NOTAS AUDITORIA-CONTINUA-OM'!$A:$C,3,0)</f>
        <v>8</v>
      </c>
      <c r="Y363" s="57">
        <f>VLOOKUP(A363,'NOTAS AUDITORIA-CONTINUA-OM'!$A:$D,4,0)</f>
        <v>1.3477088948787063E-3</v>
      </c>
      <c r="Z363" s="71" t="str">
        <f t="shared" si="106"/>
        <v>4</v>
      </c>
      <c r="AA363" s="74">
        <f t="shared" si="107"/>
        <v>12</v>
      </c>
      <c r="AB363" s="55">
        <f>VLOOKUP(A363,'OM em FOCO'!$B:$G,6,0)</f>
        <v>0</v>
      </c>
      <c r="AC363" s="71">
        <f t="shared" si="108"/>
        <v>0</v>
      </c>
      <c r="AD363" s="74">
        <f t="shared" si="109"/>
        <v>0</v>
      </c>
      <c r="AE363" s="71">
        <f>VLOOKUP(A363,OM_SIAFI!$B:$E,4,0)</f>
        <v>0</v>
      </c>
      <c r="AF363" s="74">
        <f t="shared" si="110"/>
        <v>0</v>
      </c>
      <c r="AG363" s="71">
        <f>VLOOKUP(A363,OM_SIAFI!$B:$F,5,0)</f>
        <v>0</v>
      </c>
      <c r="AH363" s="74">
        <f t="shared" si="111"/>
        <v>0</v>
      </c>
      <c r="AI363" s="86">
        <f t="shared" si="112"/>
        <v>72</v>
      </c>
    </row>
    <row r="364" spans="1:35" x14ac:dyDescent="0.25">
      <c r="A364" s="55">
        <v>784000</v>
      </c>
      <c r="B364" s="55" t="s">
        <v>389</v>
      </c>
      <c r="C364" s="56">
        <v>0</v>
      </c>
      <c r="D364" s="63">
        <f t="shared" si="113"/>
        <v>0</v>
      </c>
      <c r="E364" s="70" t="str" cm="1">
        <f t="array" ref="E364">_xlfn.IFS(D364&gt;20%,"10",D364&gt;10%,"7",D364&gt;0%,"4",D364=0,"0")</f>
        <v>0</v>
      </c>
      <c r="F364" s="74">
        <f t="shared" si="96"/>
        <v>0</v>
      </c>
      <c r="G364" s="56">
        <f>VLOOKUP(A364,PAGAMENTO!$A:$C,3,0)</f>
        <v>54616566.210000001</v>
      </c>
      <c r="H364" s="57">
        <f t="shared" si="97"/>
        <v>5.5372991897483142E-3</v>
      </c>
      <c r="I364" s="70" t="str" cm="1">
        <f t="array" ref="I364">_xlfn.IFS(H364&gt;20%,"10",H364&gt;10%,"7",H364&gt;0%,"4",H364=0,"0")</f>
        <v>4</v>
      </c>
      <c r="J364" s="74">
        <f t="shared" si="98"/>
        <v>12</v>
      </c>
      <c r="K364" s="56">
        <f>VLOOKUP(A364,MUNIC!C:E,3,0)</f>
        <v>806361.59999999998</v>
      </c>
      <c r="L364" s="57">
        <f t="shared" si="99"/>
        <v>3.7957463366584047E-3</v>
      </c>
      <c r="M364" s="70" t="str">
        <f t="shared" si="100"/>
        <v>4</v>
      </c>
      <c r="N364" s="74">
        <f t="shared" si="101"/>
        <v>8</v>
      </c>
      <c r="O364" s="56">
        <f>VLOOKUP(A364,'BENS MOVEIS'!$A:$C,3,0)</f>
        <v>7757396.6600000001</v>
      </c>
      <c r="P364" s="56">
        <v>0</v>
      </c>
      <c r="Q364" s="72">
        <f t="shared" si="95"/>
        <v>7757396.6600000001</v>
      </c>
      <c r="R364" s="57">
        <f t="shared" si="102"/>
        <v>1.0183529049092399E-4</v>
      </c>
      <c r="S364" s="70" t="str" cm="1">
        <f t="array" ref="S364">_xlfn.IFS(R364&gt;20%,"10",R364&gt;10%,"7",R364&gt;0%,"4",R364=0,"0")</f>
        <v>4</v>
      </c>
      <c r="T364" s="74">
        <f t="shared" si="103"/>
        <v>8</v>
      </c>
      <c r="U364" s="55" t="s">
        <v>772</v>
      </c>
      <c r="V364" s="71" t="str">
        <f t="shared" si="104"/>
        <v>10</v>
      </c>
      <c r="W364" s="74">
        <f t="shared" si="105"/>
        <v>40</v>
      </c>
      <c r="X364" s="55">
        <f>VLOOKUP(A364,'NOTAS AUDITORIA-CONTINUA-OM'!$A:$C,3,0)</f>
        <v>9</v>
      </c>
      <c r="Y364" s="57">
        <f>VLOOKUP(A364,'NOTAS AUDITORIA-CONTINUA-OM'!$A:$D,4,0)</f>
        <v>1.5161725067385444E-3</v>
      </c>
      <c r="Z364" s="71" t="str">
        <f t="shared" si="106"/>
        <v>4</v>
      </c>
      <c r="AA364" s="74">
        <f t="shared" si="107"/>
        <v>12</v>
      </c>
      <c r="AB364" s="55">
        <f>VLOOKUP(A364,'OM em FOCO'!$B:$G,6,0)</f>
        <v>1</v>
      </c>
      <c r="AC364" s="71">
        <f t="shared" si="108"/>
        <v>2</v>
      </c>
      <c r="AD364" s="74">
        <f t="shared" si="109"/>
        <v>4</v>
      </c>
      <c r="AE364" s="71">
        <f>VLOOKUP(A364,OM_SIAFI!$B:$E,4,0)</f>
        <v>0</v>
      </c>
      <c r="AF364" s="74">
        <f t="shared" si="110"/>
        <v>0</v>
      </c>
      <c r="AG364" s="71">
        <f>VLOOKUP(A364,OM_SIAFI!$B:$F,5,0)</f>
        <v>4</v>
      </c>
      <c r="AH364" s="74">
        <f t="shared" si="111"/>
        <v>4</v>
      </c>
      <c r="AI364" s="86">
        <f t="shared" si="112"/>
        <v>88</v>
      </c>
    </row>
    <row r="365" spans="1:35" x14ac:dyDescent="0.25">
      <c r="A365" s="55">
        <v>788701</v>
      </c>
      <c r="B365" s="55" t="s">
        <v>504</v>
      </c>
      <c r="C365" s="56">
        <v>0</v>
      </c>
      <c r="D365" s="63">
        <f t="shared" si="113"/>
        <v>0</v>
      </c>
      <c r="E365" s="70" t="str" cm="1">
        <f t="array" ref="E365">_xlfn.IFS(D365&gt;20%,"10",D365&gt;10%,"7",D365&gt;0%,"4",D365=0,"0")</f>
        <v>0</v>
      </c>
      <c r="F365" s="74">
        <f t="shared" si="96"/>
        <v>0</v>
      </c>
      <c r="G365" s="56">
        <f>VLOOKUP(A365,PAGAMENTO!$A:$C,3,0)</f>
        <v>34693487.099999994</v>
      </c>
      <c r="H365" s="57">
        <f t="shared" si="97"/>
        <v>3.5173983159197506E-3</v>
      </c>
      <c r="I365" s="70" t="str" cm="1">
        <f t="array" ref="I365">_xlfn.IFS(H365&gt;20%,"10",H365&gt;10%,"7",H365&gt;0%,"4",H365=0,"0")</f>
        <v>4</v>
      </c>
      <c r="J365" s="74">
        <f t="shared" si="98"/>
        <v>12</v>
      </c>
      <c r="K365" s="56">
        <f>VLOOKUP(A365,MUNIC!C:E,3,0)</f>
        <v>0</v>
      </c>
      <c r="L365" s="57">
        <f t="shared" si="99"/>
        <v>0</v>
      </c>
      <c r="M365" s="70" t="str">
        <f t="shared" si="100"/>
        <v>0</v>
      </c>
      <c r="N365" s="74">
        <f t="shared" si="101"/>
        <v>0</v>
      </c>
      <c r="O365" s="56">
        <f>VLOOKUP(A365,'BENS MOVEIS'!$A:$C,3,0)</f>
        <v>6869680.1100000003</v>
      </c>
      <c r="P365" s="56">
        <v>0</v>
      </c>
      <c r="Q365" s="72">
        <f t="shared" si="95"/>
        <v>6869680.1100000003</v>
      </c>
      <c r="R365" s="57">
        <f t="shared" si="102"/>
        <v>9.0181783946777404E-5</v>
      </c>
      <c r="S365" s="70" t="str" cm="1">
        <f t="array" ref="S365">_xlfn.IFS(R365&gt;20%,"10",R365&gt;10%,"7",R365&gt;0%,"4",R365=0,"0")</f>
        <v>4</v>
      </c>
      <c r="T365" s="74">
        <f t="shared" si="103"/>
        <v>8</v>
      </c>
      <c r="U365" s="55" t="s">
        <v>772</v>
      </c>
      <c r="V365" s="71" t="str">
        <f t="shared" si="104"/>
        <v>10</v>
      </c>
      <c r="W365" s="74">
        <f t="shared" si="105"/>
        <v>40</v>
      </c>
      <c r="X365" s="55">
        <f>VLOOKUP(A365,'NOTAS AUDITORIA-CONTINUA-OM'!$A:$C,3,0)</f>
        <v>4</v>
      </c>
      <c r="Y365" s="57">
        <f>VLOOKUP(A365,'NOTAS AUDITORIA-CONTINUA-OM'!$A:$D,4,0)</f>
        <v>6.7385444743935314E-4</v>
      </c>
      <c r="Z365" s="71" t="str">
        <f t="shared" si="106"/>
        <v>4</v>
      </c>
      <c r="AA365" s="74">
        <f t="shared" si="107"/>
        <v>12</v>
      </c>
      <c r="AB365" s="55">
        <f>VLOOKUP(A365,'OM em FOCO'!$B:$G,6,0)</f>
        <v>0</v>
      </c>
      <c r="AC365" s="71">
        <f t="shared" si="108"/>
        <v>0</v>
      </c>
      <c r="AD365" s="74">
        <f t="shared" si="109"/>
        <v>0</v>
      </c>
      <c r="AE365" s="71">
        <f>VLOOKUP(A365,OM_SIAFI!$B:$E,4,0)</f>
        <v>0</v>
      </c>
      <c r="AF365" s="74">
        <f t="shared" si="110"/>
        <v>0</v>
      </c>
      <c r="AG365" s="71">
        <f>VLOOKUP(A365,OM_SIAFI!$B:$F,5,0)</f>
        <v>0</v>
      </c>
      <c r="AH365" s="74">
        <f t="shared" si="111"/>
        <v>0</v>
      </c>
      <c r="AI365" s="86">
        <f t="shared" si="112"/>
        <v>72</v>
      </c>
    </row>
    <row r="366" spans="1:35" x14ac:dyDescent="0.25">
      <c r="A366" s="55">
        <v>791191</v>
      </c>
      <c r="B366" s="55" t="s">
        <v>538</v>
      </c>
      <c r="C366" s="56">
        <v>0</v>
      </c>
      <c r="D366" s="63">
        <f t="shared" si="113"/>
        <v>0</v>
      </c>
      <c r="E366" s="70" t="str" cm="1">
        <f t="array" ref="E366">_xlfn.IFS(D366&gt;20%,"10",D366&gt;10%,"7",D366&gt;0%,"4",D366=0,"0")</f>
        <v>0</v>
      </c>
      <c r="F366" s="74">
        <f t="shared" si="96"/>
        <v>0</v>
      </c>
      <c r="G366" s="56">
        <f>VLOOKUP(A366,PAGAMENTO!$A:$C,3,0)</f>
        <v>28881902.019999996</v>
      </c>
      <c r="H366" s="57">
        <f t="shared" si="97"/>
        <v>2.9281909089417316E-3</v>
      </c>
      <c r="I366" s="70" t="str" cm="1">
        <f t="array" ref="I366">_xlfn.IFS(H366&gt;20%,"10",H366&gt;10%,"7",H366&gt;0%,"4",H366=0,"0")</f>
        <v>4</v>
      </c>
      <c r="J366" s="74">
        <f t="shared" si="98"/>
        <v>12</v>
      </c>
      <c r="K366" s="56">
        <f>VLOOKUP(A366,MUNIC!C:E,3,0)</f>
        <v>0</v>
      </c>
      <c r="L366" s="57">
        <f t="shared" si="99"/>
        <v>0</v>
      </c>
      <c r="M366" s="70" t="str">
        <f t="shared" si="100"/>
        <v>0</v>
      </c>
      <c r="N366" s="74">
        <f t="shared" si="101"/>
        <v>0</v>
      </c>
      <c r="O366" s="56">
        <f>VLOOKUP(A366,'BENS MOVEIS'!$A:$C,3,0)</f>
        <v>6838348.6799999997</v>
      </c>
      <c r="P366" s="56">
        <v>0</v>
      </c>
      <c r="Q366" s="72">
        <f t="shared" si="95"/>
        <v>6838348.6799999997</v>
      </c>
      <c r="R366" s="57">
        <f t="shared" si="102"/>
        <v>8.9770480333543573E-5</v>
      </c>
      <c r="S366" s="70" t="str" cm="1">
        <f t="array" ref="S366">_xlfn.IFS(R366&gt;20%,"10",R366&gt;10%,"7",R366&gt;0%,"4",R366=0,"0")</f>
        <v>4</v>
      </c>
      <c r="T366" s="74">
        <f t="shared" si="103"/>
        <v>8</v>
      </c>
      <c r="U366" s="55" t="s">
        <v>772</v>
      </c>
      <c r="V366" s="71" t="str">
        <f t="shared" si="104"/>
        <v>10</v>
      </c>
      <c r="W366" s="74">
        <f t="shared" si="105"/>
        <v>40</v>
      </c>
      <c r="X366" s="55">
        <f>VLOOKUP(A366,'NOTAS AUDITORIA-CONTINUA-OM'!$A:$C,3,0)</f>
        <v>4</v>
      </c>
      <c r="Y366" s="57">
        <f>VLOOKUP(A366,'NOTAS AUDITORIA-CONTINUA-OM'!$A:$D,4,0)</f>
        <v>6.7385444743935314E-4</v>
      </c>
      <c r="Z366" s="71" t="str">
        <f t="shared" si="106"/>
        <v>4</v>
      </c>
      <c r="AA366" s="74">
        <f t="shared" si="107"/>
        <v>12</v>
      </c>
      <c r="AB366" s="55">
        <f>VLOOKUP(A366,'OM em FOCO'!$B:$G,6,0)</f>
        <v>0</v>
      </c>
      <c r="AC366" s="71">
        <f t="shared" si="108"/>
        <v>0</v>
      </c>
      <c r="AD366" s="74">
        <f t="shared" si="109"/>
        <v>0</v>
      </c>
      <c r="AE366" s="71">
        <f>VLOOKUP(A366,OM_SIAFI!$B:$E,4,0)</f>
        <v>0</v>
      </c>
      <c r="AF366" s="74">
        <f t="shared" si="110"/>
        <v>0</v>
      </c>
      <c r="AG366" s="71">
        <f>VLOOKUP(A366,OM_SIAFI!$B:$F,5,0)</f>
        <v>0</v>
      </c>
      <c r="AH366" s="74">
        <f t="shared" si="111"/>
        <v>0</v>
      </c>
      <c r="AI366" s="86">
        <f t="shared" si="112"/>
        <v>72</v>
      </c>
    </row>
    <row r="367" spans="1:35" x14ac:dyDescent="0.25">
      <c r="A367" s="55">
        <v>771260</v>
      </c>
      <c r="B367" s="55" t="s">
        <v>299</v>
      </c>
      <c r="C367" s="56">
        <v>0</v>
      </c>
      <c r="D367" s="63">
        <f t="shared" si="113"/>
        <v>0</v>
      </c>
      <c r="E367" s="70" t="str" cm="1">
        <f t="array" ref="E367">_xlfn.IFS(D367&gt;20%,"10",D367&gt;10%,"7",D367&gt;0%,"4",D367=0,"0")</f>
        <v>0</v>
      </c>
      <c r="F367" s="74">
        <f t="shared" si="96"/>
        <v>0</v>
      </c>
      <c r="G367" s="56">
        <f>VLOOKUP(A367,PAGAMENTO!$A:$C,3,0)</f>
        <v>4656635.6499999994</v>
      </c>
      <c r="H367" s="57">
        <f t="shared" si="97"/>
        <v>4.7211288810348134E-4</v>
      </c>
      <c r="I367" s="70" t="str" cm="1">
        <f t="array" ref="I367">_xlfn.IFS(H367&gt;20%,"10",H367&gt;10%,"7",H367&gt;0%,"4",H367=0,"0")</f>
        <v>4</v>
      </c>
      <c r="J367" s="74">
        <f t="shared" si="98"/>
        <v>12</v>
      </c>
      <c r="K367" s="56">
        <f>VLOOKUP(A367,MUNIC!C:E,3,0)</f>
        <v>0</v>
      </c>
      <c r="L367" s="57">
        <f t="shared" si="99"/>
        <v>0</v>
      </c>
      <c r="M367" s="70" t="str">
        <f t="shared" si="100"/>
        <v>0</v>
      </c>
      <c r="N367" s="74">
        <f t="shared" si="101"/>
        <v>0</v>
      </c>
      <c r="O367" s="56">
        <f>VLOOKUP(A367,'BENS MOVEIS'!$A:$C,3,0)</f>
        <v>6632778.0099999998</v>
      </c>
      <c r="P367" s="56">
        <v>0</v>
      </c>
      <c r="Q367" s="72">
        <f t="shared" si="95"/>
        <v>6632778.0099999998</v>
      </c>
      <c r="R367" s="57">
        <f t="shared" si="102"/>
        <v>8.707184961844696E-5</v>
      </c>
      <c r="S367" s="70" t="str" cm="1">
        <f t="array" ref="S367">_xlfn.IFS(R367&gt;20%,"10",R367&gt;10%,"7",R367&gt;0%,"4",R367=0,"0")</f>
        <v>4</v>
      </c>
      <c r="T367" s="74">
        <f t="shared" si="103"/>
        <v>8</v>
      </c>
      <c r="U367" s="55" t="s">
        <v>772</v>
      </c>
      <c r="V367" s="71" t="str">
        <f t="shared" si="104"/>
        <v>10</v>
      </c>
      <c r="W367" s="74">
        <f t="shared" si="105"/>
        <v>40</v>
      </c>
      <c r="X367" s="55">
        <f>VLOOKUP(A367,'NOTAS AUDITORIA-CONTINUA-OM'!$A:$C,3,0)</f>
        <v>2</v>
      </c>
      <c r="Y367" s="57">
        <f>VLOOKUP(A367,'NOTAS AUDITORIA-CONTINUA-OM'!$A:$D,4,0)</f>
        <v>3.3692722371967657E-4</v>
      </c>
      <c r="Z367" s="71" t="str">
        <f t="shared" si="106"/>
        <v>4</v>
      </c>
      <c r="AA367" s="74">
        <f t="shared" si="107"/>
        <v>12</v>
      </c>
      <c r="AB367" s="55">
        <f>VLOOKUP(A367,'OM em FOCO'!$B:$G,6,0)</f>
        <v>0</v>
      </c>
      <c r="AC367" s="71">
        <f t="shared" si="108"/>
        <v>0</v>
      </c>
      <c r="AD367" s="74">
        <f t="shared" si="109"/>
        <v>0</v>
      </c>
      <c r="AE367" s="71">
        <f>VLOOKUP(A367,OM_SIAFI!$B:$E,4,0)</f>
        <v>0</v>
      </c>
      <c r="AF367" s="74">
        <f t="shared" si="110"/>
        <v>0</v>
      </c>
      <c r="AG367" s="71">
        <f>VLOOKUP(A367,OM_SIAFI!$B:$F,5,0)</f>
        <v>0</v>
      </c>
      <c r="AH367" s="74">
        <f t="shared" si="111"/>
        <v>0</v>
      </c>
      <c r="AI367" s="86">
        <f t="shared" si="112"/>
        <v>72</v>
      </c>
    </row>
    <row r="368" spans="1:35" x14ac:dyDescent="0.25">
      <c r="A368" s="55">
        <v>771230</v>
      </c>
      <c r="B368" s="55" t="s">
        <v>297</v>
      </c>
      <c r="C368" s="56">
        <v>0</v>
      </c>
      <c r="D368" s="63">
        <f t="shared" si="113"/>
        <v>0</v>
      </c>
      <c r="E368" s="70" t="str" cm="1">
        <f t="array" ref="E368">_xlfn.IFS(D368&gt;20%,"10",D368&gt;10%,"7",D368&gt;0%,"4",D368=0,"0")</f>
        <v>0</v>
      </c>
      <c r="F368" s="74">
        <f t="shared" si="96"/>
        <v>0</v>
      </c>
      <c r="G368" s="56">
        <f>VLOOKUP(A368,PAGAMENTO!$A:$C,3,0)</f>
        <v>5493725.5800000001</v>
      </c>
      <c r="H368" s="57">
        <f t="shared" si="97"/>
        <v>5.5698122957542823E-4</v>
      </c>
      <c r="I368" s="70" t="str" cm="1">
        <f t="array" ref="I368">_xlfn.IFS(H368&gt;20%,"10",H368&gt;10%,"7",H368&gt;0%,"4",H368=0,"0")</f>
        <v>4</v>
      </c>
      <c r="J368" s="74">
        <f t="shared" si="98"/>
        <v>12</v>
      </c>
      <c r="K368" s="56">
        <f>VLOOKUP(A368,MUNIC!C:E,3,0)</f>
        <v>0</v>
      </c>
      <c r="L368" s="57">
        <f t="shared" si="99"/>
        <v>0</v>
      </c>
      <c r="M368" s="70" t="str">
        <f t="shared" si="100"/>
        <v>0</v>
      </c>
      <c r="N368" s="74">
        <f t="shared" si="101"/>
        <v>0</v>
      </c>
      <c r="O368" s="56">
        <f>VLOOKUP(A368,'BENS MOVEIS'!$A:$C,3,0)</f>
        <v>6401523.9699999997</v>
      </c>
      <c r="P368" s="56">
        <v>0</v>
      </c>
      <c r="Q368" s="72">
        <f t="shared" si="95"/>
        <v>6401523.9699999997</v>
      </c>
      <c r="R368" s="57">
        <f t="shared" si="102"/>
        <v>8.4036060245701419E-5</v>
      </c>
      <c r="S368" s="70" t="str" cm="1">
        <f t="array" ref="S368">_xlfn.IFS(R368&gt;20%,"10",R368&gt;10%,"7",R368&gt;0%,"4",R368=0,"0")</f>
        <v>4</v>
      </c>
      <c r="T368" s="74">
        <f t="shared" si="103"/>
        <v>8</v>
      </c>
      <c r="U368" s="55" t="s">
        <v>772</v>
      </c>
      <c r="V368" s="71" t="str">
        <f t="shared" si="104"/>
        <v>10</v>
      </c>
      <c r="W368" s="74">
        <f t="shared" si="105"/>
        <v>40</v>
      </c>
      <c r="X368" s="55">
        <f>VLOOKUP(A368,'NOTAS AUDITORIA-CONTINUA-OM'!$A:$C,3,0)</f>
        <v>5</v>
      </c>
      <c r="Y368" s="57">
        <f>VLOOKUP(A368,'NOTAS AUDITORIA-CONTINUA-OM'!$A:$D,4,0)</f>
        <v>8.4231805929919142E-4</v>
      </c>
      <c r="Z368" s="71" t="str">
        <f t="shared" si="106"/>
        <v>4</v>
      </c>
      <c r="AA368" s="74">
        <f t="shared" si="107"/>
        <v>12</v>
      </c>
      <c r="AB368" s="55">
        <f>VLOOKUP(A368,'OM em FOCO'!$B:$G,6,0)</f>
        <v>0</v>
      </c>
      <c r="AC368" s="71">
        <f t="shared" si="108"/>
        <v>0</v>
      </c>
      <c r="AD368" s="74">
        <f t="shared" si="109"/>
        <v>0</v>
      </c>
      <c r="AE368" s="71">
        <f>VLOOKUP(A368,OM_SIAFI!$B:$E,4,0)</f>
        <v>0</v>
      </c>
      <c r="AF368" s="74">
        <f t="shared" si="110"/>
        <v>0</v>
      </c>
      <c r="AG368" s="71">
        <f>VLOOKUP(A368,OM_SIAFI!$B:$F,5,0)</f>
        <v>0</v>
      </c>
      <c r="AH368" s="74">
        <f t="shared" si="111"/>
        <v>0</v>
      </c>
      <c r="AI368" s="86">
        <f t="shared" si="112"/>
        <v>72</v>
      </c>
    </row>
    <row r="369" spans="1:35" x14ac:dyDescent="0.25">
      <c r="A369" s="55">
        <v>771220</v>
      </c>
      <c r="B369" s="55" t="s">
        <v>296</v>
      </c>
      <c r="C369" s="56">
        <v>0</v>
      </c>
      <c r="D369" s="63">
        <f t="shared" si="113"/>
        <v>0</v>
      </c>
      <c r="E369" s="70" t="str" cm="1">
        <f t="array" ref="E369">_xlfn.IFS(D369&gt;20%,"10",D369&gt;10%,"7",D369&gt;0%,"4",D369=0,"0")</f>
        <v>0</v>
      </c>
      <c r="F369" s="74">
        <f t="shared" si="96"/>
        <v>0</v>
      </c>
      <c r="G369" s="56">
        <f>VLOOKUP(A369,PAGAMENTO!$A:$C,3,0)</f>
        <v>7972426.8300000001</v>
      </c>
      <c r="H369" s="57">
        <f t="shared" si="97"/>
        <v>8.0828429338356824E-4</v>
      </c>
      <c r="I369" s="70" t="str" cm="1">
        <f t="array" ref="I369">_xlfn.IFS(H369&gt;20%,"10",H369&gt;10%,"7",H369&gt;0%,"4",H369=0,"0")</f>
        <v>4</v>
      </c>
      <c r="J369" s="74">
        <f t="shared" si="98"/>
        <v>12</v>
      </c>
      <c r="K369" s="56">
        <f>VLOOKUP(A369,MUNIC!C:E,3,0)</f>
        <v>0</v>
      </c>
      <c r="L369" s="57">
        <f t="shared" si="99"/>
        <v>0</v>
      </c>
      <c r="M369" s="70" t="str">
        <f t="shared" si="100"/>
        <v>0</v>
      </c>
      <c r="N369" s="74">
        <f t="shared" si="101"/>
        <v>0</v>
      </c>
      <c r="O369" s="56">
        <f>VLOOKUP(A369,'BENS MOVEIS'!$A:$C,3,0)</f>
        <v>6370774.0099999998</v>
      </c>
      <c r="P369" s="56">
        <v>0</v>
      </c>
      <c r="Q369" s="72">
        <f t="shared" si="95"/>
        <v>6370774.0099999998</v>
      </c>
      <c r="R369" s="57">
        <f t="shared" si="102"/>
        <v>8.3632389884827509E-5</v>
      </c>
      <c r="S369" s="70" t="str" cm="1">
        <f t="array" ref="S369">_xlfn.IFS(R369&gt;20%,"10",R369&gt;10%,"7",R369&gt;0%,"4",R369=0,"0")</f>
        <v>4</v>
      </c>
      <c r="T369" s="74">
        <f t="shared" si="103"/>
        <v>8</v>
      </c>
      <c r="U369" s="55" t="s">
        <v>772</v>
      </c>
      <c r="V369" s="71" t="str">
        <f t="shared" si="104"/>
        <v>10</v>
      </c>
      <c r="W369" s="74">
        <f t="shared" si="105"/>
        <v>40</v>
      </c>
      <c r="X369" s="55">
        <f>VLOOKUP(A369,'NOTAS AUDITORIA-CONTINUA-OM'!$A:$C,3,0)</f>
        <v>5</v>
      </c>
      <c r="Y369" s="57">
        <f>VLOOKUP(A369,'NOTAS AUDITORIA-CONTINUA-OM'!$A:$D,4,0)</f>
        <v>8.4231805929919142E-4</v>
      </c>
      <c r="Z369" s="71" t="str">
        <f t="shared" si="106"/>
        <v>4</v>
      </c>
      <c r="AA369" s="74">
        <f t="shared" si="107"/>
        <v>12</v>
      </c>
      <c r="AB369" s="55">
        <f>VLOOKUP(A369,'OM em FOCO'!$B:$G,6,0)</f>
        <v>0</v>
      </c>
      <c r="AC369" s="71">
        <f t="shared" si="108"/>
        <v>0</v>
      </c>
      <c r="AD369" s="74">
        <f t="shared" si="109"/>
        <v>0</v>
      </c>
      <c r="AE369" s="71">
        <f>VLOOKUP(A369,OM_SIAFI!$B:$E,4,0)</f>
        <v>0</v>
      </c>
      <c r="AF369" s="74">
        <f t="shared" si="110"/>
        <v>0</v>
      </c>
      <c r="AG369" s="71">
        <f>VLOOKUP(A369,OM_SIAFI!$B:$F,5,0)</f>
        <v>0</v>
      </c>
      <c r="AH369" s="74">
        <f t="shared" si="111"/>
        <v>0</v>
      </c>
      <c r="AI369" s="86">
        <f t="shared" si="112"/>
        <v>72</v>
      </c>
    </row>
    <row r="370" spans="1:35" x14ac:dyDescent="0.25">
      <c r="A370" s="55">
        <v>782510</v>
      </c>
      <c r="B370" s="55" t="s">
        <v>355</v>
      </c>
      <c r="C370" s="56">
        <v>0</v>
      </c>
      <c r="D370" s="63">
        <f t="shared" si="113"/>
        <v>0</v>
      </c>
      <c r="E370" s="70" t="str" cm="1">
        <f t="array" ref="E370">_xlfn.IFS(D370&gt;20%,"10",D370&gt;10%,"7",D370&gt;0%,"4",D370=0,"0")</f>
        <v>0</v>
      </c>
      <c r="F370" s="74">
        <f t="shared" si="96"/>
        <v>0</v>
      </c>
      <c r="G370" s="56">
        <f>VLOOKUP(A370,PAGAMENTO!$A:$C,3,0)</f>
        <v>9559957.5</v>
      </c>
      <c r="H370" s="57">
        <f t="shared" si="97"/>
        <v>9.692360503814675E-4</v>
      </c>
      <c r="I370" s="70" t="str" cm="1">
        <f t="array" ref="I370">_xlfn.IFS(H370&gt;20%,"10",H370&gt;10%,"7",H370&gt;0%,"4",H370=0,"0")</f>
        <v>4</v>
      </c>
      <c r="J370" s="74">
        <f t="shared" si="98"/>
        <v>12</v>
      </c>
      <c r="K370" s="56">
        <f>VLOOKUP(A370,MUNIC!C:E,3,0)</f>
        <v>0</v>
      </c>
      <c r="L370" s="57">
        <f t="shared" si="99"/>
        <v>0</v>
      </c>
      <c r="M370" s="70" t="str">
        <f t="shared" si="100"/>
        <v>0</v>
      </c>
      <c r="N370" s="74">
        <f t="shared" si="101"/>
        <v>0</v>
      </c>
      <c r="O370" s="56">
        <f>VLOOKUP(A370,'BENS MOVEIS'!$A:$C,3,0)</f>
        <v>6188608.29</v>
      </c>
      <c r="P370" s="56">
        <v>0</v>
      </c>
      <c r="Q370" s="72">
        <f t="shared" si="95"/>
        <v>6188608.29</v>
      </c>
      <c r="R370" s="57">
        <f t="shared" si="102"/>
        <v>8.1241007849492951E-5</v>
      </c>
      <c r="S370" s="70" t="str" cm="1">
        <f t="array" ref="S370">_xlfn.IFS(R370&gt;20%,"10",R370&gt;10%,"7",R370&gt;0%,"4",R370=0,"0")</f>
        <v>4</v>
      </c>
      <c r="T370" s="74">
        <f t="shared" si="103"/>
        <v>8</v>
      </c>
      <c r="U370" s="55" t="s">
        <v>772</v>
      </c>
      <c r="V370" s="71" t="str">
        <f t="shared" si="104"/>
        <v>10</v>
      </c>
      <c r="W370" s="74">
        <f t="shared" si="105"/>
        <v>40</v>
      </c>
      <c r="X370" s="55">
        <f>VLOOKUP(A370,'NOTAS AUDITORIA-CONTINUA-OM'!$A:$C,3,0)</f>
        <v>4</v>
      </c>
      <c r="Y370" s="57">
        <f>VLOOKUP(A370,'NOTAS AUDITORIA-CONTINUA-OM'!$A:$D,4,0)</f>
        <v>6.7385444743935314E-4</v>
      </c>
      <c r="Z370" s="71" t="str">
        <f t="shared" si="106"/>
        <v>4</v>
      </c>
      <c r="AA370" s="74">
        <f t="shared" si="107"/>
        <v>12</v>
      </c>
      <c r="AB370" s="55">
        <f>VLOOKUP(A370,'OM em FOCO'!$B:$G,6,0)</f>
        <v>0</v>
      </c>
      <c r="AC370" s="71">
        <f t="shared" si="108"/>
        <v>0</v>
      </c>
      <c r="AD370" s="74">
        <f t="shared" si="109"/>
        <v>0</v>
      </c>
      <c r="AE370" s="71">
        <f>VLOOKUP(A370,OM_SIAFI!$B:$E,4,0)</f>
        <v>0</v>
      </c>
      <c r="AF370" s="74">
        <f t="shared" si="110"/>
        <v>0</v>
      </c>
      <c r="AG370" s="71">
        <f>VLOOKUP(A370,OM_SIAFI!$B:$F,5,0)</f>
        <v>0</v>
      </c>
      <c r="AH370" s="74">
        <f t="shared" si="111"/>
        <v>0</v>
      </c>
      <c r="AI370" s="86">
        <f t="shared" si="112"/>
        <v>72</v>
      </c>
    </row>
    <row r="371" spans="1:35" x14ac:dyDescent="0.25">
      <c r="A371" s="55">
        <v>782310</v>
      </c>
      <c r="B371" s="55" t="s">
        <v>348</v>
      </c>
      <c r="C371" s="56">
        <v>0</v>
      </c>
      <c r="D371" s="63">
        <f t="shared" si="113"/>
        <v>0</v>
      </c>
      <c r="E371" s="70" t="str" cm="1">
        <f t="array" ref="E371">_xlfn.IFS(D371&gt;20%,"10",D371&gt;10%,"7",D371&gt;0%,"4",D371=0,"0")</f>
        <v>0</v>
      </c>
      <c r="F371" s="74">
        <f t="shared" si="96"/>
        <v>0</v>
      </c>
      <c r="G371" s="56">
        <f>VLOOKUP(A371,PAGAMENTO!$A:$C,3,0)</f>
        <v>11336881.609999999</v>
      </c>
      <c r="H371" s="57">
        <f t="shared" si="97"/>
        <v>1.1493894565241208E-3</v>
      </c>
      <c r="I371" s="70" t="str" cm="1">
        <f t="array" ref="I371">_xlfn.IFS(H371&gt;20%,"10",H371&gt;10%,"7",H371&gt;0%,"4",H371=0,"0")</f>
        <v>4</v>
      </c>
      <c r="J371" s="74">
        <f t="shared" si="98"/>
        <v>12</v>
      </c>
      <c r="K371" s="56">
        <f>VLOOKUP(A371,MUNIC!C:E,3,0)</f>
        <v>0</v>
      </c>
      <c r="L371" s="57">
        <f t="shared" si="99"/>
        <v>0</v>
      </c>
      <c r="M371" s="70" t="str">
        <f t="shared" si="100"/>
        <v>0</v>
      </c>
      <c r="N371" s="74">
        <f t="shared" si="101"/>
        <v>0</v>
      </c>
      <c r="O371" s="56">
        <f>VLOOKUP(A371,'BENS MOVEIS'!$A:$C,3,0)</f>
        <v>5941137.1699999999</v>
      </c>
      <c r="P371" s="56">
        <v>0</v>
      </c>
      <c r="Q371" s="72">
        <f t="shared" si="95"/>
        <v>5941137.1699999999</v>
      </c>
      <c r="R371" s="57">
        <f t="shared" si="102"/>
        <v>7.7992328621413577E-5</v>
      </c>
      <c r="S371" s="70" t="str" cm="1">
        <f t="array" ref="S371">_xlfn.IFS(R371&gt;20%,"10",R371&gt;10%,"7",R371&gt;0%,"4",R371=0,"0")</f>
        <v>4</v>
      </c>
      <c r="T371" s="74">
        <f t="shared" si="103"/>
        <v>8</v>
      </c>
      <c r="U371" s="55" t="s">
        <v>772</v>
      </c>
      <c r="V371" s="71" t="str">
        <f t="shared" si="104"/>
        <v>10</v>
      </c>
      <c r="W371" s="74">
        <f t="shared" si="105"/>
        <v>40</v>
      </c>
      <c r="X371" s="55">
        <f>VLOOKUP(A371,'NOTAS AUDITORIA-CONTINUA-OM'!$A:$C,3,0)</f>
        <v>4</v>
      </c>
      <c r="Y371" s="57">
        <f>VLOOKUP(A371,'NOTAS AUDITORIA-CONTINUA-OM'!$A:$D,4,0)</f>
        <v>6.7385444743935314E-4</v>
      </c>
      <c r="Z371" s="71" t="str">
        <f t="shared" si="106"/>
        <v>4</v>
      </c>
      <c r="AA371" s="74">
        <f t="shared" si="107"/>
        <v>12</v>
      </c>
      <c r="AB371" s="55">
        <f>VLOOKUP(A371,'OM em FOCO'!$B:$G,6,0)</f>
        <v>0</v>
      </c>
      <c r="AC371" s="71">
        <f t="shared" si="108"/>
        <v>0</v>
      </c>
      <c r="AD371" s="74">
        <f t="shared" si="109"/>
        <v>0</v>
      </c>
      <c r="AE371" s="71">
        <f>VLOOKUP(A371,OM_SIAFI!$B:$E,4,0)</f>
        <v>0</v>
      </c>
      <c r="AF371" s="74">
        <f t="shared" si="110"/>
        <v>0</v>
      </c>
      <c r="AG371" s="71">
        <f>VLOOKUP(A371,OM_SIAFI!$B:$F,5,0)</f>
        <v>0</v>
      </c>
      <c r="AH371" s="74">
        <f t="shared" si="111"/>
        <v>0</v>
      </c>
      <c r="AI371" s="86">
        <f t="shared" si="112"/>
        <v>72</v>
      </c>
    </row>
    <row r="372" spans="1:35" x14ac:dyDescent="0.25">
      <c r="A372" s="55">
        <v>782100</v>
      </c>
      <c r="B372" s="55" t="s">
        <v>343</v>
      </c>
      <c r="C372" s="56">
        <v>0</v>
      </c>
      <c r="D372" s="63">
        <f t="shared" si="113"/>
        <v>0</v>
      </c>
      <c r="E372" s="70" t="str" cm="1">
        <f t="array" ref="E372">_xlfn.IFS(D372&gt;20%,"10",D372&gt;10%,"7",D372&gt;0%,"4",D372=0,"0")</f>
        <v>0</v>
      </c>
      <c r="F372" s="74">
        <f t="shared" si="96"/>
        <v>0</v>
      </c>
      <c r="G372" s="56">
        <f>VLOOKUP(A372,PAGAMENTO!$A:$C,3,0)</f>
        <v>7260073.0299999993</v>
      </c>
      <c r="H372" s="57">
        <f t="shared" si="97"/>
        <v>7.3606232131034194E-4</v>
      </c>
      <c r="I372" s="70" t="str" cm="1">
        <f t="array" ref="I372">_xlfn.IFS(H372&gt;20%,"10",H372&gt;10%,"7",H372&gt;0%,"4",H372=0,"0")</f>
        <v>4</v>
      </c>
      <c r="J372" s="74">
        <f t="shared" si="98"/>
        <v>12</v>
      </c>
      <c r="K372" s="56">
        <f>VLOOKUP(A372,MUNIC!C:E,3,0)</f>
        <v>0</v>
      </c>
      <c r="L372" s="57">
        <f t="shared" si="99"/>
        <v>0</v>
      </c>
      <c r="M372" s="70" t="str">
        <f t="shared" si="100"/>
        <v>0</v>
      </c>
      <c r="N372" s="74">
        <f t="shared" si="101"/>
        <v>0</v>
      </c>
      <c r="O372" s="56">
        <f>VLOOKUP(A372,'BENS MOVEIS'!$A:$C,3,0)</f>
        <v>5759510.2400000002</v>
      </c>
      <c r="P372" s="56">
        <v>0</v>
      </c>
      <c r="Q372" s="72">
        <f t="shared" si="95"/>
        <v>5759510.2400000002</v>
      </c>
      <c r="R372" s="57">
        <f t="shared" si="102"/>
        <v>7.5608019556376712E-5</v>
      </c>
      <c r="S372" s="70" t="str" cm="1">
        <f t="array" ref="S372">_xlfn.IFS(R372&gt;20%,"10",R372&gt;10%,"7",R372&gt;0%,"4",R372=0,"0")</f>
        <v>4</v>
      </c>
      <c r="T372" s="74">
        <f t="shared" si="103"/>
        <v>8</v>
      </c>
      <c r="U372" s="55" t="s">
        <v>772</v>
      </c>
      <c r="V372" s="71" t="str">
        <f t="shared" si="104"/>
        <v>10</v>
      </c>
      <c r="W372" s="74">
        <f t="shared" si="105"/>
        <v>40</v>
      </c>
      <c r="X372" s="55">
        <f>VLOOKUP(A372,'NOTAS AUDITORIA-CONTINUA-OM'!$A:$C,3,0)</f>
        <v>2</v>
      </c>
      <c r="Y372" s="57">
        <f>VLOOKUP(A372,'NOTAS AUDITORIA-CONTINUA-OM'!$A:$D,4,0)</f>
        <v>3.3692722371967657E-4</v>
      </c>
      <c r="Z372" s="71" t="str">
        <f t="shared" si="106"/>
        <v>4</v>
      </c>
      <c r="AA372" s="74">
        <f t="shared" si="107"/>
        <v>12</v>
      </c>
      <c r="AB372" s="55">
        <f>VLOOKUP(A372,'OM em FOCO'!$B:$G,6,0)</f>
        <v>0</v>
      </c>
      <c r="AC372" s="71">
        <f t="shared" si="108"/>
        <v>0</v>
      </c>
      <c r="AD372" s="74">
        <f t="shared" si="109"/>
        <v>0</v>
      </c>
      <c r="AE372" s="71">
        <f>VLOOKUP(A372,OM_SIAFI!$B:$E,4,0)</f>
        <v>0</v>
      </c>
      <c r="AF372" s="74">
        <f t="shared" si="110"/>
        <v>0</v>
      </c>
      <c r="AG372" s="71">
        <f>VLOOKUP(A372,OM_SIAFI!$B:$F,5,0)</f>
        <v>0</v>
      </c>
      <c r="AH372" s="74">
        <f t="shared" si="111"/>
        <v>0</v>
      </c>
      <c r="AI372" s="86">
        <f t="shared" si="112"/>
        <v>72</v>
      </c>
    </row>
    <row r="373" spans="1:35" x14ac:dyDescent="0.25">
      <c r="A373" s="55">
        <v>765708</v>
      </c>
      <c r="B373" s="55" t="s">
        <v>279</v>
      </c>
      <c r="C373" s="56">
        <v>0</v>
      </c>
      <c r="D373" s="63">
        <f t="shared" si="113"/>
        <v>0</v>
      </c>
      <c r="E373" s="70" t="str" cm="1">
        <f t="array" ref="E373">_xlfn.IFS(D373&gt;20%,"10",D373&gt;10%,"7",D373&gt;0%,"4",D373=0,"0")</f>
        <v>0</v>
      </c>
      <c r="F373" s="74">
        <f t="shared" si="96"/>
        <v>0</v>
      </c>
      <c r="G373" s="56">
        <f>VLOOKUP(A373,PAGAMENTO!$A:$C,3,0)</f>
        <v>31346716.880000003</v>
      </c>
      <c r="H373" s="57">
        <f t="shared" si="97"/>
        <v>3.1780861014494345E-3</v>
      </c>
      <c r="I373" s="70" t="str" cm="1">
        <f t="array" ref="I373">_xlfn.IFS(H373&gt;20%,"10",H373&gt;10%,"7",H373&gt;0%,"4",H373=0,"0")</f>
        <v>4</v>
      </c>
      <c r="J373" s="74">
        <f t="shared" si="98"/>
        <v>12</v>
      </c>
      <c r="K373" s="56">
        <f>VLOOKUP(A373,MUNIC!C:E,3,0)</f>
        <v>0</v>
      </c>
      <c r="L373" s="57">
        <f t="shared" si="99"/>
        <v>0</v>
      </c>
      <c r="M373" s="70" t="str">
        <f t="shared" si="100"/>
        <v>0</v>
      </c>
      <c r="N373" s="74">
        <f t="shared" si="101"/>
        <v>0</v>
      </c>
      <c r="O373" s="56">
        <f>VLOOKUP(A373,'BENS MOVEIS'!$A:$C,3,0)</f>
        <v>5653654.2000000002</v>
      </c>
      <c r="P373" s="56">
        <v>0</v>
      </c>
      <c r="Q373" s="72">
        <f t="shared" si="95"/>
        <v>5653654.2000000002</v>
      </c>
      <c r="R373" s="57">
        <f t="shared" si="102"/>
        <v>7.4218393492879922E-5</v>
      </c>
      <c r="S373" s="70" t="str" cm="1">
        <f t="array" ref="S373">_xlfn.IFS(R373&gt;20%,"10",R373&gt;10%,"7",R373&gt;0%,"4",R373=0,"0")</f>
        <v>4</v>
      </c>
      <c r="T373" s="74">
        <f t="shared" si="103"/>
        <v>8</v>
      </c>
      <c r="U373" s="55" t="s">
        <v>772</v>
      </c>
      <c r="V373" s="71" t="str">
        <f t="shared" si="104"/>
        <v>10</v>
      </c>
      <c r="W373" s="74">
        <f t="shared" si="105"/>
        <v>40</v>
      </c>
      <c r="X373" s="55">
        <f>VLOOKUP(A373,'NOTAS AUDITORIA-CONTINUA-OM'!$A:$C,3,0)</f>
        <v>6</v>
      </c>
      <c r="Y373" s="57">
        <f>VLOOKUP(A373,'NOTAS AUDITORIA-CONTINUA-OM'!$A:$D,4,0)</f>
        <v>1.0107816711590297E-3</v>
      </c>
      <c r="Z373" s="71" t="str">
        <f t="shared" si="106"/>
        <v>4</v>
      </c>
      <c r="AA373" s="74">
        <f t="shared" si="107"/>
        <v>12</v>
      </c>
      <c r="AB373" s="55">
        <f>VLOOKUP(A373,'OM em FOCO'!$B:$G,6,0)</f>
        <v>0</v>
      </c>
      <c r="AC373" s="71">
        <f t="shared" si="108"/>
        <v>0</v>
      </c>
      <c r="AD373" s="74">
        <f t="shared" si="109"/>
        <v>0</v>
      </c>
      <c r="AE373" s="71">
        <f>VLOOKUP(A373,OM_SIAFI!$B:$E,4,0)</f>
        <v>0</v>
      </c>
      <c r="AF373" s="74">
        <f t="shared" si="110"/>
        <v>0</v>
      </c>
      <c r="AG373" s="71">
        <f>VLOOKUP(A373,OM_SIAFI!$B:$F,5,0)</f>
        <v>0</v>
      </c>
      <c r="AH373" s="74">
        <f t="shared" si="111"/>
        <v>0</v>
      </c>
      <c r="AI373" s="86">
        <f t="shared" si="112"/>
        <v>72</v>
      </c>
    </row>
    <row r="374" spans="1:35" x14ac:dyDescent="0.25">
      <c r="A374" s="55">
        <v>795350</v>
      </c>
      <c r="B374" s="55" t="s">
        <v>592</v>
      </c>
      <c r="C374" s="56">
        <v>0</v>
      </c>
      <c r="D374" s="63">
        <f t="shared" si="113"/>
        <v>0</v>
      </c>
      <c r="E374" s="70" t="str" cm="1">
        <f t="array" ref="E374">_xlfn.IFS(D374&gt;20%,"10",D374&gt;10%,"7",D374&gt;0%,"4",D374=0,"0")</f>
        <v>0</v>
      </c>
      <c r="F374" s="74">
        <f t="shared" si="96"/>
        <v>0</v>
      </c>
      <c r="G374" s="56">
        <f>VLOOKUP(A374,PAGAMENTO!$A:$C,3,0)</f>
        <v>20545822.75</v>
      </c>
      <c r="H374" s="57">
        <f t="shared" si="97"/>
        <v>2.0830377220869131E-3</v>
      </c>
      <c r="I374" s="70" t="str" cm="1">
        <f t="array" ref="I374">_xlfn.IFS(H374&gt;20%,"10",H374&gt;10%,"7",H374&gt;0%,"4",H374=0,"0")</f>
        <v>4</v>
      </c>
      <c r="J374" s="74">
        <f t="shared" si="98"/>
        <v>12</v>
      </c>
      <c r="K374" s="56">
        <f>VLOOKUP(A374,MUNIC!C:E,3,0)</f>
        <v>0</v>
      </c>
      <c r="L374" s="57">
        <f t="shared" si="99"/>
        <v>0</v>
      </c>
      <c r="M374" s="70" t="str">
        <f t="shared" si="100"/>
        <v>0</v>
      </c>
      <c r="N374" s="74">
        <f t="shared" si="101"/>
        <v>0</v>
      </c>
      <c r="O374" s="56">
        <f>VLOOKUP(A374,'BENS MOVEIS'!$A:$C,3,0)</f>
        <v>5381354.6900000004</v>
      </c>
      <c r="P374" s="56">
        <v>0</v>
      </c>
      <c r="Q374" s="72">
        <f t="shared" si="95"/>
        <v>5381354.6900000004</v>
      </c>
      <c r="R374" s="57">
        <f t="shared" si="102"/>
        <v>7.0643779364357821E-5</v>
      </c>
      <c r="S374" s="70" t="str" cm="1">
        <f t="array" ref="S374">_xlfn.IFS(R374&gt;20%,"10",R374&gt;10%,"7",R374&gt;0%,"4",R374=0,"0")</f>
        <v>4</v>
      </c>
      <c r="T374" s="74">
        <f t="shared" si="103"/>
        <v>8</v>
      </c>
      <c r="U374" s="55" t="s">
        <v>772</v>
      </c>
      <c r="V374" s="71" t="str">
        <f t="shared" si="104"/>
        <v>10</v>
      </c>
      <c r="W374" s="74">
        <f t="shared" si="105"/>
        <v>40</v>
      </c>
      <c r="X374" s="55">
        <f>VLOOKUP(A374,'NOTAS AUDITORIA-CONTINUA-OM'!$A:$C,3,0)</f>
        <v>3</v>
      </c>
      <c r="Y374" s="57">
        <f>VLOOKUP(A374,'NOTAS AUDITORIA-CONTINUA-OM'!$A:$D,4,0)</f>
        <v>5.0539083557951485E-4</v>
      </c>
      <c r="Z374" s="71" t="str">
        <f t="shared" si="106"/>
        <v>4</v>
      </c>
      <c r="AA374" s="74">
        <f t="shared" si="107"/>
        <v>12</v>
      </c>
      <c r="AB374" s="55">
        <f>VLOOKUP(A374,'OM em FOCO'!$B:$G,6,0)</f>
        <v>0</v>
      </c>
      <c r="AC374" s="71">
        <f t="shared" si="108"/>
        <v>0</v>
      </c>
      <c r="AD374" s="74">
        <f t="shared" si="109"/>
        <v>0</v>
      </c>
      <c r="AE374" s="71">
        <f>VLOOKUP(A374,OM_SIAFI!$B:$E,4,0)</f>
        <v>0</v>
      </c>
      <c r="AF374" s="74">
        <f t="shared" si="110"/>
        <v>0</v>
      </c>
      <c r="AG374" s="71">
        <f>VLOOKUP(A374,OM_SIAFI!$B:$F,5,0)</f>
        <v>0</v>
      </c>
      <c r="AH374" s="74">
        <f t="shared" si="111"/>
        <v>0</v>
      </c>
      <c r="AI374" s="86">
        <f t="shared" si="112"/>
        <v>72</v>
      </c>
    </row>
    <row r="375" spans="1:35" x14ac:dyDescent="0.25">
      <c r="A375" s="55">
        <v>783000</v>
      </c>
      <c r="B375" s="55" t="s">
        <v>361</v>
      </c>
      <c r="C375" s="56">
        <v>0</v>
      </c>
      <c r="D375" s="63">
        <f t="shared" si="113"/>
        <v>0</v>
      </c>
      <c r="E375" s="70" t="str" cm="1">
        <f t="array" ref="E375">_xlfn.IFS(D375&gt;20%,"10",D375&gt;10%,"7",D375&gt;0%,"4",D375=0,"0")</f>
        <v>0</v>
      </c>
      <c r="F375" s="74">
        <f t="shared" si="96"/>
        <v>0</v>
      </c>
      <c r="G375" s="56">
        <f>VLOOKUP(A375,PAGAMENTO!$A:$C,3,0)</f>
        <v>41692425.030000001</v>
      </c>
      <c r="H375" s="57">
        <f t="shared" si="97"/>
        <v>4.2269854616929668E-3</v>
      </c>
      <c r="I375" s="70" t="str" cm="1">
        <f t="array" ref="I375">_xlfn.IFS(H375&gt;20%,"10",H375&gt;10%,"7",H375&gt;0%,"4",H375=0,"0")</f>
        <v>4</v>
      </c>
      <c r="J375" s="74">
        <f t="shared" si="98"/>
        <v>12</v>
      </c>
      <c r="K375" s="56">
        <f>VLOOKUP(A375,MUNIC!C:E,3,0)</f>
        <v>852759</v>
      </c>
      <c r="L375" s="57">
        <f t="shared" si="99"/>
        <v>4.0141505378015084E-3</v>
      </c>
      <c r="M375" s="70" t="str">
        <f t="shared" si="100"/>
        <v>4</v>
      </c>
      <c r="N375" s="74">
        <f t="shared" si="101"/>
        <v>8</v>
      </c>
      <c r="O375" s="56">
        <f>VLOOKUP(A375,'BENS MOVEIS'!$A:$C,3,0)</f>
        <v>5313887.2</v>
      </c>
      <c r="P375" s="56">
        <v>0</v>
      </c>
      <c r="Q375" s="72">
        <f t="shared" si="95"/>
        <v>5313887.2</v>
      </c>
      <c r="R375" s="57">
        <f t="shared" si="102"/>
        <v>6.9758099316788414E-5</v>
      </c>
      <c r="S375" s="70" t="str" cm="1">
        <f t="array" ref="S375">_xlfn.IFS(R375&gt;20%,"10",R375&gt;10%,"7",R375&gt;0%,"4",R375=0,"0")</f>
        <v>4</v>
      </c>
      <c r="T375" s="74">
        <f t="shared" si="103"/>
        <v>8</v>
      </c>
      <c r="U375" s="55" t="s">
        <v>772</v>
      </c>
      <c r="V375" s="71" t="str">
        <f t="shared" si="104"/>
        <v>10</v>
      </c>
      <c r="W375" s="74">
        <f t="shared" si="105"/>
        <v>40</v>
      </c>
      <c r="X375" s="55">
        <f>VLOOKUP(A375,'NOTAS AUDITORIA-CONTINUA-OM'!$A:$C,3,0)</f>
        <v>6</v>
      </c>
      <c r="Y375" s="57">
        <f>VLOOKUP(A375,'NOTAS AUDITORIA-CONTINUA-OM'!$A:$D,4,0)</f>
        <v>1.0107816711590297E-3</v>
      </c>
      <c r="Z375" s="71" t="str">
        <f t="shared" si="106"/>
        <v>4</v>
      </c>
      <c r="AA375" s="74">
        <f t="shared" si="107"/>
        <v>12</v>
      </c>
      <c r="AB375" s="55">
        <f>VLOOKUP(A375,'OM em FOCO'!$B:$G,6,0)</f>
        <v>0</v>
      </c>
      <c r="AC375" s="71">
        <f t="shared" si="108"/>
        <v>0</v>
      </c>
      <c r="AD375" s="74">
        <f t="shared" si="109"/>
        <v>0</v>
      </c>
      <c r="AE375" s="71">
        <f>VLOOKUP(A375,OM_SIAFI!$B:$E,4,0)</f>
        <v>0</v>
      </c>
      <c r="AF375" s="74">
        <f t="shared" si="110"/>
        <v>0</v>
      </c>
      <c r="AG375" s="71">
        <f>VLOOKUP(A375,OM_SIAFI!$B:$F,5,0)</f>
        <v>4</v>
      </c>
      <c r="AH375" s="74">
        <f t="shared" si="111"/>
        <v>4</v>
      </c>
      <c r="AI375" s="86">
        <f t="shared" si="112"/>
        <v>84</v>
      </c>
    </row>
    <row r="376" spans="1:35" x14ac:dyDescent="0.25">
      <c r="A376" s="55">
        <v>785330</v>
      </c>
      <c r="B376" s="55" t="s">
        <v>426</v>
      </c>
      <c r="C376" s="56">
        <v>0</v>
      </c>
      <c r="D376" s="63">
        <f t="shared" si="113"/>
        <v>0</v>
      </c>
      <c r="E376" s="70" t="str" cm="1">
        <f t="array" ref="E376">_xlfn.IFS(D376&gt;20%,"10",D376&gt;10%,"7",D376&gt;0%,"4",D376=0,"0")</f>
        <v>0</v>
      </c>
      <c r="F376" s="74">
        <f t="shared" si="96"/>
        <v>0</v>
      </c>
      <c r="G376" s="56">
        <f>VLOOKUP(A376,PAGAMENTO!$A:$C,3,0)</f>
        <v>11030186.810000001</v>
      </c>
      <c r="H376" s="57">
        <f t="shared" si="97"/>
        <v>1.1182952119498605E-3</v>
      </c>
      <c r="I376" s="70" t="str" cm="1">
        <f t="array" ref="I376">_xlfn.IFS(H376&gt;20%,"10",H376&gt;10%,"7",H376&gt;0%,"4",H376=0,"0")</f>
        <v>4</v>
      </c>
      <c r="J376" s="74">
        <f t="shared" si="98"/>
        <v>12</v>
      </c>
      <c r="K376" s="56">
        <f>VLOOKUP(A376,MUNIC!C:E,3,0)</f>
        <v>0</v>
      </c>
      <c r="L376" s="57">
        <f t="shared" si="99"/>
        <v>0</v>
      </c>
      <c r="M376" s="70" t="str">
        <f t="shared" si="100"/>
        <v>0</v>
      </c>
      <c r="N376" s="74">
        <f t="shared" si="101"/>
        <v>0</v>
      </c>
      <c r="O376" s="56">
        <f>VLOOKUP(A376,'BENS MOVEIS'!$A:$C,3,0)</f>
        <v>5227217.43</v>
      </c>
      <c r="P376" s="56">
        <v>0</v>
      </c>
      <c r="Q376" s="72">
        <f t="shared" si="95"/>
        <v>5227217.43</v>
      </c>
      <c r="R376" s="57">
        <f t="shared" si="102"/>
        <v>6.8620341175549879E-5</v>
      </c>
      <c r="S376" s="70" t="str" cm="1">
        <f t="array" ref="S376">_xlfn.IFS(R376&gt;20%,"10",R376&gt;10%,"7",R376&gt;0%,"4",R376=0,"0")</f>
        <v>4</v>
      </c>
      <c r="T376" s="74">
        <f t="shared" si="103"/>
        <v>8</v>
      </c>
      <c r="U376" s="55" t="s">
        <v>772</v>
      </c>
      <c r="V376" s="71" t="str">
        <f t="shared" si="104"/>
        <v>10</v>
      </c>
      <c r="W376" s="74">
        <f t="shared" si="105"/>
        <v>40</v>
      </c>
      <c r="X376" s="55">
        <f>VLOOKUP(A376,'NOTAS AUDITORIA-CONTINUA-OM'!$A:$C,3,0)</f>
        <v>3</v>
      </c>
      <c r="Y376" s="57">
        <f>VLOOKUP(A376,'NOTAS AUDITORIA-CONTINUA-OM'!$A:$D,4,0)</f>
        <v>5.0539083557951485E-4</v>
      </c>
      <c r="Z376" s="71" t="str">
        <f t="shared" si="106"/>
        <v>4</v>
      </c>
      <c r="AA376" s="74">
        <f t="shared" si="107"/>
        <v>12</v>
      </c>
      <c r="AB376" s="55">
        <f>VLOOKUP(A376,'OM em FOCO'!$B:$G,6,0)</f>
        <v>0</v>
      </c>
      <c r="AC376" s="71">
        <f t="shared" si="108"/>
        <v>0</v>
      </c>
      <c r="AD376" s="74">
        <f t="shared" si="109"/>
        <v>0</v>
      </c>
      <c r="AE376" s="71">
        <f>VLOOKUP(A376,OM_SIAFI!$B:$E,4,0)</f>
        <v>0</v>
      </c>
      <c r="AF376" s="74">
        <f t="shared" si="110"/>
        <v>0</v>
      </c>
      <c r="AG376" s="71">
        <f>VLOOKUP(A376,OM_SIAFI!$B:$F,5,0)</f>
        <v>0</v>
      </c>
      <c r="AH376" s="74">
        <f t="shared" si="111"/>
        <v>0</v>
      </c>
      <c r="AI376" s="86">
        <f t="shared" si="112"/>
        <v>72</v>
      </c>
    </row>
    <row r="377" spans="1:35" x14ac:dyDescent="0.25">
      <c r="A377" s="55">
        <v>711001</v>
      </c>
      <c r="B377" s="55" t="s">
        <v>185</v>
      </c>
      <c r="C377" s="56">
        <v>0</v>
      </c>
      <c r="D377" s="63">
        <f t="shared" si="113"/>
        <v>0</v>
      </c>
      <c r="E377" s="70" t="str" cm="1">
        <f t="array" ref="E377">_xlfn.IFS(D377&gt;20%,"10",D377&gt;10%,"7",D377&gt;0%,"4",D377=0,"0")</f>
        <v>0</v>
      </c>
      <c r="F377" s="74">
        <f t="shared" si="96"/>
        <v>0</v>
      </c>
      <c r="G377" s="56">
        <f>VLOOKUP(A377,PAGAMENTO!$A:$C,3,0)</f>
        <v>11915524.540000001</v>
      </c>
      <c r="H377" s="57">
        <f t="shared" si="97"/>
        <v>1.2080551554097445E-3</v>
      </c>
      <c r="I377" s="70" t="str" cm="1">
        <f t="array" ref="I377">_xlfn.IFS(H377&gt;20%,"10",H377&gt;10%,"7",H377&gt;0%,"4",H377=0,"0")</f>
        <v>4</v>
      </c>
      <c r="J377" s="74">
        <f t="shared" si="98"/>
        <v>12</v>
      </c>
      <c r="K377" s="56">
        <f>VLOOKUP(A377,MUNIC!C:E,3,0)</f>
        <v>250191</v>
      </c>
      <c r="L377" s="57">
        <f t="shared" si="99"/>
        <v>1.1777118004067939E-3</v>
      </c>
      <c r="M377" s="70" t="str">
        <f t="shared" si="100"/>
        <v>4</v>
      </c>
      <c r="N377" s="74">
        <f t="shared" si="101"/>
        <v>8</v>
      </c>
      <c r="O377" s="56">
        <f>VLOOKUP(A377,'BENS MOVEIS'!$A:$C,3,0)</f>
        <v>5085776.1399999997</v>
      </c>
      <c r="P377" s="56">
        <v>0</v>
      </c>
      <c r="Q377" s="72">
        <f t="shared" si="95"/>
        <v>5085776.1399999997</v>
      </c>
      <c r="R377" s="57">
        <f t="shared" si="102"/>
        <v>6.6763569440667238E-5</v>
      </c>
      <c r="S377" s="70" t="str" cm="1">
        <f t="array" ref="S377">_xlfn.IFS(R377&gt;20%,"10",R377&gt;10%,"7",R377&gt;0%,"4",R377=0,"0")</f>
        <v>4</v>
      </c>
      <c r="T377" s="74">
        <f t="shared" si="103"/>
        <v>8</v>
      </c>
      <c r="U377" s="55" t="s">
        <v>772</v>
      </c>
      <c r="V377" s="71" t="str">
        <f t="shared" si="104"/>
        <v>10</v>
      </c>
      <c r="W377" s="74">
        <f t="shared" si="105"/>
        <v>40</v>
      </c>
      <c r="X377" s="55">
        <f>VLOOKUP(A377,'NOTAS AUDITORIA-CONTINUA-OM'!$A:$C,3,0)</f>
        <v>1</v>
      </c>
      <c r="Y377" s="57">
        <f>VLOOKUP(A377,'NOTAS AUDITORIA-CONTINUA-OM'!$A:$D,4,0)</f>
        <v>1.6846361185983828E-4</v>
      </c>
      <c r="Z377" s="71" t="str">
        <f t="shared" si="106"/>
        <v>4</v>
      </c>
      <c r="AA377" s="74">
        <f t="shared" si="107"/>
        <v>12</v>
      </c>
      <c r="AB377" s="55">
        <f>VLOOKUP(A377,'OM em FOCO'!$B:$G,6,0)</f>
        <v>0</v>
      </c>
      <c r="AC377" s="71">
        <f t="shared" si="108"/>
        <v>0</v>
      </c>
      <c r="AD377" s="74">
        <f t="shared" si="109"/>
        <v>0</v>
      </c>
      <c r="AE377" s="71">
        <f>VLOOKUP(A377,OM_SIAFI!$B:$E,4,0)</f>
        <v>0</v>
      </c>
      <c r="AF377" s="74">
        <f t="shared" si="110"/>
        <v>0</v>
      </c>
      <c r="AG377" s="71">
        <f>VLOOKUP(A377,OM_SIAFI!$B:$F,5,0)</f>
        <v>0</v>
      </c>
      <c r="AH377" s="74">
        <f t="shared" si="111"/>
        <v>0</v>
      </c>
      <c r="AI377" s="86">
        <f t="shared" si="112"/>
        <v>80</v>
      </c>
    </row>
    <row r="378" spans="1:35" x14ac:dyDescent="0.25">
      <c r="A378" s="55">
        <v>785000</v>
      </c>
      <c r="B378" s="55" t="s">
        <v>418</v>
      </c>
      <c r="C378" s="56">
        <v>0</v>
      </c>
      <c r="D378" s="63">
        <f t="shared" si="113"/>
        <v>0</v>
      </c>
      <c r="E378" s="70" t="str" cm="1">
        <f t="array" ref="E378">_xlfn.IFS(D378&gt;20%,"10",D378&gt;10%,"7",D378&gt;0%,"4",D378=0,"0")</f>
        <v>0</v>
      </c>
      <c r="F378" s="74">
        <f t="shared" si="96"/>
        <v>0</v>
      </c>
      <c r="G378" s="56">
        <f>VLOOKUP(A378,PAGAMENTO!$A:$C,3,0)</f>
        <v>45337837.109999992</v>
      </c>
      <c r="H378" s="57">
        <f t="shared" si="97"/>
        <v>4.5965754736184469E-3</v>
      </c>
      <c r="I378" s="70" t="str" cm="1">
        <f t="array" ref="I378">_xlfn.IFS(H378&gt;20%,"10",H378&gt;10%,"7",H378&gt;0%,"4",H378=0,"0")</f>
        <v>4</v>
      </c>
      <c r="J378" s="74">
        <f t="shared" si="98"/>
        <v>12</v>
      </c>
      <c r="K378" s="56">
        <f>VLOOKUP(A378,MUNIC!C:E,3,0)</f>
        <v>1941237</v>
      </c>
      <c r="L378" s="57">
        <f t="shared" si="99"/>
        <v>9.1378895415353996E-3</v>
      </c>
      <c r="M378" s="70" t="str">
        <f t="shared" si="100"/>
        <v>4</v>
      </c>
      <c r="N378" s="74">
        <f t="shared" si="101"/>
        <v>8</v>
      </c>
      <c r="O378" s="56">
        <f>VLOOKUP(A378,'BENS MOVEIS'!$A:$C,3,0)</f>
        <v>5080595.53</v>
      </c>
      <c r="P378" s="56">
        <v>0</v>
      </c>
      <c r="Q378" s="72">
        <f t="shared" si="95"/>
        <v>5080595.53</v>
      </c>
      <c r="R378" s="57">
        <f t="shared" si="102"/>
        <v>6.6695560938924566E-5</v>
      </c>
      <c r="S378" s="70" t="str" cm="1">
        <f t="array" ref="S378">_xlfn.IFS(R378&gt;20%,"10",R378&gt;10%,"7",R378&gt;0%,"4",R378=0,"0")</f>
        <v>4</v>
      </c>
      <c r="T378" s="74">
        <f t="shared" si="103"/>
        <v>8</v>
      </c>
      <c r="U378" s="55" t="s">
        <v>772</v>
      </c>
      <c r="V378" s="71" t="str">
        <f t="shared" si="104"/>
        <v>10</v>
      </c>
      <c r="W378" s="74">
        <f t="shared" si="105"/>
        <v>40</v>
      </c>
      <c r="X378" s="55">
        <f>VLOOKUP(A378,'NOTAS AUDITORIA-CONTINUA-OM'!$A:$C,3,0)</f>
        <v>4</v>
      </c>
      <c r="Y378" s="57">
        <f>VLOOKUP(A378,'NOTAS AUDITORIA-CONTINUA-OM'!$A:$D,4,0)</f>
        <v>6.7385444743935314E-4</v>
      </c>
      <c r="Z378" s="71" t="str">
        <f t="shared" si="106"/>
        <v>4</v>
      </c>
      <c r="AA378" s="74">
        <f t="shared" si="107"/>
        <v>12</v>
      </c>
      <c r="AB378" s="55">
        <f>VLOOKUP(A378,'OM em FOCO'!$B:$G,6,0)</f>
        <v>0</v>
      </c>
      <c r="AC378" s="71">
        <f t="shared" si="108"/>
        <v>0</v>
      </c>
      <c r="AD378" s="74">
        <f t="shared" si="109"/>
        <v>0</v>
      </c>
      <c r="AE378" s="71">
        <f>VLOOKUP(A378,OM_SIAFI!$B:$E,4,0)</f>
        <v>0</v>
      </c>
      <c r="AF378" s="74">
        <f t="shared" si="110"/>
        <v>0</v>
      </c>
      <c r="AG378" s="71">
        <f>VLOOKUP(A378,OM_SIAFI!$B:$F,5,0)</f>
        <v>0</v>
      </c>
      <c r="AH378" s="74">
        <f t="shared" si="111"/>
        <v>0</v>
      </c>
      <c r="AI378" s="86">
        <f t="shared" si="112"/>
        <v>80</v>
      </c>
    </row>
    <row r="379" spans="1:35" x14ac:dyDescent="0.25">
      <c r="A379" s="55">
        <v>785121</v>
      </c>
      <c r="B379" s="55" t="s">
        <v>424</v>
      </c>
      <c r="C379" s="56">
        <v>0</v>
      </c>
      <c r="D379" s="63">
        <f t="shared" si="113"/>
        <v>0</v>
      </c>
      <c r="E379" s="70" t="str" cm="1">
        <f t="array" ref="E379">_xlfn.IFS(D379&gt;20%,"10",D379&gt;10%,"7",D379&gt;0%,"4",D379=0,"0")</f>
        <v>0</v>
      </c>
      <c r="F379" s="74">
        <f t="shared" si="96"/>
        <v>0</v>
      </c>
      <c r="G379" s="56">
        <f>VLOOKUP(A379,PAGAMENTO!$A:$C,3,0)</f>
        <v>23283615.969999995</v>
      </c>
      <c r="H379" s="57">
        <f t="shared" si="97"/>
        <v>2.360608818748583E-3</v>
      </c>
      <c r="I379" s="70" t="str" cm="1">
        <f t="array" ref="I379">_xlfn.IFS(H379&gt;20%,"10",H379&gt;10%,"7",H379&gt;0%,"4",H379=0,"0")</f>
        <v>4</v>
      </c>
      <c r="J379" s="74">
        <f t="shared" si="98"/>
        <v>12</v>
      </c>
      <c r="K379" s="56">
        <f>VLOOKUP(A379,MUNIC!C:E,3,0)</f>
        <v>0</v>
      </c>
      <c r="L379" s="57">
        <f t="shared" si="99"/>
        <v>0</v>
      </c>
      <c r="M379" s="70" t="str">
        <f t="shared" si="100"/>
        <v>0</v>
      </c>
      <c r="N379" s="74">
        <f t="shared" si="101"/>
        <v>0</v>
      </c>
      <c r="O379" s="56">
        <f>VLOOKUP(A379,'BENS MOVEIS'!$A:$C,3,0)</f>
        <v>4939761.17</v>
      </c>
      <c r="P379" s="56">
        <v>0</v>
      </c>
      <c r="Q379" s="72">
        <f t="shared" si="95"/>
        <v>4939761.17</v>
      </c>
      <c r="R379" s="57">
        <f t="shared" si="102"/>
        <v>6.4846756682767926E-5</v>
      </c>
      <c r="S379" s="70" t="str" cm="1">
        <f t="array" ref="S379">_xlfn.IFS(R379&gt;20%,"10",R379&gt;10%,"7",R379&gt;0%,"4",R379=0,"0")</f>
        <v>4</v>
      </c>
      <c r="T379" s="74">
        <f t="shared" si="103"/>
        <v>8</v>
      </c>
      <c r="U379" s="55" t="s">
        <v>772</v>
      </c>
      <c r="V379" s="71" t="str">
        <f t="shared" si="104"/>
        <v>10</v>
      </c>
      <c r="W379" s="74">
        <f t="shared" si="105"/>
        <v>40</v>
      </c>
      <c r="X379" s="55">
        <f>VLOOKUP(A379,'NOTAS AUDITORIA-CONTINUA-OM'!$A:$C,3,0)</f>
        <v>5</v>
      </c>
      <c r="Y379" s="57">
        <f>VLOOKUP(A379,'NOTAS AUDITORIA-CONTINUA-OM'!$A:$D,4,0)</f>
        <v>8.4231805929919142E-4</v>
      </c>
      <c r="Z379" s="71" t="str">
        <f t="shared" si="106"/>
        <v>4</v>
      </c>
      <c r="AA379" s="74">
        <f t="shared" si="107"/>
        <v>12</v>
      </c>
      <c r="AB379" s="55">
        <f>VLOOKUP(A379,'OM em FOCO'!$B:$G,6,0)</f>
        <v>0</v>
      </c>
      <c r="AC379" s="71">
        <f t="shared" si="108"/>
        <v>0</v>
      </c>
      <c r="AD379" s="74">
        <f t="shared" si="109"/>
        <v>0</v>
      </c>
      <c r="AE379" s="71">
        <f>VLOOKUP(A379,OM_SIAFI!$B:$E,4,0)</f>
        <v>0</v>
      </c>
      <c r="AF379" s="74">
        <f t="shared" si="110"/>
        <v>0</v>
      </c>
      <c r="AG379" s="71">
        <f>VLOOKUP(A379,OM_SIAFI!$B:$F,5,0)</f>
        <v>0</v>
      </c>
      <c r="AH379" s="74">
        <f t="shared" si="111"/>
        <v>0</v>
      </c>
      <c r="AI379" s="86">
        <f t="shared" si="112"/>
        <v>72</v>
      </c>
    </row>
    <row r="380" spans="1:35" x14ac:dyDescent="0.25">
      <c r="A380" s="55">
        <v>787400</v>
      </c>
      <c r="B380" s="55" t="s">
        <v>471</v>
      </c>
      <c r="C380" s="56">
        <v>0</v>
      </c>
      <c r="D380" s="63">
        <f t="shared" si="113"/>
        <v>0</v>
      </c>
      <c r="E380" s="70" t="str" cm="1">
        <f t="array" ref="E380">_xlfn.IFS(D380&gt;20%,"10",D380&gt;10%,"7",D380&gt;0%,"4",D380=0,"0")</f>
        <v>0</v>
      </c>
      <c r="F380" s="74">
        <f t="shared" si="96"/>
        <v>0</v>
      </c>
      <c r="G380" s="56">
        <f>VLOOKUP(A380,PAGAMENTO!$A:$C,3,0)</f>
        <v>14444674.059999999</v>
      </c>
      <c r="H380" s="57">
        <f t="shared" si="97"/>
        <v>1.4644729158013554E-3</v>
      </c>
      <c r="I380" s="70" t="str" cm="1">
        <f t="array" ref="I380">_xlfn.IFS(H380&gt;20%,"10",H380&gt;10%,"7",H380&gt;0%,"4",H380=0,"0")</f>
        <v>4</v>
      </c>
      <c r="J380" s="74">
        <f t="shared" si="98"/>
        <v>12</v>
      </c>
      <c r="K380" s="56">
        <f>VLOOKUP(A380,MUNIC!C:E,3,0)</f>
        <v>286254</v>
      </c>
      <c r="L380" s="57">
        <f t="shared" si="99"/>
        <v>1.3474693882419685E-3</v>
      </c>
      <c r="M380" s="70" t="str">
        <f t="shared" si="100"/>
        <v>4</v>
      </c>
      <c r="N380" s="74">
        <f t="shared" si="101"/>
        <v>8</v>
      </c>
      <c r="O380" s="56">
        <f>VLOOKUP(A380,'BENS MOVEIS'!$A:$C,3,0)</f>
        <v>4846975.33</v>
      </c>
      <c r="P380" s="56">
        <v>0</v>
      </c>
      <c r="Q380" s="72">
        <f t="shared" si="95"/>
        <v>4846975.33</v>
      </c>
      <c r="R380" s="57">
        <f t="shared" si="102"/>
        <v>6.3628709780697509E-5</v>
      </c>
      <c r="S380" s="70" t="str" cm="1">
        <f t="array" ref="S380">_xlfn.IFS(R380&gt;20%,"10",R380&gt;10%,"7",R380&gt;0%,"4",R380=0,"0")</f>
        <v>4</v>
      </c>
      <c r="T380" s="74">
        <f t="shared" si="103"/>
        <v>8</v>
      </c>
      <c r="U380" s="55" t="s">
        <v>772</v>
      </c>
      <c r="V380" s="71" t="str">
        <f t="shared" si="104"/>
        <v>10</v>
      </c>
      <c r="W380" s="74">
        <f t="shared" si="105"/>
        <v>40</v>
      </c>
      <c r="X380" s="55">
        <f>VLOOKUP(A380,'NOTAS AUDITORIA-CONTINUA-OM'!$A:$C,3,0)</f>
        <v>3</v>
      </c>
      <c r="Y380" s="57">
        <f>VLOOKUP(A380,'NOTAS AUDITORIA-CONTINUA-OM'!$A:$D,4,0)</f>
        <v>5.0539083557951485E-4</v>
      </c>
      <c r="Z380" s="71" t="str">
        <f t="shared" si="106"/>
        <v>4</v>
      </c>
      <c r="AA380" s="74">
        <f t="shared" si="107"/>
        <v>12</v>
      </c>
      <c r="AB380" s="55">
        <f>VLOOKUP(A380,'OM em FOCO'!$B:$G,6,0)</f>
        <v>0</v>
      </c>
      <c r="AC380" s="71">
        <f t="shared" si="108"/>
        <v>0</v>
      </c>
      <c r="AD380" s="74">
        <f t="shared" si="109"/>
        <v>0</v>
      </c>
      <c r="AE380" s="71">
        <f>VLOOKUP(A380,OM_SIAFI!$B:$E,4,0)</f>
        <v>0</v>
      </c>
      <c r="AF380" s="74">
        <f t="shared" si="110"/>
        <v>0</v>
      </c>
      <c r="AG380" s="71">
        <f>VLOOKUP(A380,OM_SIAFI!$B:$F,5,0)</f>
        <v>0</v>
      </c>
      <c r="AH380" s="74">
        <f t="shared" si="111"/>
        <v>0</v>
      </c>
      <c r="AI380" s="86">
        <f t="shared" si="112"/>
        <v>80</v>
      </c>
    </row>
    <row r="381" spans="1:35" x14ac:dyDescent="0.25">
      <c r="A381" s="55">
        <v>786310</v>
      </c>
      <c r="B381" s="55" t="s">
        <v>454</v>
      </c>
      <c r="C381" s="56">
        <v>0</v>
      </c>
      <c r="D381" s="63">
        <f t="shared" si="113"/>
        <v>0</v>
      </c>
      <c r="E381" s="70" t="str" cm="1">
        <f t="array" ref="E381">_xlfn.IFS(D381&gt;20%,"10",D381&gt;10%,"7",D381&gt;0%,"4",D381=0,"0")</f>
        <v>0</v>
      </c>
      <c r="F381" s="74">
        <f t="shared" si="96"/>
        <v>0</v>
      </c>
      <c r="G381" s="56">
        <f>VLOOKUP(A381,PAGAMENTO!$A:$C,3,0)</f>
        <v>9050462.9600000009</v>
      </c>
      <c r="H381" s="57">
        <f t="shared" si="97"/>
        <v>9.175809592745749E-4</v>
      </c>
      <c r="I381" s="70" t="str" cm="1">
        <f t="array" ref="I381">_xlfn.IFS(H381&gt;20%,"10",H381&gt;10%,"7",H381&gt;0%,"4",H381=0,"0")</f>
        <v>4</v>
      </c>
      <c r="J381" s="74">
        <f t="shared" si="98"/>
        <v>12</v>
      </c>
      <c r="K381" s="56">
        <f>VLOOKUP(A381,MUNIC!C:E,3,0)</f>
        <v>0</v>
      </c>
      <c r="L381" s="57">
        <f t="shared" si="99"/>
        <v>0</v>
      </c>
      <c r="M381" s="70" t="str">
        <f t="shared" si="100"/>
        <v>0</v>
      </c>
      <c r="N381" s="74">
        <f t="shared" si="101"/>
        <v>0</v>
      </c>
      <c r="O381" s="56">
        <f>VLOOKUP(A381,'BENS MOVEIS'!$A:$C,3,0)</f>
        <v>4793979.6500000004</v>
      </c>
      <c r="P381" s="56">
        <v>0</v>
      </c>
      <c r="Q381" s="72">
        <f t="shared" si="95"/>
        <v>4793979.6500000004</v>
      </c>
      <c r="R381" s="57">
        <f t="shared" si="102"/>
        <v>6.2933008541724892E-5</v>
      </c>
      <c r="S381" s="70" t="str" cm="1">
        <f t="array" ref="S381">_xlfn.IFS(R381&gt;20%,"10",R381&gt;10%,"7",R381&gt;0%,"4",R381=0,"0")</f>
        <v>4</v>
      </c>
      <c r="T381" s="74">
        <f t="shared" si="103"/>
        <v>8</v>
      </c>
      <c r="U381" s="55" t="s">
        <v>772</v>
      </c>
      <c r="V381" s="71" t="str">
        <f t="shared" si="104"/>
        <v>10</v>
      </c>
      <c r="W381" s="74">
        <f t="shared" si="105"/>
        <v>40</v>
      </c>
      <c r="X381" s="55">
        <f>VLOOKUP(A381,'NOTAS AUDITORIA-CONTINUA-OM'!$A:$C,3,0)</f>
        <v>2</v>
      </c>
      <c r="Y381" s="57">
        <f>VLOOKUP(A381,'NOTAS AUDITORIA-CONTINUA-OM'!$A:$D,4,0)</f>
        <v>3.3692722371967657E-4</v>
      </c>
      <c r="Z381" s="71" t="str">
        <f t="shared" si="106"/>
        <v>4</v>
      </c>
      <c r="AA381" s="74">
        <f t="shared" si="107"/>
        <v>12</v>
      </c>
      <c r="AB381" s="55">
        <f>VLOOKUP(A381,'OM em FOCO'!$B:$G,6,0)</f>
        <v>0</v>
      </c>
      <c r="AC381" s="71">
        <f t="shared" si="108"/>
        <v>0</v>
      </c>
      <c r="AD381" s="74">
        <f t="shared" si="109"/>
        <v>0</v>
      </c>
      <c r="AE381" s="71">
        <f>VLOOKUP(A381,OM_SIAFI!$B:$E,4,0)</f>
        <v>0</v>
      </c>
      <c r="AF381" s="74">
        <f t="shared" si="110"/>
        <v>0</v>
      </c>
      <c r="AG381" s="71">
        <f>VLOOKUP(A381,OM_SIAFI!$B:$F,5,0)</f>
        <v>0</v>
      </c>
      <c r="AH381" s="74">
        <f t="shared" si="111"/>
        <v>0</v>
      </c>
      <c r="AI381" s="86">
        <f t="shared" si="112"/>
        <v>72</v>
      </c>
    </row>
    <row r="382" spans="1:35" x14ac:dyDescent="0.25">
      <c r="A382" s="55">
        <v>787310</v>
      </c>
      <c r="B382" s="55" t="s">
        <v>468</v>
      </c>
      <c r="C382" s="56">
        <v>0</v>
      </c>
      <c r="D382" s="63">
        <f t="shared" si="113"/>
        <v>0</v>
      </c>
      <c r="E382" s="70" t="str" cm="1">
        <f t="array" ref="E382">_xlfn.IFS(D382&gt;20%,"10",D382&gt;10%,"7",D382&gt;0%,"4",D382=0,"0")</f>
        <v>0</v>
      </c>
      <c r="F382" s="74">
        <f t="shared" si="96"/>
        <v>0</v>
      </c>
      <c r="G382" s="56">
        <f>VLOOKUP(A382,PAGAMENTO!$A:$C,3,0)</f>
        <v>9383467.1699999999</v>
      </c>
      <c r="H382" s="57">
        <f t="shared" si="97"/>
        <v>9.5134258271911416E-4</v>
      </c>
      <c r="I382" s="70" t="str" cm="1">
        <f t="array" ref="I382">_xlfn.IFS(H382&gt;20%,"10",H382&gt;10%,"7",H382&gt;0%,"4",H382=0,"0")</f>
        <v>4</v>
      </c>
      <c r="J382" s="74">
        <f t="shared" si="98"/>
        <v>12</v>
      </c>
      <c r="K382" s="56">
        <f>VLOOKUP(A382,MUNIC!C:E,3,0)</f>
        <v>174925.6</v>
      </c>
      <c r="L382" s="57">
        <f t="shared" si="99"/>
        <v>8.2341868138038009E-4</v>
      </c>
      <c r="M382" s="70" t="str">
        <f t="shared" si="100"/>
        <v>4</v>
      </c>
      <c r="N382" s="74">
        <f t="shared" si="101"/>
        <v>8</v>
      </c>
      <c r="O382" s="56">
        <f>VLOOKUP(A382,'BENS MOVEIS'!$A:$C,3,0)</f>
        <v>4530334.34</v>
      </c>
      <c r="P382" s="56">
        <v>0</v>
      </c>
      <c r="Q382" s="72">
        <f t="shared" si="95"/>
        <v>4530334.34</v>
      </c>
      <c r="R382" s="57">
        <f t="shared" si="102"/>
        <v>5.9472002497150682E-5</v>
      </c>
      <c r="S382" s="70" t="str" cm="1">
        <f t="array" ref="S382">_xlfn.IFS(R382&gt;20%,"10",R382&gt;10%,"7",R382&gt;0%,"4",R382=0,"0")</f>
        <v>4</v>
      </c>
      <c r="T382" s="74">
        <f t="shared" si="103"/>
        <v>8</v>
      </c>
      <c r="U382" s="55" t="s">
        <v>772</v>
      </c>
      <c r="V382" s="71" t="str">
        <f t="shared" si="104"/>
        <v>10</v>
      </c>
      <c r="W382" s="74">
        <f t="shared" si="105"/>
        <v>40</v>
      </c>
      <c r="X382" s="55">
        <f>VLOOKUP(A382,'NOTAS AUDITORIA-CONTINUA-OM'!$A:$C,3,0)</f>
        <v>6</v>
      </c>
      <c r="Y382" s="57">
        <f>VLOOKUP(A382,'NOTAS AUDITORIA-CONTINUA-OM'!$A:$D,4,0)</f>
        <v>1.0107816711590297E-3</v>
      </c>
      <c r="Z382" s="71" t="str">
        <f t="shared" si="106"/>
        <v>4</v>
      </c>
      <c r="AA382" s="74">
        <f t="shared" si="107"/>
        <v>12</v>
      </c>
      <c r="AB382" s="55">
        <f>VLOOKUP(A382,'OM em FOCO'!$B:$G,6,0)</f>
        <v>0</v>
      </c>
      <c r="AC382" s="71">
        <f t="shared" si="108"/>
        <v>0</v>
      </c>
      <c r="AD382" s="74">
        <f t="shared" si="109"/>
        <v>0</v>
      </c>
      <c r="AE382" s="71">
        <f>VLOOKUP(A382,OM_SIAFI!$B:$E,4,0)</f>
        <v>0</v>
      </c>
      <c r="AF382" s="74">
        <f t="shared" si="110"/>
        <v>0</v>
      </c>
      <c r="AG382" s="71">
        <f>VLOOKUP(A382,OM_SIAFI!$B:$F,5,0)</f>
        <v>0</v>
      </c>
      <c r="AH382" s="74">
        <f t="shared" si="111"/>
        <v>0</v>
      </c>
      <c r="AI382" s="86">
        <f t="shared" si="112"/>
        <v>80</v>
      </c>
    </row>
    <row r="383" spans="1:35" x14ac:dyDescent="0.25">
      <c r="A383" s="55">
        <v>765709</v>
      </c>
      <c r="B383" s="55" t="s">
        <v>280</v>
      </c>
      <c r="C383" s="56">
        <v>0</v>
      </c>
      <c r="D383" s="63">
        <f t="shared" si="113"/>
        <v>0</v>
      </c>
      <c r="E383" s="70" t="str" cm="1">
        <f t="array" ref="E383">_xlfn.IFS(D383&gt;20%,"10",D383&gt;10%,"7",D383&gt;0%,"4",D383=0,"0")</f>
        <v>0</v>
      </c>
      <c r="F383" s="74">
        <f t="shared" si="96"/>
        <v>0</v>
      </c>
      <c r="G383" s="56">
        <f>VLOOKUP(A383,PAGAMENTO!$A:$C,3,0)</f>
        <v>26444845.75</v>
      </c>
      <c r="H383" s="57">
        <f t="shared" si="97"/>
        <v>2.6811100203821131E-3</v>
      </c>
      <c r="I383" s="70" t="str" cm="1">
        <f t="array" ref="I383">_xlfn.IFS(H383&gt;20%,"10",H383&gt;10%,"7",H383&gt;0%,"4",H383=0,"0")</f>
        <v>4</v>
      </c>
      <c r="J383" s="74">
        <f t="shared" si="98"/>
        <v>12</v>
      </c>
      <c r="K383" s="56">
        <f>VLOOKUP(A383,MUNIC!C:E,3,0)</f>
        <v>0</v>
      </c>
      <c r="L383" s="57">
        <f t="shared" si="99"/>
        <v>0</v>
      </c>
      <c r="M383" s="70" t="str">
        <f t="shared" si="100"/>
        <v>0</v>
      </c>
      <c r="N383" s="74">
        <f t="shared" si="101"/>
        <v>0</v>
      </c>
      <c r="O383" s="56">
        <f>VLOOKUP(A383,'BENS MOVEIS'!$A:$C,3,0)</f>
        <v>4199732.2300000004</v>
      </c>
      <c r="P383" s="56">
        <v>0</v>
      </c>
      <c r="Q383" s="72">
        <f t="shared" si="95"/>
        <v>4199732.2300000004</v>
      </c>
      <c r="R383" s="57">
        <f t="shared" si="102"/>
        <v>5.5132020492316299E-5</v>
      </c>
      <c r="S383" s="70" t="str" cm="1">
        <f t="array" ref="S383">_xlfn.IFS(R383&gt;20%,"10",R383&gt;10%,"7",R383&gt;0%,"4",R383=0,"0")</f>
        <v>4</v>
      </c>
      <c r="T383" s="74">
        <f t="shared" si="103"/>
        <v>8</v>
      </c>
      <c r="U383" s="55" t="s">
        <v>772</v>
      </c>
      <c r="V383" s="71" t="str">
        <f t="shared" si="104"/>
        <v>10</v>
      </c>
      <c r="W383" s="74">
        <f t="shared" si="105"/>
        <v>40</v>
      </c>
      <c r="X383" s="55">
        <f>VLOOKUP(A383,'NOTAS AUDITORIA-CONTINUA-OM'!$A:$C,3,0)</f>
        <v>1</v>
      </c>
      <c r="Y383" s="57">
        <f>VLOOKUP(A383,'NOTAS AUDITORIA-CONTINUA-OM'!$A:$D,4,0)</f>
        <v>1.6846361185983828E-4</v>
      </c>
      <c r="Z383" s="71" t="str">
        <f t="shared" si="106"/>
        <v>4</v>
      </c>
      <c r="AA383" s="74">
        <f t="shared" si="107"/>
        <v>12</v>
      </c>
      <c r="AB383" s="55">
        <f>VLOOKUP(A383,'OM em FOCO'!$B:$G,6,0)</f>
        <v>0</v>
      </c>
      <c r="AC383" s="71">
        <f t="shared" si="108"/>
        <v>0</v>
      </c>
      <c r="AD383" s="74">
        <f t="shared" si="109"/>
        <v>0</v>
      </c>
      <c r="AE383" s="71">
        <f>VLOOKUP(A383,OM_SIAFI!$B:$E,4,0)</f>
        <v>0</v>
      </c>
      <c r="AF383" s="74">
        <f t="shared" si="110"/>
        <v>0</v>
      </c>
      <c r="AG383" s="71">
        <f>VLOOKUP(A383,OM_SIAFI!$B:$F,5,0)</f>
        <v>0</v>
      </c>
      <c r="AH383" s="74">
        <f t="shared" si="111"/>
        <v>0</v>
      </c>
      <c r="AI383" s="86">
        <f t="shared" si="112"/>
        <v>72</v>
      </c>
    </row>
    <row r="384" spans="1:35" x14ac:dyDescent="0.25">
      <c r="A384" s="55">
        <v>791012</v>
      </c>
      <c r="B384" s="55" t="s">
        <v>525</v>
      </c>
      <c r="C384" s="56">
        <v>0</v>
      </c>
      <c r="D384" s="63">
        <f t="shared" si="113"/>
        <v>0</v>
      </c>
      <c r="E384" s="70" t="str" cm="1">
        <f t="array" ref="E384">_xlfn.IFS(D384&gt;20%,"10",D384&gt;10%,"7",D384&gt;0%,"4",D384=0,"0")</f>
        <v>0</v>
      </c>
      <c r="F384" s="74">
        <f t="shared" si="96"/>
        <v>0</v>
      </c>
      <c r="G384" s="56">
        <f>VLOOKUP(A384,PAGAMENTO!$A:$C,3,0)</f>
        <v>25929587.129999999</v>
      </c>
      <c r="H384" s="57">
        <f t="shared" si="97"/>
        <v>2.628870538169582E-3</v>
      </c>
      <c r="I384" s="70" t="str" cm="1">
        <f t="array" ref="I384">_xlfn.IFS(H384&gt;20%,"10",H384&gt;10%,"7",H384&gt;0%,"4",H384=0,"0")</f>
        <v>4</v>
      </c>
      <c r="J384" s="74">
        <f t="shared" si="98"/>
        <v>12</v>
      </c>
      <c r="K384" s="56">
        <f>VLOOKUP(A384,MUNIC!C:E,3,0)</f>
        <v>0</v>
      </c>
      <c r="L384" s="57">
        <f t="shared" si="99"/>
        <v>0</v>
      </c>
      <c r="M384" s="70" t="str">
        <f t="shared" si="100"/>
        <v>0</v>
      </c>
      <c r="N384" s="74">
        <f t="shared" si="101"/>
        <v>0</v>
      </c>
      <c r="O384" s="56">
        <f>VLOOKUP(A384,'BENS MOVEIS'!$A:$C,3,0)</f>
        <v>4170577.16</v>
      </c>
      <c r="P384" s="56">
        <v>0</v>
      </c>
      <c r="Q384" s="72">
        <f t="shared" si="95"/>
        <v>4170577.16</v>
      </c>
      <c r="R384" s="57">
        <f t="shared" si="102"/>
        <v>5.4749287063453161E-5</v>
      </c>
      <c r="S384" s="70" t="str" cm="1">
        <f t="array" ref="S384">_xlfn.IFS(R384&gt;20%,"10",R384&gt;10%,"7",R384&gt;0%,"4",R384=0,"0")</f>
        <v>4</v>
      </c>
      <c r="T384" s="74">
        <f t="shared" si="103"/>
        <v>8</v>
      </c>
      <c r="U384" s="55" t="s">
        <v>772</v>
      </c>
      <c r="V384" s="71" t="str">
        <f t="shared" si="104"/>
        <v>10</v>
      </c>
      <c r="W384" s="74">
        <f t="shared" si="105"/>
        <v>40</v>
      </c>
      <c r="X384" s="55">
        <f>VLOOKUP(A384,'NOTAS AUDITORIA-CONTINUA-OM'!$A:$C,3,0)</f>
        <v>2</v>
      </c>
      <c r="Y384" s="57">
        <f>VLOOKUP(A384,'NOTAS AUDITORIA-CONTINUA-OM'!$A:$D,4,0)</f>
        <v>3.3692722371967657E-4</v>
      </c>
      <c r="Z384" s="71" t="str">
        <f t="shared" si="106"/>
        <v>4</v>
      </c>
      <c r="AA384" s="74">
        <f t="shared" si="107"/>
        <v>12</v>
      </c>
      <c r="AB384" s="55">
        <f>VLOOKUP(A384,'OM em FOCO'!$B:$G,6,0)</f>
        <v>0</v>
      </c>
      <c r="AC384" s="71">
        <f t="shared" si="108"/>
        <v>0</v>
      </c>
      <c r="AD384" s="74">
        <f t="shared" si="109"/>
        <v>0</v>
      </c>
      <c r="AE384" s="71">
        <f>VLOOKUP(A384,OM_SIAFI!$B:$E,4,0)</f>
        <v>0</v>
      </c>
      <c r="AF384" s="74">
        <f t="shared" si="110"/>
        <v>0</v>
      </c>
      <c r="AG384" s="71">
        <f>VLOOKUP(A384,OM_SIAFI!$B:$F,5,0)</f>
        <v>0</v>
      </c>
      <c r="AH384" s="74">
        <f t="shared" si="111"/>
        <v>0</v>
      </c>
      <c r="AI384" s="86">
        <f t="shared" si="112"/>
        <v>72</v>
      </c>
    </row>
    <row r="385" spans="1:35" x14ac:dyDescent="0.25">
      <c r="A385" s="55">
        <v>791190</v>
      </c>
      <c r="B385" s="55" t="s">
        <v>537</v>
      </c>
      <c r="C385" s="56">
        <v>0</v>
      </c>
      <c r="D385" s="63">
        <f t="shared" si="113"/>
        <v>0</v>
      </c>
      <c r="E385" s="70" t="str" cm="1">
        <f t="array" ref="E385">_xlfn.IFS(D385&gt;20%,"10",D385&gt;10%,"7",D385&gt;0%,"4",D385=0,"0")</f>
        <v>0</v>
      </c>
      <c r="F385" s="74">
        <f t="shared" si="96"/>
        <v>0</v>
      </c>
      <c r="G385" s="56">
        <f>VLOOKUP(A385,PAGAMENTO!$A:$C,3,0)</f>
        <v>54945716.550000004</v>
      </c>
      <c r="H385" s="57">
        <f t="shared" si="97"/>
        <v>5.570670088679959E-3</v>
      </c>
      <c r="I385" s="70" t="str" cm="1">
        <f t="array" ref="I385">_xlfn.IFS(H385&gt;20%,"10",H385&gt;10%,"7",H385&gt;0%,"4",H385=0,"0")</f>
        <v>4</v>
      </c>
      <c r="J385" s="74">
        <f t="shared" si="98"/>
        <v>12</v>
      </c>
      <c r="K385" s="56">
        <f>VLOOKUP(A385,MUNIC!C:E,3,0)</f>
        <v>0</v>
      </c>
      <c r="L385" s="57">
        <f t="shared" si="99"/>
        <v>0</v>
      </c>
      <c r="M385" s="70" t="str">
        <f t="shared" si="100"/>
        <v>0</v>
      </c>
      <c r="N385" s="74">
        <f t="shared" si="101"/>
        <v>0</v>
      </c>
      <c r="O385" s="56">
        <f>VLOOKUP(A385,'BENS MOVEIS'!$A:$C,3,0)</f>
        <v>3830927.23</v>
      </c>
      <c r="P385" s="56">
        <v>0</v>
      </c>
      <c r="Q385" s="72">
        <f t="shared" si="95"/>
        <v>3830927.23</v>
      </c>
      <c r="R385" s="57">
        <f t="shared" si="102"/>
        <v>5.0290529724780216E-5</v>
      </c>
      <c r="S385" s="70" t="str" cm="1">
        <f t="array" ref="S385">_xlfn.IFS(R385&gt;20%,"10",R385&gt;10%,"7",R385&gt;0%,"4",R385=0,"0")</f>
        <v>4</v>
      </c>
      <c r="T385" s="74">
        <f t="shared" si="103"/>
        <v>8</v>
      </c>
      <c r="U385" s="55" t="s">
        <v>772</v>
      </c>
      <c r="V385" s="71" t="str">
        <f t="shared" si="104"/>
        <v>10</v>
      </c>
      <c r="W385" s="74">
        <f t="shared" si="105"/>
        <v>40</v>
      </c>
      <c r="X385" s="55">
        <f>VLOOKUP(A385,'NOTAS AUDITORIA-CONTINUA-OM'!$A:$C,3,0)</f>
        <v>5</v>
      </c>
      <c r="Y385" s="57">
        <f>VLOOKUP(A385,'NOTAS AUDITORIA-CONTINUA-OM'!$A:$D,4,0)</f>
        <v>8.4231805929919142E-4</v>
      </c>
      <c r="Z385" s="71" t="str">
        <f t="shared" si="106"/>
        <v>4</v>
      </c>
      <c r="AA385" s="74">
        <f t="shared" si="107"/>
        <v>12</v>
      </c>
      <c r="AB385" s="55">
        <f>VLOOKUP(A385,'OM em FOCO'!$B:$G,6,0)</f>
        <v>0</v>
      </c>
      <c r="AC385" s="71">
        <f t="shared" si="108"/>
        <v>0</v>
      </c>
      <c r="AD385" s="74">
        <f t="shared" si="109"/>
        <v>0</v>
      </c>
      <c r="AE385" s="71">
        <f>VLOOKUP(A385,OM_SIAFI!$B:$E,4,0)</f>
        <v>5</v>
      </c>
      <c r="AF385" s="74">
        <f t="shared" si="110"/>
        <v>5</v>
      </c>
      <c r="AG385" s="71">
        <f>VLOOKUP(A385,OM_SIAFI!$B:$F,5,0)</f>
        <v>0</v>
      </c>
      <c r="AH385" s="74">
        <f t="shared" si="111"/>
        <v>0</v>
      </c>
      <c r="AI385" s="86">
        <f t="shared" si="112"/>
        <v>77</v>
      </c>
    </row>
    <row r="386" spans="1:35" x14ac:dyDescent="0.25">
      <c r="A386" s="55">
        <v>786000</v>
      </c>
      <c r="B386" s="55" t="s">
        <v>440</v>
      </c>
      <c r="C386" s="56">
        <v>0</v>
      </c>
      <c r="D386" s="63">
        <f t="shared" si="113"/>
        <v>0</v>
      </c>
      <c r="E386" s="70" t="str" cm="1">
        <f t="array" ref="E386">_xlfn.IFS(D386&gt;20%,"10",D386&gt;10%,"7",D386&gt;0%,"4",D386=0,"0")</f>
        <v>0</v>
      </c>
      <c r="F386" s="74">
        <f t="shared" si="96"/>
        <v>0</v>
      </c>
      <c r="G386" s="56">
        <f>VLOOKUP(A386,PAGAMENTO!$A:$C,3,0)</f>
        <v>45756116.159999996</v>
      </c>
      <c r="H386" s="57">
        <f t="shared" si="97"/>
        <v>4.6389826845688424E-3</v>
      </c>
      <c r="I386" s="70" t="str" cm="1">
        <f t="array" ref="I386">_xlfn.IFS(H386&gt;20%,"10",H386&gt;10%,"7",H386&gt;0%,"4",H386=0,"0")</f>
        <v>4</v>
      </c>
      <c r="J386" s="74">
        <f t="shared" si="98"/>
        <v>12</v>
      </c>
      <c r="K386" s="56">
        <f>VLOOKUP(A386,MUNIC!C:E,3,0)</f>
        <v>0</v>
      </c>
      <c r="L386" s="57">
        <f t="shared" si="99"/>
        <v>0</v>
      </c>
      <c r="M386" s="70" t="str">
        <f t="shared" si="100"/>
        <v>0</v>
      </c>
      <c r="N386" s="74">
        <f t="shared" si="101"/>
        <v>0</v>
      </c>
      <c r="O386" s="56">
        <f>VLOOKUP(A386,'BENS MOVEIS'!$A:$C,3,0)</f>
        <v>3778431.71</v>
      </c>
      <c r="P386" s="56">
        <v>0</v>
      </c>
      <c r="Q386" s="72">
        <f t="shared" ref="Q386:Q443" si="114">SUM(O386:P386)</f>
        <v>3778431.71</v>
      </c>
      <c r="R386" s="57">
        <f t="shared" si="102"/>
        <v>4.9601394340452438E-5</v>
      </c>
      <c r="S386" s="70" t="str" cm="1">
        <f t="array" ref="S386">_xlfn.IFS(R386&gt;20%,"10",R386&gt;10%,"7",R386&gt;0%,"4",R386=0,"0")</f>
        <v>4</v>
      </c>
      <c r="T386" s="74">
        <f t="shared" si="103"/>
        <v>8</v>
      </c>
      <c r="U386" s="55" t="s">
        <v>772</v>
      </c>
      <c r="V386" s="71" t="str">
        <f t="shared" si="104"/>
        <v>10</v>
      </c>
      <c r="W386" s="74">
        <f t="shared" si="105"/>
        <v>40</v>
      </c>
      <c r="X386" s="55">
        <f>VLOOKUP(A386,'NOTAS AUDITORIA-CONTINUA-OM'!$A:$C,3,0)</f>
        <v>11</v>
      </c>
      <c r="Y386" s="57">
        <f>VLOOKUP(A386,'NOTAS AUDITORIA-CONTINUA-OM'!$A:$D,4,0)</f>
        <v>1.853099730458221E-3</v>
      </c>
      <c r="Z386" s="71" t="str">
        <f t="shared" si="106"/>
        <v>4</v>
      </c>
      <c r="AA386" s="74">
        <f t="shared" si="107"/>
        <v>12</v>
      </c>
      <c r="AB386" s="55">
        <f>VLOOKUP(A386,'OM em FOCO'!$B:$G,6,0)</f>
        <v>0</v>
      </c>
      <c r="AC386" s="71">
        <f t="shared" si="108"/>
        <v>0</v>
      </c>
      <c r="AD386" s="74">
        <f t="shared" si="109"/>
        <v>0</v>
      </c>
      <c r="AE386" s="71">
        <f>VLOOKUP(A386,OM_SIAFI!$B:$E,4,0)</f>
        <v>0</v>
      </c>
      <c r="AF386" s="74">
        <f t="shared" si="110"/>
        <v>0</v>
      </c>
      <c r="AG386" s="71">
        <f>VLOOKUP(A386,OM_SIAFI!$B:$F,5,0)</f>
        <v>0</v>
      </c>
      <c r="AH386" s="74">
        <f t="shared" si="111"/>
        <v>0</v>
      </c>
      <c r="AI386" s="86">
        <f t="shared" si="112"/>
        <v>72</v>
      </c>
    </row>
    <row r="387" spans="1:35" x14ac:dyDescent="0.25">
      <c r="A387" s="55">
        <v>784400</v>
      </c>
      <c r="B387" s="55" t="s">
        <v>408</v>
      </c>
      <c r="C387" s="56">
        <v>0</v>
      </c>
      <c r="D387" s="63">
        <f t="shared" si="113"/>
        <v>0</v>
      </c>
      <c r="E387" s="70" t="str" cm="1">
        <f t="array" ref="E387">_xlfn.IFS(D387&gt;20%,"10",D387&gt;10%,"7",D387&gt;0%,"4",D387=0,"0")</f>
        <v>0</v>
      </c>
      <c r="F387" s="74">
        <f t="shared" ref="F387:F443" si="115">E387*4</f>
        <v>0</v>
      </c>
      <c r="G387" s="56">
        <f>VLOOKUP(A387,PAGAMENTO!$A:$C,3,0)</f>
        <v>12159391.57</v>
      </c>
      <c r="H387" s="57">
        <f t="shared" ref="H387:H446" si="116">G387/$G$446</f>
        <v>1.2327796081047966E-3</v>
      </c>
      <c r="I387" s="70" t="str" cm="1">
        <f t="array" ref="I387">_xlfn.IFS(H387&gt;20%,"10",H387&gt;10%,"7",H387&gt;0%,"4",H387=0,"0")</f>
        <v>4</v>
      </c>
      <c r="J387" s="74">
        <f t="shared" ref="J387:J443" si="117">+I387*3</f>
        <v>12</v>
      </c>
      <c r="K387" s="56">
        <f>VLOOKUP(A387,MUNIC!C:E,3,0)</f>
        <v>316748.40000000002</v>
      </c>
      <c r="L387" s="57">
        <f t="shared" ref="L387:L444" si="118">K387/$K$444</f>
        <v>1.4910141789271851E-3</v>
      </c>
      <c r="M387" s="70" t="str">
        <f t="shared" ref="M387:M443" si="119">_xlfn.IFS(L387&gt;20%,"10",L387&gt;10%,"7",L387&gt;0%,"4",L387=0,"0")</f>
        <v>4</v>
      </c>
      <c r="N387" s="74">
        <f t="shared" ref="N387:N443" si="120">+M387*2</f>
        <v>8</v>
      </c>
      <c r="O387" s="56">
        <f>VLOOKUP(A387,'BENS MOVEIS'!$A:$C,3,0)</f>
        <v>3735289.52</v>
      </c>
      <c r="P387" s="56">
        <v>0</v>
      </c>
      <c r="Q387" s="72">
        <f t="shared" si="114"/>
        <v>3735289.52</v>
      </c>
      <c r="R387" s="57">
        <f t="shared" ref="R387:R443" si="121">Q387/$Q$444</f>
        <v>4.9035044875081075E-5</v>
      </c>
      <c r="S387" s="70" t="str" cm="1">
        <f t="array" ref="S387">_xlfn.IFS(R387&gt;20%,"10",R387&gt;10%,"7",R387&gt;0%,"4",R387=0,"0")</f>
        <v>4</v>
      </c>
      <c r="T387" s="74">
        <f t="shared" ref="T387:T443" si="122">+S387*2</f>
        <v>8</v>
      </c>
      <c r="U387" s="55" t="s">
        <v>772</v>
      </c>
      <c r="V387" s="71" t="str">
        <f t="shared" ref="V387:V443" si="123">IF(U387=1,"0",IF(U387=2,"2",IF(U387=3,"4",IF(U387=4,"6",IF(U387=5,"8",IF(U387&gt;5,"10"))))))</f>
        <v>10</v>
      </c>
      <c r="W387" s="74">
        <f t="shared" ref="W387:W443" si="124">+V387*4</f>
        <v>40</v>
      </c>
      <c r="X387" s="55">
        <f>VLOOKUP(A387,'NOTAS AUDITORIA-CONTINUA-OM'!$A:$C,3,0)</f>
        <v>4</v>
      </c>
      <c r="Y387" s="57">
        <f>VLOOKUP(A387,'NOTAS AUDITORIA-CONTINUA-OM'!$A:$D,4,0)</f>
        <v>6.7385444743935314E-4</v>
      </c>
      <c r="Z387" s="71" t="str">
        <f t="shared" ref="Z387:Z443" si="125">IF(Y387&lt;21%,"4",IF(Y387&lt;31%,"7",IF(Y387&gt;30%,"10")))</f>
        <v>4</v>
      </c>
      <c r="AA387" s="74">
        <f t="shared" ref="AA387:AA443" si="126">+Z387*3</f>
        <v>12</v>
      </c>
      <c r="AB387" s="55">
        <f>VLOOKUP(A387,'OM em FOCO'!$B:$G,6,0)</f>
        <v>0</v>
      </c>
      <c r="AC387" s="71">
        <f t="shared" ref="AC387:AC443" si="127">IF(AB387=0,0,2)</f>
        <v>0</v>
      </c>
      <c r="AD387" s="74">
        <f t="shared" ref="AD387:AD443" si="128">+AC387*2</f>
        <v>0</v>
      </c>
      <c r="AE387" s="71">
        <f>VLOOKUP(A387,OM_SIAFI!$B:$E,4,0)</f>
        <v>0</v>
      </c>
      <c r="AF387" s="74">
        <f t="shared" ref="AF387:AF443" si="129">+AE387*1</f>
        <v>0</v>
      </c>
      <c r="AG387" s="71">
        <f>VLOOKUP(A387,OM_SIAFI!$B:$F,5,0)</f>
        <v>0</v>
      </c>
      <c r="AH387" s="74">
        <f t="shared" ref="AH387:AH443" si="130">+AG387*1</f>
        <v>0</v>
      </c>
      <c r="AI387" s="86">
        <f t="shared" ref="AI387:AI443" si="131">SUM(F387,J387,N387,T387,W387,AA387,AD387,AF387,AH387)</f>
        <v>80</v>
      </c>
    </row>
    <row r="388" spans="1:35" x14ac:dyDescent="0.25">
      <c r="A388" s="55">
        <v>787320</v>
      </c>
      <c r="B388" s="55" t="s">
        <v>469</v>
      </c>
      <c r="C388" s="56">
        <v>0</v>
      </c>
      <c r="D388" s="63">
        <f t="shared" ref="D388:D443" si="132">C388/$C$446</f>
        <v>0</v>
      </c>
      <c r="E388" s="70" t="str" cm="1">
        <f t="array" ref="E388">_xlfn.IFS(D388&gt;20%,"10",D388&gt;10%,"7",D388&gt;0%,"4",D388=0,"0")</f>
        <v>0</v>
      </c>
      <c r="F388" s="74">
        <f t="shared" si="115"/>
        <v>0</v>
      </c>
      <c r="G388" s="56">
        <f>VLOOKUP(A388,PAGAMENTO!$A:$C,3,0)</f>
        <v>7118222.7599999998</v>
      </c>
      <c r="H388" s="57">
        <f t="shared" si="116"/>
        <v>7.2168083525872041E-4</v>
      </c>
      <c r="I388" s="70" t="str" cm="1">
        <f t="array" ref="I388">_xlfn.IFS(H388&gt;20%,"10",H388&gt;10%,"7",H388&gt;0%,"4",H388=0,"0")</f>
        <v>4</v>
      </c>
      <c r="J388" s="74">
        <f t="shared" si="117"/>
        <v>12</v>
      </c>
      <c r="K388" s="56">
        <f>VLOOKUP(A388,MUNIC!C:E,3,0)</f>
        <v>0</v>
      </c>
      <c r="L388" s="57">
        <f t="shared" si="118"/>
        <v>0</v>
      </c>
      <c r="M388" s="70" t="str">
        <f t="shared" si="119"/>
        <v>0</v>
      </c>
      <c r="N388" s="74">
        <f t="shared" si="120"/>
        <v>0</v>
      </c>
      <c r="O388" s="56">
        <f>VLOOKUP(A388,'BENS MOVEIS'!$A:$C,3,0)</f>
        <v>3606997.51</v>
      </c>
      <c r="P388" s="56">
        <v>0</v>
      </c>
      <c r="Q388" s="72">
        <f t="shared" si="114"/>
        <v>3606997.51</v>
      </c>
      <c r="R388" s="57">
        <f t="shared" si="121"/>
        <v>4.7350890424995942E-5</v>
      </c>
      <c r="S388" s="70" t="str" cm="1">
        <f t="array" ref="S388">_xlfn.IFS(R388&gt;20%,"10",R388&gt;10%,"7",R388&gt;0%,"4",R388=0,"0")</f>
        <v>4</v>
      </c>
      <c r="T388" s="74">
        <f t="shared" si="122"/>
        <v>8</v>
      </c>
      <c r="U388" s="55" t="s">
        <v>772</v>
      </c>
      <c r="V388" s="71" t="str">
        <f t="shared" si="123"/>
        <v>10</v>
      </c>
      <c r="W388" s="74">
        <f t="shared" si="124"/>
        <v>40</v>
      </c>
      <c r="X388" s="55">
        <f>VLOOKUP(A388,'NOTAS AUDITORIA-CONTINUA-OM'!$A:$C,3,0)</f>
        <v>7</v>
      </c>
      <c r="Y388" s="57">
        <f>VLOOKUP(A388,'NOTAS AUDITORIA-CONTINUA-OM'!$A:$D,4,0)</f>
        <v>1.1792452830188679E-3</v>
      </c>
      <c r="Z388" s="71" t="str">
        <f t="shared" si="125"/>
        <v>4</v>
      </c>
      <c r="AA388" s="74">
        <f t="shared" si="126"/>
        <v>12</v>
      </c>
      <c r="AB388" s="55">
        <f>VLOOKUP(A388,'OM em FOCO'!$B:$G,6,0)</f>
        <v>0</v>
      </c>
      <c r="AC388" s="71">
        <f t="shared" si="127"/>
        <v>0</v>
      </c>
      <c r="AD388" s="74">
        <f t="shared" si="128"/>
        <v>0</v>
      </c>
      <c r="AE388" s="71">
        <f>VLOOKUP(A388,OM_SIAFI!$B:$E,4,0)</f>
        <v>0</v>
      </c>
      <c r="AF388" s="74">
        <f t="shared" si="129"/>
        <v>0</v>
      </c>
      <c r="AG388" s="71">
        <f>VLOOKUP(A388,OM_SIAFI!$B:$F,5,0)</f>
        <v>0</v>
      </c>
      <c r="AH388" s="74">
        <f t="shared" si="130"/>
        <v>0</v>
      </c>
      <c r="AI388" s="86">
        <f t="shared" si="131"/>
        <v>72</v>
      </c>
    </row>
    <row r="389" spans="1:35" x14ac:dyDescent="0.25">
      <c r="A389" s="55">
        <v>783350</v>
      </c>
      <c r="B389" s="55" t="s">
        <v>378</v>
      </c>
      <c r="C389" s="56">
        <v>0</v>
      </c>
      <c r="D389" s="63">
        <f t="shared" si="132"/>
        <v>0</v>
      </c>
      <c r="E389" s="70" t="str" cm="1">
        <f t="array" ref="E389">_xlfn.IFS(D389&gt;20%,"10",D389&gt;10%,"7",D389&gt;0%,"4",D389=0,"0")</f>
        <v>0</v>
      </c>
      <c r="F389" s="74">
        <f t="shared" si="115"/>
        <v>0</v>
      </c>
      <c r="G389" s="56">
        <f>VLOOKUP(A389,PAGAMENTO!$A:$C,3,0)</f>
        <v>8888717.0700000003</v>
      </c>
      <c r="H389" s="57">
        <f t="shared" si="116"/>
        <v>9.0118235629030048E-4</v>
      </c>
      <c r="I389" s="70" t="str" cm="1">
        <f t="array" ref="I389">_xlfn.IFS(H389&gt;20%,"10",H389&gt;10%,"7",H389&gt;0%,"4",H389=0,"0")</f>
        <v>4</v>
      </c>
      <c r="J389" s="74">
        <f t="shared" si="117"/>
        <v>12</v>
      </c>
      <c r="K389" s="56">
        <f>VLOOKUP(A389,MUNIC!C:E,3,0)</f>
        <v>243522</v>
      </c>
      <c r="L389" s="57">
        <f t="shared" si="118"/>
        <v>1.1463191444083252E-3</v>
      </c>
      <c r="M389" s="70" t="str">
        <f t="shared" si="119"/>
        <v>4</v>
      </c>
      <c r="N389" s="74">
        <f t="shared" si="120"/>
        <v>8</v>
      </c>
      <c r="O389" s="56">
        <f>VLOOKUP(A389,'BENS MOVEIS'!$A:$C,3,0)</f>
        <v>3543654.73</v>
      </c>
      <c r="P389" s="56">
        <v>0</v>
      </c>
      <c r="Q389" s="72">
        <f t="shared" si="114"/>
        <v>3543654.73</v>
      </c>
      <c r="R389" s="57">
        <f t="shared" si="121"/>
        <v>4.6519357542957819E-5</v>
      </c>
      <c r="S389" s="70" t="str" cm="1">
        <f t="array" ref="S389">_xlfn.IFS(R389&gt;20%,"10",R389&gt;10%,"7",R389&gt;0%,"4",R389=0,"0")</f>
        <v>4</v>
      </c>
      <c r="T389" s="74">
        <f t="shared" si="122"/>
        <v>8</v>
      </c>
      <c r="U389" s="55" t="s">
        <v>772</v>
      </c>
      <c r="V389" s="71" t="str">
        <f t="shared" si="123"/>
        <v>10</v>
      </c>
      <c r="W389" s="74">
        <f t="shared" si="124"/>
        <v>40</v>
      </c>
      <c r="X389" s="55">
        <f>VLOOKUP(A389,'NOTAS AUDITORIA-CONTINUA-OM'!$A:$C,3,0)</f>
        <v>4</v>
      </c>
      <c r="Y389" s="57">
        <f>VLOOKUP(A389,'NOTAS AUDITORIA-CONTINUA-OM'!$A:$D,4,0)</f>
        <v>6.7385444743935314E-4</v>
      </c>
      <c r="Z389" s="71" t="str">
        <f t="shared" si="125"/>
        <v>4</v>
      </c>
      <c r="AA389" s="74">
        <f t="shared" si="126"/>
        <v>12</v>
      </c>
      <c r="AB389" s="55">
        <f>VLOOKUP(A389,'OM em FOCO'!$B:$G,6,0)</f>
        <v>0</v>
      </c>
      <c r="AC389" s="71">
        <f t="shared" si="127"/>
        <v>0</v>
      </c>
      <c r="AD389" s="74">
        <f t="shared" si="128"/>
        <v>0</v>
      </c>
      <c r="AE389" s="71">
        <f>VLOOKUP(A389,OM_SIAFI!$B:$E,4,0)</f>
        <v>0</v>
      </c>
      <c r="AF389" s="74">
        <f t="shared" si="129"/>
        <v>0</v>
      </c>
      <c r="AG389" s="71">
        <f>VLOOKUP(A389,OM_SIAFI!$B:$F,5,0)</f>
        <v>0</v>
      </c>
      <c r="AH389" s="74">
        <f t="shared" si="130"/>
        <v>0</v>
      </c>
      <c r="AI389" s="86">
        <f t="shared" si="131"/>
        <v>80</v>
      </c>
    </row>
    <row r="390" spans="1:35" x14ac:dyDescent="0.25">
      <c r="A390" s="55">
        <v>791100</v>
      </c>
      <c r="B390" s="55" t="s">
        <v>526</v>
      </c>
      <c r="C390" s="56">
        <v>0</v>
      </c>
      <c r="D390" s="63">
        <f t="shared" si="132"/>
        <v>0</v>
      </c>
      <c r="E390" s="70" t="str" cm="1">
        <f t="array" ref="E390">_xlfn.IFS(D390&gt;20%,"10",D390&gt;10%,"7",D390&gt;0%,"4",D390=0,"0")</f>
        <v>0</v>
      </c>
      <c r="F390" s="74">
        <f t="shared" si="115"/>
        <v>0</v>
      </c>
      <c r="G390" s="56">
        <f>VLOOKUP(A390,PAGAMENTO!$A:$C,3,0)</f>
        <v>36018057.469999999</v>
      </c>
      <c r="H390" s="57">
        <f t="shared" si="116"/>
        <v>3.651689849524489E-3</v>
      </c>
      <c r="I390" s="70" t="str" cm="1">
        <f t="array" ref="I390">_xlfn.IFS(H390&gt;20%,"10",H390&gt;10%,"7",H390&gt;0%,"4",H390=0,"0")</f>
        <v>4</v>
      </c>
      <c r="J390" s="74">
        <f t="shared" si="117"/>
        <v>12</v>
      </c>
      <c r="K390" s="56">
        <f>VLOOKUP(A390,MUNIC!C:E,3,0)</f>
        <v>0</v>
      </c>
      <c r="L390" s="57">
        <f t="shared" si="118"/>
        <v>0</v>
      </c>
      <c r="M390" s="70" t="str">
        <f t="shared" si="119"/>
        <v>0</v>
      </c>
      <c r="N390" s="74">
        <f t="shared" si="120"/>
        <v>0</v>
      </c>
      <c r="O390" s="56">
        <f>VLOOKUP(A390,'BENS MOVEIS'!$A:$C,3,0)</f>
        <v>3530803.02</v>
      </c>
      <c r="P390" s="56">
        <v>0</v>
      </c>
      <c r="Q390" s="72">
        <f t="shared" si="114"/>
        <v>3530803.02</v>
      </c>
      <c r="R390" s="57">
        <f t="shared" si="121"/>
        <v>4.6350646610860777E-5</v>
      </c>
      <c r="S390" s="70" t="str" cm="1">
        <f t="array" ref="S390">_xlfn.IFS(R390&gt;20%,"10",R390&gt;10%,"7",R390&gt;0%,"4",R390=0,"0")</f>
        <v>4</v>
      </c>
      <c r="T390" s="74">
        <f t="shared" si="122"/>
        <v>8</v>
      </c>
      <c r="U390" s="55">
        <f>VLOOKUP(A390,'Tempo sem Auditoria'!$A:$M,13,0)</f>
        <v>4</v>
      </c>
      <c r="V390" s="71" t="str">
        <f t="shared" si="123"/>
        <v>6</v>
      </c>
      <c r="W390" s="74">
        <f t="shared" si="124"/>
        <v>24</v>
      </c>
      <c r="X390" s="55">
        <f>VLOOKUP(A390,'NOTAS AUDITORIA-CONTINUA-OM'!$A:$C,3,0)</f>
        <v>6</v>
      </c>
      <c r="Y390" s="57">
        <f>VLOOKUP(A390,'NOTAS AUDITORIA-CONTINUA-OM'!$A:$D,4,0)</f>
        <v>1.0107816711590297E-3</v>
      </c>
      <c r="Z390" s="71" t="str">
        <f t="shared" si="125"/>
        <v>4</v>
      </c>
      <c r="AA390" s="74">
        <f t="shared" si="126"/>
        <v>12</v>
      </c>
      <c r="AB390" s="55">
        <f>VLOOKUP(A390,'OM em FOCO'!$B:$G,6,0)</f>
        <v>1</v>
      </c>
      <c r="AC390" s="71">
        <f t="shared" si="127"/>
        <v>2</v>
      </c>
      <c r="AD390" s="74">
        <f t="shared" si="128"/>
        <v>4</v>
      </c>
      <c r="AE390" s="71">
        <f>VLOOKUP(A390,OM_SIAFI!$B:$E,4,0)</f>
        <v>0</v>
      </c>
      <c r="AF390" s="74">
        <f t="shared" si="129"/>
        <v>0</v>
      </c>
      <c r="AG390" s="71">
        <f>VLOOKUP(A390,OM_SIAFI!$B:$F,5,0)</f>
        <v>0</v>
      </c>
      <c r="AH390" s="74">
        <f t="shared" si="130"/>
        <v>0</v>
      </c>
      <c r="AI390" s="86">
        <f t="shared" si="131"/>
        <v>60</v>
      </c>
    </row>
    <row r="391" spans="1:35" x14ac:dyDescent="0.25">
      <c r="A391" s="55">
        <v>791170</v>
      </c>
      <c r="B391" s="55" t="s">
        <v>534</v>
      </c>
      <c r="C391" s="56">
        <v>0</v>
      </c>
      <c r="D391" s="63">
        <f t="shared" si="132"/>
        <v>0</v>
      </c>
      <c r="E391" s="70" t="str" cm="1">
        <f t="array" ref="E391">_xlfn.IFS(D391&gt;20%,"10",D391&gt;10%,"7",D391&gt;0%,"4",D391=0,"0")</f>
        <v>0</v>
      </c>
      <c r="F391" s="74">
        <f t="shared" si="115"/>
        <v>0</v>
      </c>
      <c r="G391" s="56">
        <f>VLOOKUP(A391,PAGAMENTO!$A:$C,3,0)</f>
        <v>71133975.61999999</v>
      </c>
      <c r="H391" s="57">
        <f t="shared" si="116"/>
        <v>7.2119163268100708E-3</v>
      </c>
      <c r="I391" s="70" t="str" cm="1">
        <f t="array" ref="I391">_xlfn.IFS(H391&gt;20%,"10",H391&gt;10%,"7",H391&gt;0%,"4",H391=0,"0")</f>
        <v>4</v>
      </c>
      <c r="J391" s="74">
        <f t="shared" si="117"/>
        <v>12</v>
      </c>
      <c r="K391" s="56">
        <f>VLOOKUP(A391,MUNIC!C:E,3,0)</f>
        <v>0</v>
      </c>
      <c r="L391" s="57">
        <f t="shared" si="118"/>
        <v>0</v>
      </c>
      <c r="M391" s="70" t="str">
        <f t="shared" si="119"/>
        <v>0</v>
      </c>
      <c r="N391" s="74">
        <f t="shared" si="120"/>
        <v>0</v>
      </c>
      <c r="O391" s="56">
        <f>VLOOKUP(A391,'BENS MOVEIS'!$A:$C,3,0)</f>
        <v>3196984.68</v>
      </c>
      <c r="P391" s="56">
        <v>0</v>
      </c>
      <c r="Q391" s="72">
        <f t="shared" si="114"/>
        <v>3196984.68</v>
      </c>
      <c r="R391" s="57">
        <f t="shared" si="121"/>
        <v>4.1968443519405347E-5</v>
      </c>
      <c r="S391" s="70" t="str" cm="1">
        <f t="array" ref="S391">_xlfn.IFS(R391&gt;20%,"10",R391&gt;10%,"7",R391&gt;0%,"4",R391=0,"0")</f>
        <v>4</v>
      </c>
      <c r="T391" s="74">
        <f t="shared" si="122"/>
        <v>8</v>
      </c>
      <c r="U391" s="55" t="s">
        <v>772</v>
      </c>
      <c r="V391" s="71" t="str">
        <f t="shared" si="123"/>
        <v>10</v>
      </c>
      <c r="W391" s="74">
        <f t="shared" si="124"/>
        <v>40</v>
      </c>
      <c r="X391" s="55">
        <f>VLOOKUP(A391,'NOTAS AUDITORIA-CONTINUA-OM'!$A:$C,3,0)</f>
        <v>8</v>
      </c>
      <c r="Y391" s="57">
        <f>VLOOKUP(A391,'NOTAS AUDITORIA-CONTINUA-OM'!$A:$D,4,0)</f>
        <v>1.3477088948787063E-3</v>
      </c>
      <c r="Z391" s="71" t="str">
        <f t="shared" si="125"/>
        <v>4</v>
      </c>
      <c r="AA391" s="74">
        <f t="shared" si="126"/>
        <v>12</v>
      </c>
      <c r="AB391" s="55">
        <f>VLOOKUP(A391,'OM em FOCO'!$B:$G,6,0)</f>
        <v>0</v>
      </c>
      <c r="AC391" s="71">
        <f t="shared" si="127"/>
        <v>0</v>
      </c>
      <c r="AD391" s="74">
        <f t="shared" si="128"/>
        <v>0</v>
      </c>
      <c r="AE391" s="71">
        <f>VLOOKUP(A391,OM_SIAFI!$B:$E,4,0)</f>
        <v>0</v>
      </c>
      <c r="AF391" s="74">
        <f t="shared" si="129"/>
        <v>0</v>
      </c>
      <c r="AG391" s="71">
        <f>VLOOKUP(A391,OM_SIAFI!$B:$F,5,0)</f>
        <v>0</v>
      </c>
      <c r="AH391" s="74">
        <f t="shared" si="130"/>
        <v>0</v>
      </c>
      <c r="AI391" s="86">
        <f t="shared" si="131"/>
        <v>72</v>
      </c>
    </row>
    <row r="392" spans="1:35" x14ac:dyDescent="0.25">
      <c r="A392" s="55">
        <v>783510</v>
      </c>
      <c r="B392" s="55" t="s">
        <v>381</v>
      </c>
      <c r="C392" s="56">
        <v>0</v>
      </c>
      <c r="D392" s="63">
        <f t="shared" si="132"/>
        <v>0</v>
      </c>
      <c r="E392" s="70" t="str" cm="1">
        <f t="array" ref="E392">_xlfn.IFS(D392&gt;20%,"10",D392&gt;10%,"7",D392&gt;0%,"4",D392=0,"0")</f>
        <v>0</v>
      </c>
      <c r="F392" s="74">
        <f t="shared" si="115"/>
        <v>0</v>
      </c>
      <c r="G392" s="56">
        <f>VLOOKUP(A392,PAGAMENTO!$A:$C,3,0)</f>
        <v>9230457.7799999993</v>
      </c>
      <c r="H392" s="57">
        <f t="shared" si="116"/>
        <v>9.358297295673216E-4</v>
      </c>
      <c r="I392" s="70" t="str" cm="1">
        <f t="array" ref="I392">_xlfn.IFS(H392&gt;20%,"10",H392&gt;10%,"7",H392&gt;0%,"4",H392=0,"0")</f>
        <v>4</v>
      </c>
      <c r="J392" s="74">
        <f t="shared" si="117"/>
        <v>12</v>
      </c>
      <c r="K392" s="56">
        <f>VLOOKUP(A392,MUNIC!C:E,3,0)</f>
        <v>0</v>
      </c>
      <c r="L392" s="57">
        <f t="shared" si="118"/>
        <v>0</v>
      </c>
      <c r="M392" s="70" t="str">
        <f t="shared" si="119"/>
        <v>0</v>
      </c>
      <c r="N392" s="74">
        <f t="shared" si="120"/>
        <v>0</v>
      </c>
      <c r="O392" s="56">
        <f>VLOOKUP(A392,'BENS MOVEIS'!$A:$C,3,0)</f>
        <v>2995527.56</v>
      </c>
      <c r="P392" s="56">
        <v>0</v>
      </c>
      <c r="Q392" s="72">
        <f t="shared" si="114"/>
        <v>2995527.56</v>
      </c>
      <c r="R392" s="57">
        <f t="shared" si="121"/>
        <v>3.9323813466845299E-5</v>
      </c>
      <c r="S392" s="70" t="str" cm="1">
        <f t="array" ref="S392">_xlfn.IFS(R392&gt;20%,"10",R392&gt;10%,"7",R392&gt;0%,"4",R392=0,"0")</f>
        <v>4</v>
      </c>
      <c r="T392" s="74">
        <f t="shared" si="122"/>
        <v>8</v>
      </c>
      <c r="U392" s="55" t="s">
        <v>772</v>
      </c>
      <c r="V392" s="71" t="str">
        <f t="shared" si="123"/>
        <v>10</v>
      </c>
      <c r="W392" s="74">
        <f t="shared" si="124"/>
        <v>40</v>
      </c>
      <c r="X392" s="55">
        <f>VLOOKUP(A392,'NOTAS AUDITORIA-CONTINUA-OM'!$A:$C,3,0)</f>
        <v>5</v>
      </c>
      <c r="Y392" s="57">
        <f>VLOOKUP(A392,'NOTAS AUDITORIA-CONTINUA-OM'!$A:$D,4,0)</f>
        <v>8.4231805929919142E-4</v>
      </c>
      <c r="Z392" s="71" t="str">
        <f t="shared" si="125"/>
        <v>4</v>
      </c>
      <c r="AA392" s="74">
        <f t="shared" si="126"/>
        <v>12</v>
      </c>
      <c r="AB392" s="55">
        <f>VLOOKUP(A392,'OM em FOCO'!$B:$G,6,0)</f>
        <v>0</v>
      </c>
      <c r="AC392" s="71">
        <f t="shared" si="127"/>
        <v>0</v>
      </c>
      <c r="AD392" s="74">
        <f t="shared" si="128"/>
        <v>0</v>
      </c>
      <c r="AE392" s="71">
        <f>VLOOKUP(A392,OM_SIAFI!$B:$E,4,0)</f>
        <v>0</v>
      </c>
      <c r="AF392" s="74">
        <f t="shared" si="129"/>
        <v>0</v>
      </c>
      <c r="AG392" s="71">
        <f>VLOOKUP(A392,OM_SIAFI!$B:$F,5,0)</f>
        <v>0</v>
      </c>
      <c r="AH392" s="74">
        <f t="shared" si="130"/>
        <v>0</v>
      </c>
      <c r="AI392" s="86">
        <f t="shared" si="131"/>
        <v>72</v>
      </c>
    </row>
    <row r="393" spans="1:35" x14ac:dyDescent="0.25">
      <c r="A393" s="55">
        <v>781361</v>
      </c>
      <c r="B393" s="55" t="s">
        <v>333</v>
      </c>
      <c r="C393" s="56">
        <v>0</v>
      </c>
      <c r="D393" s="63">
        <f t="shared" si="132"/>
        <v>0</v>
      </c>
      <c r="E393" s="70" t="str" cm="1">
        <f t="array" ref="E393">_xlfn.IFS(D393&gt;20%,"10",D393&gt;10%,"7",D393&gt;0%,"4",D393=0,"0")</f>
        <v>0</v>
      </c>
      <c r="F393" s="74">
        <f t="shared" si="115"/>
        <v>0</v>
      </c>
      <c r="G393" s="56">
        <f>VLOOKUP(A393,PAGAMENTO!$A:$C,3,0)</f>
        <v>5740359.3999999994</v>
      </c>
      <c r="H393" s="57">
        <f t="shared" si="116"/>
        <v>5.8198619320495198E-4</v>
      </c>
      <c r="I393" s="70" t="str" cm="1">
        <f t="array" ref="I393">_xlfn.IFS(H393&gt;20%,"10",H393&gt;10%,"7",H393&gt;0%,"4",H393=0,"0")</f>
        <v>4</v>
      </c>
      <c r="J393" s="74">
        <f t="shared" si="117"/>
        <v>12</v>
      </c>
      <c r="K393" s="56">
        <f>VLOOKUP(A393,MUNIC!C:E,3,0)</f>
        <v>0</v>
      </c>
      <c r="L393" s="57">
        <f t="shared" si="118"/>
        <v>0</v>
      </c>
      <c r="M393" s="70" t="str">
        <f t="shared" si="119"/>
        <v>0</v>
      </c>
      <c r="N393" s="74">
        <f t="shared" si="120"/>
        <v>0</v>
      </c>
      <c r="O393" s="56">
        <f>VLOOKUP(A393,'BENS MOVEIS'!$A:$C,3,0)</f>
        <v>2979269.13</v>
      </c>
      <c r="P393" s="56">
        <v>0</v>
      </c>
      <c r="Q393" s="72">
        <f t="shared" si="114"/>
        <v>2979269.13</v>
      </c>
      <c r="R393" s="57">
        <f t="shared" si="121"/>
        <v>3.9110380789035527E-5</v>
      </c>
      <c r="S393" s="70" t="str" cm="1">
        <f t="array" ref="S393">_xlfn.IFS(R393&gt;20%,"10",R393&gt;10%,"7",R393&gt;0%,"4",R393=0,"0")</f>
        <v>4</v>
      </c>
      <c r="T393" s="74">
        <f t="shared" si="122"/>
        <v>8</v>
      </c>
      <c r="U393" s="55" t="s">
        <v>772</v>
      </c>
      <c r="V393" s="71" t="str">
        <f t="shared" si="123"/>
        <v>10</v>
      </c>
      <c r="W393" s="74">
        <f t="shared" si="124"/>
        <v>40</v>
      </c>
      <c r="X393" s="55">
        <f>VLOOKUP(A393,'NOTAS AUDITORIA-CONTINUA-OM'!$A:$C,3,0)</f>
        <v>1</v>
      </c>
      <c r="Y393" s="57">
        <f>VLOOKUP(A393,'NOTAS AUDITORIA-CONTINUA-OM'!$A:$D,4,0)</f>
        <v>1.6846361185983828E-4</v>
      </c>
      <c r="Z393" s="71" t="str">
        <f t="shared" si="125"/>
        <v>4</v>
      </c>
      <c r="AA393" s="74">
        <f t="shared" si="126"/>
        <v>12</v>
      </c>
      <c r="AB393" s="55">
        <f>VLOOKUP(A393,'OM em FOCO'!$B:$G,6,0)</f>
        <v>0</v>
      </c>
      <c r="AC393" s="71">
        <f t="shared" si="127"/>
        <v>0</v>
      </c>
      <c r="AD393" s="74">
        <f t="shared" si="128"/>
        <v>0</v>
      </c>
      <c r="AE393" s="71">
        <f>VLOOKUP(A393,OM_SIAFI!$B:$E,4,0)</f>
        <v>0</v>
      </c>
      <c r="AF393" s="74">
        <f t="shared" si="129"/>
        <v>0</v>
      </c>
      <c r="AG393" s="71">
        <f>VLOOKUP(A393,OM_SIAFI!$B:$F,5,0)</f>
        <v>0</v>
      </c>
      <c r="AH393" s="74">
        <f t="shared" si="130"/>
        <v>0</v>
      </c>
      <c r="AI393" s="86">
        <f t="shared" si="131"/>
        <v>72</v>
      </c>
    </row>
    <row r="394" spans="1:35" x14ac:dyDescent="0.25">
      <c r="A394" s="55">
        <v>782314</v>
      </c>
      <c r="B394" s="55" t="s">
        <v>350</v>
      </c>
      <c r="C394" s="56">
        <v>0</v>
      </c>
      <c r="D394" s="63">
        <f t="shared" si="132"/>
        <v>0</v>
      </c>
      <c r="E394" s="70" t="str" cm="1">
        <f t="array" ref="E394">_xlfn.IFS(D394&gt;20%,"10",D394&gt;10%,"7",D394&gt;0%,"4",D394=0,"0")</f>
        <v>0</v>
      </c>
      <c r="F394" s="74">
        <f t="shared" si="115"/>
        <v>0</v>
      </c>
      <c r="G394" s="56">
        <f>VLOOKUP(A394,PAGAMENTO!$A:$C,3,0)</f>
        <v>5071115.33</v>
      </c>
      <c r="H394" s="57">
        <f t="shared" si="116"/>
        <v>5.1413490002210911E-4</v>
      </c>
      <c r="I394" s="70" t="str" cm="1">
        <f t="array" ref="I394">_xlfn.IFS(H394&gt;20%,"10",H394&gt;10%,"7",H394&gt;0%,"4",H394=0,"0")</f>
        <v>4</v>
      </c>
      <c r="J394" s="74">
        <f t="shared" si="117"/>
        <v>12</v>
      </c>
      <c r="K394" s="56">
        <f>VLOOKUP(A394,MUNIC!C:E,3,0)</f>
        <v>0</v>
      </c>
      <c r="L394" s="57">
        <f t="shared" si="118"/>
        <v>0</v>
      </c>
      <c r="M394" s="70" t="str">
        <f t="shared" si="119"/>
        <v>0</v>
      </c>
      <c r="N394" s="74">
        <f t="shared" si="120"/>
        <v>0</v>
      </c>
      <c r="O394" s="56">
        <f>VLOOKUP(A394,'BENS MOVEIS'!$A:$C,3,0)</f>
        <v>2972340.91</v>
      </c>
      <c r="P394" s="56">
        <v>0</v>
      </c>
      <c r="Q394" s="72">
        <f t="shared" si="114"/>
        <v>2972340.91</v>
      </c>
      <c r="R394" s="57">
        <f t="shared" si="121"/>
        <v>3.9019430522185956E-5</v>
      </c>
      <c r="S394" s="70" t="str" cm="1">
        <f t="array" ref="S394">_xlfn.IFS(R394&gt;20%,"10",R394&gt;10%,"7",R394&gt;0%,"4",R394=0,"0")</f>
        <v>4</v>
      </c>
      <c r="T394" s="74">
        <f t="shared" si="122"/>
        <v>8</v>
      </c>
      <c r="U394" s="55" t="s">
        <v>772</v>
      </c>
      <c r="V394" s="71" t="str">
        <f t="shared" si="123"/>
        <v>10</v>
      </c>
      <c r="W394" s="74">
        <f t="shared" si="124"/>
        <v>40</v>
      </c>
      <c r="X394" s="55">
        <f>VLOOKUP(A394,'NOTAS AUDITORIA-CONTINUA-OM'!$A:$C,3,0)</f>
        <v>4</v>
      </c>
      <c r="Y394" s="57">
        <f>VLOOKUP(A394,'NOTAS AUDITORIA-CONTINUA-OM'!$A:$D,4,0)</f>
        <v>6.7385444743935314E-4</v>
      </c>
      <c r="Z394" s="71" t="str">
        <f t="shared" si="125"/>
        <v>4</v>
      </c>
      <c r="AA394" s="74">
        <f t="shared" si="126"/>
        <v>12</v>
      </c>
      <c r="AB394" s="55">
        <f>VLOOKUP(A394,'OM em FOCO'!$B:$G,6,0)</f>
        <v>0</v>
      </c>
      <c r="AC394" s="71">
        <f t="shared" si="127"/>
        <v>0</v>
      </c>
      <c r="AD394" s="74">
        <f t="shared" si="128"/>
        <v>0</v>
      </c>
      <c r="AE394" s="71">
        <f>VLOOKUP(A394,OM_SIAFI!$B:$E,4,0)</f>
        <v>0</v>
      </c>
      <c r="AF394" s="74">
        <f t="shared" si="129"/>
        <v>0</v>
      </c>
      <c r="AG394" s="71">
        <f>VLOOKUP(A394,OM_SIAFI!$B:$F,5,0)</f>
        <v>0</v>
      </c>
      <c r="AH394" s="74">
        <f t="shared" si="130"/>
        <v>0</v>
      </c>
      <c r="AI394" s="86">
        <f t="shared" si="131"/>
        <v>72</v>
      </c>
    </row>
    <row r="395" spans="1:35" x14ac:dyDescent="0.25">
      <c r="A395" s="55">
        <v>789510</v>
      </c>
      <c r="B395" s="55" t="s">
        <v>522</v>
      </c>
      <c r="C395" s="56">
        <v>0</v>
      </c>
      <c r="D395" s="63">
        <f t="shared" si="132"/>
        <v>0</v>
      </c>
      <c r="E395" s="70" t="str" cm="1">
        <f t="array" ref="E395">_xlfn.IFS(D395&gt;20%,"10",D395&gt;10%,"7",D395&gt;0%,"4",D395=0,"0")</f>
        <v>0</v>
      </c>
      <c r="F395" s="74">
        <f t="shared" si="115"/>
        <v>0</v>
      </c>
      <c r="G395" s="56">
        <f>VLOOKUP(A395,PAGAMENTO!$A:$C,3,0)</f>
        <v>5274029.3100000005</v>
      </c>
      <c r="H395" s="57">
        <f t="shared" si="116"/>
        <v>5.3470732877426458E-4</v>
      </c>
      <c r="I395" s="70" t="str" cm="1">
        <f t="array" ref="I395">_xlfn.IFS(H395&gt;20%,"10",H395&gt;10%,"7",H395&gt;0%,"4",H395=0,"0")</f>
        <v>4</v>
      </c>
      <c r="J395" s="74">
        <f t="shared" si="117"/>
        <v>12</v>
      </c>
      <c r="K395" s="56">
        <f>VLOOKUP(A395,MUNIC!C:E,3,0)</f>
        <v>0</v>
      </c>
      <c r="L395" s="57">
        <f t="shared" si="118"/>
        <v>0</v>
      </c>
      <c r="M395" s="70" t="str">
        <f t="shared" si="119"/>
        <v>0</v>
      </c>
      <c r="N395" s="74">
        <f t="shared" si="120"/>
        <v>0</v>
      </c>
      <c r="O395" s="56">
        <f>VLOOKUP(A395,'BENS MOVEIS'!$A:$C,3,0)</f>
        <v>2863459.14</v>
      </c>
      <c r="P395" s="56">
        <v>0</v>
      </c>
      <c r="Q395" s="72">
        <f t="shared" si="114"/>
        <v>2863459.14</v>
      </c>
      <c r="R395" s="57">
        <f t="shared" si="121"/>
        <v>3.7590084162434899E-5</v>
      </c>
      <c r="S395" s="70" t="str" cm="1">
        <f t="array" ref="S395">_xlfn.IFS(R395&gt;20%,"10",R395&gt;10%,"7",R395&gt;0%,"4",R395=0,"0")</f>
        <v>4</v>
      </c>
      <c r="T395" s="74">
        <f t="shared" si="122"/>
        <v>8</v>
      </c>
      <c r="U395" s="55" t="s">
        <v>772</v>
      </c>
      <c r="V395" s="71" t="str">
        <f t="shared" si="123"/>
        <v>10</v>
      </c>
      <c r="W395" s="74">
        <f t="shared" si="124"/>
        <v>40</v>
      </c>
      <c r="X395" s="55">
        <f>VLOOKUP(A395,'NOTAS AUDITORIA-CONTINUA-OM'!$A:$C,3,0)</f>
        <v>2</v>
      </c>
      <c r="Y395" s="57">
        <f>VLOOKUP(A395,'NOTAS AUDITORIA-CONTINUA-OM'!$A:$D,4,0)</f>
        <v>3.3692722371967657E-4</v>
      </c>
      <c r="Z395" s="71" t="str">
        <f t="shared" si="125"/>
        <v>4</v>
      </c>
      <c r="AA395" s="74">
        <f t="shared" si="126"/>
        <v>12</v>
      </c>
      <c r="AB395" s="55">
        <f>VLOOKUP(A395,'OM em FOCO'!$B:$G,6,0)</f>
        <v>0</v>
      </c>
      <c r="AC395" s="71">
        <f t="shared" si="127"/>
        <v>0</v>
      </c>
      <c r="AD395" s="74">
        <f t="shared" si="128"/>
        <v>0</v>
      </c>
      <c r="AE395" s="71">
        <f>VLOOKUP(A395,OM_SIAFI!$B:$E,4,0)</f>
        <v>0</v>
      </c>
      <c r="AF395" s="74">
        <f t="shared" si="129"/>
        <v>0</v>
      </c>
      <c r="AG395" s="71">
        <f>VLOOKUP(A395,OM_SIAFI!$B:$F,5,0)</f>
        <v>0</v>
      </c>
      <c r="AH395" s="74">
        <f t="shared" si="130"/>
        <v>0</v>
      </c>
      <c r="AI395" s="86">
        <f t="shared" si="131"/>
        <v>72</v>
      </c>
    </row>
    <row r="396" spans="1:35" x14ac:dyDescent="0.25">
      <c r="A396" s="55">
        <v>740000</v>
      </c>
      <c r="B396" s="55" t="s">
        <v>217</v>
      </c>
      <c r="C396" s="56">
        <v>0</v>
      </c>
      <c r="D396" s="63">
        <f t="shared" si="132"/>
        <v>0</v>
      </c>
      <c r="E396" s="70" t="str" cm="1">
        <f t="array" ref="E396">_xlfn.IFS(D396&gt;20%,"10",D396&gt;10%,"7",D396&gt;0%,"4",D396=0,"0")</f>
        <v>0</v>
      </c>
      <c r="F396" s="74">
        <f t="shared" si="115"/>
        <v>0</v>
      </c>
      <c r="G396" s="56">
        <f>VLOOKUP(A396,PAGAMENTO!$A:$C,3,0)</f>
        <v>22375717</v>
      </c>
      <c r="H396" s="57">
        <f t="shared" si="116"/>
        <v>2.2685615045394771E-3</v>
      </c>
      <c r="I396" s="70" t="str" cm="1">
        <f t="array" ref="I396">_xlfn.IFS(H396&gt;20%,"10",H396&gt;10%,"7",H396&gt;0%,"4",H396=0,"0")</f>
        <v>4</v>
      </c>
      <c r="J396" s="74">
        <f t="shared" si="117"/>
        <v>12</v>
      </c>
      <c r="K396" s="56">
        <f>VLOOKUP(A396,MUNIC!C:E,3,0)</f>
        <v>0</v>
      </c>
      <c r="L396" s="57">
        <f t="shared" si="118"/>
        <v>0</v>
      </c>
      <c r="M396" s="70" t="str">
        <f t="shared" si="119"/>
        <v>0</v>
      </c>
      <c r="N396" s="74">
        <f t="shared" si="120"/>
        <v>0</v>
      </c>
      <c r="O396" s="56">
        <f>VLOOKUP(A396,'BENS MOVEIS'!$A:$C,3,0)</f>
        <v>2813574.55</v>
      </c>
      <c r="P396" s="56">
        <v>0</v>
      </c>
      <c r="Q396" s="72">
        <f t="shared" si="114"/>
        <v>2813574.55</v>
      </c>
      <c r="R396" s="57">
        <f t="shared" si="121"/>
        <v>3.6935223783840997E-5</v>
      </c>
      <c r="S396" s="70" t="str" cm="1">
        <f t="array" ref="S396">_xlfn.IFS(R396&gt;20%,"10",R396&gt;10%,"7",R396&gt;0%,"4",R396=0,"0")</f>
        <v>4</v>
      </c>
      <c r="T396" s="74">
        <f t="shared" si="122"/>
        <v>8</v>
      </c>
      <c r="U396" s="55" t="s">
        <v>772</v>
      </c>
      <c r="V396" s="71" t="str">
        <f t="shared" si="123"/>
        <v>10</v>
      </c>
      <c r="W396" s="74">
        <f t="shared" si="124"/>
        <v>40</v>
      </c>
      <c r="X396" s="55">
        <f>VLOOKUP(A396,'NOTAS AUDITORIA-CONTINUA-OM'!$A:$C,3,0)</f>
        <v>1</v>
      </c>
      <c r="Y396" s="57">
        <f>VLOOKUP(A396,'NOTAS AUDITORIA-CONTINUA-OM'!$A:$D,4,0)</f>
        <v>1.6846361185983828E-4</v>
      </c>
      <c r="Z396" s="71" t="str">
        <f t="shared" si="125"/>
        <v>4</v>
      </c>
      <c r="AA396" s="74">
        <f t="shared" si="126"/>
        <v>12</v>
      </c>
      <c r="AB396" s="55">
        <f>VLOOKUP(A396,'OM em FOCO'!$B:$G,6,0)</f>
        <v>0</v>
      </c>
      <c r="AC396" s="71">
        <f t="shared" si="127"/>
        <v>0</v>
      </c>
      <c r="AD396" s="74">
        <f t="shared" si="128"/>
        <v>0</v>
      </c>
      <c r="AE396" s="71">
        <f>VLOOKUP(A396,OM_SIAFI!$B:$E,4,0)</f>
        <v>0</v>
      </c>
      <c r="AF396" s="74">
        <f t="shared" si="129"/>
        <v>0</v>
      </c>
      <c r="AG396" s="71">
        <f>VLOOKUP(A396,OM_SIAFI!$B:$F,5,0)</f>
        <v>0</v>
      </c>
      <c r="AH396" s="74">
        <f t="shared" si="130"/>
        <v>0</v>
      </c>
      <c r="AI396" s="86">
        <f t="shared" si="131"/>
        <v>72</v>
      </c>
    </row>
    <row r="397" spans="1:35" x14ac:dyDescent="0.25">
      <c r="A397" s="55">
        <v>785400</v>
      </c>
      <c r="B397" s="55" t="s">
        <v>433</v>
      </c>
      <c r="C397" s="56">
        <v>0</v>
      </c>
      <c r="D397" s="63">
        <f t="shared" si="132"/>
        <v>0</v>
      </c>
      <c r="E397" s="70" t="str" cm="1">
        <f t="array" ref="E397">_xlfn.IFS(D397&gt;20%,"10",D397&gt;10%,"7",D397&gt;0%,"4",D397=0,"0")</f>
        <v>0</v>
      </c>
      <c r="F397" s="74">
        <f t="shared" si="115"/>
        <v>0</v>
      </c>
      <c r="G397" s="56">
        <f>VLOOKUP(A397,PAGAMENTO!$A:$C,3,0)</f>
        <v>8252470.5099999998</v>
      </c>
      <c r="H397" s="57">
        <f t="shared" si="116"/>
        <v>8.3667651482780491E-4</v>
      </c>
      <c r="I397" s="70" t="str" cm="1">
        <f t="array" ref="I397">_xlfn.IFS(H397&gt;20%,"10",H397&gt;10%,"7",H397&gt;0%,"4",H397=0,"0")</f>
        <v>4</v>
      </c>
      <c r="J397" s="74">
        <f t="shared" si="117"/>
        <v>12</v>
      </c>
      <c r="K397" s="56">
        <f>VLOOKUP(A397,MUNIC!C:E,3,0)</f>
        <v>592168.6</v>
      </c>
      <c r="L397" s="57">
        <f t="shared" si="118"/>
        <v>2.7874861527807577E-3</v>
      </c>
      <c r="M397" s="70" t="str">
        <f t="shared" si="119"/>
        <v>4</v>
      </c>
      <c r="N397" s="74">
        <f t="shared" si="120"/>
        <v>8</v>
      </c>
      <c r="O397" s="56">
        <f>VLOOKUP(A397,'BENS MOVEIS'!$A:$C,3,0)</f>
        <v>2510901.19</v>
      </c>
      <c r="P397" s="56">
        <v>0</v>
      </c>
      <c r="Q397" s="72">
        <f t="shared" si="114"/>
        <v>2510901.19</v>
      </c>
      <c r="R397" s="57">
        <f t="shared" si="121"/>
        <v>3.2961876681662004E-5</v>
      </c>
      <c r="S397" s="70" t="str" cm="1">
        <f t="array" ref="S397">_xlfn.IFS(R397&gt;20%,"10",R397&gt;10%,"7",R397&gt;0%,"4",R397=0,"0")</f>
        <v>4</v>
      </c>
      <c r="T397" s="74">
        <f t="shared" si="122"/>
        <v>8</v>
      </c>
      <c r="U397" s="55" t="s">
        <v>772</v>
      </c>
      <c r="V397" s="71" t="str">
        <f t="shared" si="123"/>
        <v>10</v>
      </c>
      <c r="W397" s="74">
        <f t="shared" si="124"/>
        <v>40</v>
      </c>
      <c r="X397" s="55">
        <f>VLOOKUP(A397,'NOTAS AUDITORIA-CONTINUA-OM'!$A:$C,3,0)</f>
        <v>4</v>
      </c>
      <c r="Y397" s="57">
        <f>VLOOKUP(A397,'NOTAS AUDITORIA-CONTINUA-OM'!$A:$D,4,0)</f>
        <v>6.7385444743935314E-4</v>
      </c>
      <c r="Z397" s="71" t="str">
        <f t="shared" si="125"/>
        <v>4</v>
      </c>
      <c r="AA397" s="74">
        <f t="shared" si="126"/>
        <v>12</v>
      </c>
      <c r="AB397" s="55">
        <f>VLOOKUP(A397,'OM em FOCO'!$B:$G,6,0)</f>
        <v>0</v>
      </c>
      <c r="AC397" s="71">
        <f t="shared" si="127"/>
        <v>0</v>
      </c>
      <c r="AD397" s="74">
        <f t="shared" si="128"/>
        <v>0</v>
      </c>
      <c r="AE397" s="71">
        <f>VLOOKUP(A397,OM_SIAFI!$B:$E,4,0)</f>
        <v>0</v>
      </c>
      <c r="AF397" s="74">
        <f t="shared" si="129"/>
        <v>0</v>
      </c>
      <c r="AG397" s="71">
        <f>VLOOKUP(A397,OM_SIAFI!$B:$F,5,0)</f>
        <v>0</v>
      </c>
      <c r="AH397" s="74">
        <f t="shared" si="130"/>
        <v>0</v>
      </c>
      <c r="AI397" s="86">
        <f t="shared" si="131"/>
        <v>80</v>
      </c>
    </row>
    <row r="398" spans="1:35" x14ac:dyDescent="0.25">
      <c r="A398" s="55">
        <v>786106</v>
      </c>
      <c r="B398" s="55" t="s">
        <v>447</v>
      </c>
      <c r="C398" s="56">
        <v>0</v>
      </c>
      <c r="D398" s="63">
        <f t="shared" si="132"/>
        <v>0</v>
      </c>
      <c r="E398" s="70" t="str" cm="1">
        <f t="array" ref="E398">_xlfn.IFS(D398&gt;20%,"10",D398&gt;10%,"7",D398&gt;0%,"4",D398=0,"0")</f>
        <v>0</v>
      </c>
      <c r="F398" s="74">
        <f t="shared" si="115"/>
        <v>0</v>
      </c>
      <c r="G398" s="56">
        <f>VLOOKUP(A398,PAGAMENTO!$A:$C,3,0)</f>
        <v>5016489.7600000007</v>
      </c>
      <c r="H398" s="57">
        <f t="shared" si="116"/>
        <v>5.0859668798333842E-4</v>
      </c>
      <c r="I398" s="70" t="str" cm="1">
        <f t="array" ref="I398">_xlfn.IFS(H398&gt;20%,"10",H398&gt;10%,"7",H398&gt;0%,"4",H398=0,"0")</f>
        <v>4</v>
      </c>
      <c r="J398" s="74">
        <f t="shared" si="117"/>
        <v>12</v>
      </c>
      <c r="K398" s="56">
        <f>VLOOKUP(A398,MUNIC!C:E,3,0)</f>
        <v>0</v>
      </c>
      <c r="L398" s="57">
        <f t="shared" si="118"/>
        <v>0</v>
      </c>
      <c r="M398" s="70" t="str">
        <f t="shared" si="119"/>
        <v>0</v>
      </c>
      <c r="N398" s="74">
        <f t="shared" si="120"/>
        <v>0</v>
      </c>
      <c r="O398" s="56">
        <f>VLOOKUP(A398,'BENS MOVEIS'!$A:$C,3,0)</f>
        <v>2484241.36</v>
      </c>
      <c r="P398" s="56">
        <v>0</v>
      </c>
      <c r="Q398" s="72">
        <f t="shared" si="114"/>
        <v>2484241.36</v>
      </c>
      <c r="R398" s="57">
        <f t="shared" si="121"/>
        <v>3.2611899537075893E-5</v>
      </c>
      <c r="S398" s="70" t="str" cm="1">
        <f t="array" ref="S398">_xlfn.IFS(R398&gt;20%,"10",R398&gt;10%,"7",R398&gt;0%,"4",R398=0,"0")</f>
        <v>4</v>
      </c>
      <c r="T398" s="74">
        <f t="shared" si="122"/>
        <v>8</v>
      </c>
      <c r="U398" s="55" t="s">
        <v>772</v>
      </c>
      <c r="V398" s="71" t="str">
        <f t="shared" si="123"/>
        <v>10</v>
      </c>
      <c r="W398" s="74">
        <f t="shared" si="124"/>
        <v>40</v>
      </c>
      <c r="X398" s="55">
        <f>VLOOKUP(A398,'NOTAS AUDITORIA-CONTINUA-OM'!$A:$C,3,0)</f>
        <v>2</v>
      </c>
      <c r="Y398" s="57">
        <f>VLOOKUP(A398,'NOTAS AUDITORIA-CONTINUA-OM'!$A:$D,4,0)</f>
        <v>3.3692722371967657E-4</v>
      </c>
      <c r="Z398" s="71" t="str">
        <f t="shared" si="125"/>
        <v>4</v>
      </c>
      <c r="AA398" s="74">
        <f t="shared" si="126"/>
        <v>12</v>
      </c>
      <c r="AB398" s="55">
        <f>VLOOKUP(A398,'OM em FOCO'!$B:$G,6,0)</f>
        <v>0</v>
      </c>
      <c r="AC398" s="71">
        <f t="shared" si="127"/>
        <v>0</v>
      </c>
      <c r="AD398" s="74">
        <f t="shared" si="128"/>
        <v>0</v>
      </c>
      <c r="AE398" s="71">
        <f>VLOOKUP(A398,OM_SIAFI!$B:$E,4,0)</f>
        <v>0</v>
      </c>
      <c r="AF398" s="74">
        <f t="shared" si="129"/>
        <v>0</v>
      </c>
      <c r="AG398" s="71">
        <f>VLOOKUP(A398,OM_SIAFI!$B:$F,5,0)</f>
        <v>0</v>
      </c>
      <c r="AH398" s="74">
        <f t="shared" si="130"/>
        <v>0</v>
      </c>
      <c r="AI398" s="86">
        <f t="shared" si="131"/>
        <v>72</v>
      </c>
    </row>
    <row r="399" spans="1:35" x14ac:dyDescent="0.25">
      <c r="A399" s="55">
        <v>782400</v>
      </c>
      <c r="B399" s="55" t="s">
        <v>354</v>
      </c>
      <c r="C399" s="56">
        <v>0</v>
      </c>
      <c r="D399" s="63">
        <f t="shared" si="132"/>
        <v>0</v>
      </c>
      <c r="E399" s="70" t="str" cm="1">
        <f t="array" ref="E399">_xlfn.IFS(D399&gt;20%,"10",D399&gt;10%,"7",D399&gt;0%,"4",D399=0,"0")</f>
        <v>0</v>
      </c>
      <c r="F399" s="74">
        <f t="shared" si="115"/>
        <v>0</v>
      </c>
      <c r="G399" s="56">
        <f>VLOOKUP(A399,PAGAMENTO!$A:$C,3,0)</f>
        <v>6210474.2700000014</v>
      </c>
      <c r="H399" s="57">
        <f t="shared" si="116"/>
        <v>6.2964877746062454E-4</v>
      </c>
      <c r="I399" s="70" t="str" cm="1">
        <f t="array" ref="I399">_xlfn.IFS(H399&gt;20%,"10",H399&gt;10%,"7",H399&gt;0%,"4",H399=0,"0")</f>
        <v>4</v>
      </c>
      <c r="J399" s="74">
        <f t="shared" si="117"/>
        <v>12</v>
      </c>
      <c r="K399" s="56">
        <f>VLOOKUP(A399,MUNIC!C:E,3,0)</f>
        <v>0</v>
      </c>
      <c r="L399" s="57">
        <f t="shared" si="118"/>
        <v>0</v>
      </c>
      <c r="M399" s="70" t="str">
        <f t="shared" si="119"/>
        <v>0</v>
      </c>
      <c r="N399" s="74">
        <f t="shared" si="120"/>
        <v>0</v>
      </c>
      <c r="O399" s="56">
        <f>VLOOKUP(A399,'BENS MOVEIS'!$A:$C,3,0)</f>
        <v>2391422.92</v>
      </c>
      <c r="P399" s="56">
        <v>0</v>
      </c>
      <c r="Q399" s="72">
        <f t="shared" si="114"/>
        <v>2391422.92</v>
      </c>
      <c r="R399" s="57">
        <f t="shared" si="121"/>
        <v>3.1393424678228797E-5</v>
      </c>
      <c r="S399" s="70" t="str" cm="1">
        <f t="array" ref="S399">_xlfn.IFS(R399&gt;20%,"10",R399&gt;10%,"7",R399&gt;0%,"4",R399=0,"0")</f>
        <v>4</v>
      </c>
      <c r="T399" s="74">
        <f t="shared" si="122"/>
        <v>8</v>
      </c>
      <c r="U399" s="55" t="s">
        <v>772</v>
      </c>
      <c r="V399" s="71" t="str">
        <f t="shared" si="123"/>
        <v>10</v>
      </c>
      <c r="W399" s="74">
        <f t="shared" si="124"/>
        <v>40</v>
      </c>
      <c r="X399" s="55">
        <f>VLOOKUP(A399,'NOTAS AUDITORIA-CONTINUA-OM'!$A:$C,3,0)</f>
        <v>3</v>
      </c>
      <c r="Y399" s="57">
        <f>VLOOKUP(A399,'NOTAS AUDITORIA-CONTINUA-OM'!$A:$D,4,0)</f>
        <v>5.0539083557951485E-4</v>
      </c>
      <c r="Z399" s="71" t="str">
        <f t="shared" si="125"/>
        <v>4</v>
      </c>
      <c r="AA399" s="74">
        <f t="shared" si="126"/>
        <v>12</v>
      </c>
      <c r="AB399" s="55">
        <f>VLOOKUP(A399,'OM em FOCO'!$B:$G,6,0)</f>
        <v>0</v>
      </c>
      <c r="AC399" s="71">
        <f t="shared" si="127"/>
        <v>0</v>
      </c>
      <c r="AD399" s="74">
        <f t="shared" si="128"/>
        <v>0</v>
      </c>
      <c r="AE399" s="71">
        <f>VLOOKUP(A399,OM_SIAFI!$B:$E,4,0)</f>
        <v>0</v>
      </c>
      <c r="AF399" s="74">
        <f t="shared" si="129"/>
        <v>0</v>
      </c>
      <c r="AG399" s="71">
        <f>VLOOKUP(A399,OM_SIAFI!$B:$F,5,0)</f>
        <v>0</v>
      </c>
      <c r="AH399" s="74">
        <f t="shared" si="130"/>
        <v>0</v>
      </c>
      <c r="AI399" s="86">
        <f t="shared" si="131"/>
        <v>72</v>
      </c>
    </row>
    <row r="400" spans="1:35" x14ac:dyDescent="0.25">
      <c r="A400" s="55">
        <v>795390</v>
      </c>
      <c r="B400" s="55" t="s">
        <v>594</v>
      </c>
      <c r="C400" s="56">
        <v>0</v>
      </c>
      <c r="D400" s="63">
        <f t="shared" si="132"/>
        <v>0</v>
      </c>
      <c r="E400" s="70" t="str" cm="1">
        <f t="array" ref="E400">_xlfn.IFS(D400&gt;20%,"10",D400&gt;10%,"7",D400&gt;0%,"4",D400=0,"0")</f>
        <v>0</v>
      </c>
      <c r="F400" s="74">
        <f t="shared" si="115"/>
        <v>0</v>
      </c>
      <c r="G400" s="56">
        <f>VLOOKUP(A400,PAGAMENTO!$A:$C,3,0)</f>
        <v>20958995.66</v>
      </c>
      <c r="H400" s="57">
        <f t="shared" si="116"/>
        <v>2.1249272471620005E-3</v>
      </c>
      <c r="I400" s="70" t="str" cm="1">
        <f t="array" ref="I400">_xlfn.IFS(H400&gt;20%,"10",H400&gt;10%,"7",H400&gt;0%,"4",H400=0,"0")</f>
        <v>4</v>
      </c>
      <c r="J400" s="74">
        <f t="shared" si="117"/>
        <v>12</v>
      </c>
      <c r="K400" s="56">
        <f>VLOOKUP(A400,MUNIC!C:E,3,0)</f>
        <v>0</v>
      </c>
      <c r="L400" s="57">
        <f t="shared" si="118"/>
        <v>0</v>
      </c>
      <c r="M400" s="70" t="str">
        <f t="shared" si="119"/>
        <v>0</v>
      </c>
      <c r="N400" s="74">
        <f t="shared" si="120"/>
        <v>0</v>
      </c>
      <c r="O400" s="56">
        <f>VLOOKUP(A400,'BENS MOVEIS'!$A:$C,3,0)</f>
        <v>2388702.2400000002</v>
      </c>
      <c r="P400" s="56">
        <v>0</v>
      </c>
      <c r="Q400" s="72">
        <f t="shared" si="114"/>
        <v>2388702.2400000002</v>
      </c>
      <c r="R400" s="57">
        <f t="shared" si="121"/>
        <v>3.135770892843848E-5</v>
      </c>
      <c r="S400" s="70" t="str" cm="1">
        <f t="array" ref="S400">_xlfn.IFS(R400&gt;20%,"10",R400&gt;10%,"7",R400&gt;0%,"4",R400=0,"0")</f>
        <v>4</v>
      </c>
      <c r="T400" s="74">
        <f t="shared" si="122"/>
        <v>8</v>
      </c>
      <c r="U400" s="55" t="s">
        <v>772</v>
      </c>
      <c r="V400" s="71" t="str">
        <f t="shared" si="123"/>
        <v>10</v>
      </c>
      <c r="W400" s="74">
        <f t="shared" si="124"/>
        <v>40</v>
      </c>
      <c r="X400" s="55">
        <f>VLOOKUP(A400,'NOTAS AUDITORIA-CONTINUA-OM'!$A:$C,3,0)</f>
        <v>7</v>
      </c>
      <c r="Y400" s="57">
        <f>VLOOKUP(A400,'NOTAS AUDITORIA-CONTINUA-OM'!$A:$D,4,0)</f>
        <v>1.1792452830188679E-3</v>
      </c>
      <c r="Z400" s="71" t="str">
        <f t="shared" si="125"/>
        <v>4</v>
      </c>
      <c r="AA400" s="74">
        <f t="shared" si="126"/>
        <v>12</v>
      </c>
      <c r="AB400" s="55">
        <f>VLOOKUP(A400,'OM em FOCO'!$B:$G,6,0)</f>
        <v>0</v>
      </c>
      <c r="AC400" s="71">
        <f t="shared" si="127"/>
        <v>0</v>
      </c>
      <c r="AD400" s="74">
        <f t="shared" si="128"/>
        <v>0</v>
      </c>
      <c r="AE400" s="71">
        <f>VLOOKUP(A400,OM_SIAFI!$B:$E,4,0)</f>
        <v>0</v>
      </c>
      <c r="AF400" s="74">
        <f t="shared" si="129"/>
        <v>0</v>
      </c>
      <c r="AG400" s="71">
        <f>VLOOKUP(A400,OM_SIAFI!$B:$F,5,0)</f>
        <v>0</v>
      </c>
      <c r="AH400" s="74">
        <f t="shared" si="130"/>
        <v>0</v>
      </c>
      <c r="AI400" s="86">
        <f t="shared" si="131"/>
        <v>72</v>
      </c>
    </row>
    <row r="401" spans="1:35" x14ac:dyDescent="0.25">
      <c r="A401" s="55">
        <v>771290</v>
      </c>
      <c r="B401" s="55" t="s">
        <v>301</v>
      </c>
      <c r="C401" s="56">
        <v>0</v>
      </c>
      <c r="D401" s="63">
        <f t="shared" si="132"/>
        <v>0</v>
      </c>
      <c r="E401" s="70" t="str" cm="1">
        <f t="array" ref="E401">_xlfn.IFS(D401&gt;20%,"10",D401&gt;10%,"7",D401&gt;0%,"4",D401=0,"0")</f>
        <v>0</v>
      </c>
      <c r="F401" s="74">
        <f t="shared" si="115"/>
        <v>0</v>
      </c>
      <c r="G401" s="56">
        <f>VLOOKUP(A401,PAGAMENTO!$A:$C,3,0)</f>
        <v>5790966.1600000011</v>
      </c>
      <c r="H401" s="57">
        <f t="shared" si="116"/>
        <v>5.8711695829308176E-4</v>
      </c>
      <c r="I401" s="70" t="str" cm="1">
        <f t="array" ref="I401">_xlfn.IFS(H401&gt;20%,"10",H401&gt;10%,"7",H401&gt;0%,"4",H401=0,"0")</f>
        <v>4</v>
      </c>
      <c r="J401" s="74">
        <f t="shared" si="117"/>
        <v>12</v>
      </c>
      <c r="K401" s="56">
        <f>VLOOKUP(A401,MUNIC!C:E,3,0)</f>
        <v>0</v>
      </c>
      <c r="L401" s="57">
        <f t="shared" si="118"/>
        <v>0</v>
      </c>
      <c r="M401" s="70" t="str">
        <f t="shared" si="119"/>
        <v>0</v>
      </c>
      <c r="N401" s="74">
        <f t="shared" si="120"/>
        <v>0</v>
      </c>
      <c r="O401" s="56">
        <f>VLOOKUP(A401,'BENS MOVEIS'!$A:$C,3,0)</f>
        <v>2364073.38</v>
      </c>
      <c r="P401" s="56">
        <v>0</v>
      </c>
      <c r="Q401" s="72">
        <f t="shared" si="114"/>
        <v>2364073.38</v>
      </c>
      <c r="R401" s="57">
        <f t="shared" si="121"/>
        <v>3.1034393359764142E-5</v>
      </c>
      <c r="S401" s="70" t="str" cm="1">
        <f t="array" ref="S401">_xlfn.IFS(R401&gt;20%,"10",R401&gt;10%,"7",R401&gt;0%,"4",R401=0,"0")</f>
        <v>4</v>
      </c>
      <c r="T401" s="74">
        <f t="shared" si="122"/>
        <v>8</v>
      </c>
      <c r="U401" s="55" t="s">
        <v>772</v>
      </c>
      <c r="V401" s="71" t="str">
        <f t="shared" si="123"/>
        <v>10</v>
      </c>
      <c r="W401" s="74">
        <f t="shared" si="124"/>
        <v>40</v>
      </c>
      <c r="X401" s="55">
        <f>VLOOKUP(A401,'NOTAS AUDITORIA-CONTINUA-OM'!$A:$C,3,0)</f>
        <v>3</v>
      </c>
      <c r="Y401" s="57">
        <f>VLOOKUP(A401,'NOTAS AUDITORIA-CONTINUA-OM'!$A:$D,4,0)</f>
        <v>5.0539083557951485E-4</v>
      </c>
      <c r="Z401" s="71" t="str">
        <f t="shared" si="125"/>
        <v>4</v>
      </c>
      <c r="AA401" s="74">
        <f t="shared" si="126"/>
        <v>12</v>
      </c>
      <c r="AB401" s="55">
        <f>VLOOKUP(A401,'OM em FOCO'!$B:$G,6,0)</f>
        <v>0</v>
      </c>
      <c r="AC401" s="71">
        <f t="shared" si="127"/>
        <v>0</v>
      </c>
      <c r="AD401" s="74">
        <f t="shared" si="128"/>
        <v>0</v>
      </c>
      <c r="AE401" s="71">
        <f>VLOOKUP(A401,OM_SIAFI!$B:$E,4,0)</f>
        <v>0</v>
      </c>
      <c r="AF401" s="74">
        <f t="shared" si="129"/>
        <v>0</v>
      </c>
      <c r="AG401" s="71">
        <f>VLOOKUP(A401,OM_SIAFI!$B:$F,5,0)</f>
        <v>0</v>
      </c>
      <c r="AH401" s="74">
        <f t="shared" si="130"/>
        <v>0</v>
      </c>
      <c r="AI401" s="86">
        <f t="shared" si="131"/>
        <v>72</v>
      </c>
    </row>
    <row r="402" spans="1:35" x14ac:dyDescent="0.25">
      <c r="A402" s="55">
        <v>746000</v>
      </c>
      <c r="B402" s="55" t="s">
        <v>235</v>
      </c>
      <c r="C402" s="56">
        <v>0</v>
      </c>
      <c r="D402" s="63">
        <f t="shared" si="132"/>
        <v>0</v>
      </c>
      <c r="E402" s="70" t="str" cm="1">
        <f t="array" ref="E402">_xlfn.IFS(D402&gt;20%,"10",D402&gt;10%,"7",D402&gt;0%,"4",D402=0,"0")</f>
        <v>0</v>
      </c>
      <c r="F402" s="74">
        <f t="shared" si="115"/>
        <v>0</v>
      </c>
      <c r="G402" s="56">
        <f>VLOOKUP(A402,PAGAMENTO!$A:$C,3,0)</f>
        <v>24923967.339999996</v>
      </c>
      <c r="H402" s="57">
        <f t="shared" si="116"/>
        <v>2.5269158010857566E-3</v>
      </c>
      <c r="I402" s="70" t="str" cm="1">
        <f t="array" ref="I402">_xlfn.IFS(H402&gt;20%,"10",H402&gt;10%,"7",H402&gt;0%,"4",H402=0,"0")</f>
        <v>4</v>
      </c>
      <c r="J402" s="74">
        <f t="shared" si="117"/>
        <v>12</v>
      </c>
      <c r="K402" s="56">
        <f>VLOOKUP(A402,MUNIC!C:E,3,0)</f>
        <v>0</v>
      </c>
      <c r="L402" s="57">
        <f t="shared" si="118"/>
        <v>0</v>
      </c>
      <c r="M402" s="70" t="str">
        <f t="shared" si="119"/>
        <v>0</v>
      </c>
      <c r="N402" s="74">
        <f t="shared" si="120"/>
        <v>0</v>
      </c>
      <c r="O402" s="56">
        <f>VLOOKUP(A402,'BENS MOVEIS'!$A:$C,3,0)</f>
        <v>2341361.9700000002</v>
      </c>
      <c r="P402" s="56">
        <v>0</v>
      </c>
      <c r="Q402" s="72">
        <f t="shared" si="114"/>
        <v>2341361.9700000002</v>
      </c>
      <c r="R402" s="57">
        <f t="shared" si="121"/>
        <v>3.0736249132238146E-5</v>
      </c>
      <c r="S402" s="70" t="str" cm="1">
        <f t="array" ref="S402">_xlfn.IFS(R402&gt;20%,"10",R402&gt;10%,"7",R402&gt;0%,"4",R402=0,"0")</f>
        <v>4</v>
      </c>
      <c r="T402" s="74">
        <f t="shared" si="122"/>
        <v>8</v>
      </c>
      <c r="U402" s="55" t="s">
        <v>772</v>
      </c>
      <c r="V402" s="71" t="str">
        <f t="shared" si="123"/>
        <v>10</v>
      </c>
      <c r="W402" s="74">
        <f t="shared" si="124"/>
        <v>40</v>
      </c>
      <c r="X402" s="55">
        <f>VLOOKUP(A402,'NOTAS AUDITORIA-CONTINUA-OM'!$A:$C,3,0)</f>
        <v>3</v>
      </c>
      <c r="Y402" s="57">
        <f>VLOOKUP(A402,'NOTAS AUDITORIA-CONTINUA-OM'!$A:$D,4,0)</f>
        <v>5.0539083557951485E-4</v>
      </c>
      <c r="Z402" s="71" t="str">
        <f t="shared" si="125"/>
        <v>4</v>
      </c>
      <c r="AA402" s="74">
        <f t="shared" si="126"/>
        <v>12</v>
      </c>
      <c r="AB402" s="55">
        <f>VLOOKUP(A402,'OM em FOCO'!$B:$G,6,0)</f>
        <v>0</v>
      </c>
      <c r="AC402" s="71">
        <f t="shared" si="127"/>
        <v>0</v>
      </c>
      <c r="AD402" s="74">
        <f t="shared" si="128"/>
        <v>0</v>
      </c>
      <c r="AE402" s="71">
        <f>VLOOKUP(A402,OM_SIAFI!$B:$E,4,0)</f>
        <v>0</v>
      </c>
      <c r="AF402" s="74">
        <f t="shared" si="129"/>
        <v>0</v>
      </c>
      <c r="AG402" s="71">
        <f>VLOOKUP(A402,OM_SIAFI!$B:$F,5,0)</f>
        <v>4</v>
      </c>
      <c r="AH402" s="74">
        <f t="shared" si="130"/>
        <v>4</v>
      </c>
      <c r="AI402" s="86">
        <f t="shared" si="131"/>
        <v>76</v>
      </c>
    </row>
    <row r="403" spans="1:35" x14ac:dyDescent="0.25">
      <c r="A403" s="55">
        <v>781314</v>
      </c>
      <c r="B403" s="55" t="s">
        <v>327</v>
      </c>
      <c r="C403" s="56">
        <v>0</v>
      </c>
      <c r="D403" s="63">
        <f t="shared" si="132"/>
        <v>0</v>
      </c>
      <c r="E403" s="70" t="str" cm="1">
        <f t="array" ref="E403">_xlfn.IFS(D403&gt;20%,"10",D403&gt;10%,"7",D403&gt;0%,"4",D403=0,"0")</f>
        <v>0</v>
      </c>
      <c r="F403" s="74">
        <f t="shared" si="115"/>
        <v>0</v>
      </c>
      <c r="G403" s="56">
        <f>VLOOKUP(A403,PAGAMENTO!$A:$C,3,0)</f>
        <v>4749815.0799999991</v>
      </c>
      <c r="H403" s="57">
        <f t="shared" si="116"/>
        <v>4.8155988226741944E-4</v>
      </c>
      <c r="I403" s="70" t="str" cm="1">
        <f t="array" ref="I403">_xlfn.IFS(H403&gt;20%,"10",H403&gt;10%,"7",H403&gt;0%,"4",H403=0,"0")</f>
        <v>4</v>
      </c>
      <c r="J403" s="74">
        <f t="shared" si="117"/>
        <v>12</v>
      </c>
      <c r="K403" s="56">
        <f>VLOOKUP(A403,MUNIC!C:E,3,0)</f>
        <v>0</v>
      </c>
      <c r="L403" s="57">
        <f t="shared" si="118"/>
        <v>0</v>
      </c>
      <c r="M403" s="70" t="str">
        <f t="shared" si="119"/>
        <v>0</v>
      </c>
      <c r="N403" s="74">
        <f t="shared" si="120"/>
        <v>0</v>
      </c>
      <c r="O403" s="56">
        <f>VLOOKUP(A403,'BENS MOVEIS'!$A:$C,3,0)</f>
        <v>2322988.42</v>
      </c>
      <c r="P403" s="56">
        <v>0</v>
      </c>
      <c r="Q403" s="72">
        <f t="shared" si="114"/>
        <v>2322988.42</v>
      </c>
      <c r="R403" s="57">
        <f t="shared" si="121"/>
        <v>3.0495050198677418E-5</v>
      </c>
      <c r="S403" s="70" t="str" cm="1">
        <f t="array" ref="S403">_xlfn.IFS(R403&gt;20%,"10",R403&gt;10%,"7",R403&gt;0%,"4",R403=0,"0")</f>
        <v>4</v>
      </c>
      <c r="T403" s="74">
        <f t="shared" si="122"/>
        <v>8</v>
      </c>
      <c r="U403" s="55" t="s">
        <v>772</v>
      </c>
      <c r="V403" s="71" t="str">
        <f t="shared" si="123"/>
        <v>10</v>
      </c>
      <c r="W403" s="74">
        <f t="shared" si="124"/>
        <v>40</v>
      </c>
      <c r="X403" s="55">
        <f>VLOOKUP(A403,'NOTAS AUDITORIA-CONTINUA-OM'!$A:$C,3,0)</f>
        <v>2</v>
      </c>
      <c r="Y403" s="57">
        <f>VLOOKUP(A403,'NOTAS AUDITORIA-CONTINUA-OM'!$A:$D,4,0)</f>
        <v>3.3692722371967657E-4</v>
      </c>
      <c r="Z403" s="71" t="str">
        <f t="shared" si="125"/>
        <v>4</v>
      </c>
      <c r="AA403" s="74">
        <f t="shared" si="126"/>
        <v>12</v>
      </c>
      <c r="AB403" s="55">
        <f>VLOOKUP(A403,'OM em FOCO'!$B:$G,6,0)</f>
        <v>0</v>
      </c>
      <c r="AC403" s="71">
        <f t="shared" si="127"/>
        <v>0</v>
      </c>
      <c r="AD403" s="74">
        <f t="shared" si="128"/>
        <v>0</v>
      </c>
      <c r="AE403" s="71">
        <f>VLOOKUP(A403,OM_SIAFI!$B:$E,4,0)</f>
        <v>0</v>
      </c>
      <c r="AF403" s="74">
        <f t="shared" si="129"/>
        <v>0</v>
      </c>
      <c r="AG403" s="71">
        <f>VLOOKUP(A403,OM_SIAFI!$B:$F,5,0)</f>
        <v>0</v>
      </c>
      <c r="AH403" s="74">
        <f t="shared" si="130"/>
        <v>0</v>
      </c>
      <c r="AI403" s="86">
        <f t="shared" si="131"/>
        <v>72</v>
      </c>
    </row>
    <row r="404" spans="1:35" x14ac:dyDescent="0.25">
      <c r="A404" s="55">
        <v>740031</v>
      </c>
      <c r="B404" s="55" t="s">
        <v>223</v>
      </c>
      <c r="C404" s="56">
        <v>0</v>
      </c>
      <c r="D404" s="63">
        <f t="shared" si="132"/>
        <v>0</v>
      </c>
      <c r="E404" s="70" t="str" cm="1">
        <f t="array" ref="E404">_xlfn.IFS(D404&gt;20%,"10",D404&gt;10%,"7",D404&gt;0%,"4",D404=0,"0")</f>
        <v>0</v>
      </c>
      <c r="F404" s="74">
        <f t="shared" si="115"/>
        <v>0</v>
      </c>
      <c r="G404" s="56">
        <f>VLOOKUP(A404,PAGAMENTO!$A:$C,3,0)</f>
        <v>7163803.1099999994</v>
      </c>
      <c r="H404" s="57">
        <f t="shared" si="116"/>
        <v>7.2630199789558403E-4</v>
      </c>
      <c r="I404" s="70" t="str" cm="1">
        <f t="array" ref="I404">_xlfn.IFS(H404&gt;20%,"10",H404&gt;10%,"7",H404&gt;0%,"4",H404=0,"0")</f>
        <v>4</v>
      </c>
      <c r="J404" s="74">
        <f t="shared" si="117"/>
        <v>12</v>
      </c>
      <c r="K404" s="56">
        <f>VLOOKUP(A404,MUNIC!C:E,3,0)</f>
        <v>0</v>
      </c>
      <c r="L404" s="57">
        <f t="shared" si="118"/>
        <v>0</v>
      </c>
      <c r="M404" s="70" t="str">
        <f t="shared" si="119"/>
        <v>0</v>
      </c>
      <c r="N404" s="74">
        <f t="shared" si="120"/>
        <v>0</v>
      </c>
      <c r="O404" s="56">
        <f>VLOOKUP(A404,'BENS MOVEIS'!$A:$C,3,0)</f>
        <v>2227698.2799999998</v>
      </c>
      <c r="P404" s="56">
        <v>0</v>
      </c>
      <c r="Q404" s="72">
        <f t="shared" si="114"/>
        <v>2227698.2799999998</v>
      </c>
      <c r="R404" s="57">
        <f t="shared" si="121"/>
        <v>2.9244128077103085E-5</v>
      </c>
      <c r="S404" s="70" t="str" cm="1">
        <f t="array" ref="S404">_xlfn.IFS(R404&gt;20%,"10",R404&gt;10%,"7",R404&gt;0%,"4",R404=0,"0")</f>
        <v>4</v>
      </c>
      <c r="T404" s="74">
        <f t="shared" si="122"/>
        <v>8</v>
      </c>
      <c r="U404" s="55" t="s">
        <v>772</v>
      </c>
      <c r="V404" s="71" t="str">
        <f t="shared" si="123"/>
        <v>10</v>
      </c>
      <c r="W404" s="74">
        <f t="shared" si="124"/>
        <v>40</v>
      </c>
      <c r="X404" s="56">
        <v>0</v>
      </c>
      <c r="Y404" s="57">
        <v>0</v>
      </c>
      <c r="Z404" s="71" t="str">
        <f t="shared" si="125"/>
        <v>4</v>
      </c>
      <c r="AA404" s="74">
        <f t="shared" si="126"/>
        <v>12</v>
      </c>
      <c r="AB404" s="55">
        <f>VLOOKUP(A404,'OM em FOCO'!$B:$G,6,0)</f>
        <v>0</v>
      </c>
      <c r="AC404" s="71">
        <f t="shared" si="127"/>
        <v>0</v>
      </c>
      <c r="AD404" s="74">
        <f t="shared" si="128"/>
        <v>0</v>
      </c>
      <c r="AE404" s="71">
        <f>VLOOKUP(A404,OM_SIAFI!$B:$E,4,0)</f>
        <v>5</v>
      </c>
      <c r="AF404" s="74">
        <f t="shared" si="129"/>
        <v>5</v>
      </c>
      <c r="AG404" s="71">
        <f>VLOOKUP(A404,OM_SIAFI!$B:$F,5,0)</f>
        <v>0</v>
      </c>
      <c r="AH404" s="74">
        <f t="shared" si="130"/>
        <v>0</v>
      </c>
      <c r="AI404" s="86">
        <f t="shared" si="131"/>
        <v>77</v>
      </c>
    </row>
    <row r="405" spans="1:35" x14ac:dyDescent="0.25">
      <c r="A405" s="55">
        <v>773000</v>
      </c>
      <c r="B405" s="55" t="s">
        <v>306</v>
      </c>
      <c r="C405" s="56">
        <v>0</v>
      </c>
      <c r="D405" s="63">
        <f t="shared" si="132"/>
        <v>0</v>
      </c>
      <c r="E405" s="70" t="str" cm="1">
        <f t="array" ref="E405">_xlfn.IFS(D405&gt;20%,"10",D405&gt;10%,"7",D405&gt;0%,"4",D405=0,"0")</f>
        <v>0</v>
      </c>
      <c r="F405" s="74">
        <f t="shared" si="115"/>
        <v>0</v>
      </c>
      <c r="G405" s="56">
        <f>VLOOKUP(A405,PAGAMENTO!$A:$C,3,0)</f>
        <v>23157374.009999998</v>
      </c>
      <c r="H405" s="57">
        <f t="shared" si="116"/>
        <v>2.3478097808132354E-3</v>
      </c>
      <c r="I405" s="70" t="str" cm="1">
        <f t="array" ref="I405">_xlfn.IFS(H405&gt;20%,"10",H405&gt;10%,"7",H405&gt;0%,"4",H405=0,"0")</f>
        <v>4</v>
      </c>
      <c r="J405" s="74">
        <f t="shared" si="117"/>
        <v>12</v>
      </c>
      <c r="K405" s="56">
        <f>VLOOKUP(A405,MUNIC!C:E,3,0)</f>
        <v>0</v>
      </c>
      <c r="L405" s="57">
        <f t="shared" si="118"/>
        <v>0</v>
      </c>
      <c r="M405" s="70" t="str">
        <f t="shared" si="119"/>
        <v>0</v>
      </c>
      <c r="N405" s="74">
        <f t="shared" si="120"/>
        <v>0</v>
      </c>
      <c r="O405" s="56">
        <f>VLOOKUP(A405,'BENS MOVEIS'!$A:$C,3,0)</f>
        <v>1989793.41</v>
      </c>
      <c r="P405" s="56">
        <v>0</v>
      </c>
      <c r="Q405" s="72">
        <f t="shared" si="114"/>
        <v>1989793.41</v>
      </c>
      <c r="R405" s="57">
        <f t="shared" si="121"/>
        <v>2.6121029877087169E-5</v>
      </c>
      <c r="S405" s="70" t="str" cm="1">
        <f t="array" ref="S405">_xlfn.IFS(R405&gt;20%,"10",R405&gt;10%,"7",R405&gt;0%,"4",R405=0,"0")</f>
        <v>4</v>
      </c>
      <c r="T405" s="74">
        <f t="shared" si="122"/>
        <v>8</v>
      </c>
      <c r="U405" s="55">
        <f>VLOOKUP(A405,'Tempo sem Auditoria'!$A:$M,13,0)</f>
        <v>3</v>
      </c>
      <c r="V405" s="71" t="str">
        <f t="shared" si="123"/>
        <v>4</v>
      </c>
      <c r="W405" s="74">
        <f t="shared" si="124"/>
        <v>16</v>
      </c>
      <c r="X405" s="55">
        <f>VLOOKUP(A405,'NOTAS AUDITORIA-CONTINUA-OM'!$A:$C,3,0)</f>
        <v>2</v>
      </c>
      <c r="Y405" s="57">
        <f>VLOOKUP(A405,'NOTAS AUDITORIA-CONTINUA-OM'!$A:$D,4,0)</f>
        <v>3.3692722371967657E-4</v>
      </c>
      <c r="Z405" s="71" t="str">
        <f t="shared" si="125"/>
        <v>4</v>
      </c>
      <c r="AA405" s="74">
        <f t="shared" si="126"/>
        <v>12</v>
      </c>
      <c r="AB405" s="55">
        <f>VLOOKUP(A405,'OM em FOCO'!$B:$G,6,0)</f>
        <v>1</v>
      </c>
      <c r="AC405" s="71">
        <f t="shared" si="127"/>
        <v>2</v>
      </c>
      <c r="AD405" s="74">
        <f t="shared" si="128"/>
        <v>4</v>
      </c>
      <c r="AE405" s="71">
        <f>VLOOKUP(A405,OM_SIAFI!$B:$E,4,0)</f>
        <v>0</v>
      </c>
      <c r="AF405" s="74">
        <f t="shared" si="129"/>
        <v>0</v>
      </c>
      <c r="AG405" s="71">
        <f>VLOOKUP(A405,OM_SIAFI!$B:$F,5,0)</f>
        <v>0</v>
      </c>
      <c r="AH405" s="74">
        <f t="shared" si="130"/>
        <v>0</v>
      </c>
      <c r="AI405" s="86">
        <f t="shared" si="131"/>
        <v>52</v>
      </c>
    </row>
    <row r="406" spans="1:35" x14ac:dyDescent="0.25">
      <c r="A406" s="55">
        <v>765721</v>
      </c>
      <c r="B406" s="55" t="s">
        <v>283</v>
      </c>
      <c r="C406" s="56">
        <v>0</v>
      </c>
      <c r="D406" s="63">
        <f t="shared" si="132"/>
        <v>0</v>
      </c>
      <c r="E406" s="70" t="str" cm="1">
        <f t="array" ref="E406">_xlfn.IFS(D406&gt;20%,"10",D406&gt;10%,"7",D406&gt;0%,"4",D406=0,"0")</f>
        <v>0</v>
      </c>
      <c r="F406" s="74">
        <f t="shared" si="115"/>
        <v>0</v>
      </c>
      <c r="G406" s="56">
        <f>VLOOKUP(A406,PAGAMENTO!$A:$C,3,0)</f>
        <v>66297232.090000004</v>
      </c>
      <c r="H406" s="57">
        <f t="shared" si="116"/>
        <v>6.721543205828592E-3</v>
      </c>
      <c r="I406" s="70" t="str" cm="1">
        <f t="array" ref="I406">_xlfn.IFS(H406&gt;20%,"10",H406&gt;10%,"7",H406&gt;0%,"4",H406=0,"0")</f>
        <v>4</v>
      </c>
      <c r="J406" s="74">
        <f t="shared" si="117"/>
        <v>12</v>
      </c>
      <c r="K406" s="56">
        <f>VLOOKUP(A406,MUNIC!C:E,3,0)</f>
        <v>0</v>
      </c>
      <c r="L406" s="57">
        <f t="shared" si="118"/>
        <v>0</v>
      </c>
      <c r="M406" s="70" t="str">
        <f t="shared" si="119"/>
        <v>0</v>
      </c>
      <c r="N406" s="74">
        <f t="shared" si="120"/>
        <v>0</v>
      </c>
      <c r="O406" s="56">
        <f>VLOOKUP(A406,'BENS MOVEIS'!$A:$C,3,0)</f>
        <v>1988309.99</v>
      </c>
      <c r="P406" s="56">
        <v>0</v>
      </c>
      <c r="Q406" s="72">
        <f t="shared" si="114"/>
        <v>1988309.99</v>
      </c>
      <c r="R406" s="57">
        <f t="shared" si="121"/>
        <v>2.6101556268447432E-5</v>
      </c>
      <c r="S406" s="70" t="str" cm="1">
        <f t="array" ref="S406">_xlfn.IFS(R406&gt;20%,"10",R406&gt;10%,"7",R406&gt;0%,"4",R406=0,"0")</f>
        <v>4</v>
      </c>
      <c r="T406" s="74">
        <f t="shared" si="122"/>
        <v>8</v>
      </c>
      <c r="U406" s="55" t="s">
        <v>772</v>
      </c>
      <c r="V406" s="71" t="str">
        <f t="shared" si="123"/>
        <v>10</v>
      </c>
      <c r="W406" s="74">
        <f t="shared" si="124"/>
        <v>40</v>
      </c>
      <c r="X406" s="55">
        <f>VLOOKUP(A406,'NOTAS AUDITORIA-CONTINUA-OM'!$A:$C,3,0)</f>
        <v>4</v>
      </c>
      <c r="Y406" s="57">
        <f>VLOOKUP(A406,'NOTAS AUDITORIA-CONTINUA-OM'!$A:$D,4,0)</f>
        <v>6.7385444743935314E-4</v>
      </c>
      <c r="Z406" s="71" t="str">
        <f t="shared" si="125"/>
        <v>4</v>
      </c>
      <c r="AA406" s="74">
        <f t="shared" si="126"/>
        <v>12</v>
      </c>
      <c r="AB406" s="55">
        <f>VLOOKUP(A406,'OM em FOCO'!$B:$G,6,0)</f>
        <v>0</v>
      </c>
      <c r="AC406" s="71">
        <f t="shared" si="127"/>
        <v>0</v>
      </c>
      <c r="AD406" s="74">
        <f t="shared" si="128"/>
        <v>0</v>
      </c>
      <c r="AE406" s="71">
        <f>VLOOKUP(A406,OM_SIAFI!$B:$E,4,0)</f>
        <v>5</v>
      </c>
      <c r="AF406" s="74">
        <f t="shared" si="129"/>
        <v>5</v>
      </c>
      <c r="AG406" s="71">
        <f>VLOOKUP(A406,OM_SIAFI!$B:$F,5,0)</f>
        <v>0</v>
      </c>
      <c r="AH406" s="74">
        <f t="shared" si="130"/>
        <v>0</v>
      </c>
      <c r="AI406" s="86">
        <f t="shared" si="131"/>
        <v>77</v>
      </c>
    </row>
    <row r="407" spans="1:35" x14ac:dyDescent="0.25">
      <c r="A407" s="55">
        <v>765730</v>
      </c>
      <c r="B407" s="55" t="s">
        <v>284</v>
      </c>
      <c r="C407" s="56">
        <v>0</v>
      </c>
      <c r="D407" s="63">
        <f t="shared" si="132"/>
        <v>0</v>
      </c>
      <c r="E407" s="70" t="str" cm="1">
        <f t="array" ref="E407">_xlfn.IFS(D407&gt;20%,"10",D407&gt;10%,"7",D407&gt;0%,"4",D407=0,"0")</f>
        <v>0</v>
      </c>
      <c r="F407" s="74">
        <f t="shared" si="115"/>
        <v>0</v>
      </c>
      <c r="G407" s="56">
        <f>VLOOKUP(A407,PAGAMENTO!$A:$C,3,0)</f>
        <v>25861218.349999998</v>
      </c>
      <c r="H407" s="57">
        <f t="shared" si="116"/>
        <v>2.6219389711310674E-3</v>
      </c>
      <c r="I407" s="70" t="str" cm="1">
        <f t="array" ref="I407">_xlfn.IFS(H407&gt;20%,"10",H407&gt;10%,"7",H407&gt;0%,"4",H407=0,"0")</f>
        <v>4</v>
      </c>
      <c r="J407" s="74">
        <f t="shared" si="117"/>
        <v>12</v>
      </c>
      <c r="K407" s="56">
        <f>VLOOKUP(A407,MUNIC!C:E,3,0)</f>
        <v>0</v>
      </c>
      <c r="L407" s="57">
        <f t="shared" si="118"/>
        <v>0</v>
      </c>
      <c r="M407" s="70" t="str">
        <f t="shared" si="119"/>
        <v>0</v>
      </c>
      <c r="N407" s="74">
        <f t="shared" si="120"/>
        <v>0</v>
      </c>
      <c r="O407" s="56">
        <f>VLOOKUP(A407,'BENS MOVEIS'!$A:$C,3,0)</f>
        <v>1932405.83</v>
      </c>
      <c r="P407" s="56">
        <v>0</v>
      </c>
      <c r="Q407" s="72">
        <f t="shared" si="114"/>
        <v>1932405.83</v>
      </c>
      <c r="R407" s="57">
        <f t="shared" si="121"/>
        <v>2.5367673933590638E-5</v>
      </c>
      <c r="S407" s="70" t="str" cm="1">
        <f t="array" ref="S407">_xlfn.IFS(R407&gt;20%,"10",R407&gt;10%,"7",R407&gt;0%,"4",R407=0,"0")</f>
        <v>4</v>
      </c>
      <c r="T407" s="74">
        <f t="shared" si="122"/>
        <v>8</v>
      </c>
      <c r="U407" s="55" t="s">
        <v>772</v>
      </c>
      <c r="V407" s="71" t="str">
        <f t="shared" si="123"/>
        <v>10</v>
      </c>
      <c r="W407" s="74">
        <f t="shared" si="124"/>
        <v>40</v>
      </c>
      <c r="X407" s="55">
        <f>VLOOKUP(A407,'NOTAS AUDITORIA-CONTINUA-OM'!$A:$C,3,0)</f>
        <v>2</v>
      </c>
      <c r="Y407" s="57">
        <f>VLOOKUP(A407,'NOTAS AUDITORIA-CONTINUA-OM'!$A:$D,4,0)</f>
        <v>3.3692722371967657E-4</v>
      </c>
      <c r="Z407" s="71" t="str">
        <f t="shared" si="125"/>
        <v>4</v>
      </c>
      <c r="AA407" s="74">
        <f t="shared" si="126"/>
        <v>12</v>
      </c>
      <c r="AB407" s="55">
        <f>VLOOKUP(A407,'OM em FOCO'!$B:$G,6,0)</f>
        <v>0</v>
      </c>
      <c r="AC407" s="71">
        <f t="shared" si="127"/>
        <v>0</v>
      </c>
      <c r="AD407" s="74">
        <f t="shared" si="128"/>
        <v>0</v>
      </c>
      <c r="AE407" s="71">
        <f>VLOOKUP(A407,OM_SIAFI!$B:$E,4,0)</f>
        <v>0</v>
      </c>
      <c r="AF407" s="74">
        <f t="shared" si="129"/>
        <v>0</v>
      </c>
      <c r="AG407" s="71">
        <f>VLOOKUP(A407,OM_SIAFI!$B:$F,5,0)</f>
        <v>0</v>
      </c>
      <c r="AH407" s="74">
        <f t="shared" si="130"/>
        <v>0</v>
      </c>
      <c r="AI407" s="86">
        <f t="shared" si="131"/>
        <v>72</v>
      </c>
    </row>
    <row r="408" spans="1:35" x14ac:dyDescent="0.25">
      <c r="A408" s="55">
        <v>771200</v>
      </c>
      <c r="B408" s="55" t="s">
        <v>292</v>
      </c>
      <c r="C408" s="56">
        <v>0</v>
      </c>
      <c r="D408" s="63">
        <f t="shared" si="132"/>
        <v>0</v>
      </c>
      <c r="E408" s="70" t="str" cm="1">
        <f t="array" ref="E408">_xlfn.IFS(D408&gt;20%,"10",D408&gt;10%,"7",D408&gt;0%,"4",D408=0,"0")</f>
        <v>0</v>
      </c>
      <c r="F408" s="74">
        <f t="shared" si="115"/>
        <v>0</v>
      </c>
      <c r="G408" s="56">
        <f>VLOOKUP(A408,PAGAMENTO!$A:$C,3,0)</f>
        <v>11490659.09</v>
      </c>
      <c r="H408" s="57">
        <f t="shared" si="116"/>
        <v>1.1649801824612199E-3</v>
      </c>
      <c r="I408" s="70" t="str" cm="1">
        <f t="array" ref="I408">_xlfn.IFS(H408&gt;20%,"10",H408&gt;10%,"7",H408&gt;0%,"4",H408=0,"0")</f>
        <v>4</v>
      </c>
      <c r="J408" s="74">
        <f t="shared" si="117"/>
        <v>12</v>
      </c>
      <c r="K408" s="56">
        <f>VLOOKUP(A408,MUNIC!C:E,3,0)</f>
        <v>0</v>
      </c>
      <c r="L408" s="57">
        <f t="shared" si="118"/>
        <v>0</v>
      </c>
      <c r="M408" s="70" t="str">
        <f t="shared" si="119"/>
        <v>0</v>
      </c>
      <c r="N408" s="74">
        <f t="shared" si="120"/>
        <v>0</v>
      </c>
      <c r="O408" s="56">
        <f>VLOOKUP(A408,'BENS MOVEIS'!$A:$C,3,0)</f>
        <v>1818208.47</v>
      </c>
      <c r="P408" s="56">
        <v>0</v>
      </c>
      <c r="Q408" s="72">
        <f t="shared" si="114"/>
        <v>1818208.47</v>
      </c>
      <c r="R408" s="57">
        <f t="shared" si="121"/>
        <v>2.3868547121001345E-5</v>
      </c>
      <c r="S408" s="70" t="str" cm="1">
        <f t="array" ref="S408">_xlfn.IFS(R408&gt;20%,"10",R408&gt;10%,"7",R408&gt;0%,"4",R408=0,"0")</f>
        <v>4</v>
      </c>
      <c r="T408" s="74">
        <f t="shared" si="122"/>
        <v>8</v>
      </c>
      <c r="U408" s="55" t="s">
        <v>772</v>
      </c>
      <c r="V408" s="71" t="str">
        <f t="shared" si="123"/>
        <v>10</v>
      </c>
      <c r="W408" s="74">
        <f t="shared" si="124"/>
        <v>40</v>
      </c>
      <c r="X408" s="55">
        <f>VLOOKUP(A408,'NOTAS AUDITORIA-CONTINUA-OM'!$A:$C,3,0)</f>
        <v>2</v>
      </c>
      <c r="Y408" s="57">
        <f>VLOOKUP(A408,'NOTAS AUDITORIA-CONTINUA-OM'!$A:$D,4,0)</f>
        <v>3.3692722371967657E-4</v>
      </c>
      <c r="Z408" s="71" t="str">
        <f t="shared" si="125"/>
        <v>4</v>
      </c>
      <c r="AA408" s="74">
        <f t="shared" si="126"/>
        <v>12</v>
      </c>
      <c r="AB408" s="55">
        <f>VLOOKUP(A408,'OM em FOCO'!$B:$G,6,0)</f>
        <v>0</v>
      </c>
      <c r="AC408" s="71">
        <f t="shared" si="127"/>
        <v>0</v>
      </c>
      <c r="AD408" s="74">
        <f t="shared" si="128"/>
        <v>0</v>
      </c>
      <c r="AE408" s="71">
        <f>VLOOKUP(A408,OM_SIAFI!$B:$E,4,0)</f>
        <v>0</v>
      </c>
      <c r="AF408" s="74">
        <f t="shared" si="129"/>
        <v>0</v>
      </c>
      <c r="AG408" s="71">
        <f>VLOOKUP(A408,OM_SIAFI!$B:$F,5,0)</f>
        <v>4</v>
      </c>
      <c r="AH408" s="74">
        <f t="shared" si="130"/>
        <v>4</v>
      </c>
      <c r="AI408" s="86">
        <f t="shared" si="131"/>
        <v>76</v>
      </c>
    </row>
    <row r="409" spans="1:35" x14ac:dyDescent="0.25">
      <c r="A409" s="55">
        <v>795100</v>
      </c>
      <c r="B409" s="55" t="s">
        <v>579</v>
      </c>
      <c r="C409" s="56">
        <v>0</v>
      </c>
      <c r="D409" s="63">
        <f t="shared" si="132"/>
        <v>0</v>
      </c>
      <c r="E409" s="70" t="str" cm="1">
        <f t="array" ref="E409">_xlfn.IFS(D409&gt;20%,"10",D409&gt;10%,"7",D409&gt;0%,"4",D409=0,"0")</f>
        <v>0</v>
      </c>
      <c r="F409" s="74">
        <f t="shared" si="115"/>
        <v>0</v>
      </c>
      <c r="G409" s="56">
        <f>VLOOKUP(A409,PAGAMENTO!$A:$C,3,0)</f>
        <v>26561703.66</v>
      </c>
      <c r="H409" s="57">
        <f t="shared" si="116"/>
        <v>2.6929576566445375E-3</v>
      </c>
      <c r="I409" s="70" t="str" cm="1">
        <f t="array" ref="I409">_xlfn.IFS(H409&gt;20%,"10",H409&gt;10%,"7",H409&gt;0%,"4",H409=0,"0")</f>
        <v>4</v>
      </c>
      <c r="J409" s="74">
        <f t="shared" si="117"/>
        <v>12</v>
      </c>
      <c r="K409" s="56">
        <f>VLOOKUP(A409,MUNIC!C:E,3,0)</f>
        <v>0</v>
      </c>
      <c r="L409" s="57">
        <f t="shared" si="118"/>
        <v>0</v>
      </c>
      <c r="M409" s="70" t="str">
        <f t="shared" si="119"/>
        <v>0</v>
      </c>
      <c r="N409" s="74">
        <f t="shared" si="120"/>
        <v>0</v>
      </c>
      <c r="O409" s="56">
        <f>VLOOKUP(A409,'BENS MOVEIS'!$A:$C,3,0)</f>
        <v>1788839.08</v>
      </c>
      <c r="P409" s="56">
        <v>0</v>
      </c>
      <c r="Q409" s="72">
        <f t="shared" si="114"/>
        <v>1788839.08</v>
      </c>
      <c r="R409" s="57">
        <f t="shared" si="121"/>
        <v>2.3483000204519285E-5</v>
      </c>
      <c r="S409" s="70" t="str" cm="1">
        <f t="array" ref="S409">_xlfn.IFS(R409&gt;20%,"10",R409&gt;10%,"7",R409&gt;0%,"4",R409=0,"0")</f>
        <v>4</v>
      </c>
      <c r="T409" s="74">
        <f t="shared" si="122"/>
        <v>8</v>
      </c>
      <c r="U409" s="55" t="s">
        <v>772</v>
      </c>
      <c r="V409" s="71" t="str">
        <f t="shared" si="123"/>
        <v>10</v>
      </c>
      <c r="W409" s="74">
        <f t="shared" si="124"/>
        <v>40</v>
      </c>
      <c r="X409" s="55">
        <f>VLOOKUP(A409,'NOTAS AUDITORIA-CONTINUA-OM'!$A:$C,3,0)</f>
        <v>2</v>
      </c>
      <c r="Y409" s="57">
        <f>VLOOKUP(A409,'NOTAS AUDITORIA-CONTINUA-OM'!$A:$D,4,0)</f>
        <v>3.3692722371967657E-4</v>
      </c>
      <c r="Z409" s="71" t="str">
        <f t="shared" si="125"/>
        <v>4</v>
      </c>
      <c r="AA409" s="74">
        <f t="shared" si="126"/>
        <v>12</v>
      </c>
      <c r="AB409" s="55">
        <f>VLOOKUP(A409,'OM em FOCO'!$B:$G,6,0)</f>
        <v>0</v>
      </c>
      <c r="AC409" s="71">
        <f t="shared" si="127"/>
        <v>0</v>
      </c>
      <c r="AD409" s="74">
        <f t="shared" si="128"/>
        <v>0</v>
      </c>
      <c r="AE409" s="71">
        <f>VLOOKUP(A409,OM_SIAFI!$B:$E,4,0)</f>
        <v>0</v>
      </c>
      <c r="AF409" s="74">
        <f t="shared" si="129"/>
        <v>0</v>
      </c>
      <c r="AG409" s="71">
        <f>VLOOKUP(A409,OM_SIAFI!$B:$F,5,0)</f>
        <v>0</v>
      </c>
      <c r="AH409" s="74">
        <f t="shared" si="130"/>
        <v>0</v>
      </c>
      <c r="AI409" s="86">
        <f t="shared" si="131"/>
        <v>72</v>
      </c>
    </row>
    <row r="410" spans="1:35" x14ac:dyDescent="0.25">
      <c r="A410" s="55">
        <v>751110</v>
      </c>
      <c r="B410" s="55" t="s">
        <v>240</v>
      </c>
      <c r="C410" s="56">
        <v>0</v>
      </c>
      <c r="D410" s="63">
        <f t="shared" si="132"/>
        <v>0</v>
      </c>
      <c r="E410" s="70" t="str" cm="1">
        <f t="array" ref="E410">_xlfn.IFS(D410&gt;20%,"10",D410&gt;10%,"7",D410&gt;0%,"4",D410=0,"0")</f>
        <v>0</v>
      </c>
      <c r="F410" s="74">
        <f t="shared" si="115"/>
        <v>0</v>
      </c>
      <c r="G410" s="56">
        <f>VLOOKUP(A410,PAGAMENTO!$A:$C,3,0)</f>
        <v>16571084.140000001</v>
      </c>
      <c r="H410" s="57">
        <f t="shared" si="116"/>
        <v>1.6800589482110749E-3</v>
      </c>
      <c r="I410" s="70" t="str" cm="1">
        <f t="array" ref="I410">_xlfn.IFS(H410&gt;20%,"10",H410&gt;10%,"7",H410&gt;0%,"4",H410=0,"0")</f>
        <v>4</v>
      </c>
      <c r="J410" s="74">
        <f t="shared" si="117"/>
        <v>12</v>
      </c>
      <c r="K410" s="56">
        <f>VLOOKUP(A410,MUNIC!C:E,3,0)</f>
        <v>0</v>
      </c>
      <c r="L410" s="57">
        <f t="shared" si="118"/>
        <v>0</v>
      </c>
      <c r="M410" s="70" t="str">
        <f t="shared" si="119"/>
        <v>0</v>
      </c>
      <c r="N410" s="74">
        <f t="shared" si="120"/>
        <v>0</v>
      </c>
      <c r="O410" s="56">
        <f>VLOOKUP(A410,'BENS MOVEIS'!$A:$C,3,0)</f>
        <v>1724577.31</v>
      </c>
      <c r="P410" s="56">
        <v>0</v>
      </c>
      <c r="Q410" s="72">
        <f t="shared" si="114"/>
        <v>1724577.31</v>
      </c>
      <c r="R410" s="57">
        <f t="shared" si="121"/>
        <v>2.2639403273456727E-5</v>
      </c>
      <c r="S410" s="70" t="str" cm="1">
        <f t="array" ref="S410">_xlfn.IFS(R410&gt;20%,"10",R410&gt;10%,"7",R410&gt;0%,"4",R410=0,"0")</f>
        <v>4</v>
      </c>
      <c r="T410" s="74">
        <f t="shared" si="122"/>
        <v>8</v>
      </c>
      <c r="U410" s="55" t="s">
        <v>772</v>
      </c>
      <c r="V410" s="71" t="str">
        <f t="shared" si="123"/>
        <v>10</v>
      </c>
      <c r="W410" s="74">
        <f t="shared" si="124"/>
        <v>40</v>
      </c>
      <c r="X410" s="55">
        <f>VLOOKUP(A410,'NOTAS AUDITORIA-CONTINUA-OM'!$A:$C,3,0)</f>
        <v>2</v>
      </c>
      <c r="Y410" s="57">
        <f>VLOOKUP(A410,'NOTAS AUDITORIA-CONTINUA-OM'!$A:$D,4,0)</f>
        <v>3.3692722371967657E-4</v>
      </c>
      <c r="Z410" s="71" t="str">
        <f t="shared" si="125"/>
        <v>4</v>
      </c>
      <c r="AA410" s="74">
        <f t="shared" si="126"/>
        <v>12</v>
      </c>
      <c r="AB410" s="55">
        <f>VLOOKUP(A410,'OM em FOCO'!$B:$G,6,0)</f>
        <v>0</v>
      </c>
      <c r="AC410" s="71">
        <f t="shared" si="127"/>
        <v>0</v>
      </c>
      <c r="AD410" s="74">
        <f t="shared" si="128"/>
        <v>0</v>
      </c>
      <c r="AE410" s="71">
        <f>VLOOKUP(A410,OM_SIAFI!$B:$E,4,0)</f>
        <v>5</v>
      </c>
      <c r="AF410" s="74">
        <f t="shared" si="129"/>
        <v>5</v>
      </c>
      <c r="AG410" s="71">
        <f>VLOOKUP(A410,OM_SIAFI!$B:$F,5,0)</f>
        <v>0</v>
      </c>
      <c r="AH410" s="74">
        <f t="shared" si="130"/>
        <v>0</v>
      </c>
      <c r="AI410" s="86">
        <f t="shared" si="131"/>
        <v>77</v>
      </c>
    </row>
    <row r="411" spans="1:35" x14ac:dyDescent="0.25">
      <c r="A411" s="55">
        <v>730000</v>
      </c>
      <c r="B411" s="55" t="s">
        <v>204</v>
      </c>
      <c r="C411" s="56">
        <v>0</v>
      </c>
      <c r="D411" s="63">
        <f t="shared" si="132"/>
        <v>0</v>
      </c>
      <c r="E411" s="70" t="str" cm="1">
        <f t="array" ref="E411">_xlfn.IFS(D411&gt;20%,"10",D411&gt;10%,"7",D411&gt;0%,"4",D411=0,"0")</f>
        <v>0</v>
      </c>
      <c r="F411" s="74">
        <f t="shared" si="115"/>
        <v>0</v>
      </c>
      <c r="G411" s="56">
        <f>VLOOKUP(A411,PAGAMENTO!$A:$C,3,0)</f>
        <v>30704030.760000002</v>
      </c>
      <c r="H411" s="57">
        <f t="shared" si="116"/>
        <v>3.1129273853585113E-3</v>
      </c>
      <c r="I411" s="70" t="str" cm="1">
        <f t="array" ref="I411">_xlfn.IFS(H411&gt;20%,"10",H411&gt;10%,"7",H411&gt;0%,"4",H411=0,"0")</f>
        <v>4</v>
      </c>
      <c r="J411" s="74">
        <f t="shared" si="117"/>
        <v>12</v>
      </c>
      <c r="K411" s="56">
        <f>VLOOKUP(A411,MUNIC!C:E,3,0)</f>
        <v>0</v>
      </c>
      <c r="L411" s="57">
        <f t="shared" si="118"/>
        <v>0</v>
      </c>
      <c r="M411" s="70" t="str">
        <f t="shared" si="119"/>
        <v>0</v>
      </c>
      <c r="N411" s="74">
        <f t="shared" si="120"/>
        <v>0</v>
      </c>
      <c r="O411" s="56">
        <f>VLOOKUP(A411,'BENS MOVEIS'!$A:$C,3,0)</f>
        <v>1710178.58</v>
      </c>
      <c r="P411" s="56">
        <v>0</v>
      </c>
      <c r="Q411" s="72">
        <f t="shared" si="114"/>
        <v>1710178.58</v>
      </c>
      <c r="R411" s="57">
        <f t="shared" si="121"/>
        <v>2.2450383823180172E-5</v>
      </c>
      <c r="S411" s="70" t="str" cm="1">
        <f t="array" ref="S411">_xlfn.IFS(R411&gt;20%,"10",R411&gt;10%,"7",R411&gt;0%,"4",R411=0,"0")</f>
        <v>4</v>
      </c>
      <c r="T411" s="74">
        <f t="shared" si="122"/>
        <v>8</v>
      </c>
      <c r="U411" s="55" t="s">
        <v>772</v>
      </c>
      <c r="V411" s="71" t="str">
        <f t="shared" si="123"/>
        <v>10</v>
      </c>
      <c r="W411" s="74">
        <f t="shared" si="124"/>
        <v>40</v>
      </c>
      <c r="X411" s="55">
        <f>VLOOKUP(A411,'NOTAS AUDITORIA-CONTINUA-OM'!$A:$C,3,0)</f>
        <v>9</v>
      </c>
      <c r="Y411" s="57">
        <f>VLOOKUP(A411,'NOTAS AUDITORIA-CONTINUA-OM'!$A:$D,4,0)</f>
        <v>1.5161725067385444E-3</v>
      </c>
      <c r="Z411" s="71" t="str">
        <f t="shared" si="125"/>
        <v>4</v>
      </c>
      <c r="AA411" s="74">
        <f t="shared" si="126"/>
        <v>12</v>
      </c>
      <c r="AB411" s="55">
        <f>VLOOKUP(A411,'OM em FOCO'!$B:$G,6,0)</f>
        <v>0</v>
      </c>
      <c r="AC411" s="71">
        <f t="shared" si="127"/>
        <v>0</v>
      </c>
      <c r="AD411" s="74">
        <f t="shared" si="128"/>
        <v>0</v>
      </c>
      <c r="AE411" s="71">
        <f>VLOOKUP(A411,OM_SIAFI!$B:$E,4,0)</f>
        <v>0</v>
      </c>
      <c r="AF411" s="74">
        <f t="shared" si="129"/>
        <v>0</v>
      </c>
      <c r="AG411" s="71">
        <f>VLOOKUP(A411,OM_SIAFI!$B:$F,5,0)</f>
        <v>0</v>
      </c>
      <c r="AH411" s="74">
        <f t="shared" si="130"/>
        <v>0</v>
      </c>
      <c r="AI411" s="86">
        <f t="shared" si="131"/>
        <v>72</v>
      </c>
    </row>
    <row r="412" spans="1:35" x14ac:dyDescent="0.25">
      <c r="A412" s="55">
        <v>751000</v>
      </c>
      <c r="B412" s="55" t="s">
        <v>239</v>
      </c>
      <c r="C412" s="56">
        <v>0</v>
      </c>
      <c r="D412" s="63">
        <f t="shared" si="132"/>
        <v>0</v>
      </c>
      <c r="E412" s="70" t="str" cm="1">
        <f t="array" ref="E412">_xlfn.IFS(D412&gt;20%,"10",D412&gt;10%,"7",D412&gt;0%,"4",D412=0,"0")</f>
        <v>0</v>
      </c>
      <c r="F412" s="74">
        <f t="shared" si="115"/>
        <v>0</v>
      </c>
      <c r="G412" s="56">
        <f>VLOOKUP(A412,PAGAMENTO!$A:$C,3,0)</f>
        <v>21860124.239999998</v>
      </c>
      <c r="H412" s="57">
        <f t="shared" si="116"/>
        <v>2.2162881455514605E-3</v>
      </c>
      <c r="I412" s="70" t="str" cm="1">
        <f t="array" ref="I412">_xlfn.IFS(H412&gt;20%,"10",H412&gt;10%,"7",H412&gt;0%,"4",H412=0,"0")</f>
        <v>4</v>
      </c>
      <c r="J412" s="74">
        <f t="shared" si="117"/>
        <v>12</v>
      </c>
      <c r="K412" s="56">
        <f>VLOOKUP(A412,MUNIC!C:E,3,0)</f>
        <v>0</v>
      </c>
      <c r="L412" s="57">
        <f t="shared" si="118"/>
        <v>0</v>
      </c>
      <c r="M412" s="70" t="str">
        <f t="shared" si="119"/>
        <v>0</v>
      </c>
      <c r="N412" s="74">
        <f t="shared" si="120"/>
        <v>0</v>
      </c>
      <c r="O412" s="56">
        <f>VLOOKUP(A412,'BENS MOVEIS'!$A:$C,3,0)</f>
        <v>1709183.22</v>
      </c>
      <c r="P412" s="56">
        <v>0</v>
      </c>
      <c r="Q412" s="72">
        <f t="shared" si="114"/>
        <v>1709183.22</v>
      </c>
      <c r="R412" s="57">
        <f t="shared" si="121"/>
        <v>2.2437317226332583E-5</v>
      </c>
      <c r="S412" s="70" t="str" cm="1">
        <f t="array" ref="S412">_xlfn.IFS(R412&gt;20%,"10",R412&gt;10%,"7",R412&gt;0%,"4",R412=0,"0")</f>
        <v>4</v>
      </c>
      <c r="T412" s="74">
        <f t="shared" si="122"/>
        <v>8</v>
      </c>
      <c r="U412" s="55" t="s">
        <v>772</v>
      </c>
      <c r="V412" s="71" t="str">
        <f t="shared" si="123"/>
        <v>10</v>
      </c>
      <c r="W412" s="74">
        <f t="shared" si="124"/>
        <v>40</v>
      </c>
      <c r="X412" s="55">
        <f>VLOOKUP(A412,'NOTAS AUDITORIA-CONTINUA-OM'!$A:$C,3,0)</f>
        <v>2</v>
      </c>
      <c r="Y412" s="57">
        <f>VLOOKUP(A412,'NOTAS AUDITORIA-CONTINUA-OM'!$A:$D,4,0)</f>
        <v>3.3692722371967657E-4</v>
      </c>
      <c r="Z412" s="71" t="str">
        <f t="shared" si="125"/>
        <v>4</v>
      </c>
      <c r="AA412" s="74">
        <f t="shared" si="126"/>
        <v>12</v>
      </c>
      <c r="AB412" s="55">
        <f>VLOOKUP(A412,'OM em FOCO'!$B:$G,6,0)</f>
        <v>0</v>
      </c>
      <c r="AC412" s="71">
        <f t="shared" si="127"/>
        <v>0</v>
      </c>
      <c r="AD412" s="74">
        <f t="shared" si="128"/>
        <v>0</v>
      </c>
      <c r="AE412" s="71">
        <f>VLOOKUP(A412,OM_SIAFI!$B:$E,4,0)</f>
        <v>0</v>
      </c>
      <c r="AF412" s="74">
        <f t="shared" si="129"/>
        <v>0</v>
      </c>
      <c r="AG412" s="71">
        <f>VLOOKUP(A412,OM_SIAFI!$B:$F,5,0)</f>
        <v>0</v>
      </c>
      <c r="AH412" s="74">
        <f t="shared" si="130"/>
        <v>0</v>
      </c>
      <c r="AI412" s="86">
        <f t="shared" si="131"/>
        <v>72</v>
      </c>
    </row>
    <row r="413" spans="1:35" x14ac:dyDescent="0.25">
      <c r="A413" s="55">
        <v>787330</v>
      </c>
      <c r="B413" s="55" t="s">
        <v>470</v>
      </c>
      <c r="C413" s="56">
        <v>0</v>
      </c>
      <c r="D413" s="63">
        <f t="shared" si="132"/>
        <v>0</v>
      </c>
      <c r="E413" s="70" t="str" cm="1">
        <f t="array" ref="E413">_xlfn.IFS(D413&gt;20%,"10",D413&gt;10%,"7",D413&gt;0%,"4",D413=0,"0")</f>
        <v>0</v>
      </c>
      <c r="F413" s="74">
        <f t="shared" si="115"/>
        <v>0</v>
      </c>
      <c r="G413" s="56">
        <f>VLOOKUP(A413,PAGAMENTO!$A:$C,3,0)</f>
        <v>5227915.7000000011</v>
      </c>
      <c r="H413" s="57">
        <f t="shared" si="116"/>
        <v>5.3003210158573044E-4</v>
      </c>
      <c r="I413" s="70" t="str" cm="1">
        <f t="array" ref="I413">_xlfn.IFS(H413&gt;20%,"10",H413&gt;10%,"7",H413&gt;0%,"4",H413=0,"0")</f>
        <v>4</v>
      </c>
      <c r="J413" s="74">
        <f t="shared" si="117"/>
        <v>12</v>
      </c>
      <c r="K413" s="56">
        <f>VLOOKUP(A413,MUNIC!C:E,3,0)</f>
        <v>0</v>
      </c>
      <c r="L413" s="57">
        <f t="shared" si="118"/>
        <v>0</v>
      </c>
      <c r="M413" s="70" t="str">
        <f t="shared" si="119"/>
        <v>0</v>
      </c>
      <c r="N413" s="74">
        <f t="shared" si="120"/>
        <v>0</v>
      </c>
      <c r="O413" s="56">
        <f>VLOOKUP(A413,'BENS MOVEIS'!$A:$C,3,0)</f>
        <v>1685159</v>
      </c>
      <c r="P413" s="56">
        <v>0</v>
      </c>
      <c r="Q413" s="72">
        <f t="shared" si="114"/>
        <v>1685159</v>
      </c>
      <c r="R413" s="57">
        <f t="shared" si="121"/>
        <v>2.2121939074389807E-5</v>
      </c>
      <c r="S413" s="70" t="str" cm="1">
        <f t="array" ref="S413">_xlfn.IFS(R413&gt;20%,"10",R413&gt;10%,"7",R413&gt;0%,"4",R413=0,"0")</f>
        <v>4</v>
      </c>
      <c r="T413" s="74">
        <f t="shared" si="122"/>
        <v>8</v>
      </c>
      <c r="U413" s="55" t="s">
        <v>772</v>
      </c>
      <c r="V413" s="71" t="str">
        <f t="shared" si="123"/>
        <v>10</v>
      </c>
      <c r="W413" s="74">
        <f t="shared" si="124"/>
        <v>40</v>
      </c>
      <c r="X413" s="55">
        <f>VLOOKUP(A413,'NOTAS AUDITORIA-CONTINUA-OM'!$A:$C,3,0)</f>
        <v>1</v>
      </c>
      <c r="Y413" s="57">
        <f>VLOOKUP(A413,'NOTAS AUDITORIA-CONTINUA-OM'!$A:$D,4,0)</f>
        <v>1.6846361185983828E-4</v>
      </c>
      <c r="Z413" s="71" t="str">
        <f t="shared" si="125"/>
        <v>4</v>
      </c>
      <c r="AA413" s="74">
        <f t="shared" si="126"/>
        <v>12</v>
      </c>
      <c r="AB413" s="55">
        <f>VLOOKUP(A413,'OM em FOCO'!$B:$G,6,0)</f>
        <v>0</v>
      </c>
      <c r="AC413" s="71">
        <f t="shared" si="127"/>
        <v>0</v>
      </c>
      <c r="AD413" s="74">
        <f t="shared" si="128"/>
        <v>0</v>
      </c>
      <c r="AE413" s="71">
        <f>VLOOKUP(A413,OM_SIAFI!$B:$E,4,0)</f>
        <v>0</v>
      </c>
      <c r="AF413" s="74">
        <f t="shared" si="129"/>
        <v>0</v>
      </c>
      <c r="AG413" s="71">
        <f>VLOOKUP(A413,OM_SIAFI!$B:$F,5,0)</f>
        <v>0</v>
      </c>
      <c r="AH413" s="74">
        <f t="shared" si="130"/>
        <v>0</v>
      </c>
      <c r="AI413" s="86">
        <f t="shared" si="131"/>
        <v>72</v>
      </c>
    </row>
    <row r="414" spans="1:35" x14ac:dyDescent="0.25">
      <c r="A414" s="55">
        <v>776000</v>
      </c>
      <c r="B414" s="55" t="s">
        <v>308</v>
      </c>
      <c r="C414" s="56">
        <v>0</v>
      </c>
      <c r="D414" s="63">
        <f t="shared" si="132"/>
        <v>0</v>
      </c>
      <c r="E414" s="70" t="str" cm="1">
        <f t="array" ref="E414">_xlfn.IFS(D414&gt;20%,"10",D414&gt;10%,"7",D414&gt;0%,"4",D414=0,"0")</f>
        <v>0</v>
      </c>
      <c r="F414" s="74">
        <f t="shared" si="115"/>
        <v>0</v>
      </c>
      <c r="G414" s="56">
        <f>VLOOKUP(A414,PAGAMENTO!$A:$C,3,0)</f>
        <v>15494547.23</v>
      </c>
      <c r="H414" s="57">
        <f t="shared" si="116"/>
        <v>1.5709142807020123E-3</v>
      </c>
      <c r="I414" s="70" t="str" cm="1">
        <f t="array" ref="I414">_xlfn.IFS(H414&gt;20%,"10",H414&gt;10%,"7",H414&gt;0%,"4",H414=0,"0")</f>
        <v>4</v>
      </c>
      <c r="J414" s="74">
        <f t="shared" si="117"/>
        <v>12</v>
      </c>
      <c r="K414" s="56">
        <f>VLOOKUP(A414,MUNIC!C:E,3,0)</f>
        <v>0</v>
      </c>
      <c r="L414" s="57">
        <f t="shared" si="118"/>
        <v>0</v>
      </c>
      <c r="M414" s="70" t="str">
        <f t="shared" si="119"/>
        <v>0</v>
      </c>
      <c r="N414" s="74">
        <f t="shared" si="120"/>
        <v>0</v>
      </c>
      <c r="O414" s="56">
        <f>VLOOKUP(A414,'BENS MOVEIS'!$A:$C,3,0)</f>
        <v>1526025.51</v>
      </c>
      <c r="P414" s="56">
        <v>0</v>
      </c>
      <c r="Q414" s="72">
        <f t="shared" si="114"/>
        <v>1526025.51</v>
      </c>
      <c r="R414" s="57">
        <f t="shared" si="121"/>
        <v>2.0032912833854035E-5</v>
      </c>
      <c r="S414" s="70" t="str" cm="1">
        <f t="array" ref="S414">_xlfn.IFS(R414&gt;20%,"10",R414&gt;10%,"7",R414&gt;0%,"4",R414=0,"0")</f>
        <v>4</v>
      </c>
      <c r="T414" s="74">
        <f t="shared" si="122"/>
        <v>8</v>
      </c>
      <c r="U414" s="55">
        <f>VLOOKUP(A414,'Tempo sem Auditoria'!$A:$M,13,0)</f>
        <v>2</v>
      </c>
      <c r="V414" s="71" t="str">
        <f t="shared" si="123"/>
        <v>2</v>
      </c>
      <c r="W414" s="74">
        <f t="shared" si="124"/>
        <v>8</v>
      </c>
      <c r="X414" s="55">
        <f>VLOOKUP(A414,'NOTAS AUDITORIA-CONTINUA-OM'!$A:$C,3,0)</f>
        <v>2</v>
      </c>
      <c r="Y414" s="57">
        <f>VLOOKUP(A414,'NOTAS AUDITORIA-CONTINUA-OM'!$A:$D,4,0)</f>
        <v>3.3692722371967657E-4</v>
      </c>
      <c r="Z414" s="71" t="str">
        <f t="shared" si="125"/>
        <v>4</v>
      </c>
      <c r="AA414" s="74">
        <f t="shared" si="126"/>
        <v>12</v>
      </c>
      <c r="AB414" s="55">
        <f>VLOOKUP(A414,'OM em FOCO'!$B:$G,6,0)</f>
        <v>0</v>
      </c>
      <c r="AC414" s="71">
        <f t="shared" si="127"/>
        <v>0</v>
      </c>
      <c r="AD414" s="74">
        <f t="shared" si="128"/>
        <v>0</v>
      </c>
      <c r="AE414" s="71">
        <f>VLOOKUP(A414,OM_SIAFI!$B:$E,4,0)</f>
        <v>0</v>
      </c>
      <c r="AF414" s="74">
        <f t="shared" si="129"/>
        <v>0</v>
      </c>
      <c r="AG414" s="71">
        <f>VLOOKUP(A414,OM_SIAFI!$B:$F,5,0)</f>
        <v>0</v>
      </c>
      <c r="AH414" s="74">
        <f t="shared" si="130"/>
        <v>0</v>
      </c>
      <c r="AI414" s="86">
        <f t="shared" si="131"/>
        <v>40</v>
      </c>
    </row>
    <row r="415" spans="1:35" x14ac:dyDescent="0.25">
      <c r="A415" s="55">
        <v>785332</v>
      </c>
      <c r="B415" s="55" t="s">
        <v>427</v>
      </c>
      <c r="C415" s="56">
        <v>0</v>
      </c>
      <c r="D415" s="63">
        <f t="shared" si="132"/>
        <v>0</v>
      </c>
      <c r="E415" s="70" t="str" cm="1">
        <f t="array" ref="E415">_xlfn.IFS(D415&gt;20%,"10",D415&gt;10%,"7",D415&gt;0%,"4",D415=0,"0")</f>
        <v>0</v>
      </c>
      <c r="F415" s="74">
        <f t="shared" si="115"/>
        <v>0</v>
      </c>
      <c r="G415" s="56">
        <f>VLOOKUP(A415,PAGAMENTO!$A:$C,3,0)</f>
        <v>5440520.9900000002</v>
      </c>
      <c r="H415" s="57">
        <f t="shared" si="116"/>
        <v>5.5158708355817186E-4</v>
      </c>
      <c r="I415" s="70" t="str" cm="1">
        <f t="array" ref="I415">_xlfn.IFS(H415&gt;20%,"10",H415&gt;10%,"7",H415&gt;0%,"4",H415=0,"0")</f>
        <v>4</v>
      </c>
      <c r="J415" s="74">
        <f t="shared" si="117"/>
        <v>12</v>
      </c>
      <c r="K415" s="56">
        <f>VLOOKUP(A415,MUNIC!C:E,3,0)</f>
        <v>0</v>
      </c>
      <c r="L415" s="57">
        <f t="shared" si="118"/>
        <v>0</v>
      </c>
      <c r="M415" s="70" t="str">
        <f t="shared" si="119"/>
        <v>0</v>
      </c>
      <c r="N415" s="74">
        <f t="shared" si="120"/>
        <v>0</v>
      </c>
      <c r="O415" s="56">
        <f>VLOOKUP(A415,'BENS MOVEIS'!$A:$C,3,0)</f>
        <v>1498581.17</v>
      </c>
      <c r="P415" s="56">
        <v>0</v>
      </c>
      <c r="Q415" s="72">
        <f t="shared" si="114"/>
        <v>1498581.17</v>
      </c>
      <c r="R415" s="57">
        <f t="shared" si="121"/>
        <v>1.967263702758481E-5</v>
      </c>
      <c r="S415" s="70" t="str" cm="1">
        <f t="array" ref="S415">_xlfn.IFS(R415&gt;20%,"10",R415&gt;10%,"7",R415&gt;0%,"4",R415=0,"0")</f>
        <v>4</v>
      </c>
      <c r="T415" s="74">
        <f t="shared" si="122"/>
        <v>8</v>
      </c>
      <c r="U415" s="55" t="s">
        <v>772</v>
      </c>
      <c r="V415" s="71" t="str">
        <f t="shared" si="123"/>
        <v>10</v>
      </c>
      <c r="W415" s="74">
        <f t="shared" si="124"/>
        <v>40</v>
      </c>
      <c r="X415" s="55">
        <f>VLOOKUP(A415,'NOTAS AUDITORIA-CONTINUA-OM'!$A:$C,3,0)</f>
        <v>3</v>
      </c>
      <c r="Y415" s="57">
        <f>VLOOKUP(A415,'NOTAS AUDITORIA-CONTINUA-OM'!$A:$D,4,0)</f>
        <v>5.0539083557951485E-4</v>
      </c>
      <c r="Z415" s="71" t="str">
        <f t="shared" si="125"/>
        <v>4</v>
      </c>
      <c r="AA415" s="74">
        <f t="shared" si="126"/>
        <v>12</v>
      </c>
      <c r="AB415" s="55">
        <f>VLOOKUP(A415,'OM em FOCO'!$B:$G,6,0)</f>
        <v>1</v>
      </c>
      <c r="AC415" s="71">
        <f t="shared" si="127"/>
        <v>2</v>
      </c>
      <c r="AD415" s="74">
        <f t="shared" si="128"/>
        <v>4</v>
      </c>
      <c r="AE415" s="71">
        <f>VLOOKUP(A415,OM_SIAFI!$B:$E,4,0)</f>
        <v>0</v>
      </c>
      <c r="AF415" s="74">
        <f t="shared" si="129"/>
        <v>0</v>
      </c>
      <c r="AG415" s="71">
        <f>VLOOKUP(A415,OM_SIAFI!$B:$F,5,0)</f>
        <v>0</v>
      </c>
      <c r="AH415" s="74">
        <f t="shared" si="130"/>
        <v>0</v>
      </c>
      <c r="AI415" s="86">
        <f t="shared" si="131"/>
        <v>76</v>
      </c>
    </row>
    <row r="416" spans="1:35" x14ac:dyDescent="0.25">
      <c r="A416" s="55">
        <v>732000</v>
      </c>
      <c r="B416" s="55" t="s">
        <v>211</v>
      </c>
      <c r="C416" s="56">
        <v>0</v>
      </c>
      <c r="D416" s="63">
        <f t="shared" si="132"/>
        <v>0</v>
      </c>
      <c r="E416" s="70" t="str" cm="1">
        <f t="array" ref="E416">_xlfn.IFS(D416&gt;20%,"10",D416&gt;10%,"7",D416&gt;0%,"4",D416=0,"0")</f>
        <v>0</v>
      </c>
      <c r="F416" s="74">
        <f t="shared" si="115"/>
        <v>0</v>
      </c>
      <c r="G416" s="56">
        <f>VLOOKUP(A416,PAGAMENTO!$A:$C,3,0)</f>
        <v>49397231.43</v>
      </c>
      <c r="H416" s="57">
        <f t="shared" si="116"/>
        <v>5.0081370645206832E-3</v>
      </c>
      <c r="I416" s="70" t="str" cm="1">
        <f t="array" ref="I416">_xlfn.IFS(H416&gt;20%,"10",H416&gt;10%,"7",H416&gt;0%,"4",H416=0,"0")</f>
        <v>4</v>
      </c>
      <c r="J416" s="74">
        <f t="shared" si="117"/>
        <v>12</v>
      </c>
      <c r="K416" s="56">
        <f>VLOOKUP(A416,MUNIC!C:E,3,0)</f>
        <v>0</v>
      </c>
      <c r="L416" s="57">
        <f t="shared" si="118"/>
        <v>0</v>
      </c>
      <c r="M416" s="70" t="str">
        <f t="shared" si="119"/>
        <v>0</v>
      </c>
      <c r="N416" s="74">
        <f t="shared" si="120"/>
        <v>0</v>
      </c>
      <c r="O416" s="56">
        <f>VLOOKUP(A416,'BENS MOVEIS'!$A:$C,3,0)</f>
        <v>1492663.12</v>
      </c>
      <c r="P416" s="56">
        <v>0</v>
      </c>
      <c r="Q416" s="72">
        <f t="shared" si="114"/>
        <v>1492663.12</v>
      </c>
      <c r="R416" s="57">
        <f t="shared" si="121"/>
        <v>1.9594947775983515E-5</v>
      </c>
      <c r="S416" s="70" t="str" cm="1">
        <f t="array" ref="S416">_xlfn.IFS(R416&gt;20%,"10",R416&gt;10%,"7",R416&gt;0%,"4",R416=0,"0")</f>
        <v>4</v>
      </c>
      <c r="T416" s="74">
        <f t="shared" si="122"/>
        <v>8</v>
      </c>
      <c r="U416" s="55" t="s">
        <v>772</v>
      </c>
      <c r="V416" s="71" t="str">
        <f t="shared" si="123"/>
        <v>10</v>
      </c>
      <c r="W416" s="74">
        <f t="shared" si="124"/>
        <v>40</v>
      </c>
      <c r="X416" s="55">
        <f>VLOOKUP(A416,'NOTAS AUDITORIA-CONTINUA-OM'!$A:$C,3,0)</f>
        <v>5</v>
      </c>
      <c r="Y416" s="57">
        <f>VLOOKUP(A416,'NOTAS AUDITORIA-CONTINUA-OM'!$A:$D,4,0)</f>
        <v>8.4231805929919142E-4</v>
      </c>
      <c r="Z416" s="71" t="str">
        <f t="shared" si="125"/>
        <v>4</v>
      </c>
      <c r="AA416" s="74">
        <f t="shared" si="126"/>
        <v>12</v>
      </c>
      <c r="AB416" s="55">
        <f>VLOOKUP(A416,'OM em FOCO'!$B:$G,6,0)</f>
        <v>0</v>
      </c>
      <c r="AC416" s="71">
        <f t="shared" si="127"/>
        <v>0</v>
      </c>
      <c r="AD416" s="74">
        <f t="shared" si="128"/>
        <v>0</v>
      </c>
      <c r="AE416" s="71">
        <f>VLOOKUP(A416,OM_SIAFI!$B:$E,4,0)</f>
        <v>0</v>
      </c>
      <c r="AF416" s="74">
        <f t="shared" si="129"/>
        <v>0</v>
      </c>
      <c r="AG416" s="71">
        <f>VLOOKUP(A416,OM_SIAFI!$B:$F,5,0)</f>
        <v>0</v>
      </c>
      <c r="AH416" s="74">
        <f t="shared" si="130"/>
        <v>0</v>
      </c>
      <c r="AI416" s="86">
        <f t="shared" si="131"/>
        <v>72</v>
      </c>
    </row>
    <row r="417" spans="1:35" x14ac:dyDescent="0.25">
      <c r="A417" s="55">
        <v>771202</v>
      </c>
      <c r="B417" s="55" t="s">
        <v>294</v>
      </c>
      <c r="C417" s="56">
        <v>0</v>
      </c>
      <c r="D417" s="63">
        <f t="shared" si="132"/>
        <v>0</v>
      </c>
      <c r="E417" s="70" t="str" cm="1">
        <f t="array" ref="E417">_xlfn.IFS(D417&gt;20%,"10",D417&gt;10%,"7",D417&gt;0%,"4",D417=0,"0")</f>
        <v>0</v>
      </c>
      <c r="F417" s="74">
        <f t="shared" si="115"/>
        <v>0</v>
      </c>
      <c r="G417" s="56">
        <f>VLOOKUP(A417,PAGAMENTO!$A:$C,3,0)</f>
        <v>1629748.1300000004</v>
      </c>
      <c r="H417" s="57">
        <f t="shared" si="116"/>
        <v>1.6523197311680337E-4</v>
      </c>
      <c r="I417" s="70" t="str" cm="1">
        <f t="array" ref="I417">_xlfn.IFS(H417&gt;20%,"10",H417&gt;10%,"7",H417&gt;0%,"4",H417=0,"0")</f>
        <v>4</v>
      </c>
      <c r="J417" s="74">
        <f t="shared" si="117"/>
        <v>12</v>
      </c>
      <c r="K417" s="56">
        <f>VLOOKUP(A417,MUNIC!C:E,3,0)</f>
        <v>0</v>
      </c>
      <c r="L417" s="57">
        <f t="shared" si="118"/>
        <v>0</v>
      </c>
      <c r="M417" s="70" t="str">
        <f t="shared" si="119"/>
        <v>0</v>
      </c>
      <c r="N417" s="74">
        <f t="shared" si="120"/>
        <v>0</v>
      </c>
      <c r="O417" s="56">
        <f>VLOOKUP(A417,'BENS MOVEIS'!$A:$C,3,0)</f>
        <v>1456399.79</v>
      </c>
      <c r="P417" s="56">
        <v>0</v>
      </c>
      <c r="Q417" s="72">
        <f t="shared" si="114"/>
        <v>1456399.79</v>
      </c>
      <c r="R417" s="57">
        <f t="shared" si="121"/>
        <v>1.9118900603642808E-5</v>
      </c>
      <c r="S417" s="70" t="str" cm="1">
        <f t="array" ref="S417">_xlfn.IFS(R417&gt;20%,"10",R417&gt;10%,"7",R417&gt;0%,"4",R417=0,"0")</f>
        <v>4</v>
      </c>
      <c r="T417" s="74">
        <f t="shared" si="122"/>
        <v>8</v>
      </c>
      <c r="U417" s="55" t="s">
        <v>772</v>
      </c>
      <c r="V417" s="71" t="str">
        <f t="shared" si="123"/>
        <v>10</v>
      </c>
      <c r="W417" s="74">
        <f t="shared" si="124"/>
        <v>40</v>
      </c>
      <c r="X417" s="55">
        <f>VLOOKUP(A417,'NOTAS AUDITORIA-CONTINUA-OM'!$A:$C,3,0)</f>
        <v>1</v>
      </c>
      <c r="Y417" s="57">
        <f>VLOOKUP(A417,'NOTAS AUDITORIA-CONTINUA-OM'!$A:$D,4,0)</f>
        <v>1.6846361185983828E-4</v>
      </c>
      <c r="Z417" s="71" t="str">
        <f t="shared" si="125"/>
        <v>4</v>
      </c>
      <c r="AA417" s="74">
        <f t="shared" si="126"/>
        <v>12</v>
      </c>
      <c r="AB417" s="55">
        <f>VLOOKUP(A417,'OM em FOCO'!$B:$G,6,0)</f>
        <v>0</v>
      </c>
      <c r="AC417" s="71">
        <f t="shared" si="127"/>
        <v>0</v>
      </c>
      <c r="AD417" s="74">
        <f t="shared" si="128"/>
        <v>0</v>
      </c>
      <c r="AE417" s="71">
        <f>VLOOKUP(A417,OM_SIAFI!$B:$E,4,0)</f>
        <v>0</v>
      </c>
      <c r="AF417" s="74">
        <f t="shared" si="129"/>
        <v>0</v>
      </c>
      <c r="AG417" s="71">
        <f>VLOOKUP(A417,OM_SIAFI!$B:$F,5,0)</f>
        <v>0</v>
      </c>
      <c r="AH417" s="74">
        <f t="shared" si="130"/>
        <v>0</v>
      </c>
      <c r="AI417" s="86">
        <f t="shared" si="131"/>
        <v>72</v>
      </c>
    </row>
    <row r="418" spans="1:35" x14ac:dyDescent="0.25">
      <c r="A418" s="55">
        <v>711500</v>
      </c>
      <c r="B418" s="55" t="s">
        <v>187</v>
      </c>
      <c r="C418" s="56">
        <v>0</v>
      </c>
      <c r="D418" s="63">
        <f t="shared" si="132"/>
        <v>0</v>
      </c>
      <c r="E418" s="70" t="str" cm="1">
        <f t="array" ref="E418">_xlfn.IFS(D418&gt;20%,"10",D418&gt;10%,"7",D418&gt;0%,"4",D418=0,"0")</f>
        <v>0</v>
      </c>
      <c r="F418" s="74">
        <f t="shared" si="115"/>
        <v>0</v>
      </c>
      <c r="G418" s="56">
        <f>VLOOKUP(A418,PAGAMENTO!$A:$C,3,0)</f>
        <v>16785988.789999999</v>
      </c>
      <c r="H418" s="57">
        <f t="shared" si="116"/>
        <v>1.7018470507392097E-3</v>
      </c>
      <c r="I418" s="70" t="str" cm="1">
        <f t="array" ref="I418">_xlfn.IFS(H418&gt;20%,"10",H418&gt;10%,"7",H418&gt;0%,"4",H418=0,"0")</f>
        <v>4</v>
      </c>
      <c r="J418" s="74">
        <f t="shared" si="117"/>
        <v>12</v>
      </c>
      <c r="K418" s="56">
        <f>VLOOKUP(A418,MUNIC!C:E,3,0)</f>
        <v>0</v>
      </c>
      <c r="L418" s="57">
        <f t="shared" si="118"/>
        <v>0</v>
      </c>
      <c r="M418" s="70" t="str">
        <f t="shared" si="119"/>
        <v>0</v>
      </c>
      <c r="N418" s="74">
        <f t="shared" si="120"/>
        <v>0</v>
      </c>
      <c r="O418" s="56">
        <f>VLOOKUP(A418,'BENS MOVEIS'!$A:$C,3,0)</f>
        <v>1413529.21</v>
      </c>
      <c r="P418" s="56">
        <v>0</v>
      </c>
      <c r="Q418" s="72">
        <f t="shared" si="114"/>
        <v>1413529.21</v>
      </c>
      <c r="R418" s="57">
        <f t="shared" si="121"/>
        <v>1.8556116700851585E-5</v>
      </c>
      <c r="S418" s="70" t="str" cm="1">
        <f t="array" ref="S418">_xlfn.IFS(R418&gt;20%,"10",R418&gt;10%,"7",R418&gt;0%,"4",R418=0,"0")</f>
        <v>4</v>
      </c>
      <c r="T418" s="74">
        <f t="shared" si="122"/>
        <v>8</v>
      </c>
      <c r="U418" s="55" t="s">
        <v>772</v>
      </c>
      <c r="V418" s="71" t="str">
        <f t="shared" si="123"/>
        <v>10</v>
      </c>
      <c r="W418" s="74">
        <f t="shared" si="124"/>
        <v>40</v>
      </c>
      <c r="X418" s="56">
        <v>0</v>
      </c>
      <c r="Y418" s="57">
        <v>0</v>
      </c>
      <c r="Z418" s="71" t="str">
        <f t="shared" si="125"/>
        <v>4</v>
      </c>
      <c r="AA418" s="74">
        <f t="shared" si="126"/>
        <v>12</v>
      </c>
      <c r="AB418" s="55">
        <f>VLOOKUP(A418,'OM em FOCO'!$B:$G,6,0)</f>
        <v>0</v>
      </c>
      <c r="AC418" s="71">
        <f t="shared" si="127"/>
        <v>0</v>
      </c>
      <c r="AD418" s="74">
        <f t="shared" si="128"/>
        <v>0</v>
      </c>
      <c r="AE418" s="71">
        <f>VLOOKUP(A418,OM_SIAFI!$B:$E,4,0)</f>
        <v>0</v>
      </c>
      <c r="AF418" s="74">
        <f t="shared" si="129"/>
        <v>0</v>
      </c>
      <c r="AG418" s="71">
        <f>VLOOKUP(A418,OM_SIAFI!$B:$F,5,0)</f>
        <v>0</v>
      </c>
      <c r="AH418" s="74">
        <f t="shared" si="130"/>
        <v>0</v>
      </c>
      <c r="AI418" s="86">
        <f t="shared" si="131"/>
        <v>72</v>
      </c>
    </row>
    <row r="419" spans="1:35" x14ac:dyDescent="0.25">
      <c r="A419" s="55">
        <v>795300</v>
      </c>
      <c r="B419" s="55" t="s">
        <v>587</v>
      </c>
      <c r="C419" s="56">
        <v>0</v>
      </c>
      <c r="D419" s="63">
        <f t="shared" si="132"/>
        <v>0</v>
      </c>
      <c r="E419" s="70" t="str" cm="1">
        <f t="array" ref="E419">_xlfn.IFS(D419&gt;20%,"10",D419&gt;10%,"7",D419&gt;0%,"4",D419=0,"0")</f>
        <v>0</v>
      </c>
      <c r="F419" s="74">
        <f t="shared" si="115"/>
        <v>0</v>
      </c>
      <c r="G419" s="56">
        <f>VLOOKUP(A419,PAGAMENTO!$A:$C,3,0)</f>
        <v>24172868.810000006</v>
      </c>
      <c r="H419" s="57">
        <f t="shared" si="116"/>
        <v>2.4507656955372208E-3</v>
      </c>
      <c r="I419" s="70" t="str" cm="1">
        <f t="array" ref="I419">_xlfn.IFS(H419&gt;20%,"10",H419&gt;10%,"7",H419&gt;0%,"4",H419=0,"0")</f>
        <v>4</v>
      </c>
      <c r="J419" s="74">
        <f t="shared" si="117"/>
        <v>12</v>
      </c>
      <c r="K419" s="56">
        <f>VLOOKUP(A419,MUNIC!C:E,3,0)</f>
        <v>0</v>
      </c>
      <c r="L419" s="57">
        <f t="shared" si="118"/>
        <v>0</v>
      </c>
      <c r="M419" s="70" t="str">
        <f t="shared" si="119"/>
        <v>0</v>
      </c>
      <c r="N419" s="74">
        <f t="shared" si="120"/>
        <v>0</v>
      </c>
      <c r="O419" s="56">
        <f>VLOOKUP(A419,'BENS MOVEIS'!$A:$C,3,0)</f>
        <v>1280704.19</v>
      </c>
      <c r="P419" s="56">
        <v>0</v>
      </c>
      <c r="Q419" s="72">
        <f t="shared" si="114"/>
        <v>1280704.19</v>
      </c>
      <c r="R419" s="57">
        <f t="shared" si="121"/>
        <v>1.6812455123519944E-5</v>
      </c>
      <c r="S419" s="70" t="str" cm="1">
        <f t="array" ref="S419">_xlfn.IFS(R419&gt;20%,"10",R419&gt;10%,"7",R419&gt;0%,"4",R419=0,"0")</f>
        <v>4</v>
      </c>
      <c r="T419" s="74">
        <f t="shared" si="122"/>
        <v>8</v>
      </c>
      <c r="U419" s="55" t="s">
        <v>772</v>
      </c>
      <c r="V419" s="71" t="str">
        <f t="shared" si="123"/>
        <v>10</v>
      </c>
      <c r="W419" s="74">
        <f t="shared" si="124"/>
        <v>40</v>
      </c>
      <c r="X419" s="55">
        <f>VLOOKUP(A419,'NOTAS AUDITORIA-CONTINUA-OM'!$A:$C,3,0)</f>
        <v>4</v>
      </c>
      <c r="Y419" s="57">
        <f>VLOOKUP(A419,'NOTAS AUDITORIA-CONTINUA-OM'!$A:$D,4,0)</f>
        <v>6.7385444743935314E-4</v>
      </c>
      <c r="Z419" s="71" t="str">
        <f t="shared" si="125"/>
        <v>4</v>
      </c>
      <c r="AA419" s="74">
        <f t="shared" si="126"/>
        <v>12</v>
      </c>
      <c r="AB419" s="55">
        <f>VLOOKUP(A419,'OM em FOCO'!$B:$G,6,0)</f>
        <v>0</v>
      </c>
      <c r="AC419" s="71">
        <f t="shared" si="127"/>
        <v>0</v>
      </c>
      <c r="AD419" s="74">
        <f t="shared" si="128"/>
        <v>0</v>
      </c>
      <c r="AE419" s="71">
        <f>VLOOKUP(A419,OM_SIAFI!$B:$E,4,0)</f>
        <v>0</v>
      </c>
      <c r="AF419" s="74">
        <f t="shared" si="129"/>
        <v>0</v>
      </c>
      <c r="AG419" s="71">
        <f>VLOOKUP(A419,OM_SIAFI!$B:$F,5,0)</f>
        <v>0</v>
      </c>
      <c r="AH419" s="74">
        <f t="shared" si="130"/>
        <v>0</v>
      </c>
      <c r="AI419" s="86">
        <f t="shared" si="131"/>
        <v>72</v>
      </c>
    </row>
    <row r="420" spans="1:35" x14ac:dyDescent="0.25">
      <c r="A420" s="55">
        <v>782340</v>
      </c>
      <c r="B420" s="55" t="s">
        <v>352</v>
      </c>
      <c r="C420" s="56">
        <v>0</v>
      </c>
      <c r="D420" s="63">
        <f t="shared" si="132"/>
        <v>0</v>
      </c>
      <c r="E420" s="70" t="str" cm="1">
        <f t="array" ref="E420">_xlfn.IFS(D420&gt;20%,"10",D420&gt;10%,"7",D420&gt;0%,"4",D420=0,"0")</f>
        <v>0</v>
      </c>
      <c r="F420" s="74">
        <f t="shared" si="115"/>
        <v>0</v>
      </c>
      <c r="G420" s="56">
        <f>VLOOKUP(A420,PAGAMENTO!$A:$C,3,0)</f>
        <v>3874643.2900000005</v>
      </c>
      <c r="H420" s="57">
        <f t="shared" si="116"/>
        <v>3.9283061237841858E-4</v>
      </c>
      <c r="I420" s="70" t="str" cm="1">
        <f t="array" ref="I420">_xlfn.IFS(H420&gt;20%,"10",H420&gt;10%,"7",H420&gt;0%,"4",H420=0,"0")</f>
        <v>4</v>
      </c>
      <c r="J420" s="74">
        <f t="shared" si="117"/>
        <v>12</v>
      </c>
      <c r="K420" s="56">
        <f>VLOOKUP(A420,MUNIC!C:E,3,0)</f>
        <v>0</v>
      </c>
      <c r="L420" s="57">
        <f t="shared" si="118"/>
        <v>0</v>
      </c>
      <c r="M420" s="70" t="str">
        <f t="shared" si="119"/>
        <v>0</v>
      </c>
      <c r="N420" s="74">
        <f t="shared" si="120"/>
        <v>0</v>
      </c>
      <c r="O420" s="56">
        <f>VLOOKUP(A420,'BENS MOVEIS'!$A:$C,3,0)</f>
        <v>1257847.71</v>
      </c>
      <c r="P420" s="56">
        <v>0</v>
      </c>
      <c r="Q420" s="72">
        <f t="shared" si="114"/>
        <v>1257847.71</v>
      </c>
      <c r="R420" s="57">
        <f t="shared" si="121"/>
        <v>1.6512406488337741E-5</v>
      </c>
      <c r="S420" s="70" t="str" cm="1">
        <f t="array" ref="S420">_xlfn.IFS(R420&gt;20%,"10",R420&gt;10%,"7",R420&gt;0%,"4",R420=0,"0")</f>
        <v>4</v>
      </c>
      <c r="T420" s="74">
        <f t="shared" si="122"/>
        <v>8</v>
      </c>
      <c r="U420" s="55" t="s">
        <v>772</v>
      </c>
      <c r="V420" s="71" t="str">
        <f t="shared" si="123"/>
        <v>10</v>
      </c>
      <c r="W420" s="74">
        <f t="shared" si="124"/>
        <v>40</v>
      </c>
      <c r="X420" s="55">
        <f>VLOOKUP(A420,'NOTAS AUDITORIA-CONTINUA-OM'!$A:$C,3,0)</f>
        <v>2</v>
      </c>
      <c r="Y420" s="57">
        <f>VLOOKUP(A420,'NOTAS AUDITORIA-CONTINUA-OM'!$A:$D,4,0)</f>
        <v>3.3692722371967657E-4</v>
      </c>
      <c r="Z420" s="71" t="str">
        <f t="shared" si="125"/>
        <v>4</v>
      </c>
      <c r="AA420" s="74">
        <f t="shared" si="126"/>
        <v>12</v>
      </c>
      <c r="AB420" s="55">
        <f>VLOOKUP(A420,'OM em FOCO'!$B:$G,6,0)</f>
        <v>0</v>
      </c>
      <c r="AC420" s="71">
        <f t="shared" si="127"/>
        <v>0</v>
      </c>
      <c r="AD420" s="74">
        <f t="shared" si="128"/>
        <v>0</v>
      </c>
      <c r="AE420" s="71">
        <f>VLOOKUP(A420,OM_SIAFI!$B:$E,4,0)</f>
        <v>0</v>
      </c>
      <c r="AF420" s="74">
        <f t="shared" si="129"/>
        <v>0</v>
      </c>
      <c r="AG420" s="71">
        <f>VLOOKUP(A420,OM_SIAFI!$B:$F,5,0)</f>
        <v>0</v>
      </c>
      <c r="AH420" s="74">
        <f t="shared" si="130"/>
        <v>0</v>
      </c>
      <c r="AI420" s="86">
        <f t="shared" si="131"/>
        <v>72</v>
      </c>
    </row>
    <row r="421" spans="1:35" x14ac:dyDescent="0.25">
      <c r="A421" s="55">
        <v>771600</v>
      </c>
      <c r="B421" s="55" t="s">
        <v>303</v>
      </c>
      <c r="C421" s="56">
        <v>0</v>
      </c>
      <c r="D421" s="63">
        <f t="shared" si="132"/>
        <v>0</v>
      </c>
      <c r="E421" s="70" t="str" cm="1">
        <f t="array" ref="E421">_xlfn.IFS(D421&gt;20%,"10",D421&gt;10%,"7",D421&gt;0%,"4",D421=0,"0")</f>
        <v>0</v>
      </c>
      <c r="F421" s="74">
        <f t="shared" si="115"/>
        <v>0</v>
      </c>
      <c r="G421" s="56">
        <f>VLOOKUP(A421,PAGAMENTO!$A:$C,3,0)</f>
        <v>7005323.7500000009</v>
      </c>
      <c r="H421" s="57">
        <f t="shared" si="116"/>
        <v>7.1023457197309629E-4</v>
      </c>
      <c r="I421" s="70" t="str" cm="1">
        <f t="array" ref="I421">_xlfn.IFS(H421&gt;20%,"10",H421&gt;10%,"7",H421&gt;0%,"4",H421=0,"0")</f>
        <v>4</v>
      </c>
      <c r="J421" s="74">
        <f t="shared" si="117"/>
        <v>12</v>
      </c>
      <c r="K421" s="56">
        <f>VLOOKUP(A421,MUNIC!C:E,3,0)</f>
        <v>0</v>
      </c>
      <c r="L421" s="57">
        <f t="shared" si="118"/>
        <v>0</v>
      </c>
      <c r="M421" s="70" t="str">
        <f t="shared" si="119"/>
        <v>0</v>
      </c>
      <c r="N421" s="74">
        <f t="shared" si="120"/>
        <v>0</v>
      </c>
      <c r="O421" s="56">
        <f>VLOOKUP(A421,'BENS MOVEIS'!$A:$C,3,0)</f>
        <v>1001503.61</v>
      </c>
      <c r="P421" s="56">
        <v>0</v>
      </c>
      <c r="Q421" s="72">
        <f t="shared" si="114"/>
        <v>1001503.61</v>
      </c>
      <c r="R421" s="57">
        <f t="shared" si="121"/>
        <v>1.3147247140003672E-5</v>
      </c>
      <c r="S421" s="70" t="str" cm="1">
        <f t="array" ref="S421">_xlfn.IFS(R421&gt;20%,"10",R421&gt;10%,"7",R421&gt;0%,"4",R421=0,"0")</f>
        <v>4</v>
      </c>
      <c r="T421" s="74">
        <f t="shared" si="122"/>
        <v>8</v>
      </c>
      <c r="U421" s="55" t="s">
        <v>772</v>
      </c>
      <c r="V421" s="71" t="str">
        <f t="shared" si="123"/>
        <v>10</v>
      </c>
      <c r="W421" s="74">
        <f t="shared" si="124"/>
        <v>40</v>
      </c>
      <c r="X421" s="55">
        <f>VLOOKUP(A421,'NOTAS AUDITORIA-CONTINUA-OM'!$A:$C,3,0)</f>
        <v>2</v>
      </c>
      <c r="Y421" s="57">
        <f>VLOOKUP(A421,'NOTAS AUDITORIA-CONTINUA-OM'!$A:$D,4,0)</f>
        <v>3.3692722371967657E-4</v>
      </c>
      <c r="Z421" s="71" t="str">
        <f t="shared" si="125"/>
        <v>4</v>
      </c>
      <c r="AA421" s="74">
        <f t="shared" si="126"/>
        <v>12</v>
      </c>
      <c r="AB421" s="55">
        <f>VLOOKUP(A421,'OM em FOCO'!$B:$G,6,0)</f>
        <v>0</v>
      </c>
      <c r="AC421" s="71">
        <f t="shared" si="127"/>
        <v>0</v>
      </c>
      <c r="AD421" s="74">
        <f t="shared" si="128"/>
        <v>0</v>
      </c>
      <c r="AE421" s="71">
        <f>VLOOKUP(A421,OM_SIAFI!$B:$E,4,0)</f>
        <v>0</v>
      </c>
      <c r="AF421" s="74">
        <f t="shared" si="129"/>
        <v>0</v>
      </c>
      <c r="AG421" s="71">
        <f>VLOOKUP(A421,OM_SIAFI!$B:$F,5,0)</f>
        <v>0</v>
      </c>
      <c r="AH421" s="74">
        <f t="shared" si="130"/>
        <v>0</v>
      </c>
      <c r="AI421" s="86">
        <f t="shared" si="131"/>
        <v>72</v>
      </c>
    </row>
    <row r="422" spans="1:35" x14ac:dyDescent="0.25">
      <c r="A422" s="55">
        <v>782341</v>
      </c>
      <c r="B422" s="55" t="s">
        <v>353</v>
      </c>
      <c r="C422" s="56">
        <v>0</v>
      </c>
      <c r="D422" s="63">
        <f t="shared" si="132"/>
        <v>0</v>
      </c>
      <c r="E422" s="70" t="str" cm="1">
        <f t="array" ref="E422">_xlfn.IFS(D422&gt;20%,"10",D422&gt;10%,"7",D422&gt;0%,"4",D422=0,"0")</f>
        <v>0</v>
      </c>
      <c r="F422" s="74">
        <f t="shared" si="115"/>
        <v>0</v>
      </c>
      <c r="G422" s="56">
        <f>VLOOKUP(A422,PAGAMENTO!$A:$C,3,0)</f>
        <v>2303487.96</v>
      </c>
      <c r="H422" s="57">
        <f t="shared" si="116"/>
        <v>2.3353906881402598E-4</v>
      </c>
      <c r="I422" s="70" t="str" cm="1">
        <f t="array" ref="I422">_xlfn.IFS(H422&gt;20%,"10",H422&gt;10%,"7",H422&gt;0%,"4",H422=0,"0")</f>
        <v>4</v>
      </c>
      <c r="J422" s="74">
        <f t="shared" si="117"/>
        <v>12</v>
      </c>
      <c r="K422" s="56">
        <f>VLOOKUP(A422,MUNIC!C:E,3,0)</f>
        <v>0</v>
      </c>
      <c r="L422" s="57">
        <f t="shared" si="118"/>
        <v>0</v>
      </c>
      <c r="M422" s="70" t="str">
        <f t="shared" si="119"/>
        <v>0</v>
      </c>
      <c r="N422" s="74">
        <f t="shared" si="120"/>
        <v>0</v>
      </c>
      <c r="O422" s="56">
        <f>VLOOKUP(A422,'BENS MOVEIS'!$A:$C,3,0)</f>
        <v>885790.46</v>
      </c>
      <c r="P422" s="56">
        <v>0</v>
      </c>
      <c r="Q422" s="72">
        <f t="shared" si="114"/>
        <v>885790.46</v>
      </c>
      <c r="R422" s="57">
        <f t="shared" si="121"/>
        <v>1.1628221781324919E-5</v>
      </c>
      <c r="S422" s="70" t="str" cm="1">
        <f t="array" ref="S422">_xlfn.IFS(R422&gt;20%,"10",R422&gt;10%,"7",R422&gt;0%,"4",R422=0,"0")</f>
        <v>4</v>
      </c>
      <c r="T422" s="74">
        <f t="shared" si="122"/>
        <v>8</v>
      </c>
      <c r="U422" s="55" t="s">
        <v>772</v>
      </c>
      <c r="V422" s="71" t="str">
        <f t="shared" si="123"/>
        <v>10</v>
      </c>
      <c r="W422" s="74">
        <f t="shared" si="124"/>
        <v>40</v>
      </c>
      <c r="X422" s="55">
        <f>VLOOKUP(A422,'NOTAS AUDITORIA-CONTINUA-OM'!$A:$C,3,0)</f>
        <v>4</v>
      </c>
      <c r="Y422" s="57">
        <f>VLOOKUP(A422,'NOTAS AUDITORIA-CONTINUA-OM'!$A:$D,4,0)</f>
        <v>6.7385444743935314E-4</v>
      </c>
      <c r="Z422" s="71" t="str">
        <f t="shared" si="125"/>
        <v>4</v>
      </c>
      <c r="AA422" s="74">
        <f t="shared" si="126"/>
        <v>12</v>
      </c>
      <c r="AB422" s="55">
        <f>VLOOKUP(A422,'OM em FOCO'!$B:$G,6,0)</f>
        <v>0</v>
      </c>
      <c r="AC422" s="71">
        <f t="shared" si="127"/>
        <v>0</v>
      </c>
      <c r="AD422" s="74">
        <f t="shared" si="128"/>
        <v>0</v>
      </c>
      <c r="AE422" s="71">
        <f>VLOOKUP(A422,OM_SIAFI!$B:$E,4,0)</f>
        <v>0</v>
      </c>
      <c r="AF422" s="74">
        <f t="shared" si="129"/>
        <v>0</v>
      </c>
      <c r="AG422" s="71">
        <f>VLOOKUP(A422,OM_SIAFI!$B:$F,5,0)</f>
        <v>0</v>
      </c>
      <c r="AH422" s="74">
        <f t="shared" si="130"/>
        <v>0</v>
      </c>
      <c r="AI422" s="86">
        <f t="shared" si="131"/>
        <v>72</v>
      </c>
    </row>
    <row r="423" spans="1:35" x14ac:dyDescent="0.25">
      <c r="A423" s="55">
        <v>771201</v>
      </c>
      <c r="B423" s="55" t="s">
        <v>293</v>
      </c>
      <c r="C423" s="56">
        <v>0</v>
      </c>
      <c r="D423" s="63">
        <f t="shared" si="132"/>
        <v>0</v>
      </c>
      <c r="E423" s="70" t="str" cm="1">
        <f t="array" ref="E423">_xlfn.IFS(D423&gt;20%,"10",D423&gt;10%,"7",D423&gt;0%,"4",D423=0,"0")</f>
        <v>0</v>
      </c>
      <c r="F423" s="74">
        <f t="shared" si="115"/>
        <v>0</v>
      </c>
      <c r="G423" s="56">
        <f>VLOOKUP(A423,PAGAMENTO!$A:$C,3,0)</f>
        <v>1614454.47</v>
      </c>
      <c r="H423" s="57">
        <f t="shared" si="116"/>
        <v>1.6368142578285577E-4</v>
      </c>
      <c r="I423" s="70" t="str" cm="1">
        <f t="array" ref="I423">_xlfn.IFS(H423&gt;20%,"10",H423&gt;10%,"7",H423&gt;0%,"4",H423=0,"0")</f>
        <v>4</v>
      </c>
      <c r="J423" s="74">
        <f t="shared" si="117"/>
        <v>12</v>
      </c>
      <c r="K423" s="56">
        <f>VLOOKUP(A423,MUNIC!C:E,3,0)</f>
        <v>0</v>
      </c>
      <c r="L423" s="57">
        <f t="shared" si="118"/>
        <v>0</v>
      </c>
      <c r="M423" s="70" t="str">
        <f t="shared" si="119"/>
        <v>0</v>
      </c>
      <c r="N423" s="74">
        <f t="shared" si="120"/>
        <v>0</v>
      </c>
      <c r="O423" s="56">
        <f>VLOOKUP(A423,'BENS MOVEIS'!$A:$C,3,0)</f>
        <v>868271.92</v>
      </c>
      <c r="P423" s="56">
        <v>0</v>
      </c>
      <c r="Q423" s="72">
        <f t="shared" si="114"/>
        <v>868271.92</v>
      </c>
      <c r="R423" s="57">
        <f t="shared" si="121"/>
        <v>1.139824699879564E-5</v>
      </c>
      <c r="S423" s="70" t="str" cm="1">
        <f t="array" ref="S423">_xlfn.IFS(R423&gt;20%,"10",R423&gt;10%,"7",R423&gt;0%,"4",R423=0,"0")</f>
        <v>4</v>
      </c>
      <c r="T423" s="74">
        <f t="shared" si="122"/>
        <v>8</v>
      </c>
      <c r="U423" s="55" t="s">
        <v>772</v>
      </c>
      <c r="V423" s="71" t="str">
        <f t="shared" si="123"/>
        <v>10</v>
      </c>
      <c r="W423" s="74">
        <f t="shared" si="124"/>
        <v>40</v>
      </c>
      <c r="X423" s="55">
        <f>VLOOKUP(A423,'NOTAS AUDITORIA-CONTINUA-OM'!$A:$C,3,0)</f>
        <v>3</v>
      </c>
      <c r="Y423" s="57">
        <f>VLOOKUP(A423,'NOTAS AUDITORIA-CONTINUA-OM'!$A:$D,4,0)</f>
        <v>5.0539083557951485E-4</v>
      </c>
      <c r="Z423" s="71" t="str">
        <f t="shared" si="125"/>
        <v>4</v>
      </c>
      <c r="AA423" s="74">
        <f t="shared" si="126"/>
        <v>12</v>
      </c>
      <c r="AB423" s="55">
        <f>VLOOKUP(A423,'OM em FOCO'!$B:$G,6,0)</f>
        <v>0</v>
      </c>
      <c r="AC423" s="71">
        <f t="shared" si="127"/>
        <v>0</v>
      </c>
      <c r="AD423" s="74">
        <f t="shared" si="128"/>
        <v>0</v>
      </c>
      <c r="AE423" s="71">
        <f>VLOOKUP(A423,OM_SIAFI!$B:$E,4,0)</f>
        <v>0</v>
      </c>
      <c r="AF423" s="74">
        <f t="shared" si="129"/>
        <v>0</v>
      </c>
      <c r="AG423" s="71">
        <f>VLOOKUP(A423,OM_SIAFI!$B:$F,5,0)</f>
        <v>0</v>
      </c>
      <c r="AH423" s="74">
        <f t="shared" si="130"/>
        <v>0</v>
      </c>
      <c r="AI423" s="86">
        <f t="shared" si="131"/>
        <v>72</v>
      </c>
    </row>
    <row r="424" spans="1:35" x14ac:dyDescent="0.25">
      <c r="A424" s="55">
        <v>714100</v>
      </c>
      <c r="B424" s="55" t="s">
        <v>191</v>
      </c>
      <c r="C424" s="56">
        <v>0</v>
      </c>
      <c r="D424" s="63">
        <f t="shared" si="132"/>
        <v>0</v>
      </c>
      <c r="E424" s="70" t="str" cm="1">
        <f t="array" ref="E424">_xlfn.IFS(D424&gt;20%,"10",D424&gt;10%,"7",D424&gt;0%,"4",D424=0,"0")</f>
        <v>0</v>
      </c>
      <c r="F424" s="74">
        <f t="shared" si="115"/>
        <v>0</v>
      </c>
      <c r="G424" s="56">
        <f>VLOOKUP(A424,PAGAMENTO!$A:$C,3,0)</f>
        <v>5607465.9700000007</v>
      </c>
      <c r="H424" s="57">
        <f t="shared" si="116"/>
        <v>5.685127961511633E-4</v>
      </c>
      <c r="I424" s="70" t="str" cm="1">
        <f t="array" ref="I424">_xlfn.IFS(H424&gt;20%,"10",H424&gt;10%,"7",H424&gt;0%,"4",H424=0,"0")</f>
        <v>4</v>
      </c>
      <c r="J424" s="74">
        <f t="shared" si="117"/>
        <v>12</v>
      </c>
      <c r="K424" s="56">
        <f>VLOOKUP(A424,MUNIC!C:E,3,0)</f>
        <v>112938</v>
      </c>
      <c r="L424" s="57">
        <f t="shared" si="118"/>
        <v>5.3162749784901333E-4</v>
      </c>
      <c r="M424" s="70" t="str">
        <f t="shared" si="119"/>
        <v>4</v>
      </c>
      <c r="N424" s="74">
        <f t="shared" si="120"/>
        <v>8</v>
      </c>
      <c r="O424" s="56">
        <f>VLOOKUP(A424,'BENS MOVEIS'!$A:$C,3,0)</f>
        <v>787236</v>
      </c>
      <c r="P424" s="56">
        <v>0</v>
      </c>
      <c r="Q424" s="72">
        <f t="shared" si="114"/>
        <v>787236</v>
      </c>
      <c r="R424" s="57">
        <f t="shared" si="121"/>
        <v>1.0334447271246413E-5</v>
      </c>
      <c r="S424" s="70" t="str" cm="1">
        <f t="array" ref="S424">_xlfn.IFS(R424&gt;20%,"10",R424&gt;10%,"7",R424&gt;0%,"4",R424=0,"0")</f>
        <v>4</v>
      </c>
      <c r="T424" s="74">
        <f t="shared" si="122"/>
        <v>8</v>
      </c>
      <c r="U424" s="55" t="s">
        <v>772</v>
      </c>
      <c r="V424" s="71" t="str">
        <f t="shared" si="123"/>
        <v>10</v>
      </c>
      <c r="W424" s="74">
        <f t="shared" si="124"/>
        <v>40</v>
      </c>
      <c r="X424" s="55">
        <f>VLOOKUP(A424,'NOTAS AUDITORIA-CONTINUA-OM'!$A:$C,3,0)</f>
        <v>6</v>
      </c>
      <c r="Y424" s="57">
        <f>VLOOKUP(A424,'NOTAS AUDITORIA-CONTINUA-OM'!$A:$D,4,0)</f>
        <v>1.0107816711590297E-3</v>
      </c>
      <c r="Z424" s="71" t="str">
        <f t="shared" si="125"/>
        <v>4</v>
      </c>
      <c r="AA424" s="74">
        <f t="shared" si="126"/>
        <v>12</v>
      </c>
      <c r="AB424" s="55">
        <f>VLOOKUP(A424,'OM em FOCO'!$B:$G,6,0)</f>
        <v>0</v>
      </c>
      <c r="AC424" s="71">
        <f t="shared" si="127"/>
        <v>0</v>
      </c>
      <c r="AD424" s="74">
        <f t="shared" si="128"/>
        <v>0</v>
      </c>
      <c r="AE424" s="71">
        <f>VLOOKUP(A424,OM_SIAFI!$B:$E,4,0)</f>
        <v>0</v>
      </c>
      <c r="AF424" s="74">
        <f t="shared" si="129"/>
        <v>0</v>
      </c>
      <c r="AG424" s="71">
        <f>VLOOKUP(A424,OM_SIAFI!$B:$F,5,0)</f>
        <v>0</v>
      </c>
      <c r="AH424" s="74">
        <f t="shared" si="130"/>
        <v>0</v>
      </c>
      <c r="AI424" s="86">
        <f t="shared" si="131"/>
        <v>80</v>
      </c>
    </row>
    <row r="425" spans="1:35" x14ac:dyDescent="0.25">
      <c r="A425" s="55">
        <v>772000</v>
      </c>
      <c r="B425" s="55" t="s">
        <v>304</v>
      </c>
      <c r="C425" s="56">
        <v>0</v>
      </c>
      <c r="D425" s="63">
        <f t="shared" si="132"/>
        <v>0</v>
      </c>
      <c r="E425" s="70" t="str" cm="1">
        <f t="array" ref="E425">_xlfn.IFS(D425&gt;20%,"10",D425&gt;10%,"7",D425&gt;0%,"4",D425=0,"0")</f>
        <v>0</v>
      </c>
      <c r="F425" s="74">
        <f t="shared" si="115"/>
        <v>0</v>
      </c>
      <c r="G425" s="56">
        <f>VLOOKUP(A425,PAGAMENTO!$A:$C,3,0)</f>
        <v>10851851.879999999</v>
      </c>
      <c r="H425" s="57">
        <f t="shared" si="116"/>
        <v>1.1002147295629612E-3</v>
      </c>
      <c r="I425" s="70" t="str" cm="1">
        <f t="array" ref="I425">_xlfn.IFS(H425&gt;20%,"10",H425&gt;10%,"7",H425&gt;0%,"4",H425=0,"0")</f>
        <v>4</v>
      </c>
      <c r="J425" s="74">
        <f t="shared" si="117"/>
        <v>12</v>
      </c>
      <c r="K425" s="56">
        <f>VLOOKUP(A425,MUNIC!C:E,3,0)</f>
        <v>0</v>
      </c>
      <c r="L425" s="57">
        <f t="shared" si="118"/>
        <v>0</v>
      </c>
      <c r="M425" s="70" t="str">
        <f t="shared" si="119"/>
        <v>0</v>
      </c>
      <c r="N425" s="74">
        <f t="shared" si="120"/>
        <v>0</v>
      </c>
      <c r="O425" s="56">
        <f>VLOOKUP(A425,'BENS MOVEIS'!$A:$C,3,0)</f>
        <v>703619.03</v>
      </c>
      <c r="P425" s="56">
        <v>0</v>
      </c>
      <c r="Q425" s="72">
        <f t="shared" si="114"/>
        <v>703619.03</v>
      </c>
      <c r="R425" s="57">
        <f t="shared" si="121"/>
        <v>9.2367647879168993E-6</v>
      </c>
      <c r="S425" s="70" t="str" cm="1">
        <f t="array" ref="S425">_xlfn.IFS(R425&gt;20%,"10",R425&gt;10%,"7",R425&gt;0%,"4",R425=0,"0")</f>
        <v>4</v>
      </c>
      <c r="T425" s="74">
        <f t="shared" si="122"/>
        <v>8</v>
      </c>
      <c r="U425" s="55">
        <f>VLOOKUP(A425,'Tempo sem Auditoria'!$A:$M,13,0)</f>
        <v>3</v>
      </c>
      <c r="V425" s="71" t="str">
        <f t="shared" si="123"/>
        <v>4</v>
      </c>
      <c r="W425" s="74">
        <f t="shared" si="124"/>
        <v>16</v>
      </c>
      <c r="X425" s="55">
        <f>VLOOKUP(A425,'NOTAS AUDITORIA-CONTINUA-OM'!$A:$C,3,0)</f>
        <v>4</v>
      </c>
      <c r="Y425" s="57">
        <f>VLOOKUP(A425,'NOTAS AUDITORIA-CONTINUA-OM'!$A:$D,4,0)</f>
        <v>6.7385444743935314E-4</v>
      </c>
      <c r="Z425" s="71" t="str">
        <f t="shared" si="125"/>
        <v>4</v>
      </c>
      <c r="AA425" s="74">
        <f t="shared" si="126"/>
        <v>12</v>
      </c>
      <c r="AB425" s="55">
        <f>VLOOKUP(A425,'OM em FOCO'!$B:$G,6,0)</f>
        <v>0</v>
      </c>
      <c r="AC425" s="71">
        <f t="shared" si="127"/>
        <v>0</v>
      </c>
      <c r="AD425" s="74">
        <f t="shared" si="128"/>
        <v>0</v>
      </c>
      <c r="AE425" s="71">
        <f>VLOOKUP(A425,OM_SIAFI!$B:$E,4,0)</f>
        <v>0</v>
      </c>
      <c r="AF425" s="74">
        <f t="shared" si="129"/>
        <v>0</v>
      </c>
      <c r="AG425" s="71">
        <f>VLOOKUP(A425,OM_SIAFI!$B:$F,5,0)</f>
        <v>0</v>
      </c>
      <c r="AH425" s="74">
        <f t="shared" si="130"/>
        <v>0</v>
      </c>
      <c r="AI425" s="86">
        <f t="shared" si="131"/>
        <v>48</v>
      </c>
    </row>
    <row r="426" spans="1:35" x14ac:dyDescent="0.25">
      <c r="A426" s="55">
        <v>781940</v>
      </c>
      <c r="B426" s="55" t="s">
        <v>338</v>
      </c>
      <c r="C426" s="56">
        <v>0</v>
      </c>
      <c r="D426" s="63">
        <f t="shared" si="132"/>
        <v>0</v>
      </c>
      <c r="E426" s="70" t="str" cm="1">
        <f t="array" ref="E426">_xlfn.IFS(D426&gt;20%,"10",D426&gt;10%,"7",D426&gt;0%,"4",D426=0,"0")</f>
        <v>0</v>
      </c>
      <c r="F426" s="74">
        <f t="shared" si="115"/>
        <v>0</v>
      </c>
      <c r="G426" s="56">
        <f>VLOOKUP(A426,PAGAMENTO!$A:$C,3,0)</f>
        <v>11856590.180000002</v>
      </c>
      <c r="H426" s="57">
        <f t="shared" si="116"/>
        <v>1.2020800968053356E-3</v>
      </c>
      <c r="I426" s="70" t="str" cm="1">
        <f t="array" ref="I426">_xlfn.IFS(H426&gt;20%,"10",H426&gt;10%,"7",H426&gt;0%,"4",H426=0,"0")</f>
        <v>4</v>
      </c>
      <c r="J426" s="74">
        <f t="shared" si="117"/>
        <v>12</v>
      </c>
      <c r="K426" s="56">
        <f>VLOOKUP(A426,MUNIC!C:E,3,0)</f>
        <v>0</v>
      </c>
      <c r="L426" s="57">
        <f t="shared" si="118"/>
        <v>0</v>
      </c>
      <c r="M426" s="70" t="str">
        <f t="shared" si="119"/>
        <v>0</v>
      </c>
      <c r="N426" s="74">
        <f t="shared" si="120"/>
        <v>0</v>
      </c>
      <c r="O426" s="56">
        <f>VLOOKUP(A426,'BENS MOVEIS'!$A:$C,3,0)</f>
        <v>629540.81000000006</v>
      </c>
      <c r="P426" s="56">
        <v>0</v>
      </c>
      <c r="Q426" s="72">
        <f t="shared" si="114"/>
        <v>629540.81000000006</v>
      </c>
      <c r="R426" s="57">
        <f t="shared" si="121"/>
        <v>8.2643023261674482E-6</v>
      </c>
      <c r="S426" s="70" t="str" cm="1">
        <f t="array" ref="S426">_xlfn.IFS(R426&gt;20%,"10",R426&gt;10%,"7",R426&gt;0%,"4",R426=0,"0")</f>
        <v>4</v>
      </c>
      <c r="T426" s="74">
        <f t="shared" si="122"/>
        <v>8</v>
      </c>
      <c r="U426" s="55" t="s">
        <v>772</v>
      </c>
      <c r="V426" s="71" t="str">
        <f t="shared" si="123"/>
        <v>10</v>
      </c>
      <c r="W426" s="74">
        <f t="shared" si="124"/>
        <v>40</v>
      </c>
      <c r="X426" s="55">
        <f>VLOOKUP(A426,'NOTAS AUDITORIA-CONTINUA-OM'!$A:$C,3,0)</f>
        <v>6</v>
      </c>
      <c r="Y426" s="57">
        <f>VLOOKUP(A426,'NOTAS AUDITORIA-CONTINUA-OM'!$A:$D,4,0)</f>
        <v>1.0107816711590297E-3</v>
      </c>
      <c r="Z426" s="71" t="str">
        <f t="shared" si="125"/>
        <v>4</v>
      </c>
      <c r="AA426" s="74">
        <f t="shared" si="126"/>
        <v>12</v>
      </c>
      <c r="AB426" s="55">
        <f>VLOOKUP(A426,'OM em FOCO'!$B:$G,6,0)</f>
        <v>0</v>
      </c>
      <c r="AC426" s="71">
        <f t="shared" si="127"/>
        <v>0</v>
      </c>
      <c r="AD426" s="74">
        <f t="shared" si="128"/>
        <v>0</v>
      </c>
      <c r="AE426" s="71">
        <f>VLOOKUP(A426,OM_SIAFI!$B:$E,4,0)</f>
        <v>0</v>
      </c>
      <c r="AF426" s="74">
        <f t="shared" si="129"/>
        <v>0</v>
      </c>
      <c r="AG426" s="71">
        <f>VLOOKUP(A426,OM_SIAFI!$B:$F,5,0)</f>
        <v>0</v>
      </c>
      <c r="AH426" s="74">
        <f t="shared" si="130"/>
        <v>0</v>
      </c>
      <c r="AI426" s="86">
        <f t="shared" si="131"/>
        <v>72</v>
      </c>
    </row>
    <row r="427" spans="1:35" x14ac:dyDescent="0.25">
      <c r="A427" s="55">
        <v>789200</v>
      </c>
      <c r="B427" s="55" t="s">
        <v>512</v>
      </c>
      <c r="C427" s="56">
        <v>0</v>
      </c>
      <c r="D427" s="63">
        <f t="shared" si="132"/>
        <v>0</v>
      </c>
      <c r="E427" s="70" t="str" cm="1">
        <f t="array" ref="E427">_xlfn.IFS(D427&gt;20%,"10",D427&gt;10%,"7",D427&gt;0%,"4",D427=0,"0")</f>
        <v>0</v>
      </c>
      <c r="F427" s="74">
        <f t="shared" si="115"/>
        <v>0</v>
      </c>
      <c r="G427" s="56">
        <f>VLOOKUP(A427,PAGAMENTO!$A:$C,3,0)</f>
        <v>16471544.050000003</v>
      </c>
      <c r="H427" s="57">
        <f t="shared" si="116"/>
        <v>1.6699670786932226E-3</v>
      </c>
      <c r="I427" s="70" t="str" cm="1">
        <f t="array" ref="I427">_xlfn.IFS(H427&gt;20%,"10",H427&gt;10%,"7",H427&gt;0%,"4",H427=0,"0")</f>
        <v>4</v>
      </c>
      <c r="J427" s="74">
        <f t="shared" si="117"/>
        <v>12</v>
      </c>
      <c r="K427" s="56">
        <f>VLOOKUP(A427,MUNIC!C:E,3,0)</f>
        <v>0</v>
      </c>
      <c r="L427" s="57">
        <f t="shared" si="118"/>
        <v>0</v>
      </c>
      <c r="M427" s="70" t="str">
        <f t="shared" si="119"/>
        <v>0</v>
      </c>
      <c r="N427" s="74">
        <f t="shared" si="120"/>
        <v>0</v>
      </c>
      <c r="O427" s="56">
        <f>VLOOKUP(A427,'BENS MOVEIS'!$A:$C,3,0)</f>
        <v>628927.61</v>
      </c>
      <c r="P427" s="56">
        <v>0</v>
      </c>
      <c r="Q427" s="72">
        <f t="shared" si="114"/>
        <v>628927.61</v>
      </c>
      <c r="R427" s="57">
        <f t="shared" si="121"/>
        <v>8.2562525379632384E-6</v>
      </c>
      <c r="S427" s="70" t="str" cm="1">
        <f t="array" ref="S427">_xlfn.IFS(R427&gt;20%,"10",R427&gt;10%,"7",R427&gt;0%,"4",R427=0,"0")</f>
        <v>4</v>
      </c>
      <c r="T427" s="74">
        <f t="shared" si="122"/>
        <v>8</v>
      </c>
      <c r="U427" s="55" t="s">
        <v>772</v>
      </c>
      <c r="V427" s="71" t="str">
        <f t="shared" si="123"/>
        <v>10</v>
      </c>
      <c r="W427" s="74">
        <f t="shared" si="124"/>
        <v>40</v>
      </c>
      <c r="X427" s="55">
        <f>VLOOKUP(A427,'NOTAS AUDITORIA-CONTINUA-OM'!$A:$C,3,0)</f>
        <v>1</v>
      </c>
      <c r="Y427" s="57">
        <f>VLOOKUP(A427,'NOTAS AUDITORIA-CONTINUA-OM'!$A:$D,4,0)</f>
        <v>1.6846361185983828E-4</v>
      </c>
      <c r="Z427" s="71" t="str">
        <f t="shared" si="125"/>
        <v>4</v>
      </c>
      <c r="AA427" s="74">
        <f t="shared" si="126"/>
        <v>12</v>
      </c>
      <c r="AB427" s="55">
        <f>VLOOKUP(A427,'OM em FOCO'!$B:$G,6,0)</f>
        <v>0</v>
      </c>
      <c r="AC427" s="71">
        <f t="shared" si="127"/>
        <v>0</v>
      </c>
      <c r="AD427" s="74">
        <f t="shared" si="128"/>
        <v>0</v>
      </c>
      <c r="AE427" s="71">
        <f>VLOOKUP(A427,OM_SIAFI!$B:$E,4,0)</f>
        <v>0</v>
      </c>
      <c r="AF427" s="74">
        <f t="shared" si="129"/>
        <v>0</v>
      </c>
      <c r="AG427" s="71">
        <f>VLOOKUP(A427,OM_SIAFI!$B:$F,5,0)</f>
        <v>0</v>
      </c>
      <c r="AH427" s="74">
        <f t="shared" si="130"/>
        <v>0</v>
      </c>
      <c r="AI427" s="86">
        <f t="shared" si="131"/>
        <v>72</v>
      </c>
    </row>
    <row r="428" spans="1:35" x14ac:dyDescent="0.25">
      <c r="A428" s="47">
        <v>773013</v>
      </c>
      <c r="B428" s="47" t="s">
        <v>651</v>
      </c>
      <c r="C428" s="56">
        <v>0</v>
      </c>
      <c r="D428" s="63">
        <f t="shared" si="132"/>
        <v>0</v>
      </c>
      <c r="E428" s="70" t="str" cm="1">
        <f t="array" ref="E428">_xlfn.IFS(D428&gt;20%,"10",D428&gt;10%,"7",D428&gt;0%,"4",D428=0,"0")</f>
        <v>0</v>
      </c>
      <c r="F428" s="74">
        <f t="shared" si="115"/>
        <v>0</v>
      </c>
      <c r="G428" s="56">
        <v>0</v>
      </c>
      <c r="H428" s="57">
        <f t="shared" si="116"/>
        <v>0</v>
      </c>
      <c r="I428" s="70" t="str" cm="1">
        <f t="array" ref="I428">_xlfn.IFS(H428&gt;20%,"10",H428&gt;10%,"7",H428&gt;0%,"4",H428=0,"0")</f>
        <v>0</v>
      </c>
      <c r="J428" s="74">
        <f t="shared" si="117"/>
        <v>0</v>
      </c>
      <c r="K428" s="56">
        <f>VLOOKUP(A428,MUNIC!C:E,3,0)</f>
        <v>0</v>
      </c>
      <c r="L428" s="57">
        <f t="shared" si="118"/>
        <v>0</v>
      </c>
      <c r="M428" s="70" t="str">
        <f t="shared" si="119"/>
        <v>0</v>
      </c>
      <c r="N428" s="74">
        <f t="shared" si="120"/>
        <v>0</v>
      </c>
      <c r="O428" s="56">
        <f>VLOOKUP(A428,'BENS MOVEIS'!$A:$C,3,0)</f>
        <v>11791959.67004</v>
      </c>
      <c r="P428" s="56">
        <v>0</v>
      </c>
      <c r="Q428" s="72">
        <f t="shared" si="114"/>
        <v>11791959.67004</v>
      </c>
      <c r="R428" s="57">
        <f t="shared" si="121"/>
        <v>1.5479905064642958E-4</v>
      </c>
      <c r="S428" s="70" t="str" cm="1">
        <f t="array" ref="S428">_xlfn.IFS(R428&gt;20%,"10",R428&gt;10%,"7",R428&gt;0%,"4",R428=0,"0")</f>
        <v>4</v>
      </c>
      <c r="T428" s="74">
        <f t="shared" si="122"/>
        <v>8</v>
      </c>
      <c r="U428" s="55" t="s">
        <v>772</v>
      </c>
      <c r="V428" s="71" t="str">
        <f t="shared" si="123"/>
        <v>10</v>
      </c>
      <c r="W428" s="74">
        <f t="shared" si="124"/>
        <v>40</v>
      </c>
      <c r="X428" s="56">
        <v>0</v>
      </c>
      <c r="Y428" s="57">
        <v>0</v>
      </c>
      <c r="Z428" s="71" t="str">
        <f t="shared" si="125"/>
        <v>4</v>
      </c>
      <c r="AA428" s="74">
        <f t="shared" si="126"/>
        <v>12</v>
      </c>
      <c r="AB428" s="55">
        <f>VLOOKUP(A428,'OM em FOCO'!$B:$G,6,0)</f>
        <v>0</v>
      </c>
      <c r="AC428" s="71">
        <f t="shared" si="127"/>
        <v>0</v>
      </c>
      <c r="AD428" s="74">
        <f t="shared" si="128"/>
        <v>0</v>
      </c>
      <c r="AE428" s="71">
        <v>0</v>
      </c>
      <c r="AF428" s="74">
        <f t="shared" si="129"/>
        <v>0</v>
      </c>
      <c r="AG428" s="71">
        <v>0</v>
      </c>
      <c r="AH428" s="74">
        <f t="shared" si="130"/>
        <v>0</v>
      </c>
      <c r="AI428" s="86">
        <f t="shared" si="131"/>
        <v>60</v>
      </c>
    </row>
    <row r="429" spans="1:35" x14ac:dyDescent="0.25">
      <c r="A429" s="47">
        <v>786320</v>
      </c>
      <c r="B429" s="47" t="s">
        <v>697</v>
      </c>
      <c r="C429" s="56">
        <v>0</v>
      </c>
      <c r="D429" s="63">
        <f t="shared" si="132"/>
        <v>0</v>
      </c>
      <c r="E429" s="70" t="str" cm="1">
        <f t="array" ref="E429">_xlfn.IFS(D429&gt;20%,"10",D429&gt;10%,"7",D429&gt;0%,"4",D429=0,"0")</f>
        <v>0</v>
      </c>
      <c r="F429" s="74">
        <f t="shared" si="115"/>
        <v>0</v>
      </c>
      <c r="G429" s="56">
        <v>0</v>
      </c>
      <c r="H429" s="57">
        <f t="shared" si="116"/>
        <v>0</v>
      </c>
      <c r="I429" s="70" t="str" cm="1">
        <f t="array" ref="I429">_xlfn.IFS(H429&gt;20%,"10",H429&gt;10%,"7",H429&gt;0%,"4",H429=0,"0")</f>
        <v>0</v>
      </c>
      <c r="J429" s="74">
        <f t="shared" si="117"/>
        <v>0</v>
      </c>
      <c r="K429" s="56">
        <f>VLOOKUP(A429,MUNIC!C:E,3,0)</f>
        <v>0</v>
      </c>
      <c r="L429" s="57">
        <f t="shared" si="118"/>
        <v>0</v>
      </c>
      <c r="M429" s="70" t="str">
        <f t="shared" si="119"/>
        <v>0</v>
      </c>
      <c r="N429" s="74">
        <f t="shared" si="120"/>
        <v>0</v>
      </c>
      <c r="O429" s="56">
        <f>VLOOKUP(A429,'BENS MOVEIS'!$A:$C,3,0)</f>
        <v>5461820.7000000002</v>
      </c>
      <c r="P429" s="56">
        <v>0</v>
      </c>
      <c r="Q429" s="72">
        <f t="shared" si="114"/>
        <v>5461820.7000000002</v>
      </c>
      <c r="R429" s="57">
        <f t="shared" si="121"/>
        <v>7.1700097593545232E-5</v>
      </c>
      <c r="S429" s="70" t="str" cm="1">
        <f t="array" ref="S429">_xlfn.IFS(R429&gt;20%,"10",R429&gt;10%,"7",R429&gt;0%,"4",R429=0,"0")</f>
        <v>4</v>
      </c>
      <c r="T429" s="74">
        <f t="shared" si="122"/>
        <v>8</v>
      </c>
      <c r="U429" s="55" t="s">
        <v>772</v>
      </c>
      <c r="V429" s="71" t="str">
        <f t="shared" si="123"/>
        <v>10</v>
      </c>
      <c r="W429" s="74">
        <f t="shared" si="124"/>
        <v>40</v>
      </c>
      <c r="X429" s="56">
        <v>0</v>
      </c>
      <c r="Y429" s="57">
        <v>0</v>
      </c>
      <c r="Z429" s="71" t="str">
        <f t="shared" si="125"/>
        <v>4</v>
      </c>
      <c r="AA429" s="74">
        <f t="shared" si="126"/>
        <v>12</v>
      </c>
      <c r="AB429" s="55">
        <f>VLOOKUP(A429,'OM em FOCO'!$B:$G,6,0)</f>
        <v>0</v>
      </c>
      <c r="AC429" s="71">
        <f t="shared" si="127"/>
        <v>0</v>
      </c>
      <c r="AD429" s="74">
        <f t="shared" si="128"/>
        <v>0</v>
      </c>
      <c r="AE429" s="71">
        <v>0</v>
      </c>
      <c r="AF429" s="74">
        <f t="shared" si="129"/>
        <v>0</v>
      </c>
      <c r="AG429" s="71">
        <v>0</v>
      </c>
      <c r="AH429" s="74">
        <f t="shared" si="130"/>
        <v>0</v>
      </c>
      <c r="AI429" s="86">
        <f t="shared" si="131"/>
        <v>60</v>
      </c>
    </row>
    <row r="430" spans="1:35" x14ac:dyDescent="0.25">
      <c r="A430" s="47">
        <v>720400</v>
      </c>
      <c r="B430" s="47" t="s">
        <v>791</v>
      </c>
      <c r="C430" s="56">
        <v>0</v>
      </c>
      <c r="D430" s="63">
        <f t="shared" si="132"/>
        <v>0</v>
      </c>
      <c r="E430" s="70" t="str" cm="1">
        <f t="array" ref="E430">_xlfn.IFS(D430&gt;20%,"10",D430&gt;10%,"7",D430&gt;0%,"4",D430=0,"0")</f>
        <v>0</v>
      </c>
      <c r="F430" s="74">
        <f t="shared" si="115"/>
        <v>0</v>
      </c>
      <c r="G430" s="56">
        <v>0</v>
      </c>
      <c r="H430" s="57">
        <f t="shared" si="116"/>
        <v>0</v>
      </c>
      <c r="I430" s="70" t="str" cm="1">
        <f t="array" ref="I430">_xlfn.IFS(H430&gt;20%,"10",H430&gt;10%,"7",H430&gt;0%,"4",H430=0,"0")</f>
        <v>0</v>
      </c>
      <c r="J430" s="74">
        <f t="shared" si="117"/>
        <v>0</v>
      </c>
      <c r="K430" s="56">
        <f>VLOOKUP(A430,MUNIC!C:E,3,0)</f>
        <v>0</v>
      </c>
      <c r="L430" s="57">
        <f t="shared" si="118"/>
        <v>0</v>
      </c>
      <c r="M430" s="70" t="str">
        <f t="shared" si="119"/>
        <v>0</v>
      </c>
      <c r="N430" s="74">
        <f t="shared" si="120"/>
        <v>0</v>
      </c>
      <c r="O430" s="56">
        <f>VLOOKUP(A430,'BENS MOVEIS'!$A:$C,3,0)</f>
        <v>319752.40000000002</v>
      </c>
      <c r="P430" s="56">
        <v>0</v>
      </c>
      <c r="Q430" s="72">
        <f t="shared" si="114"/>
        <v>319752.40000000002</v>
      </c>
      <c r="R430" s="57">
        <f t="shared" si="121"/>
        <v>4.1975523447282537E-6</v>
      </c>
      <c r="S430" s="70" t="str" cm="1">
        <f t="array" ref="S430">_xlfn.IFS(R430&gt;20%,"10",R430&gt;10%,"7",R430&gt;0%,"4",R430=0,"0")</f>
        <v>4</v>
      </c>
      <c r="T430" s="74">
        <f t="shared" si="122"/>
        <v>8</v>
      </c>
      <c r="U430" s="55" t="s">
        <v>772</v>
      </c>
      <c r="V430" s="71" t="str">
        <f t="shared" si="123"/>
        <v>10</v>
      </c>
      <c r="W430" s="74">
        <f t="shared" si="124"/>
        <v>40</v>
      </c>
      <c r="X430" s="55">
        <f>VLOOKUP(A430,'NOTAS AUDITORIA-CONTINUA-OM'!$A:$C,3,0)</f>
        <v>1</v>
      </c>
      <c r="Y430" s="57">
        <f>VLOOKUP(A430,'NOTAS AUDITORIA-CONTINUA-OM'!$A:$D,4,0)</f>
        <v>1.6846361185983828E-4</v>
      </c>
      <c r="Z430" s="71" t="str">
        <f t="shared" si="125"/>
        <v>4</v>
      </c>
      <c r="AA430" s="74">
        <f t="shared" si="126"/>
        <v>12</v>
      </c>
      <c r="AB430" s="55">
        <f>VLOOKUP(A430,'OM em FOCO'!$B:$G,6,0)</f>
        <v>0</v>
      </c>
      <c r="AC430" s="71">
        <f t="shared" si="127"/>
        <v>0</v>
      </c>
      <c r="AD430" s="74">
        <f t="shared" si="128"/>
        <v>0</v>
      </c>
      <c r="AE430" s="71">
        <v>0</v>
      </c>
      <c r="AF430" s="74">
        <f t="shared" si="129"/>
        <v>0</v>
      </c>
      <c r="AG430" s="71">
        <v>0</v>
      </c>
      <c r="AH430" s="74">
        <f t="shared" si="130"/>
        <v>0</v>
      </c>
      <c r="AI430" s="86">
        <f t="shared" si="131"/>
        <v>60</v>
      </c>
    </row>
    <row r="431" spans="1:35" x14ac:dyDescent="0.25">
      <c r="A431" s="47">
        <v>718000</v>
      </c>
      <c r="B431" s="47" t="s">
        <v>612</v>
      </c>
      <c r="C431" s="56">
        <v>0</v>
      </c>
      <c r="D431" s="63">
        <f t="shared" si="132"/>
        <v>0</v>
      </c>
      <c r="E431" s="70" t="str" cm="1">
        <f t="array" ref="E431">_xlfn.IFS(D431&gt;20%,"10",D431&gt;10%,"7",D431&gt;0%,"4",D431=0,"0")</f>
        <v>0</v>
      </c>
      <c r="F431" s="74">
        <f t="shared" si="115"/>
        <v>0</v>
      </c>
      <c r="G431" s="56">
        <v>0</v>
      </c>
      <c r="H431" s="57">
        <f t="shared" si="116"/>
        <v>0</v>
      </c>
      <c r="I431" s="70" t="str" cm="1">
        <f t="array" ref="I431">_xlfn.IFS(H431&gt;20%,"10",H431&gt;10%,"7",H431&gt;0%,"4",H431=0,"0")</f>
        <v>0</v>
      </c>
      <c r="J431" s="74">
        <f t="shared" si="117"/>
        <v>0</v>
      </c>
      <c r="K431" s="56">
        <f>VLOOKUP(A431,MUNIC!C:E,3,0)</f>
        <v>0</v>
      </c>
      <c r="L431" s="57">
        <f t="shared" si="118"/>
        <v>0</v>
      </c>
      <c r="M431" s="70" t="str">
        <f t="shared" si="119"/>
        <v>0</v>
      </c>
      <c r="N431" s="74">
        <f t="shared" si="120"/>
        <v>0</v>
      </c>
      <c r="O431" s="56">
        <f>VLOOKUP(A431,'BENS MOVEIS'!$A:$C,3,0)</f>
        <v>30133.96</v>
      </c>
      <c r="P431" s="56">
        <v>0</v>
      </c>
      <c r="Q431" s="72">
        <f t="shared" si="114"/>
        <v>30133.96</v>
      </c>
      <c r="R431" s="57">
        <f t="shared" si="121"/>
        <v>3.9558381564594168E-7</v>
      </c>
      <c r="S431" s="70" t="str" cm="1">
        <f t="array" ref="S431">_xlfn.IFS(R431&gt;20%,"10",R431&gt;10%,"7",R431&gt;0%,"4",R431=0,"0")</f>
        <v>4</v>
      </c>
      <c r="T431" s="74">
        <f t="shared" si="122"/>
        <v>8</v>
      </c>
      <c r="U431" s="55" t="s">
        <v>772</v>
      </c>
      <c r="V431" s="71" t="str">
        <f t="shared" si="123"/>
        <v>10</v>
      </c>
      <c r="W431" s="74">
        <f t="shared" si="124"/>
        <v>40</v>
      </c>
      <c r="X431" s="56">
        <v>0</v>
      </c>
      <c r="Y431" s="57">
        <v>0</v>
      </c>
      <c r="Z431" s="71" t="str">
        <f t="shared" si="125"/>
        <v>4</v>
      </c>
      <c r="AA431" s="74">
        <f t="shared" si="126"/>
        <v>12</v>
      </c>
      <c r="AB431" s="55">
        <f>VLOOKUP(A431,'OM em FOCO'!$B:$G,6,0)</f>
        <v>0</v>
      </c>
      <c r="AC431" s="71">
        <f t="shared" si="127"/>
        <v>0</v>
      </c>
      <c r="AD431" s="74">
        <f t="shared" si="128"/>
        <v>0</v>
      </c>
      <c r="AE431" s="71">
        <v>0</v>
      </c>
      <c r="AF431" s="74">
        <f t="shared" si="129"/>
        <v>0</v>
      </c>
      <c r="AG431" s="71">
        <v>0</v>
      </c>
      <c r="AH431" s="74">
        <f t="shared" si="130"/>
        <v>0</v>
      </c>
      <c r="AI431" s="86">
        <f t="shared" si="131"/>
        <v>60</v>
      </c>
    </row>
    <row r="432" spans="1:35" x14ac:dyDescent="0.25">
      <c r="A432" s="47">
        <v>742010</v>
      </c>
      <c r="B432" s="47" t="s">
        <v>625</v>
      </c>
      <c r="C432" s="56">
        <v>0</v>
      </c>
      <c r="D432" s="63">
        <f t="shared" si="132"/>
        <v>0</v>
      </c>
      <c r="E432" s="70" t="str" cm="1">
        <f t="array" ref="E432">_xlfn.IFS(D432&gt;20%,"10",D432&gt;10%,"7",D432&gt;0%,"4",D432=0,"0")</f>
        <v>0</v>
      </c>
      <c r="F432" s="74">
        <f t="shared" si="115"/>
        <v>0</v>
      </c>
      <c r="G432" s="56">
        <v>0</v>
      </c>
      <c r="H432" s="57">
        <f t="shared" si="116"/>
        <v>0</v>
      </c>
      <c r="I432" s="70" t="str" cm="1">
        <f t="array" ref="I432">_xlfn.IFS(H432&gt;20%,"10",H432&gt;10%,"7",H432&gt;0%,"4",H432=0,"0")</f>
        <v>0</v>
      </c>
      <c r="J432" s="74">
        <f t="shared" si="117"/>
        <v>0</v>
      </c>
      <c r="K432" s="56">
        <f>VLOOKUP(A432,MUNIC!C:E,3,0)</f>
        <v>0</v>
      </c>
      <c r="L432" s="57">
        <f t="shared" si="118"/>
        <v>0</v>
      </c>
      <c r="M432" s="70" t="str">
        <f t="shared" si="119"/>
        <v>0</v>
      </c>
      <c r="N432" s="74">
        <f t="shared" si="120"/>
        <v>0</v>
      </c>
      <c r="O432" s="56">
        <f>VLOOKUP(A432,'BENS MOVEIS'!$A:$C,3,0)</f>
        <v>5787.2</v>
      </c>
      <c r="P432" s="56">
        <v>0</v>
      </c>
      <c r="Q432" s="72">
        <f t="shared" si="114"/>
        <v>5787.2</v>
      </c>
      <c r="R432" s="57">
        <f t="shared" si="121"/>
        <v>7.5971517115778798E-8</v>
      </c>
      <c r="S432" s="70" t="str" cm="1">
        <f t="array" ref="S432">_xlfn.IFS(R432&gt;20%,"10",R432&gt;10%,"7",R432&gt;0%,"4",R432=0,"0")</f>
        <v>4</v>
      </c>
      <c r="T432" s="74">
        <f t="shared" si="122"/>
        <v>8</v>
      </c>
      <c r="U432" s="55" t="s">
        <v>772</v>
      </c>
      <c r="V432" s="71" t="str">
        <f t="shared" si="123"/>
        <v>10</v>
      </c>
      <c r="W432" s="74">
        <f t="shared" si="124"/>
        <v>40</v>
      </c>
      <c r="X432" s="56">
        <v>0</v>
      </c>
      <c r="Y432" s="57">
        <v>0</v>
      </c>
      <c r="Z432" s="71" t="str">
        <f t="shared" si="125"/>
        <v>4</v>
      </c>
      <c r="AA432" s="74">
        <f t="shared" si="126"/>
        <v>12</v>
      </c>
      <c r="AB432" s="55">
        <f>VLOOKUP(A432,'OM em FOCO'!$B:$G,6,0)</f>
        <v>0</v>
      </c>
      <c r="AC432" s="71">
        <f t="shared" si="127"/>
        <v>0</v>
      </c>
      <c r="AD432" s="74">
        <f t="shared" si="128"/>
        <v>0</v>
      </c>
      <c r="AE432" s="71">
        <v>0</v>
      </c>
      <c r="AF432" s="74">
        <f t="shared" si="129"/>
        <v>0</v>
      </c>
      <c r="AG432" s="71">
        <v>0</v>
      </c>
      <c r="AH432" s="74">
        <f t="shared" si="130"/>
        <v>0</v>
      </c>
      <c r="AI432" s="86">
        <f t="shared" si="131"/>
        <v>60</v>
      </c>
    </row>
    <row r="433" spans="1:36" x14ac:dyDescent="0.25">
      <c r="A433" s="55">
        <v>742000</v>
      </c>
      <c r="B433" s="55" t="s">
        <v>225</v>
      </c>
      <c r="C433" s="56">
        <v>0</v>
      </c>
      <c r="D433" s="63">
        <f t="shared" si="132"/>
        <v>0</v>
      </c>
      <c r="E433" s="70" t="str" cm="1">
        <f t="array" ref="E433">_xlfn.IFS(D433&gt;20%,"10",D433&gt;10%,"7",D433&gt;0%,"4",D433=0,"0")</f>
        <v>0</v>
      </c>
      <c r="F433" s="74">
        <f t="shared" si="115"/>
        <v>0</v>
      </c>
      <c r="G433" s="56">
        <f>VLOOKUP(A433,PAGAMENTO!$A:$C,3,0)</f>
        <v>35928686.450000003</v>
      </c>
      <c r="H433" s="57">
        <f t="shared" si="116"/>
        <v>3.6426289709124912E-3</v>
      </c>
      <c r="I433" s="70" t="str" cm="1">
        <f t="array" ref="I433">_xlfn.IFS(H433&gt;20%,"10",H433&gt;10%,"7",H433&gt;0%,"4",H433=0,"0")</f>
        <v>4</v>
      </c>
      <c r="J433" s="74">
        <f t="shared" si="117"/>
        <v>12</v>
      </c>
      <c r="K433" s="56">
        <f>VLOOKUP(A433,MUNIC!C:E,3,0)</f>
        <v>1705437</v>
      </c>
      <c r="L433" s="57">
        <f t="shared" si="118"/>
        <v>8.0279197882831971E-3</v>
      </c>
      <c r="M433" s="70" t="str">
        <f t="shared" si="119"/>
        <v>4</v>
      </c>
      <c r="N433" s="74">
        <f t="shared" si="120"/>
        <v>8</v>
      </c>
      <c r="O433" s="56">
        <f>VLOOKUP(A433,'BENS MOVEIS'!$A:$C,3,0)</f>
        <v>1650330286.26</v>
      </c>
      <c r="P433" s="56">
        <f>VLOOKUP(A433,'BENS IMOVEIS'!$A:$C,3,0)</f>
        <v>1364898950.6400001</v>
      </c>
      <c r="Q433" s="72">
        <f t="shared" si="114"/>
        <v>3015229236.9000001</v>
      </c>
      <c r="R433" s="57">
        <f t="shared" si="121"/>
        <v>3.9582447397557542E-2</v>
      </c>
      <c r="S433" s="70" t="str" cm="1">
        <f t="array" ref="S433">_xlfn.IFS(R433&gt;20%,"10",R433&gt;10%,"7",R433&gt;0%,"4",R433=0,"0")</f>
        <v>4</v>
      </c>
      <c r="T433" s="74">
        <f t="shared" si="122"/>
        <v>8</v>
      </c>
      <c r="U433" s="55">
        <f>VLOOKUP(A433,'Tempo sem Auditoria'!$A:$M,13,0)</f>
        <v>4</v>
      </c>
      <c r="V433" s="71" t="str">
        <f t="shared" si="123"/>
        <v>6</v>
      </c>
      <c r="W433" s="74">
        <f t="shared" si="124"/>
        <v>24</v>
      </c>
      <c r="X433" s="55">
        <f>VLOOKUP(A433,'NOTAS AUDITORIA-CONTINUA-OM'!$A:$C,3,0)</f>
        <v>13</v>
      </c>
      <c r="Y433" s="57">
        <f>VLOOKUP(A433,'NOTAS AUDITORIA-CONTINUA-OM'!$A:$D,4,0)</f>
        <v>2.1900269541778976E-3</v>
      </c>
      <c r="Z433" s="71" t="str">
        <f t="shared" si="125"/>
        <v>4</v>
      </c>
      <c r="AA433" s="74">
        <f t="shared" si="126"/>
        <v>12</v>
      </c>
      <c r="AB433" s="55">
        <f>VLOOKUP(A433,'OM em FOCO'!$B:$G,6,0)</f>
        <v>2</v>
      </c>
      <c r="AC433" s="71">
        <f t="shared" si="127"/>
        <v>2</v>
      </c>
      <c r="AD433" s="74">
        <f t="shared" si="128"/>
        <v>4</v>
      </c>
      <c r="AE433" s="71">
        <f>VLOOKUP(A433,OM_SIAFI!$B:$E,4,0)</f>
        <v>0</v>
      </c>
      <c r="AF433" s="74">
        <f t="shared" si="129"/>
        <v>0</v>
      </c>
      <c r="AG433" s="71">
        <f>VLOOKUP(A433,OM_SIAFI!$B:$F,5,0)</f>
        <v>0</v>
      </c>
      <c r="AH433" s="74">
        <f t="shared" si="130"/>
        <v>0</v>
      </c>
      <c r="AI433" s="86">
        <f t="shared" si="131"/>
        <v>68</v>
      </c>
    </row>
    <row r="434" spans="1:36" x14ac:dyDescent="0.25">
      <c r="A434" s="55">
        <v>742030</v>
      </c>
      <c r="B434" s="55" t="s">
        <v>228</v>
      </c>
      <c r="C434" s="56">
        <v>0</v>
      </c>
      <c r="D434" s="63">
        <f t="shared" si="132"/>
        <v>0</v>
      </c>
      <c r="E434" s="70" t="str" cm="1">
        <f t="array" ref="E434">_xlfn.IFS(D434&gt;20%,"10",D434&gt;10%,"7",D434&gt;0%,"4",D434=0,"0")</f>
        <v>0</v>
      </c>
      <c r="F434" s="74">
        <f t="shared" si="115"/>
        <v>0</v>
      </c>
      <c r="G434" s="56">
        <f>VLOOKUP(A434,PAGAMENTO!$A:$C,3,0)</f>
        <v>36722287.340000004</v>
      </c>
      <c r="H434" s="57">
        <f t="shared" si="116"/>
        <v>3.7230881771592571E-3</v>
      </c>
      <c r="I434" s="70" t="str" cm="1">
        <f t="array" ref="I434">_xlfn.IFS(H434&gt;20%,"10",H434&gt;10%,"7",H434&gt;0%,"4",H434=0,"0")</f>
        <v>4</v>
      </c>
      <c r="J434" s="74">
        <f t="shared" si="117"/>
        <v>12</v>
      </c>
      <c r="K434" s="56">
        <f>VLOOKUP(A434,MUNIC!C:E,3,0)</f>
        <v>1453037.35</v>
      </c>
      <c r="L434" s="57">
        <f t="shared" si="118"/>
        <v>6.8398113182601165E-3</v>
      </c>
      <c r="M434" s="70" t="str">
        <f t="shared" si="119"/>
        <v>4</v>
      </c>
      <c r="N434" s="74">
        <f t="shared" si="120"/>
        <v>8</v>
      </c>
      <c r="O434" s="56">
        <f>VLOOKUP(A434,'BENS MOVEIS'!$A:$C,3,0)</f>
        <v>70140288.219999999</v>
      </c>
      <c r="P434" s="56">
        <f>VLOOKUP(A434,'BENS IMOVEIS'!$A:$C,3,0)</f>
        <v>771881119.42999995</v>
      </c>
      <c r="Q434" s="72">
        <f t="shared" si="114"/>
        <v>842021407.64999998</v>
      </c>
      <c r="R434" s="57">
        <f t="shared" si="121"/>
        <v>1.1053643175133767E-2</v>
      </c>
      <c r="S434" s="70" t="str" cm="1">
        <f t="array" ref="S434">_xlfn.IFS(R434&gt;20%,"10",R434&gt;10%,"7",R434&gt;0%,"4",R434=0,"0")</f>
        <v>4</v>
      </c>
      <c r="T434" s="74">
        <f t="shared" si="122"/>
        <v>8</v>
      </c>
      <c r="U434" s="55" t="s">
        <v>772</v>
      </c>
      <c r="V434" s="71" t="str">
        <f t="shared" si="123"/>
        <v>10</v>
      </c>
      <c r="W434" s="74">
        <f t="shared" si="124"/>
        <v>40</v>
      </c>
      <c r="X434" s="55">
        <f>VLOOKUP(A434,'NOTAS AUDITORIA-CONTINUA-OM'!$A:$C,3,0)</f>
        <v>3</v>
      </c>
      <c r="Y434" s="57">
        <f>VLOOKUP(A434,'NOTAS AUDITORIA-CONTINUA-OM'!$A:$D,4,0)</f>
        <v>5.0539083557951485E-4</v>
      </c>
      <c r="Z434" s="71" t="str">
        <f t="shared" si="125"/>
        <v>4</v>
      </c>
      <c r="AA434" s="74">
        <f t="shared" si="126"/>
        <v>12</v>
      </c>
      <c r="AB434" s="55">
        <f>VLOOKUP(A434,'OM em FOCO'!$B:$G,6,0)</f>
        <v>0</v>
      </c>
      <c r="AC434" s="71">
        <f t="shared" si="127"/>
        <v>0</v>
      </c>
      <c r="AD434" s="74">
        <f t="shared" si="128"/>
        <v>0</v>
      </c>
      <c r="AE434" s="71">
        <f>VLOOKUP(A434,OM_SIAFI!$B:$E,4,0)</f>
        <v>0</v>
      </c>
      <c r="AF434" s="74">
        <f t="shared" si="129"/>
        <v>0</v>
      </c>
      <c r="AG434" s="71">
        <f>VLOOKUP(A434,OM_SIAFI!$B:$F,5,0)</f>
        <v>0</v>
      </c>
      <c r="AH434" s="74">
        <f t="shared" si="130"/>
        <v>0</v>
      </c>
      <c r="AI434" s="86">
        <f t="shared" si="131"/>
        <v>80</v>
      </c>
    </row>
    <row r="435" spans="1:36" x14ac:dyDescent="0.25">
      <c r="A435" s="55">
        <v>742020</v>
      </c>
      <c r="B435" s="55" t="s">
        <v>227</v>
      </c>
      <c r="C435" s="56">
        <v>0</v>
      </c>
      <c r="D435" s="63">
        <f t="shared" si="132"/>
        <v>0</v>
      </c>
      <c r="E435" s="70" t="str" cm="1">
        <f t="array" ref="E435">_xlfn.IFS(D435&gt;20%,"10",D435&gt;10%,"7",D435&gt;0%,"4",D435=0,"0")</f>
        <v>0</v>
      </c>
      <c r="F435" s="74">
        <f t="shared" si="115"/>
        <v>0</v>
      </c>
      <c r="G435" s="56">
        <f>VLOOKUP(A435,PAGAMENTO!$A:$C,3,0)</f>
        <v>38484794.729999997</v>
      </c>
      <c r="H435" s="57">
        <f t="shared" si="116"/>
        <v>3.9017799445077777E-3</v>
      </c>
      <c r="I435" s="70" t="str" cm="1">
        <f t="array" ref="I435">_xlfn.IFS(H435&gt;20%,"10",H435&gt;10%,"7",H435&gt;0%,"4",H435=0,"0")</f>
        <v>4</v>
      </c>
      <c r="J435" s="74">
        <f t="shared" si="117"/>
        <v>12</v>
      </c>
      <c r="K435" s="56">
        <f>VLOOKUP(A435,MUNIC!C:E,3,0)</f>
        <v>0</v>
      </c>
      <c r="L435" s="57">
        <f t="shared" si="118"/>
        <v>0</v>
      </c>
      <c r="M435" s="70" t="str">
        <f t="shared" si="119"/>
        <v>0</v>
      </c>
      <c r="N435" s="74">
        <f t="shared" si="120"/>
        <v>0</v>
      </c>
      <c r="O435" s="56">
        <f>VLOOKUP(A435,'BENS MOVEIS'!$A:$C,3,0)</f>
        <v>91263843.459999993</v>
      </c>
      <c r="P435" s="56">
        <f>VLOOKUP(A435,'BENS IMOVEIS'!$A:$C,3,0)</f>
        <v>427645299.06</v>
      </c>
      <c r="Q435" s="72">
        <f t="shared" si="114"/>
        <v>518909142.51999998</v>
      </c>
      <c r="R435" s="57">
        <f t="shared" si="121"/>
        <v>6.8119841723963716E-3</v>
      </c>
      <c r="S435" s="70" t="str" cm="1">
        <f t="array" ref="S435">_xlfn.IFS(R435&gt;20%,"10",R435&gt;10%,"7",R435&gt;0%,"4",R435=0,"0")</f>
        <v>4</v>
      </c>
      <c r="T435" s="74">
        <f t="shared" si="122"/>
        <v>8</v>
      </c>
      <c r="U435" s="55" t="s">
        <v>772</v>
      </c>
      <c r="V435" s="71" t="str">
        <f t="shared" si="123"/>
        <v>10</v>
      </c>
      <c r="W435" s="74">
        <f t="shared" si="124"/>
        <v>40</v>
      </c>
      <c r="X435" s="55">
        <f>VLOOKUP(A435,'NOTAS AUDITORIA-CONTINUA-OM'!$A:$C,3,0)</f>
        <v>3</v>
      </c>
      <c r="Y435" s="57">
        <f>VLOOKUP(A435,'NOTAS AUDITORIA-CONTINUA-OM'!$A:$D,4,0)</f>
        <v>5.0539083557951485E-4</v>
      </c>
      <c r="Z435" s="71" t="str">
        <f t="shared" si="125"/>
        <v>4</v>
      </c>
      <c r="AA435" s="74">
        <f t="shared" si="126"/>
        <v>12</v>
      </c>
      <c r="AB435" s="55">
        <f>VLOOKUP(A435,'OM em FOCO'!$B:$G,6,0)</f>
        <v>0</v>
      </c>
      <c r="AC435" s="71">
        <f t="shared" si="127"/>
        <v>0</v>
      </c>
      <c r="AD435" s="74">
        <f t="shared" si="128"/>
        <v>0</v>
      </c>
      <c r="AE435" s="71">
        <f>VLOOKUP(A435,OM_SIAFI!$B:$E,4,0)</f>
        <v>0</v>
      </c>
      <c r="AF435" s="74">
        <f t="shared" si="129"/>
        <v>0</v>
      </c>
      <c r="AG435" s="71">
        <f>VLOOKUP(A435,OM_SIAFI!$B:$F,5,0)</f>
        <v>0</v>
      </c>
      <c r="AH435" s="74">
        <f t="shared" si="130"/>
        <v>0</v>
      </c>
      <c r="AI435" s="86">
        <f t="shared" si="131"/>
        <v>72</v>
      </c>
    </row>
    <row r="436" spans="1:36" x14ac:dyDescent="0.25">
      <c r="A436" s="55">
        <v>791902</v>
      </c>
      <c r="B436" s="55" t="s">
        <v>576</v>
      </c>
      <c r="C436" s="56">
        <v>0</v>
      </c>
      <c r="D436" s="63">
        <f t="shared" si="132"/>
        <v>0</v>
      </c>
      <c r="E436" s="70" t="str" cm="1">
        <f t="array" ref="E436">_xlfn.IFS(D436&gt;20%,"10",D436&gt;10%,"7",D436&gt;0%,"4",D436=0,"0")</f>
        <v>0</v>
      </c>
      <c r="F436" s="74">
        <f t="shared" si="115"/>
        <v>0</v>
      </c>
      <c r="G436" s="56">
        <f>VLOOKUP(A436,PAGAMENTO!$A:$C,3,0)</f>
        <v>42903341.329999998</v>
      </c>
      <c r="H436" s="57">
        <f t="shared" si="116"/>
        <v>4.3497541802729953E-3</v>
      </c>
      <c r="I436" s="70" t="str" cm="1">
        <f t="array" ref="I436">_xlfn.IFS(H436&gt;20%,"10",H436&gt;10%,"7",H436&gt;0%,"4",H436=0,"0")</f>
        <v>4</v>
      </c>
      <c r="J436" s="74">
        <f t="shared" si="117"/>
        <v>12</v>
      </c>
      <c r="K436" s="56">
        <f>VLOOKUP(A436,MUNIC!C:E,3,0)</f>
        <v>0</v>
      </c>
      <c r="L436" s="57">
        <f t="shared" si="118"/>
        <v>0</v>
      </c>
      <c r="M436" s="70" t="str">
        <f t="shared" si="119"/>
        <v>0</v>
      </c>
      <c r="N436" s="74">
        <f t="shared" si="120"/>
        <v>0</v>
      </c>
      <c r="O436" s="56">
        <f>VLOOKUP(A436,'BENS MOVEIS'!$A:$C,3,0)</f>
        <v>4695951.13</v>
      </c>
      <c r="P436" s="56">
        <f>VLOOKUP(A436,'BENS IMOVEIS'!$A:$C,3,0)</f>
        <v>54665560.909999996</v>
      </c>
      <c r="Q436" s="72">
        <f t="shared" si="114"/>
        <v>59361512.039999999</v>
      </c>
      <c r="R436" s="57">
        <f t="shared" si="121"/>
        <v>7.7926875310432842E-4</v>
      </c>
      <c r="S436" s="70" t="str" cm="1">
        <f t="array" ref="S436">_xlfn.IFS(R436&gt;20%,"10",R436&gt;10%,"7",R436&gt;0%,"4",R436=0,"0")</f>
        <v>4</v>
      </c>
      <c r="T436" s="74">
        <f t="shared" si="122"/>
        <v>8</v>
      </c>
      <c r="U436" s="55" t="s">
        <v>772</v>
      </c>
      <c r="V436" s="71" t="str">
        <f t="shared" si="123"/>
        <v>10</v>
      </c>
      <c r="W436" s="74">
        <f t="shared" si="124"/>
        <v>40</v>
      </c>
      <c r="X436" s="55">
        <f>VLOOKUP(A436,'NOTAS AUDITORIA-CONTINUA-OM'!$A:$C,3,0)</f>
        <v>3</v>
      </c>
      <c r="Y436" s="57">
        <f>VLOOKUP(A436,'NOTAS AUDITORIA-CONTINUA-OM'!$A:$D,4,0)</f>
        <v>5.0539083557951485E-4</v>
      </c>
      <c r="Z436" s="71" t="str">
        <f t="shared" si="125"/>
        <v>4</v>
      </c>
      <c r="AA436" s="74">
        <f t="shared" si="126"/>
        <v>12</v>
      </c>
      <c r="AB436" s="55">
        <f>VLOOKUP(A436,'OM em FOCO'!$B:$G,6,0)</f>
        <v>0</v>
      </c>
      <c r="AC436" s="71">
        <f t="shared" si="127"/>
        <v>0</v>
      </c>
      <c r="AD436" s="74">
        <f t="shared" si="128"/>
        <v>0</v>
      </c>
      <c r="AE436" s="71">
        <f>VLOOKUP(A436,OM_SIAFI!$B:$E,4,0)</f>
        <v>0</v>
      </c>
      <c r="AF436" s="74">
        <f t="shared" si="129"/>
        <v>0</v>
      </c>
      <c r="AG436" s="71">
        <f>VLOOKUP(A436,OM_SIAFI!$B:$F,5,0)</f>
        <v>0</v>
      </c>
      <c r="AH436" s="74">
        <f t="shared" si="130"/>
        <v>0</v>
      </c>
      <c r="AI436" s="86">
        <f t="shared" si="131"/>
        <v>72</v>
      </c>
    </row>
    <row r="437" spans="1:36" x14ac:dyDescent="0.25">
      <c r="A437" s="55">
        <v>751500</v>
      </c>
      <c r="B437" s="55" t="s">
        <v>252</v>
      </c>
      <c r="C437" s="56">
        <v>0</v>
      </c>
      <c r="D437" s="63">
        <f t="shared" si="132"/>
        <v>0</v>
      </c>
      <c r="E437" s="70" t="str" cm="1">
        <f t="array" ref="E437">_xlfn.IFS(D437&gt;20%,"10",D437&gt;10%,"7",D437&gt;0%,"4",D437=0,"0")</f>
        <v>0</v>
      </c>
      <c r="F437" s="74">
        <f t="shared" si="115"/>
        <v>0</v>
      </c>
      <c r="G437" s="56">
        <f>VLOOKUP(A437,PAGAMENTO!$A:$C,3,0)</f>
        <v>24674642.75</v>
      </c>
      <c r="H437" s="57">
        <f t="shared" si="116"/>
        <v>2.5016380338075471E-3</v>
      </c>
      <c r="I437" s="70" t="str" cm="1">
        <f t="array" ref="I437">_xlfn.IFS(H437&gt;20%,"10",H437&gt;10%,"7",H437&gt;0%,"4",H437=0,"0")</f>
        <v>4</v>
      </c>
      <c r="J437" s="74">
        <f t="shared" si="117"/>
        <v>12</v>
      </c>
      <c r="K437" s="56">
        <f>VLOOKUP(A437,MUNIC!C:E,3,0)</f>
        <v>0</v>
      </c>
      <c r="L437" s="57">
        <f t="shared" si="118"/>
        <v>0</v>
      </c>
      <c r="M437" s="70" t="str">
        <f t="shared" si="119"/>
        <v>0</v>
      </c>
      <c r="N437" s="74">
        <f t="shared" si="120"/>
        <v>0</v>
      </c>
      <c r="O437" s="56">
        <f>VLOOKUP(A437,'BENS MOVEIS'!$A:$C,3,0)</f>
        <v>7261465.4000000004</v>
      </c>
      <c r="P437" s="56">
        <f>VLOOKUP(A437,'BENS IMOVEIS'!$A:$C,3,0)</f>
        <v>14305528.449999999</v>
      </c>
      <c r="Q437" s="72">
        <f t="shared" si="114"/>
        <v>21566993.850000001</v>
      </c>
      <c r="R437" s="57">
        <f t="shared" si="121"/>
        <v>2.8312089480425271E-4</v>
      </c>
      <c r="S437" s="70" t="str" cm="1">
        <f t="array" ref="S437">_xlfn.IFS(R437&gt;20%,"10",R437&gt;10%,"7",R437&gt;0%,"4",R437=0,"0")</f>
        <v>4</v>
      </c>
      <c r="T437" s="74">
        <f t="shared" si="122"/>
        <v>8</v>
      </c>
      <c r="U437" s="55" t="s">
        <v>772</v>
      </c>
      <c r="V437" s="71" t="str">
        <f t="shared" si="123"/>
        <v>10</v>
      </c>
      <c r="W437" s="74">
        <f t="shared" si="124"/>
        <v>40</v>
      </c>
      <c r="X437" s="55">
        <f>VLOOKUP(A437,'NOTAS AUDITORIA-CONTINUA-OM'!$A:$C,3,0)</f>
        <v>1</v>
      </c>
      <c r="Y437" s="57">
        <f>VLOOKUP(A437,'NOTAS AUDITORIA-CONTINUA-OM'!$A:$D,4,0)</f>
        <v>1.6846361185983828E-4</v>
      </c>
      <c r="Z437" s="71" t="str">
        <f t="shared" si="125"/>
        <v>4</v>
      </c>
      <c r="AA437" s="74">
        <f t="shared" si="126"/>
        <v>12</v>
      </c>
      <c r="AB437" s="55">
        <f>VLOOKUP(A437,'OM em FOCO'!$B:$G,6,0)</f>
        <v>0</v>
      </c>
      <c r="AC437" s="71">
        <f t="shared" si="127"/>
        <v>0</v>
      </c>
      <c r="AD437" s="74">
        <f t="shared" si="128"/>
        <v>0</v>
      </c>
      <c r="AE437" s="71">
        <f>VLOOKUP(A437,OM_SIAFI!$B:$E,4,0)</f>
        <v>0</v>
      </c>
      <c r="AF437" s="74">
        <f t="shared" si="129"/>
        <v>0</v>
      </c>
      <c r="AG437" s="71">
        <f>VLOOKUP(A437,OM_SIAFI!$B:$F,5,0)</f>
        <v>0</v>
      </c>
      <c r="AH437" s="74">
        <f t="shared" si="130"/>
        <v>0</v>
      </c>
      <c r="AI437" s="86">
        <f t="shared" si="131"/>
        <v>72</v>
      </c>
    </row>
    <row r="438" spans="1:36" x14ac:dyDescent="0.25">
      <c r="A438" s="55">
        <v>788330</v>
      </c>
      <c r="B438" s="55" t="s">
        <v>495</v>
      </c>
      <c r="C438" s="56">
        <v>0</v>
      </c>
      <c r="D438" s="63">
        <f t="shared" si="132"/>
        <v>0</v>
      </c>
      <c r="E438" s="70" t="str" cm="1">
        <f t="array" ref="E438">_xlfn.IFS(D438&gt;20%,"10",D438&gt;10%,"7",D438&gt;0%,"4",D438=0,"0")</f>
        <v>0</v>
      </c>
      <c r="F438" s="74">
        <f t="shared" si="115"/>
        <v>0</v>
      </c>
      <c r="G438" s="56">
        <f>VLOOKUP(A438,PAGAMENTO!$A:$C,3,0)</f>
        <v>9642818.4799999986</v>
      </c>
      <c r="H438" s="57">
        <f t="shared" si="116"/>
        <v>9.7763690875201314E-4</v>
      </c>
      <c r="I438" s="70" t="str" cm="1">
        <f t="array" ref="I438">_xlfn.IFS(H438&gt;20%,"10",H438&gt;10%,"7",H438&gt;0%,"4",H438=0,"0")</f>
        <v>4</v>
      </c>
      <c r="J438" s="74">
        <f t="shared" si="117"/>
        <v>12</v>
      </c>
      <c r="K438" s="56">
        <f>VLOOKUP(A438,MUNIC!C:E,3,0)</f>
        <v>0</v>
      </c>
      <c r="L438" s="57">
        <f t="shared" si="118"/>
        <v>0</v>
      </c>
      <c r="M438" s="70" t="str">
        <f t="shared" si="119"/>
        <v>0</v>
      </c>
      <c r="N438" s="74">
        <f t="shared" si="120"/>
        <v>0</v>
      </c>
      <c r="O438" s="56">
        <f>VLOOKUP(A438,'BENS MOVEIS'!$A:$C,3,0)</f>
        <v>5423251.9800000004</v>
      </c>
      <c r="P438" s="56">
        <f>VLOOKUP(A438,'BENS IMOVEIS'!$A:$C,3,0)</f>
        <v>4409537.49</v>
      </c>
      <c r="Q438" s="72">
        <f t="shared" si="114"/>
        <v>9832789.4700000007</v>
      </c>
      <c r="R438" s="57">
        <f t="shared" si="121"/>
        <v>1.2908002721799051E-4</v>
      </c>
      <c r="S438" s="70" t="str" cm="1">
        <f t="array" ref="S438">_xlfn.IFS(R438&gt;20%,"10",R438&gt;10%,"7",R438&gt;0%,"4",R438=0,"0")</f>
        <v>4</v>
      </c>
      <c r="T438" s="74">
        <f t="shared" si="122"/>
        <v>8</v>
      </c>
      <c r="U438" s="55" t="s">
        <v>772</v>
      </c>
      <c r="V438" s="71" t="str">
        <f t="shared" si="123"/>
        <v>10</v>
      </c>
      <c r="W438" s="74">
        <f t="shared" si="124"/>
        <v>40</v>
      </c>
      <c r="X438" s="55">
        <f>VLOOKUP(A438,'NOTAS AUDITORIA-CONTINUA-OM'!$A:$C,3,0)</f>
        <v>3</v>
      </c>
      <c r="Y438" s="57">
        <f>VLOOKUP(A438,'NOTAS AUDITORIA-CONTINUA-OM'!$A:$D,4,0)</f>
        <v>5.0539083557951485E-4</v>
      </c>
      <c r="Z438" s="71" t="str">
        <f t="shared" si="125"/>
        <v>4</v>
      </c>
      <c r="AA438" s="74">
        <f t="shared" si="126"/>
        <v>12</v>
      </c>
      <c r="AB438" s="55">
        <f>VLOOKUP(A438,'OM em FOCO'!$B:$G,6,0)</f>
        <v>0</v>
      </c>
      <c r="AC438" s="71">
        <f t="shared" si="127"/>
        <v>0</v>
      </c>
      <c r="AD438" s="74">
        <f t="shared" si="128"/>
        <v>0</v>
      </c>
      <c r="AE438" s="71">
        <f>VLOOKUP(A438,OM_SIAFI!$B:$E,4,0)</f>
        <v>0</v>
      </c>
      <c r="AF438" s="74">
        <f t="shared" si="129"/>
        <v>0</v>
      </c>
      <c r="AG438" s="71">
        <f>VLOOKUP(A438,OM_SIAFI!$B:$F,5,0)</f>
        <v>0</v>
      </c>
      <c r="AH438" s="74">
        <f t="shared" si="130"/>
        <v>0</v>
      </c>
      <c r="AI438" s="86">
        <f t="shared" si="131"/>
        <v>72</v>
      </c>
    </row>
    <row r="439" spans="1:36" x14ac:dyDescent="0.25">
      <c r="A439" s="55">
        <v>788010</v>
      </c>
      <c r="B439" s="55" t="s">
        <v>475</v>
      </c>
      <c r="C439" s="56">
        <v>0</v>
      </c>
      <c r="D439" s="63">
        <f t="shared" si="132"/>
        <v>0</v>
      </c>
      <c r="E439" s="70" t="str" cm="1">
        <f t="array" ref="E439">_xlfn.IFS(D439&gt;20%,"10",D439&gt;10%,"7",D439&gt;0%,"4",D439=0,"0")</f>
        <v>0</v>
      </c>
      <c r="F439" s="74">
        <f t="shared" si="115"/>
        <v>0</v>
      </c>
      <c r="G439" s="56">
        <f>VLOOKUP(A439,PAGAMENTO!$A:$C,3,0)</f>
        <v>21096927.32</v>
      </c>
      <c r="H439" s="57">
        <f t="shared" si="116"/>
        <v>2.1389114450374573E-3</v>
      </c>
      <c r="I439" s="70" t="str" cm="1">
        <f t="array" ref="I439">_xlfn.IFS(H439&gt;20%,"10",H439&gt;10%,"7",H439&gt;0%,"4",H439=0,"0")</f>
        <v>4</v>
      </c>
      <c r="J439" s="74">
        <f t="shared" si="117"/>
        <v>12</v>
      </c>
      <c r="K439" s="56">
        <f>VLOOKUP(A439,MUNIC!C:E,3,0)</f>
        <v>0</v>
      </c>
      <c r="L439" s="57">
        <f t="shared" si="118"/>
        <v>0</v>
      </c>
      <c r="M439" s="70" t="str">
        <f t="shared" si="119"/>
        <v>0</v>
      </c>
      <c r="N439" s="74">
        <f t="shared" si="120"/>
        <v>0</v>
      </c>
      <c r="O439" s="56">
        <f>VLOOKUP(A439,'BENS MOVEIS'!$A:$C,3,0)</f>
        <v>18146267</v>
      </c>
      <c r="P439" s="56">
        <f>VLOOKUP(A439,'BENS IMOVEIS'!$A:$C,3,0)</f>
        <v>828613.22</v>
      </c>
      <c r="Q439" s="72">
        <f t="shared" si="114"/>
        <v>18974880.219999999</v>
      </c>
      <c r="R439" s="57">
        <f t="shared" si="121"/>
        <v>2.4909290112724332E-4</v>
      </c>
      <c r="S439" s="70" t="str" cm="1">
        <f t="array" ref="S439">_xlfn.IFS(R439&gt;20%,"10",R439&gt;10%,"7",R439&gt;0%,"4",R439=0,"0")</f>
        <v>4</v>
      </c>
      <c r="T439" s="74">
        <f t="shared" si="122"/>
        <v>8</v>
      </c>
      <c r="U439" s="55" t="s">
        <v>772</v>
      </c>
      <c r="V439" s="71" t="str">
        <f t="shared" si="123"/>
        <v>10</v>
      </c>
      <c r="W439" s="74">
        <f t="shared" si="124"/>
        <v>40</v>
      </c>
      <c r="X439" s="55">
        <f>VLOOKUP(A439,'NOTAS AUDITORIA-CONTINUA-OM'!$A:$C,3,0)</f>
        <v>7</v>
      </c>
      <c r="Y439" s="57">
        <f>VLOOKUP(A439,'NOTAS AUDITORIA-CONTINUA-OM'!$A:$D,4,0)</f>
        <v>1.1792452830188679E-3</v>
      </c>
      <c r="Z439" s="71" t="str">
        <f t="shared" si="125"/>
        <v>4</v>
      </c>
      <c r="AA439" s="74">
        <f t="shared" si="126"/>
        <v>12</v>
      </c>
      <c r="AB439" s="55">
        <f>VLOOKUP(A439,'OM em FOCO'!$B:$G,6,0)</f>
        <v>0</v>
      </c>
      <c r="AC439" s="71">
        <f t="shared" si="127"/>
        <v>0</v>
      </c>
      <c r="AD439" s="74">
        <f t="shared" si="128"/>
        <v>0</v>
      </c>
      <c r="AE439" s="71">
        <f>VLOOKUP(A439,OM_SIAFI!$B:$E,4,0)</f>
        <v>0</v>
      </c>
      <c r="AF439" s="74">
        <f t="shared" si="129"/>
        <v>0</v>
      </c>
      <c r="AG439" s="71">
        <f>VLOOKUP(A439,OM_SIAFI!$B:$F,5,0)</f>
        <v>0</v>
      </c>
      <c r="AH439" s="74">
        <f t="shared" si="130"/>
        <v>0</v>
      </c>
      <c r="AI439" s="86">
        <f t="shared" si="131"/>
        <v>72</v>
      </c>
    </row>
    <row r="440" spans="1:36" x14ac:dyDescent="0.25">
      <c r="A440" s="55">
        <v>720320</v>
      </c>
      <c r="B440" s="55" t="s">
        <v>201</v>
      </c>
      <c r="C440" s="56">
        <v>0</v>
      </c>
      <c r="D440" s="63">
        <f t="shared" si="132"/>
        <v>0</v>
      </c>
      <c r="E440" s="70" t="str" cm="1">
        <f t="array" ref="E440">_xlfn.IFS(D440&gt;20%,"10",D440&gt;10%,"7",D440&gt;0%,"4",D440=0,"0")</f>
        <v>0</v>
      </c>
      <c r="F440" s="74">
        <f t="shared" si="115"/>
        <v>0</v>
      </c>
      <c r="G440" s="56">
        <f>VLOOKUP(A440,PAGAMENTO!$A:$C,3,0)</f>
        <v>50111534.430000007</v>
      </c>
      <c r="H440" s="57">
        <f t="shared" si="116"/>
        <v>5.0805566561868219E-3</v>
      </c>
      <c r="I440" s="70" t="str" cm="1">
        <f t="array" ref="I440">_xlfn.IFS(H440&gt;20%,"10",H440&gt;10%,"7",H440&gt;0%,"4",H440=0,"0")</f>
        <v>4</v>
      </c>
      <c r="J440" s="74">
        <f t="shared" si="117"/>
        <v>12</v>
      </c>
      <c r="K440" s="56">
        <f>VLOOKUP(A440,MUNIC!C:E,3,0)</f>
        <v>0</v>
      </c>
      <c r="L440" s="57">
        <f t="shared" si="118"/>
        <v>0</v>
      </c>
      <c r="M440" s="70" t="str">
        <f t="shared" si="119"/>
        <v>0</v>
      </c>
      <c r="N440" s="74">
        <f t="shared" si="120"/>
        <v>0</v>
      </c>
      <c r="O440" s="56">
        <f>VLOOKUP(A440,'BENS MOVEIS'!$A:$C,3,0)</f>
        <v>30384967.199999999</v>
      </c>
      <c r="P440" s="56">
        <f>VLOOKUP(A440,'BENS IMOVEIS'!$A:$C,3,0)</f>
        <v>427653.7</v>
      </c>
      <c r="Q440" s="72">
        <f t="shared" si="114"/>
        <v>30812620.899999999</v>
      </c>
      <c r="R440" s="57">
        <f t="shared" si="121"/>
        <v>4.0449294237046471E-4</v>
      </c>
      <c r="S440" s="70" t="str" cm="1">
        <f t="array" ref="S440">_xlfn.IFS(R440&gt;20%,"10",R440&gt;10%,"7",R440&gt;0%,"4",R440=0,"0")</f>
        <v>4</v>
      </c>
      <c r="T440" s="74">
        <f t="shared" si="122"/>
        <v>8</v>
      </c>
      <c r="U440" s="55" t="s">
        <v>772</v>
      </c>
      <c r="V440" s="71" t="str">
        <f t="shared" si="123"/>
        <v>10</v>
      </c>
      <c r="W440" s="74">
        <f t="shared" si="124"/>
        <v>40</v>
      </c>
      <c r="X440" s="55">
        <f>VLOOKUP(A440,'NOTAS AUDITORIA-CONTINUA-OM'!$A:$C,3,0)</f>
        <v>3</v>
      </c>
      <c r="Y440" s="57">
        <f>VLOOKUP(A440,'NOTAS AUDITORIA-CONTINUA-OM'!$A:$D,4,0)</f>
        <v>5.0539083557951485E-4</v>
      </c>
      <c r="Z440" s="71" t="str">
        <f t="shared" si="125"/>
        <v>4</v>
      </c>
      <c r="AA440" s="74">
        <f t="shared" si="126"/>
        <v>12</v>
      </c>
      <c r="AB440" s="55">
        <f>VLOOKUP(A440,'OM em FOCO'!$B:$G,6,0)</f>
        <v>0</v>
      </c>
      <c r="AC440" s="71">
        <f t="shared" si="127"/>
        <v>0</v>
      </c>
      <c r="AD440" s="74">
        <f t="shared" si="128"/>
        <v>0</v>
      </c>
      <c r="AE440" s="71">
        <f>VLOOKUP(A440,OM_SIAFI!$B:$E,4,0)</f>
        <v>0</v>
      </c>
      <c r="AF440" s="74">
        <f t="shared" si="129"/>
        <v>0</v>
      </c>
      <c r="AG440" s="71">
        <f>VLOOKUP(A440,OM_SIAFI!$B:$F,5,0)</f>
        <v>0</v>
      </c>
      <c r="AH440" s="74">
        <f t="shared" si="130"/>
        <v>0</v>
      </c>
      <c r="AI440" s="86">
        <f t="shared" si="131"/>
        <v>72</v>
      </c>
    </row>
    <row r="441" spans="1:36" x14ac:dyDescent="0.25">
      <c r="A441" s="55">
        <v>783401</v>
      </c>
      <c r="B441" s="55" t="s">
        <v>380</v>
      </c>
      <c r="C441" s="56">
        <v>0</v>
      </c>
      <c r="D441" s="63">
        <f t="shared" si="132"/>
        <v>0</v>
      </c>
      <c r="E441" s="70" t="str" cm="1">
        <f t="array" ref="E441">_xlfn.IFS(D441&gt;20%,"10",D441&gt;10%,"7",D441&gt;0%,"4",D441=0,"0")</f>
        <v>0</v>
      </c>
      <c r="F441" s="74">
        <f t="shared" si="115"/>
        <v>0</v>
      </c>
      <c r="G441" s="56">
        <f>VLOOKUP(A441,PAGAMENTO!$A:$C,3,0)</f>
        <v>15450512.479999999</v>
      </c>
      <c r="H441" s="57">
        <f t="shared" si="116"/>
        <v>1.5664498186822244E-3</v>
      </c>
      <c r="I441" s="70" t="str" cm="1">
        <f t="array" ref="I441">_xlfn.IFS(H441&gt;20%,"10",H441&gt;10%,"7",H441&gt;0%,"4",H441=0,"0")</f>
        <v>4</v>
      </c>
      <c r="J441" s="74">
        <f t="shared" si="117"/>
        <v>12</v>
      </c>
      <c r="K441" s="56">
        <f>VLOOKUP(A441,MUNIC!C:E,3,0)</f>
        <v>363141</v>
      </c>
      <c r="L441" s="57">
        <f t="shared" si="118"/>
        <v>1.7093957852661508E-3</v>
      </c>
      <c r="M441" s="70" t="str">
        <f t="shared" si="119"/>
        <v>4</v>
      </c>
      <c r="N441" s="74">
        <f t="shared" si="120"/>
        <v>8</v>
      </c>
      <c r="O441" s="56">
        <f>VLOOKUP(A441,'BENS MOVEIS'!$A:$C,3,0)</f>
        <v>3995155.08</v>
      </c>
      <c r="P441" s="56">
        <f>VLOOKUP(A441,'BENS IMOVEIS'!$A:$C,3,0)</f>
        <v>93999</v>
      </c>
      <c r="Q441" s="72">
        <f t="shared" si="114"/>
        <v>4089154.08</v>
      </c>
      <c r="R441" s="57">
        <f t="shared" si="121"/>
        <v>5.3680404889718122E-5</v>
      </c>
      <c r="S441" s="70" t="str" cm="1">
        <f t="array" ref="S441">_xlfn.IFS(R441&gt;20%,"10",R441&gt;10%,"7",R441&gt;0%,"4",R441=0,"0")</f>
        <v>4</v>
      </c>
      <c r="T441" s="74">
        <f t="shared" si="122"/>
        <v>8</v>
      </c>
      <c r="U441" s="55" t="s">
        <v>772</v>
      </c>
      <c r="V441" s="71" t="str">
        <f t="shared" si="123"/>
        <v>10</v>
      </c>
      <c r="W441" s="74">
        <f t="shared" si="124"/>
        <v>40</v>
      </c>
      <c r="X441" s="55">
        <f>VLOOKUP(A441,'NOTAS AUDITORIA-CONTINUA-OM'!$A:$C,3,0)</f>
        <v>2</v>
      </c>
      <c r="Y441" s="57">
        <f>VLOOKUP(A441,'NOTAS AUDITORIA-CONTINUA-OM'!$A:$D,4,0)</f>
        <v>3.3692722371967657E-4</v>
      </c>
      <c r="Z441" s="71" t="str">
        <f t="shared" si="125"/>
        <v>4</v>
      </c>
      <c r="AA441" s="74">
        <f t="shared" si="126"/>
        <v>12</v>
      </c>
      <c r="AB441" s="55">
        <f>VLOOKUP(A441,'OM em FOCO'!$B:$G,6,0)</f>
        <v>0</v>
      </c>
      <c r="AC441" s="71">
        <f t="shared" si="127"/>
        <v>0</v>
      </c>
      <c r="AD441" s="74">
        <f t="shared" si="128"/>
        <v>0</v>
      </c>
      <c r="AE441" s="71">
        <f>VLOOKUP(A441,OM_SIAFI!$B:$E,4,0)</f>
        <v>0</v>
      </c>
      <c r="AF441" s="74">
        <f t="shared" si="129"/>
        <v>0</v>
      </c>
      <c r="AG441" s="71">
        <f>VLOOKUP(A441,OM_SIAFI!$B:$F,5,0)</f>
        <v>0</v>
      </c>
      <c r="AH441" s="74">
        <f t="shared" si="130"/>
        <v>0</v>
      </c>
      <c r="AI441" s="86">
        <f t="shared" si="131"/>
        <v>80</v>
      </c>
    </row>
    <row r="442" spans="1:36" x14ac:dyDescent="0.25">
      <c r="A442" s="55">
        <v>788000</v>
      </c>
      <c r="B442" s="55" t="s">
        <v>474</v>
      </c>
      <c r="C442" s="56">
        <v>0</v>
      </c>
      <c r="D442" s="63">
        <f t="shared" si="132"/>
        <v>0</v>
      </c>
      <c r="E442" s="70" t="str" cm="1">
        <f t="array" ref="E442">_xlfn.IFS(D442&gt;20%,"10",D442&gt;10%,"7",D442&gt;0%,"4",D442=0,"0")</f>
        <v>0</v>
      </c>
      <c r="F442" s="74">
        <f t="shared" si="115"/>
        <v>0</v>
      </c>
      <c r="G442" s="56">
        <f>VLOOKUP(A442,PAGAMENTO!$A:$C,3,0)</f>
        <v>62251234.299999997</v>
      </c>
      <c r="H442" s="57">
        <f t="shared" si="116"/>
        <v>6.3113398217830297E-3</v>
      </c>
      <c r="I442" s="70" t="str" cm="1">
        <f t="array" ref="I442">_xlfn.IFS(H442&gt;20%,"10",H442&gt;10%,"7",H442&gt;0%,"4",H442=0,"0")</f>
        <v>4</v>
      </c>
      <c r="J442" s="74">
        <f t="shared" si="117"/>
        <v>12</v>
      </c>
      <c r="K442" s="56">
        <f>VLOOKUP(A442,MUNIC!C:E,3,0)</f>
        <v>1572676.5</v>
      </c>
      <c r="L442" s="57">
        <f t="shared" si="118"/>
        <v>7.4029828102228105E-3</v>
      </c>
      <c r="M442" s="70" t="str">
        <f t="shared" si="119"/>
        <v>4</v>
      </c>
      <c r="N442" s="74">
        <f t="shared" si="120"/>
        <v>8</v>
      </c>
      <c r="O442" s="56">
        <f>VLOOKUP(A442,'BENS MOVEIS'!$A:$C,3,0)</f>
        <v>7311927.0099999998</v>
      </c>
      <c r="P442" s="56">
        <f>VLOOKUP(A442,'BENS IMOVEIS'!$A:$C,3,0)</f>
        <v>69772.28</v>
      </c>
      <c r="Q442" s="72">
        <f t="shared" si="114"/>
        <v>7381699.29</v>
      </c>
      <c r="R442" s="57">
        <f t="shared" si="121"/>
        <v>9.6903320077717589E-5</v>
      </c>
      <c r="S442" s="70" t="str" cm="1">
        <f t="array" ref="S442">_xlfn.IFS(R442&gt;20%,"10",R442&gt;10%,"7",R442&gt;0%,"4",R442=0,"0")</f>
        <v>4</v>
      </c>
      <c r="T442" s="74">
        <f t="shared" si="122"/>
        <v>8</v>
      </c>
      <c r="U442" s="55" t="s">
        <v>772</v>
      </c>
      <c r="V442" s="71" t="str">
        <f t="shared" si="123"/>
        <v>10</v>
      </c>
      <c r="W442" s="74">
        <f t="shared" si="124"/>
        <v>40</v>
      </c>
      <c r="X442" s="55">
        <f>VLOOKUP(A442,'NOTAS AUDITORIA-CONTINUA-OM'!$A:$C,3,0)</f>
        <v>8</v>
      </c>
      <c r="Y442" s="57">
        <f>VLOOKUP(A442,'NOTAS AUDITORIA-CONTINUA-OM'!$A:$D,4,0)</f>
        <v>1.3477088948787063E-3</v>
      </c>
      <c r="Z442" s="71" t="str">
        <f t="shared" si="125"/>
        <v>4</v>
      </c>
      <c r="AA442" s="74">
        <f t="shared" si="126"/>
        <v>12</v>
      </c>
      <c r="AB442" s="55">
        <f>VLOOKUP(A442,'OM em FOCO'!$B:$G,6,0)</f>
        <v>0</v>
      </c>
      <c r="AC442" s="71">
        <f t="shared" si="127"/>
        <v>0</v>
      </c>
      <c r="AD442" s="74">
        <f t="shared" si="128"/>
        <v>0</v>
      </c>
      <c r="AE442" s="71">
        <f>VLOOKUP(A442,OM_SIAFI!$B:$E,4,0)</f>
        <v>0</v>
      </c>
      <c r="AF442" s="74">
        <f t="shared" si="129"/>
        <v>0</v>
      </c>
      <c r="AG442" s="71">
        <f>VLOOKUP(A442,OM_SIAFI!$B:$F,5,0)</f>
        <v>0</v>
      </c>
      <c r="AH442" s="74">
        <f t="shared" si="130"/>
        <v>0</v>
      </c>
      <c r="AI442" s="86">
        <f t="shared" si="131"/>
        <v>80</v>
      </c>
    </row>
    <row r="443" spans="1:36" x14ac:dyDescent="0.25">
      <c r="A443" s="55">
        <v>788510</v>
      </c>
      <c r="B443" s="55" t="s">
        <v>500</v>
      </c>
      <c r="C443" s="56">
        <v>0</v>
      </c>
      <c r="D443" s="63">
        <f t="shared" si="132"/>
        <v>0</v>
      </c>
      <c r="E443" s="70" t="str" cm="1">
        <f t="array" ref="E443">_xlfn.IFS(D443&gt;20%,"10",D443&gt;10%,"7",D443&gt;0%,"4",D443=0,"0")</f>
        <v>0</v>
      </c>
      <c r="F443" s="74">
        <f t="shared" si="115"/>
        <v>0</v>
      </c>
      <c r="G443" s="56">
        <f>VLOOKUP(A443,PAGAMENTO!$A:$C,3,0)</f>
        <v>10442473.570000002</v>
      </c>
      <c r="H443" s="57">
        <f t="shared" si="116"/>
        <v>1.0587099199133119E-3</v>
      </c>
      <c r="I443" s="70" t="str" cm="1">
        <f t="array" ref="I443">_xlfn.IFS(H443&gt;20%,"10",H443&gt;10%,"7",H443&gt;0%,"4",H443=0,"0")</f>
        <v>4</v>
      </c>
      <c r="J443" s="74">
        <f t="shared" si="117"/>
        <v>12</v>
      </c>
      <c r="K443" s="56">
        <f>VLOOKUP(A443,MUNIC!C:E,3,0)</f>
        <v>0</v>
      </c>
      <c r="L443" s="57">
        <f t="shared" si="118"/>
        <v>0</v>
      </c>
      <c r="M443" s="70" t="str">
        <f t="shared" si="119"/>
        <v>0</v>
      </c>
      <c r="N443" s="74">
        <f t="shared" si="120"/>
        <v>0</v>
      </c>
      <c r="O443" s="56">
        <f>VLOOKUP(A443,'BENS MOVEIS'!$A:$C,3,0)</f>
        <v>70791624.780000001</v>
      </c>
      <c r="P443" s="56">
        <f>VLOOKUP(A443,'BENS IMOVEIS'!$A:$C,3,0)</f>
        <v>29316.7</v>
      </c>
      <c r="Q443" s="72">
        <f t="shared" si="114"/>
        <v>70820941.480000004</v>
      </c>
      <c r="R443" s="57">
        <f t="shared" si="121"/>
        <v>9.2970251033373461E-4</v>
      </c>
      <c r="S443" s="70" t="str" cm="1">
        <f t="array" ref="S443">_xlfn.IFS(R443&gt;20%,"10",R443&gt;10%,"7",R443&gt;0%,"4",R443=0,"0")</f>
        <v>4</v>
      </c>
      <c r="T443" s="74">
        <f t="shared" si="122"/>
        <v>8</v>
      </c>
      <c r="U443" s="55" t="s">
        <v>772</v>
      </c>
      <c r="V443" s="71" t="str">
        <f t="shared" si="123"/>
        <v>10</v>
      </c>
      <c r="W443" s="74">
        <f t="shared" si="124"/>
        <v>40</v>
      </c>
      <c r="X443" s="55">
        <f>VLOOKUP(A443,'NOTAS AUDITORIA-CONTINUA-OM'!$A:$C,3,0)</f>
        <v>4</v>
      </c>
      <c r="Y443" s="57">
        <f>VLOOKUP(A443,'NOTAS AUDITORIA-CONTINUA-OM'!$A:$D,4,0)</f>
        <v>6.7385444743935314E-4</v>
      </c>
      <c r="Z443" s="71" t="str">
        <f t="shared" si="125"/>
        <v>4</v>
      </c>
      <c r="AA443" s="74">
        <f t="shared" si="126"/>
        <v>12</v>
      </c>
      <c r="AB443" s="55">
        <f>VLOOKUP(A443,'OM em FOCO'!$B:$G,6,0)</f>
        <v>0</v>
      </c>
      <c r="AC443" s="71">
        <f t="shared" si="127"/>
        <v>0</v>
      </c>
      <c r="AD443" s="74">
        <f t="shared" si="128"/>
        <v>0</v>
      </c>
      <c r="AE443" s="71">
        <f>VLOOKUP(A443,OM_SIAFI!$B:$E,4,0)</f>
        <v>0</v>
      </c>
      <c r="AF443" s="74">
        <f t="shared" si="129"/>
        <v>0</v>
      </c>
      <c r="AG443" s="71">
        <f>VLOOKUP(A443,OM_SIAFI!$B:$F,5,0)</f>
        <v>0</v>
      </c>
      <c r="AH443" s="74">
        <f t="shared" si="130"/>
        <v>0</v>
      </c>
      <c r="AI443" s="86">
        <f t="shared" si="131"/>
        <v>72</v>
      </c>
    </row>
    <row r="444" spans="1:36" s="54" customFormat="1" x14ac:dyDescent="0.25">
      <c r="A444" s="55"/>
      <c r="B444" s="65" t="s">
        <v>1021</v>
      </c>
      <c r="C444" s="53">
        <f>SUM(C2:C443)</f>
        <v>33871903638.784302</v>
      </c>
      <c r="D444" s="61"/>
      <c r="E444" s="64"/>
      <c r="F444" s="78" t="s">
        <v>1021</v>
      </c>
      <c r="G444" s="59">
        <f>SUM(G2:G443)</f>
        <v>26222688612.979996</v>
      </c>
      <c r="H444" s="61"/>
      <c r="I444" s="64"/>
      <c r="J444" s="76"/>
      <c r="K444" s="53">
        <f>SUM(K2:K443)</f>
        <v>212438221.22999993</v>
      </c>
      <c r="L444" s="124">
        <f t="shared" si="118"/>
        <v>1</v>
      </c>
      <c r="M444" s="125"/>
      <c r="N444" s="76"/>
      <c r="O444" s="59">
        <f t="shared" ref="O444:Q444" si="133">SUM(O2:O443)</f>
        <v>35872040463.114273</v>
      </c>
      <c r="P444" s="59">
        <f t="shared" si="133"/>
        <v>40303876771.504631</v>
      </c>
      <c r="Q444" s="59">
        <f t="shared" si="133"/>
        <v>76175917234.618912</v>
      </c>
      <c r="R444" s="116">
        <f>Q444/$Q$444</f>
        <v>1</v>
      </c>
      <c r="S444" s="64"/>
      <c r="T444" s="76"/>
      <c r="U444" s="58"/>
      <c r="W444" s="75"/>
      <c r="X444" s="60">
        <f>SUM(X2:X443)</f>
        <v>5899</v>
      </c>
      <c r="Y444" s="58"/>
      <c r="AA444" s="75"/>
      <c r="AB444" s="75"/>
      <c r="AC444" s="75"/>
      <c r="AD444" s="75"/>
      <c r="AF444" s="75"/>
      <c r="AH444" s="75"/>
      <c r="AI444" s="42"/>
      <c r="AJ444" s="58"/>
    </row>
    <row r="445" spans="1:36" x14ac:dyDescent="0.25">
      <c r="A445" s="55"/>
      <c r="B445" s="82" t="s">
        <v>1031</v>
      </c>
      <c r="C445" s="81">
        <f>C2</f>
        <v>26725985306.369999</v>
      </c>
      <c r="F445" s="80" t="s">
        <v>1032</v>
      </c>
      <c r="G445" s="81">
        <f>G34</f>
        <v>16359294142.419975</v>
      </c>
      <c r="M445" s="125"/>
      <c r="W445" s="75"/>
      <c r="AA445" s="75"/>
      <c r="AB445" s="75"/>
      <c r="AC445" s="75"/>
      <c r="AD445" s="77"/>
      <c r="AF445" s="75"/>
      <c r="AH445" s="75"/>
      <c r="AI445" s="42"/>
    </row>
    <row r="446" spans="1:36" x14ac:dyDescent="0.25">
      <c r="A446" s="55"/>
      <c r="B446" s="66" t="s">
        <v>1033</v>
      </c>
      <c r="C446" s="67">
        <f>C444-C445</f>
        <v>7145918332.4143028</v>
      </c>
      <c r="D446" s="123">
        <f>C446/$C$446</f>
        <v>1</v>
      </c>
      <c r="F446" s="79" t="s">
        <v>1033</v>
      </c>
      <c r="G446" s="67">
        <f>G444-G445</f>
        <v>9863394470.5600204</v>
      </c>
      <c r="H446" s="124">
        <f t="shared" si="116"/>
        <v>1</v>
      </c>
      <c r="M446" s="125"/>
      <c r="W446" s="75"/>
      <c r="AA446" s="75"/>
      <c r="AB446" s="75"/>
      <c r="AC446" s="75"/>
      <c r="AD446" s="77"/>
      <c r="AF446" s="75"/>
      <c r="AH446" s="75"/>
      <c r="AI446" s="42"/>
    </row>
  </sheetData>
  <autoFilter ref="A1:AI446" xr:uid="{B8FDEE02-F949-425F-872E-664BFD8A5AB3}"/>
  <sortState ref="A2:Q443">
    <sortCondition descending="1" ref="C2:C443"/>
  </sortState>
  <pageMargins left="0.511811024" right="0.511811024" top="0.78740157499999996" bottom="0.78740157499999996" header="0.31496062000000002" footer="0.31496062000000002"/>
  <pageSetup paperSize="9"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36A29F-FFC6-4984-9770-10F575D12A4D}">
  <sheetPr>
    <pageSetUpPr fitToPage="1"/>
  </sheetPr>
  <dimension ref="A1:AJ447"/>
  <sheetViews>
    <sheetView zoomScale="110" zoomScaleNormal="110" workbookViewId="0">
      <pane xSplit="2" ySplit="1" topLeftCell="C2" activePane="bottomRight" state="frozen"/>
      <selection activeCell="I18" sqref="I18"/>
      <selection pane="topRight" activeCell="I18" sqref="I18"/>
      <selection pane="bottomLeft" activeCell="I18" sqref="I18"/>
      <selection pane="bottomRight" activeCell="C2" sqref="C2"/>
    </sheetView>
  </sheetViews>
  <sheetFormatPr defaultRowHeight="15" outlineLevelRow="1" outlineLevelCol="1" x14ac:dyDescent="0.25"/>
  <cols>
    <col min="1" max="1" width="8.85546875" style="58" bestFit="1" customWidth="1"/>
    <col min="2" max="2" width="39.7109375" style="58" customWidth="1"/>
    <col min="3" max="3" width="16.42578125" style="61" customWidth="1"/>
    <col min="4" max="4" width="12.5703125" style="61" hidden="1" customWidth="1" outlineLevel="1"/>
    <col min="5" max="5" width="22.28515625" style="64" hidden="1" customWidth="1" outlineLevel="1"/>
    <col min="6" max="6" width="22.5703125" style="76" hidden="1" customWidth="1" outlineLevel="1"/>
    <col min="7" max="7" width="16.7109375" style="61" customWidth="1" collapsed="1"/>
    <col min="8" max="8" width="9.7109375" style="61" hidden="1" customWidth="1" outlineLevel="1"/>
    <col min="9" max="9" width="19.42578125" style="64" hidden="1" customWidth="1" outlineLevel="1"/>
    <col min="10" max="10" width="16.28515625" style="76" hidden="1" customWidth="1" outlineLevel="1"/>
    <col min="11" max="11" width="17" style="61" bestFit="1" customWidth="1" collapsed="1"/>
    <col min="12" max="12" width="10.42578125" style="58" hidden="1" customWidth="1" outlineLevel="1"/>
    <col min="13" max="13" width="19.42578125" style="64" hidden="1" customWidth="1" outlineLevel="1"/>
    <col min="14" max="14" width="16.42578125" style="76" hidden="1" customWidth="1" outlineLevel="1"/>
    <col min="15" max="15" width="17" style="61" bestFit="1" customWidth="1" collapsed="1"/>
    <col min="16" max="16" width="17" style="61" bestFit="1" customWidth="1"/>
    <col min="17" max="17" width="17" style="58" bestFit="1" customWidth="1"/>
    <col min="18" max="18" width="10.42578125" style="58" hidden="1" customWidth="1" outlineLevel="1"/>
    <col min="19" max="19" width="20" style="64" hidden="1" customWidth="1" outlineLevel="1"/>
    <col min="20" max="20" width="16.85546875" style="76" hidden="1" customWidth="1" outlineLevel="1"/>
    <col min="21" max="21" width="24.5703125" style="58" bestFit="1" customWidth="1" collapsed="1"/>
    <col min="22" max="22" width="26.5703125" style="54" hidden="1" customWidth="1" outlineLevel="1"/>
    <col min="23" max="23" width="23.42578125" style="76" hidden="1" customWidth="1" outlineLevel="1"/>
    <col min="24" max="24" width="9.42578125" style="58" bestFit="1" customWidth="1" collapsed="1"/>
    <col min="25" max="25" width="9.140625" style="58" hidden="1" customWidth="1" outlineLevel="1"/>
    <col min="26" max="26" width="16" style="54" hidden="1" customWidth="1" outlineLevel="1"/>
    <col min="27" max="27" width="17.7109375" style="76" hidden="1" customWidth="1" outlineLevel="1"/>
    <col min="28" max="28" width="18" style="58" bestFit="1" customWidth="1" collapsed="1"/>
    <col min="29" max="29" width="26.140625" style="54" hidden="1" customWidth="1" outlineLevel="1"/>
    <col min="30" max="30" width="22.5703125" style="76" hidden="1" customWidth="1" outlineLevel="1"/>
    <col min="31" max="31" width="18.85546875" style="54" bestFit="1" customWidth="1" collapsed="1"/>
    <col min="32" max="32" width="15.7109375" style="76" hidden="1" customWidth="1" outlineLevel="1"/>
    <col min="33" max="33" width="18.5703125" style="54" bestFit="1" customWidth="1" collapsed="1"/>
    <col min="34" max="34" width="15.42578125" style="76" hidden="1" customWidth="1" outlineLevel="1"/>
    <col min="35" max="35" width="30" style="85" bestFit="1" customWidth="1" collapsed="1"/>
    <col min="36" max="36" width="14.28515625" style="58" bestFit="1" customWidth="1"/>
    <col min="37" max="16384" width="9.140625" style="58"/>
  </cols>
  <sheetData>
    <row r="1" spans="1:36" s="54" customFormat="1" x14ac:dyDescent="0.25">
      <c r="A1" s="52" t="s">
        <v>604</v>
      </c>
      <c r="B1" s="52" t="s">
        <v>605</v>
      </c>
      <c r="C1" s="53" t="s">
        <v>757</v>
      </c>
      <c r="D1" s="53" t="s">
        <v>1012</v>
      </c>
      <c r="E1" s="69" t="s">
        <v>1016</v>
      </c>
      <c r="F1" s="73" t="s">
        <v>1022</v>
      </c>
      <c r="G1" s="53" t="s">
        <v>751</v>
      </c>
      <c r="H1" s="53" t="s">
        <v>1013</v>
      </c>
      <c r="I1" s="69" t="s">
        <v>1017</v>
      </c>
      <c r="J1" s="73" t="s">
        <v>1023</v>
      </c>
      <c r="K1" s="53" t="s">
        <v>752</v>
      </c>
      <c r="L1" s="53" t="s">
        <v>1014</v>
      </c>
      <c r="M1" s="69" t="s">
        <v>1018</v>
      </c>
      <c r="N1" s="73" t="s">
        <v>1024</v>
      </c>
      <c r="O1" s="53" t="s">
        <v>753</v>
      </c>
      <c r="P1" s="53" t="s">
        <v>754</v>
      </c>
      <c r="Q1" s="53" t="s">
        <v>755</v>
      </c>
      <c r="R1" s="53" t="s">
        <v>1015</v>
      </c>
      <c r="S1" s="69" t="s">
        <v>1019</v>
      </c>
      <c r="T1" s="73" t="s">
        <v>1025</v>
      </c>
      <c r="U1" s="53" t="s">
        <v>767</v>
      </c>
      <c r="V1" s="69" t="s">
        <v>1026</v>
      </c>
      <c r="W1" s="73" t="s">
        <v>1027</v>
      </c>
      <c r="X1" s="53" t="s">
        <v>998</v>
      </c>
      <c r="Y1" s="53" t="s">
        <v>999</v>
      </c>
      <c r="Z1" s="69" t="s">
        <v>1000</v>
      </c>
      <c r="AA1" s="73" t="s">
        <v>1028</v>
      </c>
      <c r="AB1" s="53" t="s">
        <v>1043</v>
      </c>
      <c r="AC1" s="69" t="s">
        <v>1656</v>
      </c>
      <c r="AD1" s="73" t="s">
        <v>1657</v>
      </c>
      <c r="AE1" s="69" t="s">
        <v>1004</v>
      </c>
      <c r="AF1" s="73" t="s">
        <v>1030</v>
      </c>
      <c r="AG1" s="69" t="s">
        <v>1011</v>
      </c>
      <c r="AH1" s="73" t="s">
        <v>1029</v>
      </c>
      <c r="AI1" s="86" t="s">
        <v>1044</v>
      </c>
      <c r="AJ1" s="166" t="s">
        <v>1683</v>
      </c>
    </row>
    <row r="2" spans="1:36" x14ac:dyDescent="0.25">
      <c r="A2" s="156">
        <v>740015</v>
      </c>
      <c r="B2" s="156" t="s">
        <v>221</v>
      </c>
      <c r="C2" s="56">
        <f>VLOOKUP(A2,EXEC_LICITACAO!$A:$Z,25,0)</f>
        <v>135697666.84999999</v>
      </c>
      <c r="D2" s="63">
        <f t="shared" ref="D2:D33" si="0">C2/$C$446</f>
        <v>4.022315578784675E-3</v>
      </c>
      <c r="E2" s="70" t="str" cm="1">
        <f t="array" ref="E2">_xlfn.IFS(D2&gt;20%,"10",D2&gt;10%,"7",D2&gt;0%,"4",D2=0,"0")</f>
        <v>4</v>
      </c>
      <c r="F2" s="74">
        <f t="shared" ref="F2:F65" si="1">E2*4</f>
        <v>16</v>
      </c>
      <c r="G2" s="56">
        <f>VLOOKUP(A2,PAGAMENTO!$A:$C,3,0)</f>
        <v>75217775.559999987</v>
      </c>
      <c r="H2" s="57">
        <f t="shared" ref="H2:H33" si="2">G2/$G$446</f>
        <v>2.8697904987019076E-3</v>
      </c>
      <c r="I2" s="70" t="str" cm="1">
        <f t="array" ref="I2">_xlfn.IFS(H2&gt;20%,"10",H2&gt;10%,"7",H2&gt;0%,"4",H2=0,"0")</f>
        <v>4</v>
      </c>
      <c r="J2" s="74">
        <f t="shared" ref="J2:J65" si="3">+I2*3</f>
        <v>12</v>
      </c>
      <c r="K2" s="56">
        <f>VLOOKUP(A2,MUNIC!C:E,3,0)</f>
        <v>10602553.199999999</v>
      </c>
      <c r="L2" s="57">
        <f t="shared" ref="L2:L65" si="4">K2/$K$444</f>
        <v>4.9908877689768268E-2</v>
      </c>
      <c r="M2" s="70" t="str">
        <f t="shared" ref="M2:M65" si="5">_xlfn.IFS(L2&gt;20%,"10",L2&gt;10%,"7",L2&gt;0%,"4",L2=0,"0")</f>
        <v>4</v>
      </c>
      <c r="N2" s="74">
        <f t="shared" ref="N2:N65" si="6">+M2*2</f>
        <v>8</v>
      </c>
      <c r="O2" s="56">
        <f>VLOOKUP(A2,'BENS MOVEIS'!$A:$C,3,0)</f>
        <v>16191187.33</v>
      </c>
      <c r="P2" s="56">
        <f>VLOOKUP(A2,'BENS IMOVEIS'!$A:$C,3,0)</f>
        <v>1040121115.27</v>
      </c>
      <c r="Q2" s="72">
        <f t="shared" ref="Q2:Q65" si="7">SUM(O2:P2)</f>
        <v>1056312302.6</v>
      </c>
      <c r="R2" s="57">
        <f t="shared" ref="R2:R65" si="8">Q2/$Q$444</f>
        <v>1.3866748717269768E-2</v>
      </c>
      <c r="S2" s="70" t="str" cm="1">
        <f t="array" ref="S2">_xlfn.IFS(R2&gt;20%,"10",R2&gt;10%,"7",R2&gt;0%,"4",R2=0,"0")</f>
        <v>4</v>
      </c>
      <c r="T2" s="74">
        <f t="shared" ref="T2:T65" si="9">+S2*2</f>
        <v>8</v>
      </c>
      <c r="U2" s="55" t="s">
        <v>772</v>
      </c>
      <c r="V2" s="71" t="str">
        <f t="shared" ref="V2:V65" si="10">IF(U2=1,"0",IF(U2=2,"2",IF(U2=3,"4",IF(U2=4,"6",IF(U2=5,"8",IF(U2&gt;5,"10"))))))</f>
        <v>10</v>
      </c>
      <c r="W2" s="74">
        <f t="shared" ref="W2:W65" si="11">+V2*4</f>
        <v>40</v>
      </c>
      <c r="X2" s="55">
        <f>VLOOKUP(A2,'NOTAS AUDITORIA-CONTINUA-OM'!$A:$C,3,0)</f>
        <v>114</v>
      </c>
      <c r="Y2" s="57">
        <f>VLOOKUP(A2,'NOTAS AUDITORIA-CONTINUA-OM'!$A:$D,4,0)</f>
        <v>1.9204851752021565E-2</v>
      </c>
      <c r="Z2" s="71" t="str">
        <f t="shared" ref="Z2:Z65" si="12">IF(Y2&lt;21%,"4",IF(Y2&lt;31%,"7",IF(Y2&gt;30%,"10")))</f>
        <v>4</v>
      </c>
      <c r="AA2" s="74">
        <f t="shared" ref="AA2:AA65" si="13">+Z2*3</f>
        <v>12</v>
      </c>
      <c r="AB2" s="55">
        <f>VLOOKUP(A2,'OM em FOCO'!$B:$G,6,0)</f>
        <v>0</v>
      </c>
      <c r="AC2" s="71">
        <f t="shared" ref="AC2:AC65" si="14">IF(AB2=0,0,2)</f>
        <v>0</v>
      </c>
      <c r="AD2" s="74">
        <f t="shared" ref="AD2:AD65" si="15">+AC2*2</f>
        <v>0</v>
      </c>
      <c r="AE2" s="71">
        <f>VLOOKUP(A2,OM_SIAFI!$B:$E,4,0)</f>
        <v>5</v>
      </c>
      <c r="AF2" s="74">
        <f t="shared" ref="AF2:AF65" si="16">+AE2*1</f>
        <v>5</v>
      </c>
      <c r="AG2" s="71">
        <f>VLOOKUP(A2,OM_SIAFI!$B:$F,5,0)</f>
        <v>10</v>
      </c>
      <c r="AH2" s="74">
        <f t="shared" ref="AH2:AH65" si="17">+AG2*1</f>
        <v>10</v>
      </c>
      <c r="AI2" s="86">
        <f t="shared" ref="AI2:AI65" si="18">SUM(F2,J2,N2,T2,W2,AA2,AD2,AF2,AH2)</f>
        <v>111</v>
      </c>
      <c r="AJ2" s="166">
        <v>1</v>
      </c>
    </row>
    <row r="3" spans="1:36" x14ac:dyDescent="0.25">
      <c r="A3" s="55">
        <v>791540</v>
      </c>
      <c r="B3" s="55" t="s">
        <v>545</v>
      </c>
      <c r="C3" s="56">
        <f>VLOOKUP(A3,EXEC_LICITACAO!$A:$Z,25,0)</f>
        <v>4888331.55</v>
      </c>
      <c r="D3" s="63">
        <f t="shared" si="0"/>
        <v>1.4489867515234762E-4</v>
      </c>
      <c r="E3" s="70" t="str" cm="1">
        <f t="array" ref="E3">_xlfn.IFS(D3&gt;20%,"10",D3&gt;10%,"7",D3&gt;0%,"4",D3=0,"0")</f>
        <v>4</v>
      </c>
      <c r="F3" s="74">
        <f t="shared" si="1"/>
        <v>16</v>
      </c>
      <c r="G3" s="56">
        <f>VLOOKUP(A3,PAGAMENTO!$A:$C,3,0)</f>
        <v>28214584.490000002</v>
      </c>
      <c r="H3" s="57">
        <f t="shared" si="2"/>
        <v>1.0764735581635994E-3</v>
      </c>
      <c r="I3" s="70" t="str" cm="1">
        <f t="array" ref="I3">_xlfn.IFS(H3&gt;20%,"10",H3&gt;10%,"7",H3&gt;0%,"4",H3=0,"0")</f>
        <v>4</v>
      </c>
      <c r="J3" s="74">
        <f t="shared" si="3"/>
        <v>12</v>
      </c>
      <c r="K3" s="56">
        <f>VLOOKUP(A3,MUNIC!C:E,3,0)</f>
        <v>2621672.77</v>
      </c>
      <c r="L3" s="57">
        <f t="shared" si="4"/>
        <v>1.234087140638219E-2</v>
      </c>
      <c r="M3" s="70" t="str">
        <f t="shared" si="5"/>
        <v>4</v>
      </c>
      <c r="N3" s="74">
        <f t="shared" si="6"/>
        <v>8</v>
      </c>
      <c r="O3" s="56">
        <f>VLOOKUP(A3,'BENS MOVEIS'!$A:$C,3,0)</f>
        <v>22602098.640000001</v>
      </c>
      <c r="P3" s="56">
        <f>VLOOKUP(A3,'BENS IMOVEIS'!$A:$C,3,0)</f>
        <v>28326400</v>
      </c>
      <c r="Q3" s="72">
        <f t="shared" si="7"/>
        <v>50928498.640000001</v>
      </c>
      <c r="R3" s="57">
        <f t="shared" si="8"/>
        <v>6.685642981251169E-4</v>
      </c>
      <c r="S3" s="70" t="str" cm="1">
        <f t="array" ref="S3">_xlfn.IFS(R3&gt;20%,"10",R3&gt;10%,"7",R3&gt;0%,"4",R3=0,"0")</f>
        <v>4</v>
      </c>
      <c r="T3" s="74">
        <f t="shared" si="9"/>
        <v>8</v>
      </c>
      <c r="U3" s="55" t="s">
        <v>772</v>
      </c>
      <c r="V3" s="71" t="str">
        <f t="shared" si="10"/>
        <v>10</v>
      </c>
      <c r="W3" s="74">
        <f t="shared" si="11"/>
        <v>40</v>
      </c>
      <c r="X3" s="55">
        <f>VLOOKUP(A3,'NOTAS AUDITORIA-CONTINUA-OM'!$A:$C,3,0)</f>
        <v>35</v>
      </c>
      <c r="Y3" s="57">
        <f>VLOOKUP(A3,'NOTAS AUDITORIA-CONTINUA-OM'!$A:$D,4,0)</f>
        <v>5.89622641509434E-3</v>
      </c>
      <c r="Z3" s="71" t="str">
        <f t="shared" si="12"/>
        <v>4</v>
      </c>
      <c r="AA3" s="74">
        <f t="shared" si="13"/>
        <v>12</v>
      </c>
      <c r="AB3" s="55">
        <f>VLOOKUP(A3,'OM em FOCO'!$B:$G,6,0)</f>
        <v>0</v>
      </c>
      <c r="AC3" s="71">
        <f t="shared" si="14"/>
        <v>0</v>
      </c>
      <c r="AD3" s="74">
        <f t="shared" si="15"/>
        <v>0</v>
      </c>
      <c r="AE3" s="71">
        <f>VLOOKUP(A3,OM_SIAFI!$B:$E,4,0)</f>
        <v>5</v>
      </c>
      <c r="AF3" s="74">
        <f t="shared" si="16"/>
        <v>5</v>
      </c>
      <c r="AG3" s="71">
        <f>VLOOKUP(A3,OM_SIAFI!$B:$F,5,0)</f>
        <v>10</v>
      </c>
      <c r="AH3" s="74">
        <f t="shared" si="17"/>
        <v>10</v>
      </c>
      <c r="AI3" s="86">
        <f t="shared" si="18"/>
        <v>111</v>
      </c>
      <c r="AJ3" s="166">
        <f>+AJ2+1</f>
        <v>2</v>
      </c>
    </row>
    <row r="4" spans="1:36" x14ac:dyDescent="0.25">
      <c r="A4" s="55">
        <v>783601</v>
      </c>
      <c r="B4" s="55" t="s">
        <v>383</v>
      </c>
      <c r="C4" s="56">
        <f>VLOOKUP(A4,EXEC_LICITACAO!$A:$Z,25,0)</f>
        <v>52689330.100000001</v>
      </c>
      <c r="D4" s="63">
        <f t="shared" si="0"/>
        <v>1.5618036641059487E-3</v>
      </c>
      <c r="E4" s="70" t="str" cm="1">
        <f t="array" ref="E4">_xlfn.IFS(D4&gt;20%,"10",D4&gt;10%,"7",D4&gt;0%,"4",D4=0,"0")</f>
        <v>4</v>
      </c>
      <c r="F4" s="74">
        <f t="shared" si="1"/>
        <v>16</v>
      </c>
      <c r="G4" s="56">
        <f>VLOOKUP(A4,PAGAMENTO!$A:$C,3,0)</f>
        <v>39990695.600000001</v>
      </c>
      <c r="H4" s="57">
        <f t="shared" si="2"/>
        <v>1.5257685755119693E-3</v>
      </c>
      <c r="I4" s="70" t="str" cm="1">
        <f t="array" ref="I4">_xlfn.IFS(H4&gt;20%,"10",H4&gt;10%,"7",H4&gt;0%,"4",H4=0,"0")</f>
        <v>4</v>
      </c>
      <c r="J4" s="74">
        <f t="shared" si="3"/>
        <v>12</v>
      </c>
      <c r="K4" s="56">
        <f>VLOOKUP(A4,MUNIC!C:E,3,0)</f>
        <v>1391146.8</v>
      </c>
      <c r="L4" s="57">
        <f t="shared" si="4"/>
        <v>6.5484769734249033E-3</v>
      </c>
      <c r="M4" s="70" t="str">
        <f t="shared" si="5"/>
        <v>4</v>
      </c>
      <c r="N4" s="74">
        <f t="shared" si="6"/>
        <v>8</v>
      </c>
      <c r="O4" s="56">
        <f>VLOOKUP(A4,'BENS MOVEIS'!$A:$C,3,0)</f>
        <v>5626159.6200000001</v>
      </c>
      <c r="P4" s="56">
        <f>VLOOKUP(A4,'BENS IMOVEIS'!$A:$C,3,0)</f>
        <v>221607712.03</v>
      </c>
      <c r="Q4" s="72">
        <f t="shared" si="7"/>
        <v>227233871.65000001</v>
      </c>
      <c r="R4" s="57">
        <f t="shared" si="8"/>
        <v>2.9830145786118771E-3</v>
      </c>
      <c r="S4" s="70" t="str" cm="1">
        <f t="array" ref="S4">_xlfn.IFS(R4&gt;20%,"10",R4&gt;10%,"7",R4&gt;0%,"4",R4=0,"0")</f>
        <v>4</v>
      </c>
      <c r="T4" s="74">
        <f t="shared" si="9"/>
        <v>8</v>
      </c>
      <c r="U4" s="55">
        <f>VLOOKUP(A4,'Tempo sem Auditoria'!$A:$M,13,0)</f>
        <v>7</v>
      </c>
      <c r="V4" s="71" t="str">
        <f t="shared" si="10"/>
        <v>10</v>
      </c>
      <c r="W4" s="74">
        <f t="shared" si="11"/>
        <v>40</v>
      </c>
      <c r="X4" s="55">
        <f>VLOOKUP(A4,'NOTAS AUDITORIA-CONTINUA-OM'!$A:$C,3,0)</f>
        <v>39</v>
      </c>
      <c r="Y4" s="57">
        <f>VLOOKUP(A4,'NOTAS AUDITORIA-CONTINUA-OM'!$A:$D,4,0)</f>
        <v>6.5700808625336928E-3</v>
      </c>
      <c r="Z4" s="71" t="str">
        <f t="shared" si="12"/>
        <v>4</v>
      </c>
      <c r="AA4" s="74">
        <f t="shared" si="13"/>
        <v>12</v>
      </c>
      <c r="AB4" s="55">
        <f>VLOOKUP(A4,'OM em FOCO'!$B:$G,6,0)</f>
        <v>1</v>
      </c>
      <c r="AC4" s="71">
        <f t="shared" si="14"/>
        <v>2</v>
      </c>
      <c r="AD4" s="74">
        <f t="shared" si="15"/>
        <v>4</v>
      </c>
      <c r="AE4" s="71">
        <f>VLOOKUP(A4,OM_SIAFI!$B:$E,4,0)</f>
        <v>10</v>
      </c>
      <c r="AF4" s="74">
        <f t="shared" si="16"/>
        <v>10</v>
      </c>
      <c r="AG4" s="71">
        <f>VLOOKUP(A4,OM_SIAFI!$B:$F,5,0)</f>
        <v>0</v>
      </c>
      <c r="AH4" s="74">
        <f t="shared" si="17"/>
        <v>0</v>
      </c>
      <c r="AI4" s="86">
        <f t="shared" si="18"/>
        <v>110</v>
      </c>
      <c r="AJ4" s="166">
        <f t="shared" ref="AJ4:AJ67" si="19">+AJ3+1</f>
        <v>3</v>
      </c>
    </row>
    <row r="5" spans="1:36" x14ac:dyDescent="0.25">
      <c r="A5" s="156">
        <v>781600</v>
      </c>
      <c r="B5" s="156" t="s">
        <v>337</v>
      </c>
      <c r="C5" s="56">
        <f>VLOOKUP(A5,EXEC_LICITACAO!$A:$Z,25,0)</f>
        <v>29954098.239999998</v>
      </c>
      <c r="D5" s="63">
        <f t="shared" si="0"/>
        <v>8.8789172869407093E-4</v>
      </c>
      <c r="E5" s="70" t="str" cm="1">
        <f t="array" ref="E5">_xlfn.IFS(D5&gt;20%,"10",D5&gt;10%,"7",D5&gt;0%,"4",D5=0,"0")</f>
        <v>4</v>
      </c>
      <c r="F5" s="74">
        <f t="shared" si="1"/>
        <v>16</v>
      </c>
      <c r="G5" s="56">
        <f>VLOOKUP(A5,PAGAMENTO!$A:$C,3,0)</f>
        <v>36612444.479999997</v>
      </c>
      <c r="H5" s="57">
        <f t="shared" si="2"/>
        <v>1.39687785926536E-3</v>
      </c>
      <c r="I5" s="70" t="str" cm="1">
        <f t="array" ref="I5">_xlfn.IFS(H5&gt;20%,"10",H5&gt;10%,"7",H5&gt;0%,"4",H5=0,"0")</f>
        <v>4</v>
      </c>
      <c r="J5" s="74">
        <f t="shared" si="3"/>
        <v>12</v>
      </c>
      <c r="K5" s="56">
        <f>VLOOKUP(A5,MUNIC!C:E,3,0)</f>
        <v>1301263.1000000001</v>
      </c>
      <c r="L5" s="57">
        <f t="shared" si="4"/>
        <v>6.1253718491229743E-3</v>
      </c>
      <c r="M5" s="70" t="str">
        <f t="shared" si="5"/>
        <v>4</v>
      </c>
      <c r="N5" s="74">
        <f t="shared" si="6"/>
        <v>8</v>
      </c>
      <c r="O5" s="56">
        <f>VLOOKUP(A5,'BENS MOVEIS'!$A:$C,3,0)</f>
        <v>8546738.3499999996</v>
      </c>
      <c r="P5" s="56">
        <f>VLOOKUP(A5,'BENS IMOVEIS'!$A:$C,3,0)</f>
        <v>62832405.530000001</v>
      </c>
      <c r="Q5" s="72">
        <f t="shared" si="7"/>
        <v>71379143.879999995</v>
      </c>
      <c r="R5" s="57">
        <f t="shared" si="8"/>
        <v>9.3703031707717999E-4</v>
      </c>
      <c r="S5" s="70" t="str" cm="1">
        <f t="array" ref="S5">_xlfn.IFS(R5&gt;20%,"10",R5&gt;10%,"7",R5&gt;0%,"4",R5=0,"0")</f>
        <v>4</v>
      </c>
      <c r="T5" s="74">
        <f t="shared" si="9"/>
        <v>8</v>
      </c>
      <c r="U5" s="55">
        <f>VLOOKUP(A5,'Tempo sem Auditoria'!$A:$M,13,0)</f>
        <v>9</v>
      </c>
      <c r="V5" s="71" t="str">
        <f t="shared" si="10"/>
        <v>10</v>
      </c>
      <c r="W5" s="74">
        <f t="shared" si="11"/>
        <v>40</v>
      </c>
      <c r="X5" s="55">
        <f>VLOOKUP(A5,'NOTAS AUDITORIA-CONTINUA-OM'!$A:$C,3,0)</f>
        <v>50</v>
      </c>
      <c r="Y5" s="57">
        <f>VLOOKUP(A5,'NOTAS AUDITORIA-CONTINUA-OM'!$A:$D,4,0)</f>
        <v>8.4231805929919131E-3</v>
      </c>
      <c r="Z5" s="71" t="str">
        <f t="shared" si="12"/>
        <v>4</v>
      </c>
      <c r="AA5" s="74">
        <f t="shared" si="13"/>
        <v>12</v>
      </c>
      <c r="AB5" s="55">
        <f>VLOOKUP(A5,'OM em FOCO'!$B:$G,6,0)</f>
        <v>1</v>
      </c>
      <c r="AC5" s="71">
        <f t="shared" si="14"/>
        <v>2</v>
      </c>
      <c r="AD5" s="74">
        <f t="shared" si="15"/>
        <v>4</v>
      </c>
      <c r="AE5" s="71">
        <f>VLOOKUP(A5,OM_SIAFI!$B:$E,4,0)</f>
        <v>10</v>
      </c>
      <c r="AF5" s="74">
        <f t="shared" si="16"/>
        <v>10</v>
      </c>
      <c r="AG5" s="71">
        <f>VLOOKUP(A5,OM_SIAFI!$B:$F,5,0)</f>
        <v>0</v>
      </c>
      <c r="AH5" s="74">
        <f t="shared" si="17"/>
        <v>0</v>
      </c>
      <c r="AI5" s="86">
        <f t="shared" si="18"/>
        <v>110</v>
      </c>
      <c r="AJ5" s="166">
        <f t="shared" si="19"/>
        <v>4</v>
      </c>
    </row>
    <row r="6" spans="1:36" x14ac:dyDescent="0.25">
      <c r="A6" s="156">
        <v>762400</v>
      </c>
      <c r="B6" s="156" t="s">
        <v>261</v>
      </c>
      <c r="C6" s="56">
        <f>VLOOKUP(A6,EXEC_LICITACAO!$A:$Z,25,0)</f>
        <v>22261442.82</v>
      </c>
      <c r="D6" s="63">
        <f t="shared" si="0"/>
        <v>6.598680017106739E-4</v>
      </c>
      <c r="E6" s="70" t="str" cm="1">
        <f t="array" ref="E6">_xlfn.IFS(D6&gt;20%,"10",D6&gt;10%,"7",D6&gt;0%,"4",D6=0,"0")</f>
        <v>4</v>
      </c>
      <c r="F6" s="74">
        <f t="shared" si="1"/>
        <v>16</v>
      </c>
      <c r="G6" s="56">
        <f>VLOOKUP(A6,PAGAMENTO!$A:$C,3,0)</f>
        <v>102278964.06999999</v>
      </c>
      <c r="H6" s="57">
        <f t="shared" si="2"/>
        <v>3.9022584371831673E-3</v>
      </c>
      <c r="I6" s="70" t="str" cm="1">
        <f t="array" ref="I6">_xlfn.IFS(H6&gt;20%,"10",H6&gt;10%,"7",H6&gt;0%,"4",H6=0,"0")</f>
        <v>4</v>
      </c>
      <c r="J6" s="74">
        <f t="shared" si="3"/>
        <v>12</v>
      </c>
      <c r="K6" s="56">
        <f>VLOOKUP(A6,MUNIC!C:E,3,0)</f>
        <v>4999249.3</v>
      </c>
      <c r="L6" s="57">
        <f t="shared" si="4"/>
        <v>2.3532720576621077E-2</v>
      </c>
      <c r="M6" s="70" t="str">
        <f t="shared" si="5"/>
        <v>4</v>
      </c>
      <c r="N6" s="74">
        <f t="shared" si="6"/>
        <v>8</v>
      </c>
      <c r="O6" s="56">
        <f>VLOOKUP(A6,'BENS MOVEIS'!$A:$C,3,0)</f>
        <v>33130452.489999998</v>
      </c>
      <c r="P6" s="56">
        <f>VLOOKUP(A6,'BENS IMOVEIS'!$A:$C,3,0)</f>
        <v>38547912.57</v>
      </c>
      <c r="Q6" s="72">
        <f t="shared" si="7"/>
        <v>71678365.060000002</v>
      </c>
      <c r="R6" s="57">
        <f t="shared" si="8"/>
        <v>9.4095834565711056E-4</v>
      </c>
      <c r="S6" s="70" t="str" cm="1">
        <f t="array" ref="S6">_xlfn.IFS(R6&gt;20%,"10",R6&gt;10%,"7",R6&gt;0%,"4",R6=0,"0")</f>
        <v>4</v>
      </c>
      <c r="T6" s="74">
        <f t="shared" si="9"/>
        <v>8</v>
      </c>
      <c r="U6" s="55">
        <f>VLOOKUP(A6,'Tempo sem Auditoria'!$A:$M,13,0)</f>
        <v>8</v>
      </c>
      <c r="V6" s="71" t="str">
        <f t="shared" si="10"/>
        <v>10</v>
      </c>
      <c r="W6" s="74">
        <f t="shared" si="11"/>
        <v>40</v>
      </c>
      <c r="X6" s="55">
        <f>VLOOKUP(A6,'NOTAS AUDITORIA-CONTINUA-OM'!$A:$C,3,0)</f>
        <v>82</v>
      </c>
      <c r="Y6" s="57">
        <f>VLOOKUP(A6,'NOTAS AUDITORIA-CONTINUA-OM'!$A:$D,4,0)</f>
        <v>1.3814016172506738E-2</v>
      </c>
      <c r="Z6" s="71" t="str">
        <f t="shared" si="12"/>
        <v>4</v>
      </c>
      <c r="AA6" s="74">
        <f t="shared" si="13"/>
        <v>12</v>
      </c>
      <c r="AB6" s="55">
        <f>VLOOKUP(A6,'OM em FOCO'!$B:$G,6,0)</f>
        <v>1</v>
      </c>
      <c r="AC6" s="71">
        <f t="shared" si="14"/>
        <v>2</v>
      </c>
      <c r="AD6" s="74">
        <f t="shared" si="15"/>
        <v>4</v>
      </c>
      <c r="AE6" s="71">
        <f>VLOOKUP(A6,OM_SIAFI!$B:$E,4,0)</f>
        <v>10</v>
      </c>
      <c r="AF6" s="74">
        <f t="shared" si="16"/>
        <v>10</v>
      </c>
      <c r="AG6" s="71">
        <f>VLOOKUP(A6,OM_SIAFI!$B:$F,5,0)</f>
        <v>0</v>
      </c>
      <c r="AH6" s="74">
        <f t="shared" si="17"/>
        <v>0</v>
      </c>
      <c r="AI6" s="86">
        <f t="shared" si="18"/>
        <v>110</v>
      </c>
      <c r="AJ6" s="166">
        <f t="shared" si="19"/>
        <v>5</v>
      </c>
    </row>
    <row r="7" spans="1:36" x14ac:dyDescent="0.25">
      <c r="A7" s="55">
        <v>786800</v>
      </c>
      <c r="B7" s="55" t="s">
        <v>463</v>
      </c>
      <c r="C7" s="56">
        <f>VLOOKUP(A7,EXEC_LICITACAO!$A:$Z,25,0)</f>
        <v>16712192.210000001</v>
      </c>
      <c r="D7" s="63">
        <f t="shared" si="0"/>
        <v>4.9537853260390747E-4</v>
      </c>
      <c r="E7" s="70" t="str" cm="1">
        <f t="array" ref="E7">_xlfn.IFS(D7&gt;20%,"10",D7&gt;10%,"7",D7&gt;0%,"4",D7=0,"0")</f>
        <v>4</v>
      </c>
      <c r="F7" s="74">
        <f t="shared" si="1"/>
        <v>16</v>
      </c>
      <c r="G7" s="56">
        <f>VLOOKUP(A7,PAGAMENTO!$A:$C,3,0)</f>
        <v>26464573.979999997</v>
      </c>
      <c r="H7" s="57">
        <f t="shared" si="2"/>
        <v>1.0097052511133544E-3</v>
      </c>
      <c r="I7" s="70" t="str" cm="1">
        <f t="array" ref="I7">_xlfn.IFS(H7&gt;20%,"10",H7&gt;10%,"7",H7&gt;0%,"4",H7=0,"0")</f>
        <v>4</v>
      </c>
      <c r="J7" s="74">
        <f t="shared" si="3"/>
        <v>12</v>
      </c>
      <c r="K7" s="56">
        <f>VLOOKUP(A7,MUNIC!C:E,3,0)</f>
        <v>4691718.9000000004</v>
      </c>
      <c r="L7" s="57">
        <f t="shared" si="4"/>
        <v>2.208509783613952E-2</v>
      </c>
      <c r="M7" s="70" t="str">
        <f t="shared" si="5"/>
        <v>4</v>
      </c>
      <c r="N7" s="74">
        <f t="shared" si="6"/>
        <v>8</v>
      </c>
      <c r="O7" s="56">
        <f>VLOOKUP(A7,'BENS MOVEIS'!$A:$C,3,0)</f>
        <v>12666203.050000001</v>
      </c>
      <c r="P7" s="56">
        <f>VLOOKUP(A7,'BENS IMOVEIS'!$A:$C,3,0)</f>
        <v>57190060.600000001</v>
      </c>
      <c r="Q7" s="72">
        <f t="shared" si="7"/>
        <v>69856263.650000006</v>
      </c>
      <c r="R7" s="57">
        <f t="shared" si="8"/>
        <v>9.1703869393322003E-4</v>
      </c>
      <c r="S7" s="70" t="str" cm="1">
        <f t="array" ref="S7">_xlfn.IFS(R7&gt;20%,"10",R7&gt;10%,"7",R7&gt;0%,"4",R7=0,"0")</f>
        <v>4</v>
      </c>
      <c r="T7" s="74">
        <f t="shared" si="9"/>
        <v>8</v>
      </c>
      <c r="U7" s="55">
        <f>VLOOKUP(A7,'Tempo sem Auditoria'!$A:$M,13,0)</f>
        <v>6</v>
      </c>
      <c r="V7" s="71" t="str">
        <f t="shared" si="10"/>
        <v>10</v>
      </c>
      <c r="W7" s="74">
        <f t="shared" si="11"/>
        <v>40</v>
      </c>
      <c r="X7" s="55">
        <f>VLOOKUP(A7,'NOTAS AUDITORIA-CONTINUA-OM'!$A:$C,3,0)</f>
        <v>23</v>
      </c>
      <c r="Y7" s="57">
        <f>VLOOKUP(A7,'NOTAS AUDITORIA-CONTINUA-OM'!$A:$D,4,0)</f>
        <v>3.8746630727762802E-3</v>
      </c>
      <c r="Z7" s="71" t="str">
        <f t="shared" si="12"/>
        <v>4</v>
      </c>
      <c r="AA7" s="74">
        <f t="shared" si="13"/>
        <v>12</v>
      </c>
      <c r="AB7" s="55">
        <f>VLOOKUP(A7,'OM em FOCO'!$B:$G,6,0)</f>
        <v>1</v>
      </c>
      <c r="AC7" s="71">
        <f t="shared" si="14"/>
        <v>2</v>
      </c>
      <c r="AD7" s="74">
        <f t="shared" si="15"/>
        <v>4</v>
      </c>
      <c r="AE7" s="71">
        <f>VLOOKUP(A7,OM_SIAFI!$B:$E,4,0)</f>
        <v>0</v>
      </c>
      <c r="AF7" s="74">
        <f t="shared" si="16"/>
        <v>0</v>
      </c>
      <c r="AG7" s="71">
        <f>VLOOKUP(A7,OM_SIAFI!$B:$F,5,0)</f>
        <v>10</v>
      </c>
      <c r="AH7" s="74">
        <f t="shared" si="17"/>
        <v>10</v>
      </c>
      <c r="AI7" s="86">
        <f t="shared" si="18"/>
        <v>110</v>
      </c>
      <c r="AJ7" s="166">
        <f t="shared" si="19"/>
        <v>6</v>
      </c>
    </row>
    <row r="8" spans="1:36" x14ac:dyDescent="0.25">
      <c r="A8" s="55">
        <v>791580</v>
      </c>
      <c r="B8" s="55" t="s">
        <v>547</v>
      </c>
      <c r="C8" s="56">
        <f>VLOOKUP(A8,EXEC_LICITACAO!$A:$Z,25,0)</f>
        <v>2612589.7199999997</v>
      </c>
      <c r="D8" s="63">
        <f t="shared" si="0"/>
        <v>7.7441717132431976E-5</v>
      </c>
      <c r="E8" s="70" t="str" cm="1">
        <f t="array" ref="E8">_xlfn.IFS(D8&gt;20%,"10",D8&gt;10%,"7",D8&gt;0%,"4",D8=0,"0")</f>
        <v>4</v>
      </c>
      <c r="F8" s="74">
        <f t="shared" si="1"/>
        <v>16</v>
      </c>
      <c r="G8" s="56">
        <f>VLOOKUP(A8,PAGAMENTO!$A:$C,3,0)</f>
        <v>56082489.659999996</v>
      </c>
      <c r="H8" s="57">
        <f t="shared" si="2"/>
        <v>2.1397202293151145E-3</v>
      </c>
      <c r="I8" s="70" t="str" cm="1">
        <f t="array" ref="I8">_xlfn.IFS(H8&gt;20%,"10",H8&gt;10%,"7",H8&gt;0%,"4",H8=0,"0")</f>
        <v>4</v>
      </c>
      <c r="J8" s="74">
        <f t="shared" si="3"/>
        <v>12</v>
      </c>
      <c r="K8" s="56">
        <f>VLOOKUP(A8,MUNIC!C:E,3,0)</f>
        <v>1648047.06</v>
      </c>
      <c r="L8" s="57">
        <f t="shared" si="4"/>
        <v>7.7577709437498688E-3</v>
      </c>
      <c r="M8" s="70" t="str">
        <f t="shared" si="5"/>
        <v>4</v>
      </c>
      <c r="N8" s="74">
        <f t="shared" si="6"/>
        <v>8</v>
      </c>
      <c r="O8" s="56">
        <f>VLOOKUP(A8,'BENS MOVEIS'!$A:$C,3,0)</f>
        <v>6592760.1100000003</v>
      </c>
      <c r="P8" s="56">
        <v>0</v>
      </c>
      <c r="Q8" s="72">
        <f t="shared" si="7"/>
        <v>6592760.1100000003</v>
      </c>
      <c r="R8" s="57">
        <f t="shared" si="8"/>
        <v>8.6546514296566334E-5</v>
      </c>
      <c r="S8" s="70" t="str" cm="1">
        <f t="array" ref="S8">_xlfn.IFS(R8&gt;20%,"10",R8&gt;10%,"7",R8&gt;0%,"4",R8=0,"0")</f>
        <v>4</v>
      </c>
      <c r="T8" s="74">
        <f t="shared" si="9"/>
        <v>8</v>
      </c>
      <c r="U8" s="55" t="s">
        <v>772</v>
      </c>
      <c r="V8" s="71" t="str">
        <f t="shared" si="10"/>
        <v>10</v>
      </c>
      <c r="W8" s="74">
        <f t="shared" si="11"/>
        <v>40</v>
      </c>
      <c r="X8" s="55">
        <f>VLOOKUP(A8,'NOTAS AUDITORIA-CONTINUA-OM'!$A:$C,3,0)</f>
        <v>26</v>
      </c>
      <c r="Y8" s="57">
        <f>VLOOKUP(A8,'NOTAS AUDITORIA-CONTINUA-OM'!$A:$D,4,0)</f>
        <v>4.3800539083557952E-3</v>
      </c>
      <c r="Z8" s="71" t="str">
        <f t="shared" si="12"/>
        <v>4</v>
      </c>
      <c r="AA8" s="74">
        <f t="shared" si="13"/>
        <v>12</v>
      </c>
      <c r="AB8" s="55">
        <f>VLOOKUP(A8,'OM em FOCO'!$B:$G,6,0)</f>
        <v>1</v>
      </c>
      <c r="AC8" s="71">
        <f t="shared" si="14"/>
        <v>2</v>
      </c>
      <c r="AD8" s="74">
        <f t="shared" si="15"/>
        <v>4</v>
      </c>
      <c r="AE8" s="71">
        <f>VLOOKUP(A8,OM_SIAFI!$B:$E,4,0)</f>
        <v>0</v>
      </c>
      <c r="AF8" s="74">
        <f t="shared" si="16"/>
        <v>0</v>
      </c>
      <c r="AG8" s="71">
        <f>VLOOKUP(A8,OM_SIAFI!$B:$F,5,0)</f>
        <v>10</v>
      </c>
      <c r="AH8" s="74">
        <f t="shared" si="17"/>
        <v>10</v>
      </c>
      <c r="AI8" s="86">
        <f t="shared" si="18"/>
        <v>110</v>
      </c>
      <c r="AJ8" s="166">
        <f t="shared" si="19"/>
        <v>7</v>
      </c>
    </row>
    <row r="9" spans="1:36" x14ac:dyDescent="0.25">
      <c r="A9" s="156">
        <v>788810</v>
      </c>
      <c r="B9" s="156" t="s">
        <v>505</v>
      </c>
      <c r="C9" s="56">
        <f>VLOOKUP(A9,EXEC_LICITACAO!$A:$Z,25,0)</f>
        <v>18677746.469999999</v>
      </c>
      <c r="D9" s="63">
        <f t="shared" si="0"/>
        <v>5.5364098990675812E-4</v>
      </c>
      <c r="E9" s="70" t="str" cm="1">
        <f t="array" ref="E9">_xlfn.IFS(D9&gt;20%,"10",D9&gt;10%,"7",D9&gt;0%,"4",D9=0,"0")</f>
        <v>4</v>
      </c>
      <c r="F9" s="74">
        <f t="shared" si="1"/>
        <v>16</v>
      </c>
      <c r="G9" s="56">
        <f>VLOOKUP(A9,PAGAMENTO!$A:$C,3,0)</f>
        <v>27627883.960000001</v>
      </c>
      <c r="H9" s="57">
        <f t="shared" si="2"/>
        <v>1.0540891205218041E-3</v>
      </c>
      <c r="I9" s="70" t="str" cm="1">
        <f t="array" ref="I9">_xlfn.IFS(H9&gt;20%,"10",H9&gt;10%,"7",H9&gt;0%,"4",H9=0,"0")</f>
        <v>4</v>
      </c>
      <c r="J9" s="74">
        <f t="shared" si="3"/>
        <v>12</v>
      </c>
      <c r="K9" s="56">
        <f>VLOOKUP(A9,MUNIC!C:E,3,0)</f>
        <v>1895893.8</v>
      </c>
      <c r="L9" s="57">
        <f t="shared" si="4"/>
        <v>8.9244477242509841E-3</v>
      </c>
      <c r="M9" s="70" t="str">
        <f t="shared" si="5"/>
        <v>4</v>
      </c>
      <c r="N9" s="74">
        <f t="shared" si="6"/>
        <v>8</v>
      </c>
      <c r="O9" s="56">
        <f>VLOOKUP(A9,'BENS MOVEIS'!$A:$C,3,0)</f>
        <v>34315870.960000001</v>
      </c>
      <c r="P9" s="56">
        <f>VLOOKUP(A9,'BENS IMOVEIS'!$A:$C,3,0)</f>
        <v>349196914.89999998</v>
      </c>
      <c r="Q9" s="72">
        <f t="shared" si="7"/>
        <v>383512785.85999995</v>
      </c>
      <c r="R9" s="57">
        <f t="shared" si="8"/>
        <v>5.0345673512377301E-3</v>
      </c>
      <c r="S9" s="70" t="str" cm="1">
        <f t="array" ref="S9">_xlfn.IFS(R9&gt;20%,"10",R9&gt;10%,"7",R9&gt;0%,"4",R9=0,"0")</f>
        <v>4</v>
      </c>
      <c r="T9" s="74">
        <f t="shared" si="9"/>
        <v>8</v>
      </c>
      <c r="U9" s="55" t="s">
        <v>772</v>
      </c>
      <c r="V9" s="71" t="str">
        <f t="shared" si="10"/>
        <v>10</v>
      </c>
      <c r="W9" s="74">
        <f t="shared" si="11"/>
        <v>40</v>
      </c>
      <c r="X9" s="55">
        <f>VLOOKUP(A9,'NOTAS AUDITORIA-CONTINUA-OM'!$A:$C,3,0)</f>
        <v>23</v>
      </c>
      <c r="Y9" s="57">
        <f>VLOOKUP(A9,'NOTAS AUDITORIA-CONTINUA-OM'!$A:$D,4,0)</f>
        <v>3.8746630727762802E-3</v>
      </c>
      <c r="Z9" s="71" t="str">
        <f t="shared" si="12"/>
        <v>4</v>
      </c>
      <c r="AA9" s="74">
        <f t="shared" si="13"/>
        <v>12</v>
      </c>
      <c r="AB9" s="55">
        <f>VLOOKUP(A9,'OM em FOCO'!$B:$G,6,0)</f>
        <v>0</v>
      </c>
      <c r="AC9" s="71">
        <f t="shared" si="14"/>
        <v>0</v>
      </c>
      <c r="AD9" s="74">
        <f t="shared" si="15"/>
        <v>0</v>
      </c>
      <c r="AE9" s="71">
        <f>VLOOKUP(A9,OM_SIAFI!$B:$E,4,0)</f>
        <v>0</v>
      </c>
      <c r="AF9" s="74">
        <f t="shared" si="16"/>
        <v>0</v>
      </c>
      <c r="AG9" s="71">
        <f>VLOOKUP(A9,OM_SIAFI!$B:$F,5,0)</f>
        <v>10</v>
      </c>
      <c r="AH9" s="74">
        <f t="shared" si="17"/>
        <v>10</v>
      </c>
      <c r="AI9" s="86">
        <f t="shared" si="18"/>
        <v>106</v>
      </c>
      <c r="AJ9" s="166">
        <f t="shared" si="19"/>
        <v>8</v>
      </c>
    </row>
    <row r="10" spans="1:36" x14ac:dyDescent="0.25">
      <c r="A10" s="55">
        <v>783602</v>
      </c>
      <c r="B10" s="55" t="s">
        <v>384</v>
      </c>
      <c r="C10" s="56">
        <f>VLOOKUP(A10,EXEC_LICITACAO!$A:$Z,25,0)</f>
        <v>6088975.0100000007</v>
      </c>
      <c r="D10" s="63">
        <f t="shared" si="0"/>
        <v>1.8048784190686753E-4</v>
      </c>
      <c r="E10" s="70" t="str" cm="1">
        <f t="array" ref="E10">_xlfn.IFS(D10&gt;20%,"10",D10&gt;10%,"7",D10&gt;0%,"4",D10=0,"0")</f>
        <v>4</v>
      </c>
      <c r="F10" s="74">
        <f t="shared" si="1"/>
        <v>16</v>
      </c>
      <c r="G10" s="56">
        <f>VLOOKUP(A10,PAGAMENTO!$A:$C,3,0)</f>
        <v>30403513.039999999</v>
      </c>
      <c r="H10" s="57">
        <f t="shared" si="2"/>
        <v>1.1599879443357415E-3</v>
      </c>
      <c r="I10" s="70" t="str" cm="1">
        <f t="array" ref="I10">_xlfn.IFS(H10&gt;20%,"10",H10&gt;10%,"7",H10&gt;0%,"4",H10=0,"0")</f>
        <v>4</v>
      </c>
      <c r="J10" s="74">
        <f t="shared" si="3"/>
        <v>12</v>
      </c>
      <c r="K10" s="56">
        <f>VLOOKUP(A10,MUNIC!C:E,3,0)</f>
        <v>1061663.7</v>
      </c>
      <c r="L10" s="57">
        <f t="shared" si="4"/>
        <v>4.9975173669458061E-3</v>
      </c>
      <c r="M10" s="70" t="str">
        <f t="shared" si="5"/>
        <v>4</v>
      </c>
      <c r="N10" s="74">
        <f t="shared" si="6"/>
        <v>8</v>
      </c>
      <c r="O10" s="56">
        <f>VLOOKUP(A10,'BENS MOVEIS'!$A:$C,3,0)</f>
        <v>5670947.4900000002</v>
      </c>
      <c r="P10" s="56">
        <f>VLOOKUP(A10,'BENS IMOVEIS'!$A:$C,3,0)</f>
        <v>276656624.43000001</v>
      </c>
      <c r="Q10" s="72">
        <f t="shared" si="7"/>
        <v>282327571.92000002</v>
      </c>
      <c r="R10" s="57">
        <f t="shared" si="8"/>
        <v>3.7062575964847502E-3</v>
      </c>
      <c r="S10" s="70" t="str" cm="1">
        <f t="array" ref="S10">_xlfn.IFS(R10&gt;20%,"10",R10&gt;10%,"7",R10&gt;0%,"4",R10=0,"0")</f>
        <v>4</v>
      </c>
      <c r="T10" s="74">
        <f t="shared" si="9"/>
        <v>8</v>
      </c>
      <c r="U10" s="55" t="s">
        <v>772</v>
      </c>
      <c r="V10" s="71" t="str">
        <f t="shared" si="10"/>
        <v>10</v>
      </c>
      <c r="W10" s="74">
        <f t="shared" si="11"/>
        <v>40</v>
      </c>
      <c r="X10" s="55">
        <f>VLOOKUP(A10,'NOTAS AUDITORIA-CONTINUA-OM'!$A:$C,3,0)</f>
        <v>56</v>
      </c>
      <c r="Y10" s="57">
        <f>VLOOKUP(A10,'NOTAS AUDITORIA-CONTINUA-OM'!$A:$D,4,0)</f>
        <v>9.433962264150943E-3</v>
      </c>
      <c r="Z10" s="71" t="str">
        <f t="shared" si="12"/>
        <v>4</v>
      </c>
      <c r="AA10" s="74">
        <f t="shared" si="13"/>
        <v>12</v>
      </c>
      <c r="AB10" s="55">
        <f>VLOOKUP(A10,'OM em FOCO'!$B:$G,6,0)</f>
        <v>0</v>
      </c>
      <c r="AC10" s="71">
        <f t="shared" si="14"/>
        <v>0</v>
      </c>
      <c r="AD10" s="74">
        <f t="shared" si="15"/>
        <v>0</v>
      </c>
      <c r="AE10" s="71">
        <f>VLOOKUP(A10,OM_SIAFI!$B:$E,4,0)</f>
        <v>10</v>
      </c>
      <c r="AF10" s="74">
        <f t="shared" si="16"/>
        <v>10</v>
      </c>
      <c r="AG10" s="71">
        <f>VLOOKUP(A10,OM_SIAFI!$B:$F,5,0)</f>
        <v>0</v>
      </c>
      <c r="AH10" s="74">
        <f t="shared" si="17"/>
        <v>0</v>
      </c>
      <c r="AI10" s="86">
        <f t="shared" si="18"/>
        <v>106</v>
      </c>
      <c r="AJ10" s="166">
        <f t="shared" si="19"/>
        <v>9</v>
      </c>
    </row>
    <row r="11" spans="1:36" x14ac:dyDescent="0.25">
      <c r="A11" s="156">
        <v>781000</v>
      </c>
      <c r="B11" s="156" t="s">
        <v>315</v>
      </c>
      <c r="C11" s="56">
        <f>VLOOKUP(A11,EXEC_LICITACAO!$A:$Z,25,0)</f>
        <v>50619969.530000001</v>
      </c>
      <c r="D11" s="63">
        <f t="shared" si="0"/>
        <v>1.5004642066778807E-3</v>
      </c>
      <c r="E11" s="70" t="str" cm="1">
        <f t="array" ref="E11">_xlfn.IFS(D11&gt;20%,"10",D11&gt;10%,"7",D11&gt;0%,"4",D11=0,"0")</f>
        <v>4</v>
      </c>
      <c r="F11" s="74">
        <f t="shared" si="1"/>
        <v>16</v>
      </c>
      <c r="G11" s="56">
        <f>VLOOKUP(A11,PAGAMENTO!$A:$C,3,0)</f>
        <v>91359000.400000006</v>
      </c>
      <c r="H11" s="57">
        <f t="shared" si="2"/>
        <v>3.4856280894625257E-3</v>
      </c>
      <c r="I11" s="70" t="str" cm="1">
        <f t="array" ref="I11">_xlfn.IFS(H11&gt;20%,"10",H11&gt;10%,"7",H11&gt;0%,"4",H11=0,"0")</f>
        <v>4</v>
      </c>
      <c r="J11" s="74">
        <f t="shared" si="3"/>
        <v>12</v>
      </c>
      <c r="K11" s="56">
        <f>VLOOKUP(A11,MUNIC!C:E,3,0)</f>
        <v>12799722</v>
      </c>
      <c r="L11" s="57">
        <f t="shared" si="4"/>
        <v>6.0251502417458858E-2</v>
      </c>
      <c r="M11" s="70" t="str">
        <f t="shared" si="5"/>
        <v>4</v>
      </c>
      <c r="N11" s="74">
        <f t="shared" si="6"/>
        <v>8</v>
      </c>
      <c r="O11" s="56">
        <f>VLOOKUP(A11,'BENS MOVEIS'!$A:$C,3,0)</f>
        <v>26645778.120000001</v>
      </c>
      <c r="P11" s="56">
        <f>VLOOKUP(A11,'BENS IMOVEIS'!$A:$C,3,0)</f>
        <v>1305300721.1900001</v>
      </c>
      <c r="Q11" s="72">
        <f t="shared" si="7"/>
        <v>1331946499.3099999</v>
      </c>
      <c r="R11" s="57">
        <f t="shared" si="8"/>
        <v>1.7485138973878784E-2</v>
      </c>
      <c r="S11" s="70" t="str" cm="1">
        <f t="array" ref="S11">_xlfn.IFS(R11&gt;20%,"10",R11&gt;10%,"7",R11&gt;0%,"4",R11=0,"0")</f>
        <v>4</v>
      </c>
      <c r="T11" s="74">
        <f t="shared" si="9"/>
        <v>8</v>
      </c>
      <c r="U11" s="55">
        <f>VLOOKUP(A11,'Tempo sem Auditoria'!$A:$M,13,0)</f>
        <v>8</v>
      </c>
      <c r="V11" s="71" t="str">
        <f t="shared" si="10"/>
        <v>10</v>
      </c>
      <c r="W11" s="74">
        <f t="shared" si="11"/>
        <v>40</v>
      </c>
      <c r="X11" s="55">
        <f>VLOOKUP(A11,'NOTAS AUDITORIA-CONTINUA-OM'!$A:$C,3,0)</f>
        <v>119</v>
      </c>
      <c r="Y11" s="57">
        <f>VLOOKUP(A11,'NOTAS AUDITORIA-CONTINUA-OM'!$A:$D,4,0)</f>
        <v>2.0047169811320754E-2</v>
      </c>
      <c r="Z11" s="71" t="str">
        <f t="shared" si="12"/>
        <v>4</v>
      </c>
      <c r="AA11" s="74">
        <f t="shared" si="13"/>
        <v>12</v>
      </c>
      <c r="AB11" s="55">
        <f>VLOOKUP(A11,'OM em FOCO'!$B:$G,6,0)</f>
        <v>0</v>
      </c>
      <c r="AC11" s="71">
        <f t="shared" si="14"/>
        <v>0</v>
      </c>
      <c r="AD11" s="74">
        <f t="shared" si="15"/>
        <v>0</v>
      </c>
      <c r="AE11" s="71">
        <f>VLOOKUP(A11,OM_SIAFI!$B:$E,4,0)</f>
        <v>5</v>
      </c>
      <c r="AF11" s="74">
        <f t="shared" si="16"/>
        <v>5</v>
      </c>
      <c r="AG11" s="71">
        <f>VLOOKUP(A11,OM_SIAFI!$B:$F,5,0)</f>
        <v>4</v>
      </c>
      <c r="AH11" s="74">
        <f t="shared" si="17"/>
        <v>4</v>
      </c>
      <c r="AI11" s="86">
        <f t="shared" si="18"/>
        <v>105</v>
      </c>
      <c r="AJ11" s="166">
        <f t="shared" si="19"/>
        <v>10</v>
      </c>
    </row>
    <row r="12" spans="1:36" x14ac:dyDescent="0.25">
      <c r="A12" s="156">
        <v>771100</v>
      </c>
      <c r="B12" s="156" t="s">
        <v>291</v>
      </c>
      <c r="C12" s="56">
        <f>VLOOKUP(A12,EXEC_LICITACAO!$A:$Z,25,0)</f>
        <v>43869206.599999994</v>
      </c>
      <c r="D12" s="63">
        <f t="shared" si="0"/>
        <v>1.3003598162904116E-3</v>
      </c>
      <c r="E12" s="70" t="str" cm="1">
        <f t="array" ref="E12">_xlfn.IFS(D12&gt;20%,"10",D12&gt;10%,"7",D12&gt;0%,"4",D12=0,"0")</f>
        <v>4</v>
      </c>
      <c r="F12" s="74">
        <f t="shared" si="1"/>
        <v>16</v>
      </c>
      <c r="G12" s="56">
        <f>VLOOKUP(A12,PAGAMENTO!$A:$C,3,0)</f>
        <v>21374904.91</v>
      </c>
      <c r="H12" s="57">
        <f t="shared" si="2"/>
        <v>8.1551865319978321E-4</v>
      </c>
      <c r="I12" s="70" t="str" cm="1">
        <f t="array" ref="I12">_xlfn.IFS(H12&gt;20%,"10",H12&gt;10%,"7",H12&gt;0%,"4",H12=0,"0")</f>
        <v>4</v>
      </c>
      <c r="J12" s="74">
        <f t="shared" si="3"/>
        <v>12</v>
      </c>
      <c r="K12" s="56">
        <f>VLOOKUP(A12,MUNIC!C:E,3,0)</f>
        <v>2635729.2000000002</v>
      </c>
      <c r="L12" s="57">
        <f t="shared" si="4"/>
        <v>1.2407038548615893E-2</v>
      </c>
      <c r="M12" s="70" t="str">
        <f t="shared" si="5"/>
        <v>4</v>
      </c>
      <c r="N12" s="74">
        <f t="shared" si="6"/>
        <v>8</v>
      </c>
      <c r="O12" s="56">
        <f>VLOOKUP(A12,'BENS MOVEIS'!$A:$C,3,0)</f>
        <v>14394135.380000001</v>
      </c>
      <c r="P12" s="56">
        <f>VLOOKUP(A12,'BENS IMOVEIS'!$A:$C,3,0)</f>
        <v>1310239319.2</v>
      </c>
      <c r="Q12" s="72">
        <f t="shared" si="7"/>
        <v>1324633454.5800002</v>
      </c>
      <c r="R12" s="57">
        <f t="shared" si="8"/>
        <v>1.738913691712014E-2</v>
      </c>
      <c r="S12" s="70" t="str" cm="1">
        <f t="array" ref="S12">_xlfn.IFS(R12&gt;20%,"10",R12&gt;10%,"7",R12&gt;0%,"4",R12=0,"0")</f>
        <v>4</v>
      </c>
      <c r="T12" s="74">
        <f t="shared" si="9"/>
        <v>8</v>
      </c>
      <c r="U12" s="55" t="s">
        <v>772</v>
      </c>
      <c r="V12" s="71" t="str">
        <f t="shared" si="10"/>
        <v>10</v>
      </c>
      <c r="W12" s="74">
        <f t="shared" si="11"/>
        <v>40</v>
      </c>
      <c r="X12" s="55">
        <f>VLOOKUP(A12,'NOTAS AUDITORIA-CONTINUA-OM'!$A:$C,3,0)</f>
        <v>85</v>
      </c>
      <c r="Y12" s="57">
        <f>VLOOKUP(A12,'NOTAS AUDITORIA-CONTINUA-OM'!$A:$D,4,0)</f>
        <v>1.4319407008086253E-2</v>
      </c>
      <c r="Z12" s="71" t="str">
        <f t="shared" si="12"/>
        <v>4</v>
      </c>
      <c r="AA12" s="74">
        <f t="shared" si="13"/>
        <v>12</v>
      </c>
      <c r="AB12" s="55">
        <f>VLOOKUP(A12,'OM em FOCO'!$B:$G,6,0)</f>
        <v>0</v>
      </c>
      <c r="AC12" s="71">
        <f t="shared" si="14"/>
        <v>0</v>
      </c>
      <c r="AD12" s="74">
        <f t="shared" si="15"/>
        <v>0</v>
      </c>
      <c r="AE12" s="71">
        <f>VLOOKUP(A12,OM_SIAFI!$B:$E,4,0)</f>
        <v>5</v>
      </c>
      <c r="AF12" s="74">
        <f t="shared" si="16"/>
        <v>5</v>
      </c>
      <c r="AG12" s="71">
        <f>VLOOKUP(A12,OM_SIAFI!$B:$F,5,0)</f>
        <v>4</v>
      </c>
      <c r="AH12" s="74">
        <f t="shared" si="17"/>
        <v>4</v>
      </c>
      <c r="AI12" s="86">
        <f t="shared" si="18"/>
        <v>105</v>
      </c>
      <c r="AJ12" s="166">
        <f t="shared" si="19"/>
        <v>11</v>
      </c>
    </row>
    <row r="13" spans="1:36" x14ac:dyDescent="0.25">
      <c r="A13" s="156">
        <v>751212</v>
      </c>
      <c r="B13" s="156" t="s">
        <v>248</v>
      </c>
      <c r="C13" s="56">
        <f>VLOOKUP(A13,EXEC_LICITACAO!$A:$Z,25,0)</f>
        <v>23210973.370000001</v>
      </c>
      <c r="D13" s="63">
        <f t="shared" si="0"/>
        <v>6.8801374373009163E-4</v>
      </c>
      <c r="E13" s="70" t="str" cm="1">
        <f t="array" ref="E13">_xlfn.IFS(D13&gt;20%,"10",D13&gt;10%,"7",D13&gt;0%,"4",D13=0,"0")</f>
        <v>4</v>
      </c>
      <c r="F13" s="74">
        <f t="shared" si="1"/>
        <v>16</v>
      </c>
      <c r="G13" s="56">
        <f>VLOOKUP(A13,PAGAMENTO!$A:$C,3,0)</f>
        <v>40892488.930000007</v>
      </c>
      <c r="H13" s="57">
        <f t="shared" si="2"/>
        <v>1.5601747768514704E-3</v>
      </c>
      <c r="I13" s="70" t="str" cm="1">
        <f t="array" ref="I13">_xlfn.IFS(H13&gt;20%,"10",H13&gt;10%,"7",H13&gt;0%,"4",H13=0,"0")</f>
        <v>4</v>
      </c>
      <c r="J13" s="74">
        <f t="shared" si="3"/>
        <v>12</v>
      </c>
      <c r="K13" s="56">
        <f>VLOOKUP(A13,MUNIC!C:E,3,0)</f>
        <v>3879226.2</v>
      </c>
      <c r="L13" s="57">
        <f t="shared" si="4"/>
        <v>1.8260490873721301E-2</v>
      </c>
      <c r="M13" s="70" t="str">
        <f t="shared" si="5"/>
        <v>4</v>
      </c>
      <c r="N13" s="74">
        <f t="shared" si="6"/>
        <v>8</v>
      </c>
      <c r="O13" s="56">
        <f>VLOOKUP(A13,'BENS MOVEIS'!$A:$C,3,0)</f>
        <v>44723476.299999997</v>
      </c>
      <c r="P13" s="56">
        <f>VLOOKUP(A13,'BENS IMOVEIS'!$A:$C,3,0)</f>
        <v>121769760.33</v>
      </c>
      <c r="Q13" s="72">
        <f t="shared" si="7"/>
        <v>166493236.63</v>
      </c>
      <c r="R13" s="57">
        <f t="shared" si="8"/>
        <v>2.1856413768830268E-3</v>
      </c>
      <c r="S13" s="70" t="str" cm="1">
        <f t="array" ref="S13">_xlfn.IFS(R13&gt;20%,"10",R13&gt;10%,"7",R13&gt;0%,"4",R13=0,"0")</f>
        <v>4</v>
      </c>
      <c r="T13" s="74">
        <f t="shared" si="9"/>
        <v>8</v>
      </c>
      <c r="U13" s="55">
        <f>VLOOKUP(A13,'Tempo sem Auditoria'!$A:$M,13,0)</f>
        <v>7</v>
      </c>
      <c r="V13" s="71" t="str">
        <f t="shared" si="10"/>
        <v>10</v>
      </c>
      <c r="W13" s="74">
        <f t="shared" si="11"/>
        <v>40</v>
      </c>
      <c r="X13" s="55">
        <f>VLOOKUP(A13,'NOTAS AUDITORIA-CONTINUA-OM'!$A:$C,3,0)</f>
        <v>94</v>
      </c>
      <c r="Y13" s="57">
        <f>VLOOKUP(A13,'NOTAS AUDITORIA-CONTINUA-OM'!$A:$D,4,0)</f>
        <v>1.5835579514824796E-2</v>
      </c>
      <c r="Z13" s="71" t="str">
        <f t="shared" si="12"/>
        <v>4</v>
      </c>
      <c r="AA13" s="74">
        <f t="shared" si="13"/>
        <v>12</v>
      </c>
      <c r="AB13" s="55">
        <f>VLOOKUP(A13,'OM em FOCO'!$B:$G,6,0)</f>
        <v>0</v>
      </c>
      <c r="AC13" s="71">
        <f t="shared" si="14"/>
        <v>0</v>
      </c>
      <c r="AD13" s="74">
        <f t="shared" si="15"/>
        <v>0</v>
      </c>
      <c r="AE13" s="71">
        <f>VLOOKUP(A13,OM_SIAFI!$B:$E,4,0)</f>
        <v>5</v>
      </c>
      <c r="AF13" s="74">
        <f t="shared" si="16"/>
        <v>5</v>
      </c>
      <c r="AG13" s="71">
        <f>VLOOKUP(A13,OM_SIAFI!$B:$F,5,0)</f>
        <v>4</v>
      </c>
      <c r="AH13" s="74">
        <f t="shared" si="17"/>
        <v>4</v>
      </c>
      <c r="AI13" s="86">
        <f t="shared" si="18"/>
        <v>105</v>
      </c>
      <c r="AJ13" s="166">
        <f t="shared" si="19"/>
        <v>12</v>
      </c>
    </row>
    <row r="14" spans="1:36" x14ac:dyDescent="0.25">
      <c r="A14" s="55">
        <v>752000</v>
      </c>
      <c r="B14" s="55" t="s">
        <v>253</v>
      </c>
      <c r="C14" s="56">
        <f>VLOOKUP(A14,EXEC_LICITACAO!$A:$Z,25,0)</f>
        <v>16427518.169999998</v>
      </c>
      <c r="D14" s="63">
        <f t="shared" si="0"/>
        <v>4.8694029742604462E-4</v>
      </c>
      <c r="E14" s="70" t="str" cm="1">
        <f t="array" ref="E14">_xlfn.IFS(D14&gt;20%,"10",D14&gt;10%,"7",D14&gt;0%,"4",D14=0,"0")</f>
        <v>4</v>
      </c>
      <c r="F14" s="74">
        <f t="shared" si="1"/>
        <v>16</v>
      </c>
      <c r="G14" s="56">
        <f>VLOOKUP(A14,PAGAMENTO!$A:$C,3,0)</f>
        <v>37272187.960000008</v>
      </c>
      <c r="H14" s="57">
        <f t="shared" si="2"/>
        <v>1.4220491110923208E-3</v>
      </c>
      <c r="I14" s="70" t="str" cm="1">
        <f t="array" ref="I14">_xlfn.IFS(H14&gt;20%,"10",H14&gt;10%,"7",H14&gt;0%,"4",H14=0,"0")</f>
        <v>4</v>
      </c>
      <c r="J14" s="74">
        <f t="shared" si="3"/>
        <v>12</v>
      </c>
      <c r="K14" s="56">
        <f>VLOOKUP(A14,MUNIC!C:E,3,0)</f>
        <v>1180959</v>
      </c>
      <c r="L14" s="57">
        <f t="shared" si="4"/>
        <v>5.5590702706996131E-3</v>
      </c>
      <c r="M14" s="70" t="str">
        <f t="shared" si="5"/>
        <v>4</v>
      </c>
      <c r="N14" s="74">
        <f t="shared" si="6"/>
        <v>8</v>
      </c>
      <c r="O14" s="56">
        <f>VLOOKUP(A14,'BENS MOVEIS'!$A:$C,3,0)</f>
        <v>8523569.5299999993</v>
      </c>
      <c r="P14" s="56">
        <f>VLOOKUP(A14,'BENS IMOVEIS'!$A:$C,3,0)</f>
        <v>12116677.109999999</v>
      </c>
      <c r="Q14" s="72">
        <f t="shared" si="7"/>
        <v>20640246.640000001</v>
      </c>
      <c r="R14" s="57">
        <f t="shared" si="8"/>
        <v>2.7095501293970413E-4</v>
      </c>
      <c r="S14" s="70" t="str" cm="1">
        <f t="array" ref="S14">_xlfn.IFS(R14&gt;20%,"10",R14&gt;10%,"7",R14&gt;0%,"4",R14=0,"0")</f>
        <v>4</v>
      </c>
      <c r="T14" s="74">
        <f t="shared" si="9"/>
        <v>8</v>
      </c>
      <c r="U14" s="55" t="s">
        <v>772</v>
      </c>
      <c r="V14" s="71" t="str">
        <f t="shared" si="10"/>
        <v>10</v>
      </c>
      <c r="W14" s="74">
        <f t="shared" si="11"/>
        <v>40</v>
      </c>
      <c r="X14" s="55">
        <f>VLOOKUP(A14,'NOTAS AUDITORIA-CONTINUA-OM'!$A:$C,3,0)</f>
        <v>26</v>
      </c>
      <c r="Y14" s="57">
        <f>VLOOKUP(A14,'NOTAS AUDITORIA-CONTINUA-OM'!$A:$D,4,0)</f>
        <v>4.3800539083557952E-3</v>
      </c>
      <c r="Z14" s="71" t="str">
        <f t="shared" si="12"/>
        <v>4</v>
      </c>
      <c r="AA14" s="74">
        <f t="shared" si="13"/>
        <v>12</v>
      </c>
      <c r="AB14" s="55">
        <f>VLOOKUP(A14,'OM em FOCO'!$B:$G,6,0)</f>
        <v>1</v>
      </c>
      <c r="AC14" s="71">
        <f t="shared" si="14"/>
        <v>2</v>
      </c>
      <c r="AD14" s="74">
        <f t="shared" si="15"/>
        <v>4</v>
      </c>
      <c r="AE14" s="71">
        <f>VLOOKUP(A14,OM_SIAFI!$B:$E,4,0)</f>
        <v>5</v>
      </c>
      <c r="AF14" s="74">
        <f t="shared" si="16"/>
        <v>5</v>
      </c>
      <c r="AG14" s="71">
        <f>VLOOKUP(A14,OM_SIAFI!$B:$F,5,0)</f>
        <v>0</v>
      </c>
      <c r="AH14" s="74">
        <f t="shared" si="17"/>
        <v>0</v>
      </c>
      <c r="AI14" s="86">
        <f t="shared" si="18"/>
        <v>105</v>
      </c>
      <c r="AJ14" s="166">
        <f t="shared" si="19"/>
        <v>13</v>
      </c>
    </row>
    <row r="15" spans="1:36" x14ac:dyDescent="0.25">
      <c r="A15" s="55">
        <v>771000</v>
      </c>
      <c r="B15" s="55" t="s">
        <v>290</v>
      </c>
      <c r="C15" s="56">
        <f>VLOOKUP(A15,EXEC_LICITACAO!$A:$Z,25,0)</f>
        <v>15494548.550000001</v>
      </c>
      <c r="D15" s="63">
        <f t="shared" si="0"/>
        <v>4.5928545026343985E-4</v>
      </c>
      <c r="E15" s="70" t="str" cm="1">
        <f t="array" ref="E15">_xlfn.IFS(D15&gt;20%,"10",D15&gt;10%,"7",D15&gt;0%,"4",D15=0,"0")</f>
        <v>4</v>
      </c>
      <c r="F15" s="74">
        <f t="shared" si="1"/>
        <v>16</v>
      </c>
      <c r="G15" s="56">
        <f>VLOOKUP(A15,PAGAMENTO!$A:$C,3,0)</f>
        <v>38596348.160000004</v>
      </c>
      <c r="H15" s="57">
        <f t="shared" si="2"/>
        <v>1.4725699132887105E-3</v>
      </c>
      <c r="I15" s="70" t="str" cm="1">
        <f t="array" ref="I15">_xlfn.IFS(H15&gt;20%,"10",H15&gt;10%,"7",H15&gt;0%,"4",H15=0,"0")</f>
        <v>4</v>
      </c>
      <c r="J15" s="74">
        <f t="shared" si="3"/>
        <v>12</v>
      </c>
      <c r="K15" s="56">
        <f>VLOOKUP(A15,MUNIC!C:E,3,0)</f>
        <v>1893015.9</v>
      </c>
      <c r="L15" s="57">
        <f t="shared" si="4"/>
        <v>8.9109007269953244E-3</v>
      </c>
      <c r="M15" s="70" t="str">
        <f t="shared" si="5"/>
        <v>4</v>
      </c>
      <c r="N15" s="74">
        <f t="shared" si="6"/>
        <v>8</v>
      </c>
      <c r="O15" s="56">
        <f>VLOOKUP(A15,'BENS MOVEIS'!$A:$C,3,0)</f>
        <v>7932312.8899999997</v>
      </c>
      <c r="P15" s="56">
        <f>VLOOKUP(A15,'BENS IMOVEIS'!$A:$C,3,0)</f>
        <v>15300</v>
      </c>
      <c r="Q15" s="72">
        <f t="shared" si="7"/>
        <v>7947612.8899999997</v>
      </c>
      <c r="R15" s="57">
        <f t="shared" si="8"/>
        <v>1.0433235566460794E-4</v>
      </c>
      <c r="S15" s="70" t="str" cm="1">
        <f t="array" ref="S15">_xlfn.IFS(R15&gt;20%,"10",R15&gt;10%,"7",R15&gt;0%,"4",R15=0,"0")</f>
        <v>4</v>
      </c>
      <c r="T15" s="74">
        <f t="shared" si="9"/>
        <v>8</v>
      </c>
      <c r="U15" s="55" t="s">
        <v>772</v>
      </c>
      <c r="V15" s="71" t="str">
        <f t="shared" si="10"/>
        <v>10</v>
      </c>
      <c r="W15" s="74">
        <f t="shared" si="11"/>
        <v>40</v>
      </c>
      <c r="X15" s="55">
        <f>VLOOKUP(A15,'NOTAS AUDITORIA-CONTINUA-OM'!$A:$C,3,0)</f>
        <v>38</v>
      </c>
      <c r="Y15" s="57">
        <f>VLOOKUP(A15,'NOTAS AUDITORIA-CONTINUA-OM'!$A:$D,4,0)</f>
        <v>6.4016172506738541E-3</v>
      </c>
      <c r="Z15" s="71" t="str">
        <f t="shared" si="12"/>
        <v>4</v>
      </c>
      <c r="AA15" s="74">
        <f t="shared" si="13"/>
        <v>12</v>
      </c>
      <c r="AB15" s="55">
        <f>VLOOKUP(A15,'OM em FOCO'!$B:$G,6,0)</f>
        <v>1</v>
      </c>
      <c r="AC15" s="71">
        <f t="shared" si="14"/>
        <v>2</v>
      </c>
      <c r="AD15" s="74">
        <f t="shared" si="15"/>
        <v>4</v>
      </c>
      <c r="AE15" s="71">
        <f>VLOOKUP(A15,OM_SIAFI!$B:$E,4,0)</f>
        <v>5</v>
      </c>
      <c r="AF15" s="74">
        <f t="shared" si="16"/>
        <v>5</v>
      </c>
      <c r="AG15" s="71">
        <f>VLOOKUP(A15,OM_SIAFI!$B:$F,5,0)</f>
        <v>0</v>
      </c>
      <c r="AH15" s="74">
        <f t="shared" si="17"/>
        <v>0</v>
      </c>
      <c r="AI15" s="86">
        <f t="shared" si="18"/>
        <v>105</v>
      </c>
      <c r="AJ15" s="166">
        <f t="shared" si="19"/>
        <v>14</v>
      </c>
    </row>
    <row r="16" spans="1:36" x14ac:dyDescent="0.25">
      <c r="A16" s="55">
        <v>789330</v>
      </c>
      <c r="B16" s="55" t="s">
        <v>520</v>
      </c>
      <c r="C16" s="56">
        <f>VLOOKUP(A16,EXEC_LICITACAO!$A:$Z,25,0)</f>
        <v>10929679.66</v>
      </c>
      <c r="D16" s="63">
        <f t="shared" si="0"/>
        <v>3.2397477265500967E-4</v>
      </c>
      <c r="E16" s="70" t="str" cm="1">
        <f t="array" ref="E16">_xlfn.IFS(D16&gt;20%,"10",D16&gt;10%,"7",D16&gt;0%,"4",D16=0,"0")</f>
        <v>4</v>
      </c>
      <c r="F16" s="74">
        <f t="shared" si="1"/>
        <v>16</v>
      </c>
      <c r="G16" s="56">
        <f>VLOOKUP(A16,PAGAMENTO!$A:$C,3,0)</f>
        <v>12446830.730000002</v>
      </c>
      <c r="H16" s="57">
        <f t="shared" si="2"/>
        <v>4.7488504282357886E-4</v>
      </c>
      <c r="I16" s="70" t="str" cm="1">
        <f t="array" ref="I16">_xlfn.IFS(H16&gt;20%,"10",H16&gt;10%,"7",H16&gt;0%,"4",H16=0,"0")</f>
        <v>4</v>
      </c>
      <c r="J16" s="74">
        <f t="shared" si="3"/>
        <v>12</v>
      </c>
      <c r="K16" s="56">
        <f>VLOOKUP(A16,MUNIC!C:E,3,0)</f>
        <v>349443</v>
      </c>
      <c r="L16" s="57">
        <f t="shared" si="4"/>
        <v>1.6449158629589045E-3</v>
      </c>
      <c r="M16" s="70" t="str">
        <f t="shared" si="5"/>
        <v>4</v>
      </c>
      <c r="N16" s="74">
        <f t="shared" si="6"/>
        <v>8</v>
      </c>
      <c r="O16" s="56">
        <f>VLOOKUP(A16,'BENS MOVEIS'!$A:$C,3,0)</f>
        <v>6041260.5</v>
      </c>
      <c r="P16" s="56">
        <f>VLOOKUP(A16,'BENS IMOVEIS'!$A:$C,3,0)</f>
        <v>45242757.07</v>
      </c>
      <c r="Q16" s="72">
        <f t="shared" si="7"/>
        <v>51284017.57</v>
      </c>
      <c r="R16" s="57">
        <f t="shared" si="8"/>
        <v>6.7323137589596956E-4</v>
      </c>
      <c r="S16" s="70" t="str" cm="1">
        <f t="array" ref="S16">_xlfn.IFS(R16&gt;20%,"10",R16&gt;10%,"7",R16&gt;0%,"4",R16=0,"0")</f>
        <v>4</v>
      </c>
      <c r="T16" s="74">
        <f t="shared" si="9"/>
        <v>8</v>
      </c>
      <c r="U16" s="55" t="s">
        <v>772</v>
      </c>
      <c r="V16" s="71" t="str">
        <f t="shared" si="10"/>
        <v>10</v>
      </c>
      <c r="W16" s="74">
        <f t="shared" si="11"/>
        <v>40</v>
      </c>
      <c r="X16" s="55">
        <f>VLOOKUP(A16,'NOTAS AUDITORIA-CONTINUA-OM'!$A:$C,3,0)</f>
        <v>34</v>
      </c>
      <c r="Y16" s="57">
        <f>VLOOKUP(A16,'NOTAS AUDITORIA-CONTINUA-OM'!$A:$D,4,0)</f>
        <v>5.7277628032345014E-3</v>
      </c>
      <c r="Z16" s="71" t="str">
        <f t="shared" si="12"/>
        <v>4</v>
      </c>
      <c r="AA16" s="74">
        <f t="shared" si="13"/>
        <v>12</v>
      </c>
      <c r="AB16" s="55">
        <f>VLOOKUP(A16,'OM em FOCO'!$B:$G,6,0)</f>
        <v>1</v>
      </c>
      <c r="AC16" s="71">
        <f t="shared" si="14"/>
        <v>2</v>
      </c>
      <c r="AD16" s="74">
        <f t="shared" si="15"/>
        <v>4</v>
      </c>
      <c r="AE16" s="71">
        <f>VLOOKUP(A16,OM_SIAFI!$B:$E,4,0)</f>
        <v>5</v>
      </c>
      <c r="AF16" s="74">
        <f t="shared" si="16"/>
        <v>5</v>
      </c>
      <c r="AG16" s="71">
        <f>VLOOKUP(A16,OM_SIAFI!$B:$F,5,0)</f>
        <v>0</v>
      </c>
      <c r="AH16" s="74">
        <f t="shared" si="17"/>
        <v>0</v>
      </c>
      <c r="AI16" s="86">
        <f t="shared" si="18"/>
        <v>105</v>
      </c>
      <c r="AJ16" s="166">
        <f t="shared" si="19"/>
        <v>15</v>
      </c>
    </row>
    <row r="17" spans="1:36" x14ac:dyDescent="0.25">
      <c r="A17" s="55">
        <v>765704</v>
      </c>
      <c r="B17" s="55" t="s">
        <v>276</v>
      </c>
      <c r="C17" s="56">
        <f>VLOOKUP(A17,EXEC_LICITACAO!$A:$Z,25,0)</f>
        <v>6347248.1900000004</v>
      </c>
      <c r="D17" s="63">
        <f t="shared" si="0"/>
        <v>1.8814350953632358E-4</v>
      </c>
      <c r="E17" s="70" t="str" cm="1">
        <f t="array" ref="E17">_xlfn.IFS(D17&gt;20%,"10",D17&gt;10%,"7",D17&gt;0%,"4",D17=0,"0")</f>
        <v>4</v>
      </c>
      <c r="F17" s="74">
        <f t="shared" si="1"/>
        <v>16</v>
      </c>
      <c r="G17" s="56">
        <f>VLOOKUP(A17,PAGAMENTO!$A:$C,3,0)</f>
        <v>54065987.600000001</v>
      </c>
      <c r="H17" s="57">
        <f t="shared" si="2"/>
        <v>2.0627844463925703E-3</v>
      </c>
      <c r="I17" s="70" t="str" cm="1">
        <f t="array" ref="I17">_xlfn.IFS(H17&gt;20%,"10",H17&gt;10%,"7",H17&gt;0%,"4",H17=0,"0")</f>
        <v>4</v>
      </c>
      <c r="J17" s="74">
        <f t="shared" si="3"/>
        <v>12</v>
      </c>
      <c r="K17" s="56">
        <f>VLOOKUP(A17,MUNIC!C:E,3,0)</f>
        <v>1188693</v>
      </c>
      <c r="L17" s="57">
        <f t="shared" si="4"/>
        <v>5.5954761488660786E-3</v>
      </c>
      <c r="M17" s="70" t="str">
        <f t="shared" si="5"/>
        <v>4</v>
      </c>
      <c r="N17" s="74">
        <f t="shared" si="6"/>
        <v>8</v>
      </c>
      <c r="O17" s="56">
        <f>VLOOKUP(A17,'BENS MOVEIS'!$A:$C,3,0)</f>
        <v>9495775.3100000005</v>
      </c>
      <c r="P17" s="56">
        <f>VLOOKUP(A17,'BENS IMOVEIS'!$A:$C,3,0)</f>
        <v>10271027.359999999</v>
      </c>
      <c r="Q17" s="72">
        <f t="shared" si="7"/>
        <v>19766802.670000002</v>
      </c>
      <c r="R17" s="57">
        <f t="shared" si="8"/>
        <v>2.5948886981063849E-4</v>
      </c>
      <c r="S17" s="70" t="str" cm="1">
        <f t="array" ref="S17">_xlfn.IFS(R17&gt;20%,"10",R17&gt;10%,"7",R17&gt;0%,"4",R17=0,"0")</f>
        <v>4</v>
      </c>
      <c r="T17" s="74">
        <f t="shared" si="9"/>
        <v>8</v>
      </c>
      <c r="U17" s="55">
        <f>VLOOKUP(A17,'Tempo sem Auditoria'!$A:$M,13,0)</f>
        <v>9</v>
      </c>
      <c r="V17" s="71" t="str">
        <f t="shared" si="10"/>
        <v>10</v>
      </c>
      <c r="W17" s="74">
        <f t="shared" si="11"/>
        <v>40</v>
      </c>
      <c r="X17" s="55">
        <f>VLOOKUP(A17,'NOTAS AUDITORIA-CONTINUA-OM'!$A:$C,3,0)</f>
        <v>52</v>
      </c>
      <c r="Y17" s="57">
        <f>VLOOKUP(A17,'NOTAS AUDITORIA-CONTINUA-OM'!$A:$D,4,0)</f>
        <v>8.7601078167115903E-3</v>
      </c>
      <c r="Z17" s="71" t="str">
        <f t="shared" si="12"/>
        <v>4</v>
      </c>
      <c r="AA17" s="74">
        <f t="shared" si="13"/>
        <v>12</v>
      </c>
      <c r="AB17" s="55">
        <f>VLOOKUP(A17,'OM em FOCO'!$B:$G,6,0)</f>
        <v>1</v>
      </c>
      <c r="AC17" s="71">
        <f t="shared" si="14"/>
        <v>2</v>
      </c>
      <c r="AD17" s="74">
        <f t="shared" si="15"/>
        <v>4</v>
      </c>
      <c r="AE17" s="71">
        <f>VLOOKUP(A17,OM_SIAFI!$B:$E,4,0)</f>
        <v>5</v>
      </c>
      <c r="AF17" s="74">
        <f t="shared" si="16"/>
        <v>5</v>
      </c>
      <c r="AG17" s="71">
        <f>VLOOKUP(A17,OM_SIAFI!$B:$F,5,0)</f>
        <v>0</v>
      </c>
      <c r="AH17" s="74">
        <f t="shared" si="17"/>
        <v>0</v>
      </c>
      <c r="AI17" s="86">
        <f t="shared" si="18"/>
        <v>105</v>
      </c>
      <c r="AJ17" s="166">
        <f t="shared" si="19"/>
        <v>16</v>
      </c>
    </row>
    <row r="18" spans="1:36" x14ac:dyDescent="0.25">
      <c r="A18" s="55">
        <v>784800</v>
      </c>
      <c r="B18" s="55" t="s">
        <v>415</v>
      </c>
      <c r="C18" s="56">
        <f>VLOOKUP(A18,EXEC_LICITACAO!$A:$Z,25,0)</f>
        <v>16014538.51</v>
      </c>
      <c r="D18" s="63">
        <f t="shared" si="0"/>
        <v>4.7469885983393475E-4</v>
      </c>
      <c r="E18" s="70" t="str" cm="1">
        <f t="array" ref="E18">_xlfn.IFS(D18&gt;20%,"10",D18&gt;10%,"7",D18&gt;0%,"4",D18=0,"0")</f>
        <v>4</v>
      </c>
      <c r="F18" s="74">
        <f t="shared" si="1"/>
        <v>16</v>
      </c>
      <c r="G18" s="56">
        <f>VLOOKUP(A18,PAGAMENTO!$A:$C,3,0)</f>
        <v>36153747.300000004</v>
      </c>
      <c r="H18" s="57">
        <f t="shared" si="2"/>
        <v>1.3793771448511816E-3</v>
      </c>
      <c r="I18" s="70" t="str" cm="1">
        <f t="array" ref="I18">_xlfn.IFS(H18&gt;20%,"10",H18&gt;10%,"7",H18&gt;0%,"4",H18=0,"0")</f>
        <v>4</v>
      </c>
      <c r="J18" s="74">
        <f t="shared" si="3"/>
        <v>12</v>
      </c>
      <c r="K18" s="56">
        <f>VLOOKUP(A18,MUNIC!C:E,3,0)</f>
        <v>0</v>
      </c>
      <c r="L18" s="57">
        <f t="shared" si="4"/>
        <v>0</v>
      </c>
      <c r="M18" s="70" t="str">
        <f t="shared" si="5"/>
        <v>0</v>
      </c>
      <c r="N18" s="74">
        <f t="shared" si="6"/>
        <v>0</v>
      </c>
      <c r="O18" s="56">
        <f>VLOOKUP(A18,'BENS MOVEIS'!$A:$C,3,0)</f>
        <v>21479571.030000001</v>
      </c>
      <c r="P18" s="56">
        <v>0</v>
      </c>
      <c r="Q18" s="72">
        <f t="shared" si="7"/>
        <v>21479571.030000001</v>
      </c>
      <c r="R18" s="57">
        <f t="shared" si="8"/>
        <v>2.8197325099274799E-4</v>
      </c>
      <c r="S18" s="70" t="str" cm="1">
        <f t="array" ref="S18">_xlfn.IFS(R18&gt;20%,"10",R18&gt;10%,"7",R18&gt;0%,"4",R18=0,"0")</f>
        <v>4</v>
      </c>
      <c r="T18" s="74">
        <f t="shared" si="9"/>
        <v>8</v>
      </c>
      <c r="U18" s="55">
        <f>VLOOKUP(A18,'Tempo sem Auditoria'!$A:$M,13,0)</f>
        <v>8</v>
      </c>
      <c r="V18" s="71" t="str">
        <f t="shared" si="10"/>
        <v>10</v>
      </c>
      <c r="W18" s="74">
        <f t="shared" si="11"/>
        <v>40</v>
      </c>
      <c r="X18" s="55">
        <f>VLOOKUP(A18,'NOTAS AUDITORIA-CONTINUA-OM'!$A:$C,3,0)</f>
        <v>28</v>
      </c>
      <c r="Y18" s="57">
        <f>VLOOKUP(A18,'NOTAS AUDITORIA-CONTINUA-OM'!$A:$D,4,0)</f>
        <v>4.7169811320754715E-3</v>
      </c>
      <c r="Z18" s="71" t="str">
        <f t="shared" si="12"/>
        <v>4</v>
      </c>
      <c r="AA18" s="74">
        <f t="shared" si="13"/>
        <v>12</v>
      </c>
      <c r="AB18" s="55">
        <f>VLOOKUP(A18,'OM em FOCO'!$B:$G,6,0)</f>
        <v>2</v>
      </c>
      <c r="AC18" s="71">
        <f t="shared" si="14"/>
        <v>2</v>
      </c>
      <c r="AD18" s="74">
        <f t="shared" si="15"/>
        <v>4</v>
      </c>
      <c r="AE18" s="71">
        <f>VLOOKUP(A18,OM_SIAFI!$B:$E,4,0)</f>
        <v>0</v>
      </c>
      <c r="AF18" s="74">
        <f t="shared" si="16"/>
        <v>0</v>
      </c>
      <c r="AG18" s="71">
        <f>VLOOKUP(A18,OM_SIAFI!$B:$F,5,0)</f>
        <v>10</v>
      </c>
      <c r="AH18" s="74">
        <f t="shared" si="17"/>
        <v>10</v>
      </c>
      <c r="AI18" s="86">
        <f t="shared" si="18"/>
        <v>102</v>
      </c>
      <c r="AJ18" s="166">
        <f t="shared" si="19"/>
        <v>17</v>
      </c>
    </row>
    <row r="19" spans="1:36" x14ac:dyDescent="0.25">
      <c r="A19" s="55">
        <v>753000</v>
      </c>
      <c r="B19" s="55" t="s">
        <v>255</v>
      </c>
      <c r="C19" s="56">
        <f>VLOOKUP(A19,EXEC_LICITACAO!$A:$Z,25,0)</f>
        <v>4784704.1400000006</v>
      </c>
      <c r="D19" s="63">
        <f t="shared" si="0"/>
        <v>1.4182697793523291E-4</v>
      </c>
      <c r="E19" s="70" t="str" cm="1">
        <f t="array" ref="E19">_xlfn.IFS(D19&gt;20%,"10",D19&gt;10%,"7",D19&gt;0%,"4",D19=0,"0")</f>
        <v>4</v>
      </c>
      <c r="F19" s="74">
        <f t="shared" si="1"/>
        <v>16</v>
      </c>
      <c r="G19" s="56">
        <f>VLOOKUP(A19,PAGAMENTO!$A:$C,3,0)</f>
        <v>32787692.339999996</v>
      </c>
      <c r="H19" s="57">
        <f t="shared" si="2"/>
        <v>1.2509517497846798E-3</v>
      </c>
      <c r="I19" s="70" t="str" cm="1">
        <f t="array" ref="I19">_xlfn.IFS(H19&gt;20%,"10",H19&gt;10%,"7",H19&gt;0%,"4",H19=0,"0")</f>
        <v>4</v>
      </c>
      <c r="J19" s="74">
        <f t="shared" si="3"/>
        <v>12</v>
      </c>
      <c r="K19" s="56">
        <f>VLOOKUP(A19,MUNIC!C:E,3,0)</f>
        <v>760536</v>
      </c>
      <c r="L19" s="57">
        <f t="shared" si="4"/>
        <v>3.5800337415581749E-3</v>
      </c>
      <c r="M19" s="70" t="str">
        <f t="shared" si="5"/>
        <v>4</v>
      </c>
      <c r="N19" s="74">
        <f t="shared" si="6"/>
        <v>8</v>
      </c>
      <c r="O19" s="56">
        <f>VLOOKUP(A19,'BENS MOVEIS'!$A:$C,3,0)</f>
        <v>21331003.379999999</v>
      </c>
      <c r="P19" s="56">
        <f>VLOOKUP(A19,'BENS IMOVEIS'!$A:$C,3,0)</f>
        <v>95878779.340000004</v>
      </c>
      <c r="Q19" s="72">
        <f t="shared" si="7"/>
        <v>117209782.72</v>
      </c>
      <c r="R19" s="57">
        <f t="shared" si="8"/>
        <v>1.5386724174124261E-3</v>
      </c>
      <c r="S19" s="70" t="str" cm="1">
        <f t="array" ref="S19">_xlfn.IFS(R19&gt;20%,"10",R19&gt;10%,"7",R19&gt;0%,"4",R19=0,"0")</f>
        <v>4</v>
      </c>
      <c r="T19" s="74">
        <f t="shared" si="9"/>
        <v>8</v>
      </c>
      <c r="U19" s="55" t="s">
        <v>772</v>
      </c>
      <c r="V19" s="71" t="str">
        <f t="shared" si="10"/>
        <v>10</v>
      </c>
      <c r="W19" s="74">
        <f t="shared" si="11"/>
        <v>40</v>
      </c>
      <c r="X19" s="55">
        <f>VLOOKUP(A19,'NOTAS AUDITORIA-CONTINUA-OM'!$A:$C,3,0)</f>
        <v>14</v>
      </c>
      <c r="Y19" s="57">
        <f>VLOOKUP(A19,'NOTAS AUDITORIA-CONTINUA-OM'!$A:$D,4,0)</f>
        <v>2.3584905660377358E-3</v>
      </c>
      <c r="Z19" s="71" t="str">
        <f t="shared" si="12"/>
        <v>4</v>
      </c>
      <c r="AA19" s="74">
        <f t="shared" si="13"/>
        <v>12</v>
      </c>
      <c r="AB19" s="55">
        <f>VLOOKUP(A19,'OM em FOCO'!$B:$G,6,0)</f>
        <v>0</v>
      </c>
      <c r="AC19" s="71">
        <f t="shared" si="14"/>
        <v>0</v>
      </c>
      <c r="AD19" s="74">
        <f t="shared" si="15"/>
        <v>0</v>
      </c>
      <c r="AE19" s="71">
        <f>VLOOKUP(A19,OM_SIAFI!$B:$E,4,0)</f>
        <v>0</v>
      </c>
      <c r="AF19" s="74">
        <f t="shared" si="16"/>
        <v>0</v>
      </c>
      <c r="AG19" s="71">
        <f>VLOOKUP(A19,OM_SIAFI!$B:$F,5,0)</f>
        <v>6</v>
      </c>
      <c r="AH19" s="74">
        <f t="shared" si="17"/>
        <v>6</v>
      </c>
      <c r="AI19" s="86">
        <f t="shared" si="18"/>
        <v>102</v>
      </c>
      <c r="AJ19" s="166">
        <f t="shared" si="19"/>
        <v>18</v>
      </c>
    </row>
    <row r="20" spans="1:36" x14ac:dyDescent="0.25">
      <c r="A20" s="156">
        <v>791181</v>
      </c>
      <c r="B20" s="156" t="s">
        <v>536</v>
      </c>
      <c r="C20" s="56">
        <f>VLOOKUP(A20,EXEC_LICITACAO!$A:$Z,25,0)</f>
        <v>53465294.199999996</v>
      </c>
      <c r="D20" s="63">
        <f t="shared" si="0"/>
        <v>1.5848045937494756E-3</v>
      </c>
      <c r="E20" s="70" t="str" cm="1">
        <f t="array" ref="E20">_xlfn.IFS(D20&gt;20%,"10",D20&gt;10%,"7",D20&gt;0%,"4",D20=0,"0")</f>
        <v>4</v>
      </c>
      <c r="F20" s="74">
        <f t="shared" si="1"/>
        <v>16</v>
      </c>
      <c r="G20" s="56">
        <f>VLOOKUP(A20,PAGAMENTO!$A:$C,3,0)</f>
        <v>13638312.039999999</v>
      </c>
      <c r="H20" s="57">
        <f t="shared" si="2"/>
        <v>5.2034373549777752E-4</v>
      </c>
      <c r="I20" s="70" t="str" cm="1">
        <f t="array" ref="I20">_xlfn.IFS(H20&gt;20%,"10",H20&gt;10%,"7",H20&gt;0%,"4",H20=0,"0")</f>
        <v>4</v>
      </c>
      <c r="J20" s="74">
        <f t="shared" si="3"/>
        <v>12</v>
      </c>
      <c r="K20" s="56">
        <f>VLOOKUP(A20,MUNIC!C:E,3,0)</f>
        <v>928145.85</v>
      </c>
      <c r="L20" s="57">
        <f t="shared" si="4"/>
        <v>4.3690153524451082E-3</v>
      </c>
      <c r="M20" s="70" t="str">
        <f t="shared" si="5"/>
        <v>4</v>
      </c>
      <c r="N20" s="74">
        <f t="shared" si="6"/>
        <v>8</v>
      </c>
      <c r="O20" s="56">
        <f>VLOOKUP(A20,'BENS MOVEIS'!$A:$C,3,0)</f>
        <v>4922804.51</v>
      </c>
      <c r="P20" s="56">
        <f>VLOOKUP(A20,'BENS IMOVEIS'!$A:$C,3,0)</f>
        <v>781848.22</v>
      </c>
      <c r="Q20" s="72">
        <f t="shared" si="7"/>
        <v>5704652.7299999995</v>
      </c>
      <c r="R20" s="57">
        <f t="shared" si="8"/>
        <v>7.4887877128277768E-5</v>
      </c>
      <c r="S20" s="70" t="str" cm="1">
        <f t="array" ref="S20">_xlfn.IFS(R20&gt;20%,"10",R20&gt;10%,"7",R20&gt;0%,"4",R20=0,"0")</f>
        <v>4</v>
      </c>
      <c r="T20" s="74">
        <f t="shared" si="9"/>
        <v>8</v>
      </c>
      <c r="U20" s="55" t="s">
        <v>772</v>
      </c>
      <c r="V20" s="71" t="str">
        <f t="shared" si="10"/>
        <v>10</v>
      </c>
      <c r="W20" s="74">
        <f t="shared" si="11"/>
        <v>40</v>
      </c>
      <c r="X20" s="55">
        <f>VLOOKUP(A20,'NOTAS AUDITORIA-CONTINUA-OM'!$A:$C,3,0)</f>
        <v>56</v>
      </c>
      <c r="Y20" s="57">
        <f>VLOOKUP(A20,'NOTAS AUDITORIA-CONTINUA-OM'!$A:$D,4,0)</f>
        <v>9.433962264150943E-3</v>
      </c>
      <c r="Z20" s="71" t="str">
        <f t="shared" si="12"/>
        <v>4</v>
      </c>
      <c r="AA20" s="74">
        <f t="shared" si="13"/>
        <v>12</v>
      </c>
      <c r="AB20" s="55">
        <f>VLOOKUP(A20,'OM em FOCO'!$B:$G,6,0)</f>
        <v>0</v>
      </c>
      <c r="AC20" s="71">
        <f t="shared" si="14"/>
        <v>0</v>
      </c>
      <c r="AD20" s="74">
        <f t="shared" si="15"/>
        <v>0</v>
      </c>
      <c r="AE20" s="71">
        <f>VLOOKUP(A20,OM_SIAFI!$B:$E,4,0)</f>
        <v>5</v>
      </c>
      <c r="AF20" s="74">
        <f t="shared" si="16"/>
        <v>5</v>
      </c>
      <c r="AG20" s="71">
        <f>VLOOKUP(A20,OM_SIAFI!$B:$F,5,0)</f>
        <v>0</v>
      </c>
      <c r="AH20" s="74">
        <f t="shared" si="17"/>
        <v>0</v>
      </c>
      <c r="AI20" s="86">
        <f t="shared" si="18"/>
        <v>101</v>
      </c>
      <c r="AJ20" s="166">
        <f t="shared" si="19"/>
        <v>19</v>
      </c>
    </row>
    <row r="21" spans="1:36" x14ac:dyDescent="0.25">
      <c r="A21" s="156">
        <v>789000</v>
      </c>
      <c r="B21" s="156" t="s">
        <v>507</v>
      </c>
      <c r="C21" s="56">
        <f>VLOOKUP(A21,EXEC_LICITACAO!$A:$Z,25,0)</f>
        <v>26213065.830000002</v>
      </c>
      <c r="D21" s="63">
        <f t="shared" si="0"/>
        <v>7.7700100158882915E-4</v>
      </c>
      <c r="E21" s="70" t="str" cm="1">
        <f t="array" ref="E21">_xlfn.IFS(D21&gt;20%,"10",D21&gt;10%,"7",D21&gt;0%,"4",D21=0,"0")</f>
        <v>4</v>
      </c>
      <c r="F21" s="74">
        <f t="shared" si="1"/>
        <v>16</v>
      </c>
      <c r="G21" s="56">
        <f>VLOOKUP(A21,PAGAMENTO!$A:$C,3,0)</f>
        <v>60065465.43999999</v>
      </c>
      <c r="H21" s="57">
        <f t="shared" si="2"/>
        <v>2.291683059442762E-3</v>
      </c>
      <c r="I21" s="70" t="str" cm="1">
        <f t="array" ref="I21">_xlfn.IFS(H21&gt;20%,"10",H21&gt;10%,"7",H21&gt;0%,"4",H21=0,"0")</f>
        <v>4</v>
      </c>
      <c r="J21" s="74">
        <f t="shared" si="3"/>
        <v>12</v>
      </c>
      <c r="K21" s="56">
        <f>VLOOKUP(A21,MUNIC!C:E,3,0)</f>
        <v>873069.6</v>
      </c>
      <c r="L21" s="57">
        <f t="shared" si="4"/>
        <v>4.1097576271586084E-3</v>
      </c>
      <c r="M21" s="70" t="str">
        <f t="shared" si="5"/>
        <v>4</v>
      </c>
      <c r="N21" s="74">
        <f t="shared" si="6"/>
        <v>8</v>
      </c>
      <c r="O21" s="56">
        <f>VLOOKUP(A21,'BENS MOVEIS'!$A:$C,3,0)</f>
        <v>9040914.8699999992</v>
      </c>
      <c r="P21" s="56">
        <f>VLOOKUP(A21,'BENS IMOVEIS'!$A:$C,3,0)</f>
        <v>98628211.609999999</v>
      </c>
      <c r="Q21" s="72">
        <f t="shared" si="7"/>
        <v>107669126.48</v>
      </c>
      <c r="R21" s="57">
        <f t="shared" si="8"/>
        <v>1.413427371650586E-3</v>
      </c>
      <c r="S21" s="70" t="str" cm="1">
        <f t="array" ref="S21">_xlfn.IFS(R21&gt;20%,"10",R21&gt;10%,"7",R21&gt;0%,"4",R21=0,"0")</f>
        <v>4</v>
      </c>
      <c r="T21" s="74">
        <f t="shared" si="9"/>
        <v>8</v>
      </c>
      <c r="U21" s="55" t="s">
        <v>772</v>
      </c>
      <c r="V21" s="71" t="str">
        <f t="shared" si="10"/>
        <v>10</v>
      </c>
      <c r="W21" s="74">
        <f t="shared" si="11"/>
        <v>40</v>
      </c>
      <c r="X21" s="55">
        <f>VLOOKUP(A21,'NOTAS AUDITORIA-CONTINUA-OM'!$A:$C,3,0)</f>
        <v>82</v>
      </c>
      <c r="Y21" s="57">
        <f>VLOOKUP(A21,'NOTAS AUDITORIA-CONTINUA-OM'!$A:$D,4,0)</f>
        <v>1.3814016172506738E-2</v>
      </c>
      <c r="Z21" s="71" t="str">
        <f t="shared" si="12"/>
        <v>4</v>
      </c>
      <c r="AA21" s="74">
        <f t="shared" si="13"/>
        <v>12</v>
      </c>
      <c r="AB21" s="55">
        <f>VLOOKUP(A21,'OM em FOCO'!$B:$G,6,0)</f>
        <v>0</v>
      </c>
      <c r="AC21" s="71">
        <f t="shared" si="14"/>
        <v>0</v>
      </c>
      <c r="AD21" s="74">
        <f t="shared" si="15"/>
        <v>0</v>
      </c>
      <c r="AE21" s="71">
        <f>VLOOKUP(A21,OM_SIAFI!$B:$E,4,0)</f>
        <v>5</v>
      </c>
      <c r="AF21" s="74">
        <f t="shared" si="16"/>
        <v>5</v>
      </c>
      <c r="AG21" s="71">
        <f>VLOOKUP(A21,OM_SIAFI!$B:$F,5,0)</f>
        <v>0</v>
      </c>
      <c r="AH21" s="74">
        <f t="shared" si="17"/>
        <v>0</v>
      </c>
      <c r="AI21" s="86">
        <f t="shared" si="18"/>
        <v>101</v>
      </c>
      <c r="AJ21" s="166">
        <f t="shared" si="19"/>
        <v>20</v>
      </c>
    </row>
    <row r="22" spans="1:36" x14ac:dyDescent="0.25">
      <c r="A22" s="156">
        <v>765706</v>
      </c>
      <c r="B22" s="156" t="s">
        <v>278</v>
      </c>
      <c r="C22" s="56">
        <f>VLOOKUP(A22,EXEC_LICITACAO!$A:$Z,25,0)</f>
        <v>20216404.609999999</v>
      </c>
      <c r="D22" s="63">
        <f t="shared" si="0"/>
        <v>5.9924950146493495E-4</v>
      </c>
      <c r="E22" s="70" t="str" cm="1">
        <f t="array" ref="E22">_xlfn.IFS(D22&gt;20%,"10",D22&gt;10%,"7",D22&gt;0%,"4",D22=0,"0")</f>
        <v>4</v>
      </c>
      <c r="F22" s="74">
        <f t="shared" si="1"/>
        <v>16</v>
      </c>
      <c r="G22" s="56">
        <f>VLOOKUP(A22,PAGAMENTO!$A:$C,3,0)</f>
        <v>23053275.48</v>
      </c>
      <c r="H22" s="57">
        <f t="shared" si="2"/>
        <v>8.7955367523051054E-4</v>
      </c>
      <c r="I22" s="70" t="str" cm="1">
        <f t="array" ref="I22">_xlfn.IFS(H22&gt;20%,"10",H22&gt;10%,"7",H22&gt;0%,"4",H22=0,"0")</f>
        <v>4</v>
      </c>
      <c r="J22" s="74">
        <f t="shared" si="3"/>
        <v>12</v>
      </c>
      <c r="K22" s="56">
        <f>VLOOKUP(A22,MUNIC!C:E,3,0)</f>
        <v>598527</v>
      </c>
      <c r="L22" s="57">
        <f t="shared" si="4"/>
        <v>2.8174167366614993E-3</v>
      </c>
      <c r="M22" s="70" t="str">
        <f t="shared" si="5"/>
        <v>4</v>
      </c>
      <c r="N22" s="74">
        <f t="shared" si="6"/>
        <v>8</v>
      </c>
      <c r="O22" s="56">
        <f>VLOOKUP(A22,'BENS MOVEIS'!$A:$C,3,0)</f>
        <v>4737901.43</v>
      </c>
      <c r="P22" s="56">
        <f>VLOOKUP(A22,'BENS IMOVEIS'!$A:$C,3,0)</f>
        <v>50976625.32</v>
      </c>
      <c r="Q22" s="72">
        <f t="shared" si="7"/>
        <v>55714526.75</v>
      </c>
      <c r="R22" s="57">
        <f t="shared" si="8"/>
        <v>7.3139292275800735E-4</v>
      </c>
      <c r="S22" s="70" t="str" cm="1">
        <f t="array" ref="S22">_xlfn.IFS(R22&gt;20%,"10",R22&gt;10%,"7",R22&gt;0%,"4",R22=0,"0")</f>
        <v>4</v>
      </c>
      <c r="T22" s="74">
        <f t="shared" si="9"/>
        <v>8</v>
      </c>
      <c r="U22" s="55">
        <f>VLOOKUP(A22,'Tempo sem Auditoria'!$A:$M,13,0)</f>
        <v>9</v>
      </c>
      <c r="V22" s="71" t="str">
        <f t="shared" si="10"/>
        <v>10</v>
      </c>
      <c r="W22" s="74">
        <f t="shared" si="11"/>
        <v>40</v>
      </c>
      <c r="X22" s="55">
        <f>VLOOKUP(A22,'NOTAS AUDITORIA-CONTINUA-OM'!$A:$C,3,0)</f>
        <v>23</v>
      </c>
      <c r="Y22" s="57">
        <f>VLOOKUP(A22,'NOTAS AUDITORIA-CONTINUA-OM'!$A:$D,4,0)</f>
        <v>3.8746630727762802E-3</v>
      </c>
      <c r="Z22" s="71" t="str">
        <f t="shared" si="12"/>
        <v>4</v>
      </c>
      <c r="AA22" s="74">
        <f t="shared" si="13"/>
        <v>12</v>
      </c>
      <c r="AB22" s="55">
        <f>VLOOKUP(A22,'OM em FOCO'!$B:$G,6,0)</f>
        <v>0</v>
      </c>
      <c r="AC22" s="71">
        <f t="shared" si="14"/>
        <v>0</v>
      </c>
      <c r="AD22" s="74">
        <f t="shared" si="15"/>
        <v>0</v>
      </c>
      <c r="AE22" s="71">
        <f>VLOOKUP(A22,OM_SIAFI!$B:$E,4,0)</f>
        <v>5</v>
      </c>
      <c r="AF22" s="74">
        <f t="shared" si="16"/>
        <v>5</v>
      </c>
      <c r="AG22" s="71">
        <f>VLOOKUP(A22,OM_SIAFI!$B:$F,5,0)</f>
        <v>0</v>
      </c>
      <c r="AH22" s="74">
        <f t="shared" si="17"/>
        <v>0</v>
      </c>
      <c r="AI22" s="86">
        <f t="shared" si="18"/>
        <v>101</v>
      </c>
      <c r="AJ22" s="166">
        <f t="shared" si="19"/>
        <v>21</v>
      </c>
    </row>
    <row r="23" spans="1:36" x14ac:dyDescent="0.25">
      <c r="A23" s="55">
        <v>787010</v>
      </c>
      <c r="B23" s="55" t="s">
        <v>466</v>
      </c>
      <c r="C23" s="56">
        <f>VLOOKUP(A23,EXEC_LICITACAO!$A:$Z,25,0)</f>
        <v>15051797.780000001</v>
      </c>
      <c r="D23" s="63">
        <f t="shared" si="0"/>
        <v>4.4616154503330428E-4</v>
      </c>
      <c r="E23" s="70" t="str" cm="1">
        <f t="array" ref="E23">_xlfn.IFS(D23&gt;20%,"10",D23&gt;10%,"7",D23&gt;0%,"4",D23=0,"0")</f>
        <v>4</v>
      </c>
      <c r="F23" s="74">
        <f t="shared" si="1"/>
        <v>16</v>
      </c>
      <c r="G23" s="56">
        <f>VLOOKUP(A23,PAGAMENTO!$A:$C,3,0)</f>
        <v>9521648.8599999994</v>
      </c>
      <c r="H23" s="57">
        <f t="shared" si="2"/>
        <v>3.6328031807597176E-4</v>
      </c>
      <c r="I23" s="70" t="str" cm="1">
        <f t="array" ref="I23">_xlfn.IFS(H23&gt;20%,"10",H23&gt;10%,"7",H23&gt;0%,"4",H23=0,"0")</f>
        <v>4</v>
      </c>
      <c r="J23" s="74">
        <f t="shared" si="3"/>
        <v>12</v>
      </c>
      <c r="K23" s="56">
        <f>VLOOKUP(A23,MUNIC!C:E,3,0)</f>
        <v>2065590</v>
      </c>
      <c r="L23" s="57">
        <f t="shared" si="4"/>
        <v>9.7232503079737864E-3</v>
      </c>
      <c r="M23" s="70" t="str">
        <f t="shared" si="5"/>
        <v>4</v>
      </c>
      <c r="N23" s="74">
        <f t="shared" si="6"/>
        <v>8</v>
      </c>
      <c r="O23" s="56">
        <f>VLOOKUP(A23,'BENS MOVEIS'!$A:$C,3,0)</f>
        <v>1356838.44</v>
      </c>
      <c r="P23" s="56">
        <f>VLOOKUP(A23,'BENS IMOVEIS'!$A:$C,3,0)</f>
        <v>3013.69</v>
      </c>
      <c r="Q23" s="72">
        <f t="shared" si="7"/>
        <v>1359852.13</v>
      </c>
      <c r="R23" s="57">
        <f t="shared" si="8"/>
        <v>1.7851470377595942E-5</v>
      </c>
      <c r="S23" s="70" t="str" cm="1">
        <f t="array" ref="S23">_xlfn.IFS(R23&gt;20%,"10",R23&gt;10%,"7",R23&gt;0%,"4",R23=0,"0")</f>
        <v>4</v>
      </c>
      <c r="T23" s="74">
        <f t="shared" si="9"/>
        <v>8</v>
      </c>
      <c r="U23" s="55" t="s">
        <v>772</v>
      </c>
      <c r="V23" s="71" t="str">
        <f t="shared" si="10"/>
        <v>10</v>
      </c>
      <c r="W23" s="74">
        <f t="shared" si="11"/>
        <v>40</v>
      </c>
      <c r="X23" s="55">
        <f>VLOOKUP(A23,'NOTAS AUDITORIA-CONTINUA-OM'!$A:$C,3,0)</f>
        <v>55</v>
      </c>
      <c r="Y23" s="57">
        <f>VLOOKUP(A23,'NOTAS AUDITORIA-CONTINUA-OM'!$A:$D,4,0)</f>
        <v>9.2654986522911053E-3</v>
      </c>
      <c r="Z23" s="71" t="str">
        <f t="shared" si="12"/>
        <v>4</v>
      </c>
      <c r="AA23" s="74">
        <f t="shared" si="13"/>
        <v>12</v>
      </c>
      <c r="AB23" s="55">
        <f>VLOOKUP(A23,'OM em FOCO'!$B:$G,6,0)</f>
        <v>0</v>
      </c>
      <c r="AC23" s="71">
        <f t="shared" si="14"/>
        <v>0</v>
      </c>
      <c r="AD23" s="74">
        <f t="shared" si="15"/>
        <v>0</v>
      </c>
      <c r="AE23" s="71">
        <f>VLOOKUP(A23,OM_SIAFI!$B:$E,4,0)</f>
        <v>5</v>
      </c>
      <c r="AF23" s="74">
        <f t="shared" si="16"/>
        <v>5</v>
      </c>
      <c r="AG23" s="71">
        <f>VLOOKUP(A23,OM_SIAFI!$B:$F,5,0)</f>
        <v>0</v>
      </c>
      <c r="AH23" s="74">
        <f t="shared" si="17"/>
        <v>0</v>
      </c>
      <c r="AI23" s="86">
        <f t="shared" si="18"/>
        <v>101</v>
      </c>
      <c r="AJ23" s="166">
        <f t="shared" si="19"/>
        <v>22</v>
      </c>
    </row>
    <row r="24" spans="1:36" x14ac:dyDescent="0.25">
      <c r="A24" s="156">
        <v>731060</v>
      </c>
      <c r="B24" s="156" t="s">
        <v>210</v>
      </c>
      <c r="C24" s="56">
        <f>VLOOKUP(A24,EXEC_LICITACAO!$A:$Z,25,0)</f>
        <v>13081596.799999999</v>
      </c>
      <c r="D24" s="63">
        <f t="shared" si="0"/>
        <v>3.8776135084315014E-4</v>
      </c>
      <c r="E24" s="70" t="str" cm="1">
        <f t="array" ref="E24">_xlfn.IFS(D24&gt;20%,"10",D24&gt;10%,"7",D24&gt;0%,"4",D24=0,"0")</f>
        <v>4</v>
      </c>
      <c r="F24" s="74">
        <f t="shared" si="1"/>
        <v>16</v>
      </c>
      <c r="G24" s="56">
        <f>VLOOKUP(A24,PAGAMENTO!$A:$C,3,0)</f>
        <v>11527774.159999998</v>
      </c>
      <c r="H24" s="57">
        <f t="shared" si="2"/>
        <v>4.3982019554885874E-4</v>
      </c>
      <c r="I24" s="70" t="str" cm="1">
        <f t="array" ref="I24">_xlfn.IFS(H24&gt;20%,"10",H24&gt;10%,"7",H24&gt;0%,"4",H24=0,"0")</f>
        <v>4</v>
      </c>
      <c r="J24" s="74">
        <f t="shared" si="3"/>
        <v>12</v>
      </c>
      <c r="K24" s="56">
        <f>VLOOKUP(A24,MUNIC!C:E,3,0)</f>
        <v>1464640.2</v>
      </c>
      <c r="L24" s="57">
        <f t="shared" si="4"/>
        <v>6.8944288439239084E-3</v>
      </c>
      <c r="M24" s="70" t="str">
        <f t="shared" si="5"/>
        <v>4</v>
      </c>
      <c r="N24" s="74">
        <f t="shared" si="6"/>
        <v>8</v>
      </c>
      <c r="O24" s="56">
        <f>VLOOKUP(A24,'BENS MOVEIS'!$A:$C,3,0)</f>
        <v>77545836.849999994</v>
      </c>
      <c r="P24" s="56">
        <v>0</v>
      </c>
      <c r="Q24" s="72">
        <f t="shared" si="7"/>
        <v>77545836.849999994</v>
      </c>
      <c r="R24" s="57">
        <f t="shared" si="8"/>
        <v>1.0179836313773784E-3</v>
      </c>
      <c r="S24" s="70" t="str" cm="1">
        <f t="array" ref="S24">_xlfn.IFS(R24&gt;20%,"10",R24&gt;10%,"7",R24&gt;0%,"4",R24=0,"0")</f>
        <v>4</v>
      </c>
      <c r="T24" s="74">
        <f t="shared" si="9"/>
        <v>8</v>
      </c>
      <c r="U24" s="55" t="s">
        <v>772</v>
      </c>
      <c r="V24" s="71" t="str">
        <f t="shared" si="10"/>
        <v>10</v>
      </c>
      <c r="W24" s="74">
        <f t="shared" si="11"/>
        <v>40</v>
      </c>
      <c r="X24" s="55">
        <f>VLOOKUP(A24,'NOTAS AUDITORIA-CONTINUA-OM'!$A:$C,3,0)</f>
        <v>75</v>
      </c>
      <c r="Y24" s="57">
        <f>VLOOKUP(A24,'NOTAS AUDITORIA-CONTINUA-OM'!$A:$D,4,0)</f>
        <v>1.2634770889487871E-2</v>
      </c>
      <c r="Z24" s="71" t="str">
        <f t="shared" si="12"/>
        <v>4</v>
      </c>
      <c r="AA24" s="74">
        <f t="shared" si="13"/>
        <v>12</v>
      </c>
      <c r="AB24" s="55">
        <f>VLOOKUP(A24,'OM em FOCO'!$B:$G,6,0)</f>
        <v>0</v>
      </c>
      <c r="AC24" s="71">
        <f t="shared" si="14"/>
        <v>0</v>
      </c>
      <c r="AD24" s="74">
        <f t="shared" si="15"/>
        <v>0</v>
      </c>
      <c r="AE24" s="71">
        <f>VLOOKUP(A24,OM_SIAFI!$B:$E,4,0)</f>
        <v>5</v>
      </c>
      <c r="AF24" s="74">
        <f t="shared" si="16"/>
        <v>5</v>
      </c>
      <c r="AG24" s="71">
        <f>VLOOKUP(A24,OM_SIAFI!$B:$F,5,0)</f>
        <v>0</v>
      </c>
      <c r="AH24" s="74">
        <f t="shared" si="17"/>
        <v>0</v>
      </c>
      <c r="AI24" s="86">
        <f t="shared" si="18"/>
        <v>101</v>
      </c>
      <c r="AJ24" s="166">
        <f t="shared" si="19"/>
        <v>23</v>
      </c>
    </row>
    <row r="25" spans="1:36" x14ac:dyDescent="0.25">
      <c r="A25" s="156">
        <v>795380</v>
      </c>
      <c r="B25" s="156" t="s">
        <v>593</v>
      </c>
      <c r="C25" s="56">
        <f>VLOOKUP(A25,EXEC_LICITACAO!$A:$Z,25,0)</f>
        <v>13073916.099999998</v>
      </c>
      <c r="D25" s="63">
        <f t="shared" si="0"/>
        <v>3.8753368149567252E-4</v>
      </c>
      <c r="E25" s="70" t="str" cm="1">
        <f t="array" ref="E25">_xlfn.IFS(D25&gt;20%,"10",D25&gt;10%,"7",D25&gt;0%,"4",D25=0,"0")</f>
        <v>4</v>
      </c>
      <c r="F25" s="74">
        <f t="shared" si="1"/>
        <v>16</v>
      </c>
      <c r="G25" s="56">
        <f>VLOOKUP(A25,PAGAMENTO!$A:$C,3,0)</f>
        <v>35352308.710000001</v>
      </c>
      <c r="H25" s="57">
        <f t="shared" si="2"/>
        <v>1.3487997868563226E-3</v>
      </c>
      <c r="I25" s="70" t="str" cm="1">
        <f t="array" ref="I25">_xlfn.IFS(H25&gt;20%,"10",H25&gt;10%,"7",H25&gt;0%,"4",H25=0,"0")</f>
        <v>4</v>
      </c>
      <c r="J25" s="74">
        <f t="shared" si="3"/>
        <v>12</v>
      </c>
      <c r="K25" s="56">
        <f>VLOOKUP(A25,MUNIC!C:E,3,0)</f>
        <v>3091913.6</v>
      </c>
      <c r="L25" s="57">
        <f t="shared" si="4"/>
        <v>1.4554412958732535E-2</v>
      </c>
      <c r="M25" s="70" t="str">
        <f t="shared" si="5"/>
        <v>4</v>
      </c>
      <c r="N25" s="74">
        <f t="shared" si="6"/>
        <v>8</v>
      </c>
      <c r="O25" s="56">
        <f>VLOOKUP(A25,'BENS MOVEIS'!$A:$C,3,0)</f>
        <v>9622613.0899999999</v>
      </c>
      <c r="P25" s="56">
        <f>VLOOKUP(A25,'BENS IMOVEIS'!$A:$C,3,0)</f>
        <v>4407824161.5600004</v>
      </c>
      <c r="Q25" s="72">
        <f t="shared" si="7"/>
        <v>4417446774.6500006</v>
      </c>
      <c r="R25" s="57">
        <f t="shared" si="8"/>
        <v>5.7990070024945453E-2</v>
      </c>
      <c r="S25" s="70" t="str" cm="1">
        <f t="array" ref="S25">_xlfn.IFS(R25&gt;20%,"10",R25&gt;10%,"7",R25&gt;0%,"4",R25=0,"0")</f>
        <v>4</v>
      </c>
      <c r="T25" s="74">
        <f t="shared" si="9"/>
        <v>8</v>
      </c>
      <c r="U25" s="55">
        <f>VLOOKUP(A25,'Tempo sem Auditoria'!$A:$M,13,0)</f>
        <v>9</v>
      </c>
      <c r="V25" s="71" t="str">
        <f t="shared" si="10"/>
        <v>10</v>
      </c>
      <c r="W25" s="74">
        <f t="shared" si="11"/>
        <v>40</v>
      </c>
      <c r="X25" s="55">
        <f>VLOOKUP(A25,'NOTAS AUDITORIA-CONTINUA-OM'!$A:$C,3,0)</f>
        <v>71</v>
      </c>
      <c r="Y25" s="57">
        <f>VLOOKUP(A25,'NOTAS AUDITORIA-CONTINUA-OM'!$A:$D,4,0)</f>
        <v>1.1960916442048518E-2</v>
      </c>
      <c r="Z25" s="71" t="str">
        <f t="shared" si="12"/>
        <v>4</v>
      </c>
      <c r="AA25" s="74">
        <f t="shared" si="13"/>
        <v>12</v>
      </c>
      <c r="AB25" s="55">
        <f>VLOOKUP(A25,'OM em FOCO'!$B:$G,6,0)</f>
        <v>0</v>
      </c>
      <c r="AC25" s="71">
        <f t="shared" si="14"/>
        <v>0</v>
      </c>
      <c r="AD25" s="74">
        <f t="shared" si="15"/>
        <v>0</v>
      </c>
      <c r="AE25" s="71">
        <f>VLOOKUP(A25,OM_SIAFI!$B:$E,4,0)</f>
        <v>5</v>
      </c>
      <c r="AF25" s="74">
        <f t="shared" si="16"/>
        <v>5</v>
      </c>
      <c r="AG25" s="71">
        <f>VLOOKUP(A25,OM_SIAFI!$B:$F,5,0)</f>
        <v>0</v>
      </c>
      <c r="AH25" s="74">
        <f t="shared" si="17"/>
        <v>0</v>
      </c>
      <c r="AI25" s="86">
        <f t="shared" si="18"/>
        <v>101</v>
      </c>
      <c r="AJ25" s="166">
        <f t="shared" si="19"/>
        <v>24</v>
      </c>
    </row>
    <row r="26" spans="1:36" x14ac:dyDescent="0.25">
      <c r="A26" s="55">
        <v>780000</v>
      </c>
      <c r="B26" s="55" t="s">
        <v>311</v>
      </c>
      <c r="C26" s="56">
        <f>VLOOKUP(A26,EXEC_LICITACAO!$A:$Z,25,0)</f>
        <v>7308020.5299999993</v>
      </c>
      <c r="D26" s="63">
        <f t="shared" si="0"/>
        <v>2.1662247782337047E-4</v>
      </c>
      <c r="E26" s="70" t="str" cm="1">
        <f t="array" ref="E26">_xlfn.IFS(D26&gt;20%,"10",D26&gt;10%,"7",D26&gt;0%,"4",D26=0,"0")</f>
        <v>4</v>
      </c>
      <c r="F26" s="74">
        <f t="shared" si="1"/>
        <v>16</v>
      </c>
      <c r="G26" s="56">
        <f>VLOOKUP(A26,PAGAMENTO!$A:$C,3,0)</f>
        <v>41909117.350000001</v>
      </c>
      <c r="H26" s="57">
        <f t="shared" si="2"/>
        <v>1.5989622916204901E-3</v>
      </c>
      <c r="I26" s="70" t="str" cm="1">
        <f t="array" ref="I26">_xlfn.IFS(H26&gt;20%,"10",H26&gt;10%,"7",H26&gt;0%,"4",H26=0,"0")</f>
        <v>4</v>
      </c>
      <c r="J26" s="74">
        <f t="shared" si="3"/>
        <v>12</v>
      </c>
      <c r="K26" s="56">
        <f>VLOOKUP(A26,MUNIC!C:E,3,0)</f>
        <v>505512</v>
      </c>
      <c r="L26" s="57">
        <f t="shared" si="4"/>
        <v>2.3795717977354866E-3</v>
      </c>
      <c r="M26" s="70" t="str">
        <f t="shared" si="5"/>
        <v>4</v>
      </c>
      <c r="N26" s="74">
        <f t="shared" si="6"/>
        <v>8</v>
      </c>
      <c r="O26" s="56">
        <f>VLOOKUP(A26,'BENS MOVEIS'!$A:$C,3,0)</f>
        <v>19980710.379999999</v>
      </c>
      <c r="P26" s="56">
        <v>0</v>
      </c>
      <c r="Q26" s="72">
        <f t="shared" si="7"/>
        <v>19980710.379999999</v>
      </c>
      <c r="R26" s="57">
        <f t="shared" si="8"/>
        <v>2.6229694508909121E-4</v>
      </c>
      <c r="S26" s="70" t="str" cm="1">
        <f t="array" ref="S26">_xlfn.IFS(R26&gt;20%,"10",R26&gt;10%,"7",R26&gt;0%,"4",R26=0,"0")</f>
        <v>4</v>
      </c>
      <c r="T26" s="74">
        <f t="shared" si="9"/>
        <v>8</v>
      </c>
      <c r="U26" s="55" t="s">
        <v>772</v>
      </c>
      <c r="V26" s="71" t="str">
        <f t="shared" si="10"/>
        <v>10</v>
      </c>
      <c r="W26" s="74">
        <f t="shared" si="11"/>
        <v>40</v>
      </c>
      <c r="X26" s="55">
        <f>VLOOKUP(A26,'NOTAS AUDITORIA-CONTINUA-OM'!$A:$C,3,0)</f>
        <v>31</v>
      </c>
      <c r="Y26" s="57">
        <f>VLOOKUP(A26,'NOTAS AUDITORIA-CONTINUA-OM'!$A:$D,4,0)</f>
        <v>5.2223719676549865E-3</v>
      </c>
      <c r="Z26" s="71" t="str">
        <f t="shared" si="12"/>
        <v>4</v>
      </c>
      <c r="AA26" s="74">
        <f t="shared" si="13"/>
        <v>12</v>
      </c>
      <c r="AB26" s="55">
        <f>VLOOKUP(A26,'OM em FOCO'!$B:$G,6,0)</f>
        <v>0</v>
      </c>
      <c r="AC26" s="71">
        <f t="shared" si="14"/>
        <v>0</v>
      </c>
      <c r="AD26" s="74">
        <f t="shared" si="15"/>
        <v>0</v>
      </c>
      <c r="AE26" s="71">
        <f>VLOOKUP(A26,OM_SIAFI!$B:$E,4,0)</f>
        <v>5</v>
      </c>
      <c r="AF26" s="74">
        <f t="shared" si="16"/>
        <v>5</v>
      </c>
      <c r="AG26" s="71">
        <f>VLOOKUP(A26,OM_SIAFI!$B:$F,5,0)</f>
        <v>0</v>
      </c>
      <c r="AH26" s="74">
        <f t="shared" si="17"/>
        <v>0</v>
      </c>
      <c r="AI26" s="86">
        <f t="shared" si="18"/>
        <v>101</v>
      </c>
      <c r="AJ26" s="166">
        <f t="shared" si="19"/>
        <v>25</v>
      </c>
    </row>
    <row r="27" spans="1:36" x14ac:dyDescent="0.25">
      <c r="A27" s="156">
        <v>781312</v>
      </c>
      <c r="B27" s="156" t="s">
        <v>325</v>
      </c>
      <c r="C27" s="56">
        <f>VLOOKUP(A27,EXEC_LICITACAO!$A:$Z,25,0)</f>
        <v>7117083.7299999995</v>
      </c>
      <c r="D27" s="63">
        <f t="shared" si="0"/>
        <v>2.1096277796978162E-4</v>
      </c>
      <c r="E27" s="70" t="str" cm="1">
        <f t="array" ref="E27">_xlfn.IFS(D27&gt;20%,"10",D27&gt;10%,"7",D27&gt;0%,"4",D27=0,"0")</f>
        <v>4</v>
      </c>
      <c r="F27" s="74">
        <f t="shared" si="1"/>
        <v>16</v>
      </c>
      <c r="G27" s="56">
        <f>VLOOKUP(A27,PAGAMENTO!$A:$C,3,0)</f>
        <v>13275973.51</v>
      </c>
      <c r="H27" s="57">
        <f t="shared" si="2"/>
        <v>5.0651940125010821E-4</v>
      </c>
      <c r="I27" s="70" t="str" cm="1">
        <f t="array" ref="I27">_xlfn.IFS(H27&gt;20%,"10",H27&gt;10%,"7",H27&gt;0%,"4",H27=0,"0")</f>
        <v>4</v>
      </c>
      <c r="J27" s="74">
        <f t="shared" si="3"/>
        <v>12</v>
      </c>
      <c r="K27" s="56">
        <f>VLOOKUP(A27,MUNIC!C:E,3,0)</f>
        <v>236974.8</v>
      </c>
      <c r="L27" s="57">
        <f t="shared" si="4"/>
        <v>1.1154998315648439E-3</v>
      </c>
      <c r="M27" s="70" t="str">
        <f t="shared" si="5"/>
        <v>4</v>
      </c>
      <c r="N27" s="74">
        <f t="shared" si="6"/>
        <v>8</v>
      </c>
      <c r="O27" s="56">
        <f>VLOOKUP(A27,'BENS MOVEIS'!$A:$C,3,0)</f>
        <v>4081260.01</v>
      </c>
      <c r="P27" s="56">
        <f>VLOOKUP(A27,'BENS IMOVEIS'!$A:$C,3,0)</f>
        <v>16313290.07</v>
      </c>
      <c r="Q27" s="72">
        <f t="shared" si="7"/>
        <v>20394550.079999998</v>
      </c>
      <c r="R27" s="57">
        <f t="shared" si="8"/>
        <v>2.6772962926308535E-4</v>
      </c>
      <c r="S27" s="70" t="str" cm="1">
        <f t="array" ref="S27">_xlfn.IFS(R27&gt;20%,"10",R27&gt;10%,"7",R27&gt;0%,"4",R27=0,"0")</f>
        <v>4</v>
      </c>
      <c r="T27" s="74">
        <f t="shared" si="9"/>
        <v>8</v>
      </c>
      <c r="U27" s="55" t="s">
        <v>772</v>
      </c>
      <c r="V27" s="71" t="str">
        <f t="shared" si="10"/>
        <v>10</v>
      </c>
      <c r="W27" s="74">
        <f t="shared" si="11"/>
        <v>40</v>
      </c>
      <c r="X27" s="55">
        <f>VLOOKUP(A27,'NOTAS AUDITORIA-CONTINUA-OM'!$A:$C,3,0)</f>
        <v>48</v>
      </c>
      <c r="Y27" s="57">
        <f>VLOOKUP(A27,'NOTAS AUDITORIA-CONTINUA-OM'!$A:$D,4,0)</f>
        <v>8.0862533692722376E-3</v>
      </c>
      <c r="Z27" s="71" t="str">
        <f t="shared" si="12"/>
        <v>4</v>
      </c>
      <c r="AA27" s="74">
        <f t="shared" si="13"/>
        <v>12</v>
      </c>
      <c r="AB27" s="55">
        <f>VLOOKUP(A27,'OM em FOCO'!$B:$G,6,0)</f>
        <v>0</v>
      </c>
      <c r="AC27" s="71">
        <f t="shared" si="14"/>
        <v>0</v>
      </c>
      <c r="AD27" s="74">
        <f t="shared" si="15"/>
        <v>0</v>
      </c>
      <c r="AE27" s="71">
        <f>VLOOKUP(A27,OM_SIAFI!$B:$E,4,0)</f>
        <v>5</v>
      </c>
      <c r="AF27" s="74">
        <f t="shared" si="16"/>
        <v>5</v>
      </c>
      <c r="AG27" s="71">
        <f>VLOOKUP(A27,OM_SIAFI!$B:$F,5,0)</f>
        <v>0</v>
      </c>
      <c r="AH27" s="74">
        <f t="shared" si="17"/>
        <v>0</v>
      </c>
      <c r="AI27" s="86">
        <f t="shared" si="18"/>
        <v>101</v>
      </c>
      <c r="AJ27" s="166">
        <f t="shared" si="19"/>
        <v>26</v>
      </c>
    </row>
    <row r="28" spans="1:36" x14ac:dyDescent="0.25">
      <c r="A28" s="55">
        <v>785344</v>
      </c>
      <c r="B28" s="55" t="s">
        <v>432</v>
      </c>
      <c r="C28" s="56">
        <f>VLOOKUP(A28,EXEC_LICITACAO!$A:$Z,25,0)</f>
        <v>5717616.1199999992</v>
      </c>
      <c r="D28" s="63">
        <f t="shared" si="0"/>
        <v>1.6948011654768099E-4</v>
      </c>
      <c r="E28" s="70" t="str" cm="1">
        <f t="array" ref="E28">_xlfn.IFS(D28&gt;20%,"10",D28&gt;10%,"7",D28&gt;0%,"4",D28=0,"0")</f>
        <v>4</v>
      </c>
      <c r="F28" s="74">
        <f t="shared" si="1"/>
        <v>16</v>
      </c>
      <c r="G28" s="56">
        <f>VLOOKUP(A28,PAGAMENTO!$A:$C,3,0)</f>
        <v>10816264.209999999</v>
      </c>
      <c r="H28" s="57">
        <f t="shared" si="2"/>
        <v>4.1267389297556487E-4</v>
      </c>
      <c r="I28" s="70" t="str" cm="1">
        <f t="array" ref="I28">_xlfn.IFS(H28&gt;20%,"10",H28&gt;10%,"7",H28&gt;0%,"4",H28=0,"0")</f>
        <v>4</v>
      </c>
      <c r="J28" s="74">
        <f t="shared" si="3"/>
        <v>12</v>
      </c>
      <c r="K28" s="56">
        <f>VLOOKUP(A28,MUNIC!C:E,3,0)</f>
        <v>282951</v>
      </c>
      <c r="L28" s="57">
        <f t="shared" si="4"/>
        <v>1.3319213386448862E-3</v>
      </c>
      <c r="M28" s="70" t="str">
        <f t="shared" si="5"/>
        <v>4</v>
      </c>
      <c r="N28" s="74">
        <f t="shared" si="6"/>
        <v>8</v>
      </c>
      <c r="O28" s="56">
        <f>VLOOKUP(A28,'BENS MOVEIS'!$A:$C,3,0)</f>
        <v>4828477.08</v>
      </c>
      <c r="P28" s="56">
        <f>VLOOKUP(A28,'BENS IMOVEIS'!$A:$C,3,0)</f>
        <v>88842057.430000007</v>
      </c>
      <c r="Q28" s="72">
        <f t="shared" si="7"/>
        <v>93670534.510000005</v>
      </c>
      <c r="R28" s="57">
        <f t="shared" si="8"/>
        <v>1.2296607367588148E-3</v>
      </c>
      <c r="S28" s="70" t="str" cm="1">
        <f t="array" ref="S28">_xlfn.IFS(R28&gt;20%,"10",R28&gt;10%,"7",R28&gt;0%,"4",R28=0,"0")</f>
        <v>4</v>
      </c>
      <c r="T28" s="74">
        <f t="shared" si="9"/>
        <v>8</v>
      </c>
      <c r="U28" s="55" t="s">
        <v>772</v>
      </c>
      <c r="V28" s="71" t="str">
        <f t="shared" si="10"/>
        <v>10</v>
      </c>
      <c r="W28" s="74">
        <f t="shared" si="11"/>
        <v>40</v>
      </c>
      <c r="X28" s="55">
        <f>VLOOKUP(A28,'NOTAS AUDITORIA-CONTINUA-OM'!$A:$C,3,0)</f>
        <v>25</v>
      </c>
      <c r="Y28" s="57">
        <f>VLOOKUP(A28,'NOTAS AUDITORIA-CONTINUA-OM'!$A:$D,4,0)</f>
        <v>4.2115902964959566E-3</v>
      </c>
      <c r="Z28" s="71" t="str">
        <f t="shared" si="12"/>
        <v>4</v>
      </c>
      <c r="AA28" s="74">
        <f t="shared" si="13"/>
        <v>12</v>
      </c>
      <c r="AB28" s="55">
        <f>VLOOKUP(A28,'OM em FOCO'!$B:$G,6,0)</f>
        <v>0</v>
      </c>
      <c r="AC28" s="71">
        <f t="shared" si="14"/>
        <v>0</v>
      </c>
      <c r="AD28" s="74">
        <f t="shared" si="15"/>
        <v>0</v>
      </c>
      <c r="AE28" s="71">
        <f>VLOOKUP(A28,OM_SIAFI!$B:$E,4,0)</f>
        <v>5</v>
      </c>
      <c r="AF28" s="74">
        <f t="shared" si="16"/>
        <v>5</v>
      </c>
      <c r="AG28" s="71">
        <f>VLOOKUP(A28,OM_SIAFI!$B:$F,5,0)</f>
        <v>0</v>
      </c>
      <c r="AH28" s="74">
        <f t="shared" si="17"/>
        <v>0</v>
      </c>
      <c r="AI28" s="86">
        <f t="shared" si="18"/>
        <v>101</v>
      </c>
      <c r="AJ28" s="166">
        <f t="shared" si="19"/>
        <v>27</v>
      </c>
    </row>
    <row r="29" spans="1:36" x14ac:dyDescent="0.25">
      <c r="A29" s="55">
        <v>733100</v>
      </c>
      <c r="B29" s="55" t="s">
        <v>216</v>
      </c>
      <c r="C29" s="56">
        <f>VLOOKUP(A29,EXEC_LICITACAO!$A:$Z,25,0)</f>
        <v>5466889.1299999999</v>
      </c>
      <c r="D29" s="63">
        <f t="shared" si="0"/>
        <v>1.6204813115464116E-4</v>
      </c>
      <c r="E29" s="70" t="str" cm="1">
        <f t="array" ref="E29">_xlfn.IFS(D29&gt;20%,"10",D29&gt;10%,"7",D29&gt;0%,"4",D29=0,"0")</f>
        <v>4</v>
      </c>
      <c r="F29" s="74">
        <f t="shared" si="1"/>
        <v>16</v>
      </c>
      <c r="G29" s="56">
        <f>VLOOKUP(A29,PAGAMENTO!$A:$C,3,0)</f>
        <v>45088552.550000004</v>
      </c>
      <c r="H29" s="57">
        <f t="shared" si="2"/>
        <v>1.7202675663413585E-3</v>
      </c>
      <c r="I29" s="70" t="str" cm="1">
        <f t="array" ref="I29">_xlfn.IFS(H29&gt;20%,"10",H29&gt;10%,"7",H29&gt;0%,"4",H29=0,"0")</f>
        <v>4</v>
      </c>
      <c r="J29" s="74">
        <f t="shared" si="3"/>
        <v>12</v>
      </c>
      <c r="K29" s="56">
        <f>VLOOKUP(A29,MUNIC!C:E,3,0)</f>
        <v>1290718</v>
      </c>
      <c r="L29" s="57">
        <f t="shared" si="4"/>
        <v>6.075733418058428E-3</v>
      </c>
      <c r="M29" s="70" t="str">
        <f t="shared" si="5"/>
        <v>4</v>
      </c>
      <c r="N29" s="74">
        <f t="shared" si="6"/>
        <v>8</v>
      </c>
      <c r="O29" s="56">
        <f>VLOOKUP(A29,'BENS MOVEIS'!$A:$C,3,0)</f>
        <v>19786989.59</v>
      </c>
      <c r="P29" s="56">
        <f>VLOOKUP(A29,'BENS IMOVEIS'!$A:$C,3,0)</f>
        <v>209371592.96000001</v>
      </c>
      <c r="Q29" s="72">
        <f t="shared" si="7"/>
        <v>229158582.55000001</v>
      </c>
      <c r="R29" s="57">
        <f t="shared" si="8"/>
        <v>3.008281237286586E-3</v>
      </c>
      <c r="S29" s="70" t="str" cm="1">
        <f t="array" ref="S29">_xlfn.IFS(R29&gt;20%,"10",R29&gt;10%,"7",R29&gt;0%,"4",R29=0,"0")</f>
        <v>4</v>
      </c>
      <c r="T29" s="74">
        <f t="shared" si="9"/>
        <v>8</v>
      </c>
      <c r="U29" s="55" t="s">
        <v>772</v>
      </c>
      <c r="V29" s="71" t="str">
        <f t="shared" si="10"/>
        <v>10</v>
      </c>
      <c r="W29" s="74">
        <f t="shared" si="11"/>
        <v>40</v>
      </c>
      <c r="X29" s="55">
        <f>VLOOKUP(A29,'NOTAS AUDITORIA-CONTINUA-OM'!$A:$C,3,0)</f>
        <v>44</v>
      </c>
      <c r="Y29" s="57">
        <f>VLOOKUP(A29,'NOTAS AUDITORIA-CONTINUA-OM'!$A:$D,4,0)</f>
        <v>7.4123989218328841E-3</v>
      </c>
      <c r="Z29" s="71" t="str">
        <f t="shared" si="12"/>
        <v>4</v>
      </c>
      <c r="AA29" s="74">
        <f t="shared" si="13"/>
        <v>12</v>
      </c>
      <c r="AB29" s="55">
        <f>VLOOKUP(A29,'OM em FOCO'!$B:$G,6,0)</f>
        <v>0</v>
      </c>
      <c r="AC29" s="71">
        <f t="shared" si="14"/>
        <v>0</v>
      </c>
      <c r="AD29" s="74">
        <f t="shared" si="15"/>
        <v>0</v>
      </c>
      <c r="AE29" s="71">
        <f>VLOOKUP(A29,OM_SIAFI!$B:$E,4,0)</f>
        <v>5</v>
      </c>
      <c r="AF29" s="74">
        <f t="shared" si="16"/>
        <v>5</v>
      </c>
      <c r="AG29" s="71">
        <f>VLOOKUP(A29,OM_SIAFI!$B:$F,5,0)</f>
        <v>0</v>
      </c>
      <c r="AH29" s="74">
        <f t="shared" si="17"/>
        <v>0</v>
      </c>
      <c r="AI29" s="86">
        <f t="shared" si="18"/>
        <v>101</v>
      </c>
      <c r="AJ29" s="166">
        <f t="shared" si="19"/>
        <v>28</v>
      </c>
    </row>
    <row r="30" spans="1:36" x14ac:dyDescent="0.25">
      <c r="A30" s="55">
        <v>789300</v>
      </c>
      <c r="B30" s="55" t="s">
        <v>514</v>
      </c>
      <c r="C30" s="56">
        <f>VLOOKUP(A30,EXEC_LICITACAO!$A:$Z,25,0)</f>
        <v>5266695.55</v>
      </c>
      <c r="D30" s="63">
        <f t="shared" si="0"/>
        <v>1.5611404419280128E-4</v>
      </c>
      <c r="E30" s="70" t="str" cm="1">
        <f t="array" ref="E30">_xlfn.IFS(D30&gt;20%,"10",D30&gt;10%,"7",D30&gt;0%,"4",D30=0,"0")</f>
        <v>4</v>
      </c>
      <c r="F30" s="74">
        <f t="shared" si="1"/>
        <v>16</v>
      </c>
      <c r="G30" s="56">
        <f>VLOOKUP(A30,PAGAMENTO!$A:$C,3,0)</f>
        <v>14685695.859999999</v>
      </c>
      <c r="H30" s="57">
        <f t="shared" si="2"/>
        <v>5.6030466378569868E-4</v>
      </c>
      <c r="I30" s="70" t="str" cm="1">
        <f t="array" ref="I30">_xlfn.IFS(H30&gt;20%,"10",H30&gt;10%,"7",H30&gt;0%,"4",H30=0,"0")</f>
        <v>4</v>
      </c>
      <c r="J30" s="74">
        <f t="shared" si="3"/>
        <v>12</v>
      </c>
      <c r="K30" s="56">
        <f>VLOOKUP(A30,MUNIC!C:E,3,0)</f>
        <v>312372.59999999998</v>
      </c>
      <c r="L30" s="57">
        <f t="shared" si="4"/>
        <v>1.4704161906053824E-3</v>
      </c>
      <c r="M30" s="70" t="str">
        <f t="shared" si="5"/>
        <v>4</v>
      </c>
      <c r="N30" s="74">
        <f t="shared" si="6"/>
        <v>8</v>
      </c>
      <c r="O30" s="56">
        <f>VLOOKUP(A30,'BENS MOVEIS'!$A:$C,3,0)</f>
        <v>6432964.6399999997</v>
      </c>
      <c r="P30" s="56">
        <f>VLOOKUP(A30,'BENS IMOVEIS'!$A:$C,3,0)</f>
        <v>20585285.289999999</v>
      </c>
      <c r="Q30" s="72">
        <f t="shared" si="7"/>
        <v>27018249.93</v>
      </c>
      <c r="R30" s="57">
        <f t="shared" si="8"/>
        <v>3.5468230525908623E-4</v>
      </c>
      <c r="S30" s="70" t="str" cm="1">
        <f t="array" ref="S30">_xlfn.IFS(R30&gt;20%,"10",R30&gt;10%,"7",R30&gt;0%,"4",R30=0,"0")</f>
        <v>4</v>
      </c>
      <c r="T30" s="74">
        <f t="shared" si="9"/>
        <v>8</v>
      </c>
      <c r="U30" s="55" t="s">
        <v>772</v>
      </c>
      <c r="V30" s="71" t="str">
        <f t="shared" si="10"/>
        <v>10</v>
      </c>
      <c r="W30" s="74">
        <f t="shared" si="11"/>
        <v>40</v>
      </c>
      <c r="X30" s="55">
        <f>VLOOKUP(A30,'NOTAS AUDITORIA-CONTINUA-OM'!$A:$C,3,0)</f>
        <v>51</v>
      </c>
      <c r="Y30" s="57">
        <f>VLOOKUP(A30,'NOTAS AUDITORIA-CONTINUA-OM'!$A:$D,4,0)</f>
        <v>8.5916442048517526E-3</v>
      </c>
      <c r="Z30" s="71" t="str">
        <f t="shared" si="12"/>
        <v>4</v>
      </c>
      <c r="AA30" s="74">
        <f t="shared" si="13"/>
        <v>12</v>
      </c>
      <c r="AB30" s="55">
        <f>VLOOKUP(A30,'OM em FOCO'!$B:$G,6,0)</f>
        <v>0</v>
      </c>
      <c r="AC30" s="71">
        <f t="shared" si="14"/>
        <v>0</v>
      </c>
      <c r="AD30" s="74">
        <f t="shared" si="15"/>
        <v>0</v>
      </c>
      <c r="AE30" s="71">
        <f>VLOOKUP(A30,OM_SIAFI!$B:$E,4,0)</f>
        <v>5</v>
      </c>
      <c r="AF30" s="74">
        <f t="shared" si="16"/>
        <v>5</v>
      </c>
      <c r="AG30" s="71">
        <f>VLOOKUP(A30,OM_SIAFI!$B:$F,5,0)</f>
        <v>0</v>
      </c>
      <c r="AH30" s="74">
        <f t="shared" si="17"/>
        <v>0</v>
      </c>
      <c r="AI30" s="86">
        <f t="shared" si="18"/>
        <v>101</v>
      </c>
      <c r="AJ30" s="166">
        <f t="shared" si="19"/>
        <v>29</v>
      </c>
    </row>
    <row r="31" spans="1:36" x14ac:dyDescent="0.25">
      <c r="A31" s="55">
        <v>781402</v>
      </c>
      <c r="B31" s="55" t="s">
        <v>336</v>
      </c>
      <c r="C31" s="56">
        <f>VLOOKUP(A31,EXEC_LICITACAO!$A:$Z,25,0)</f>
        <v>5079604.6399999997</v>
      </c>
      <c r="D31" s="63">
        <f t="shared" si="0"/>
        <v>1.505683432282161E-4</v>
      </c>
      <c r="E31" s="70" t="str" cm="1">
        <f t="array" ref="E31">_xlfn.IFS(D31&gt;20%,"10",D31&gt;10%,"7",D31&gt;0%,"4",D31=0,"0")</f>
        <v>4</v>
      </c>
      <c r="F31" s="74">
        <f t="shared" si="1"/>
        <v>16</v>
      </c>
      <c r="G31" s="56">
        <f>VLOOKUP(A31,PAGAMENTO!$A:$C,3,0)</f>
        <v>22086421.539999999</v>
      </c>
      <c r="H31" s="57">
        <f t="shared" si="2"/>
        <v>8.4266521063571269E-4</v>
      </c>
      <c r="I31" s="70" t="str" cm="1">
        <f t="array" ref="I31">_xlfn.IFS(H31&gt;20%,"10",H31&gt;10%,"7",H31&gt;0%,"4",H31=0,"0")</f>
        <v>4</v>
      </c>
      <c r="J31" s="74">
        <f t="shared" si="3"/>
        <v>12</v>
      </c>
      <c r="K31" s="56">
        <f>VLOOKUP(A31,MUNIC!C:E,3,0)</f>
        <v>591993</v>
      </c>
      <c r="L31" s="57">
        <f t="shared" si="4"/>
        <v>2.7866595595293963E-3</v>
      </c>
      <c r="M31" s="70" t="str">
        <f t="shared" si="5"/>
        <v>4</v>
      </c>
      <c r="N31" s="74">
        <f t="shared" si="6"/>
        <v>8</v>
      </c>
      <c r="O31" s="56">
        <f>VLOOKUP(A31,'BENS MOVEIS'!$A:$C,3,0)</f>
        <v>9418210.0299999993</v>
      </c>
      <c r="P31" s="56">
        <f>VLOOKUP(A31,'BENS IMOVEIS'!$A:$C,3,0)</f>
        <v>204678605.78</v>
      </c>
      <c r="Q31" s="72">
        <f t="shared" si="7"/>
        <v>214096815.81</v>
      </c>
      <c r="R31" s="57">
        <f t="shared" si="8"/>
        <v>2.8105577665785099E-3</v>
      </c>
      <c r="S31" s="70" t="str" cm="1">
        <f t="array" ref="S31">_xlfn.IFS(R31&gt;20%,"10",R31&gt;10%,"7",R31&gt;0%,"4",R31=0,"0")</f>
        <v>4</v>
      </c>
      <c r="T31" s="74">
        <f t="shared" si="9"/>
        <v>8</v>
      </c>
      <c r="U31" s="55" t="s">
        <v>772</v>
      </c>
      <c r="V31" s="71" t="str">
        <f t="shared" si="10"/>
        <v>10</v>
      </c>
      <c r="W31" s="74">
        <f t="shared" si="11"/>
        <v>40</v>
      </c>
      <c r="X31" s="55">
        <f>VLOOKUP(A31,'NOTAS AUDITORIA-CONTINUA-OM'!$A:$C,3,0)</f>
        <v>35</v>
      </c>
      <c r="Y31" s="57">
        <f>VLOOKUP(A31,'NOTAS AUDITORIA-CONTINUA-OM'!$A:$D,4,0)</f>
        <v>5.89622641509434E-3</v>
      </c>
      <c r="Z31" s="71" t="str">
        <f t="shared" si="12"/>
        <v>4</v>
      </c>
      <c r="AA31" s="74">
        <f t="shared" si="13"/>
        <v>12</v>
      </c>
      <c r="AB31" s="55">
        <f>VLOOKUP(A31,'OM em FOCO'!$B:$G,6,0)</f>
        <v>0</v>
      </c>
      <c r="AC31" s="71">
        <f t="shared" si="14"/>
        <v>0</v>
      </c>
      <c r="AD31" s="74">
        <f t="shared" si="15"/>
        <v>0</v>
      </c>
      <c r="AE31" s="71">
        <f>VLOOKUP(A31,OM_SIAFI!$B:$E,4,0)</f>
        <v>5</v>
      </c>
      <c r="AF31" s="74">
        <f t="shared" si="16"/>
        <v>5</v>
      </c>
      <c r="AG31" s="71">
        <f>VLOOKUP(A31,OM_SIAFI!$B:$F,5,0)</f>
        <v>0</v>
      </c>
      <c r="AH31" s="74">
        <f t="shared" si="17"/>
        <v>0</v>
      </c>
      <c r="AI31" s="86">
        <f t="shared" si="18"/>
        <v>101</v>
      </c>
      <c r="AJ31" s="166">
        <f t="shared" si="19"/>
        <v>30</v>
      </c>
    </row>
    <row r="32" spans="1:36" x14ac:dyDescent="0.25">
      <c r="A32" s="156">
        <v>765701</v>
      </c>
      <c r="B32" s="156" t="s">
        <v>274</v>
      </c>
      <c r="C32" s="56">
        <f>VLOOKUP(A32,EXEC_LICITACAO!$A:$Z,25,0)</f>
        <v>3886206.77</v>
      </c>
      <c r="D32" s="63">
        <f t="shared" si="0"/>
        <v>1.1519394840169629E-4</v>
      </c>
      <c r="E32" s="70" t="str" cm="1">
        <f t="array" ref="E32">_xlfn.IFS(D32&gt;20%,"10",D32&gt;10%,"7",D32&gt;0%,"4",D32=0,"0")</f>
        <v>4</v>
      </c>
      <c r="F32" s="74">
        <f t="shared" si="1"/>
        <v>16</v>
      </c>
      <c r="G32" s="56">
        <f>VLOOKUP(A32,PAGAMENTO!$A:$C,3,0)</f>
        <v>30761907.520000003</v>
      </c>
      <c r="H32" s="57">
        <f t="shared" si="2"/>
        <v>1.173661800892039E-3</v>
      </c>
      <c r="I32" s="70" t="str" cm="1">
        <f t="array" ref="I32">_xlfn.IFS(H32&gt;20%,"10",H32&gt;10%,"7",H32&gt;0%,"4",H32=0,"0")</f>
        <v>4</v>
      </c>
      <c r="J32" s="74">
        <f t="shared" si="3"/>
        <v>12</v>
      </c>
      <c r="K32" s="56">
        <f>VLOOKUP(A32,MUNIC!C:E,3,0)</f>
        <v>647937</v>
      </c>
      <c r="L32" s="57">
        <f t="shared" si="4"/>
        <v>3.050002001751369E-3</v>
      </c>
      <c r="M32" s="70" t="str">
        <f t="shared" si="5"/>
        <v>4</v>
      </c>
      <c r="N32" s="74">
        <f t="shared" si="6"/>
        <v>8</v>
      </c>
      <c r="O32" s="56">
        <f>VLOOKUP(A32,'BENS MOVEIS'!$A:$C,3,0)</f>
        <v>6803825.8300000001</v>
      </c>
      <c r="P32" s="56">
        <f>VLOOKUP(A32,'BENS IMOVEIS'!$A:$C,3,0)</f>
        <v>102141.73</v>
      </c>
      <c r="Q32" s="72">
        <f t="shared" si="7"/>
        <v>6905967.5600000005</v>
      </c>
      <c r="R32" s="57">
        <f t="shared" si="8"/>
        <v>9.0658147754622798E-5</v>
      </c>
      <c r="S32" s="70" t="str" cm="1">
        <f t="array" ref="S32">_xlfn.IFS(R32&gt;20%,"10",R32&gt;10%,"7",R32&gt;0%,"4",R32=0,"0")</f>
        <v>4</v>
      </c>
      <c r="T32" s="74">
        <f t="shared" si="9"/>
        <v>8</v>
      </c>
      <c r="U32" s="55" t="s">
        <v>772</v>
      </c>
      <c r="V32" s="71" t="str">
        <f t="shared" si="10"/>
        <v>10</v>
      </c>
      <c r="W32" s="74">
        <f t="shared" si="11"/>
        <v>40</v>
      </c>
      <c r="X32" s="55">
        <f>VLOOKUP(A32,'NOTAS AUDITORIA-CONTINUA-OM'!$A:$C,3,0)</f>
        <v>40</v>
      </c>
      <c r="Y32" s="57">
        <f>VLOOKUP(A32,'NOTAS AUDITORIA-CONTINUA-OM'!$A:$D,4,0)</f>
        <v>6.7385444743935314E-3</v>
      </c>
      <c r="Z32" s="71" t="str">
        <f t="shared" si="12"/>
        <v>4</v>
      </c>
      <c r="AA32" s="74">
        <f t="shared" si="13"/>
        <v>12</v>
      </c>
      <c r="AB32" s="55">
        <f>VLOOKUP(A32,'OM em FOCO'!$B:$G,6,0)</f>
        <v>0</v>
      </c>
      <c r="AC32" s="71">
        <f t="shared" si="14"/>
        <v>0</v>
      </c>
      <c r="AD32" s="74">
        <f t="shared" si="15"/>
        <v>0</v>
      </c>
      <c r="AE32" s="71">
        <f>VLOOKUP(A32,OM_SIAFI!$B:$E,4,0)</f>
        <v>5</v>
      </c>
      <c r="AF32" s="74">
        <f t="shared" si="16"/>
        <v>5</v>
      </c>
      <c r="AG32" s="71">
        <f>VLOOKUP(A32,OM_SIAFI!$B:$F,5,0)</f>
        <v>0</v>
      </c>
      <c r="AH32" s="74">
        <f t="shared" si="17"/>
        <v>0</v>
      </c>
      <c r="AI32" s="86">
        <f t="shared" si="18"/>
        <v>101</v>
      </c>
      <c r="AJ32" s="166">
        <f t="shared" si="19"/>
        <v>31</v>
      </c>
    </row>
    <row r="33" spans="1:36" x14ac:dyDescent="0.25">
      <c r="A33" s="55">
        <v>765705</v>
      </c>
      <c r="B33" s="55" t="s">
        <v>277</v>
      </c>
      <c r="C33" s="56">
        <f>VLOOKUP(A33,EXEC_LICITACAO!$A:$Z,25,0)</f>
        <v>3854921.9699999997</v>
      </c>
      <c r="D33" s="63">
        <f t="shared" si="0"/>
        <v>1.1426661235134059E-4</v>
      </c>
      <c r="E33" s="70" t="str" cm="1">
        <f t="array" ref="E33">_xlfn.IFS(D33&gt;20%,"10",D33&gt;10%,"7",D33&gt;0%,"4",D33=0,"0")</f>
        <v>4</v>
      </c>
      <c r="F33" s="74">
        <f t="shared" si="1"/>
        <v>16</v>
      </c>
      <c r="G33" s="56">
        <f>VLOOKUP(A33,PAGAMENTO!$A:$C,3,0)</f>
        <v>28168294.91</v>
      </c>
      <c r="H33" s="57">
        <f t="shared" si="2"/>
        <v>1.074707467689853E-3</v>
      </c>
      <c r="I33" s="70" t="str" cm="1">
        <f t="array" ref="I33">_xlfn.IFS(H33&gt;20%,"10",H33&gt;10%,"7",H33&gt;0%,"4",H33=0,"0")</f>
        <v>4</v>
      </c>
      <c r="J33" s="74">
        <f t="shared" si="3"/>
        <v>12</v>
      </c>
      <c r="K33" s="56">
        <f>VLOOKUP(A33,MUNIC!C:E,3,0)</f>
        <v>667442.30000000005</v>
      </c>
      <c r="L33" s="57">
        <f t="shared" si="4"/>
        <v>3.141818341989326E-3</v>
      </c>
      <c r="M33" s="70" t="str">
        <f t="shared" si="5"/>
        <v>4</v>
      </c>
      <c r="N33" s="74">
        <f t="shared" si="6"/>
        <v>8</v>
      </c>
      <c r="O33" s="56">
        <f>VLOOKUP(A33,'BENS MOVEIS'!$A:$C,3,0)</f>
        <v>3915130.89</v>
      </c>
      <c r="P33" s="56">
        <f>VLOOKUP(A33,'BENS IMOVEIS'!$A:$C,3,0)</f>
        <v>11002937.689999999</v>
      </c>
      <c r="Q33" s="72">
        <f t="shared" si="7"/>
        <v>14918068.58</v>
      </c>
      <c r="R33" s="57">
        <f t="shared" si="8"/>
        <v>1.958370718931144E-4</v>
      </c>
      <c r="S33" s="70" t="str" cm="1">
        <f t="array" ref="S33">_xlfn.IFS(R33&gt;20%,"10",R33&gt;10%,"7",R33&gt;0%,"4",R33=0,"0")</f>
        <v>4</v>
      </c>
      <c r="T33" s="74">
        <f t="shared" si="9"/>
        <v>8</v>
      </c>
      <c r="U33" s="55" t="s">
        <v>772</v>
      </c>
      <c r="V33" s="71" t="str">
        <f t="shared" si="10"/>
        <v>10</v>
      </c>
      <c r="W33" s="74">
        <f t="shared" si="11"/>
        <v>40</v>
      </c>
      <c r="X33" s="55">
        <f>VLOOKUP(A33,'NOTAS AUDITORIA-CONTINUA-OM'!$A:$C,3,0)</f>
        <v>31</v>
      </c>
      <c r="Y33" s="57">
        <f>VLOOKUP(A33,'NOTAS AUDITORIA-CONTINUA-OM'!$A:$D,4,0)</f>
        <v>5.2223719676549865E-3</v>
      </c>
      <c r="Z33" s="71" t="str">
        <f t="shared" si="12"/>
        <v>4</v>
      </c>
      <c r="AA33" s="74">
        <f t="shared" si="13"/>
        <v>12</v>
      </c>
      <c r="AB33" s="55">
        <f>VLOOKUP(A33,'OM em FOCO'!$B:$G,6,0)</f>
        <v>0</v>
      </c>
      <c r="AC33" s="71">
        <f t="shared" si="14"/>
        <v>0</v>
      </c>
      <c r="AD33" s="74">
        <f t="shared" si="15"/>
        <v>0</v>
      </c>
      <c r="AE33" s="71">
        <f>VLOOKUP(A33,OM_SIAFI!$B:$E,4,0)</f>
        <v>5</v>
      </c>
      <c r="AF33" s="74">
        <f t="shared" si="16"/>
        <v>5</v>
      </c>
      <c r="AG33" s="71">
        <f>VLOOKUP(A33,OM_SIAFI!$B:$F,5,0)</f>
        <v>0</v>
      </c>
      <c r="AH33" s="74">
        <f t="shared" si="17"/>
        <v>0</v>
      </c>
      <c r="AI33" s="86">
        <f t="shared" si="18"/>
        <v>101</v>
      </c>
      <c r="AJ33" s="166">
        <f t="shared" si="19"/>
        <v>32</v>
      </c>
    </row>
    <row r="34" spans="1:36" x14ac:dyDescent="0.25">
      <c r="A34" s="55">
        <v>767200</v>
      </c>
      <c r="B34" s="55" t="s">
        <v>288</v>
      </c>
      <c r="C34" s="56">
        <f>VLOOKUP(A34,EXEC_LICITACAO!$A:$Z,25,0)</f>
        <v>3788252.1700000004</v>
      </c>
      <c r="D34" s="63">
        <f t="shared" ref="D34:D65" si="20">C34/$C$446</f>
        <v>1.1229040316956529E-4</v>
      </c>
      <c r="E34" s="70" t="str" cm="1">
        <f t="array" ref="E34">_xlfn.IFS(D34&gt;20%,"10",D34&gt;10%,"7",D34&gt;0%,"4",D34=0,"0")</f>
        <v>4</v>
      </c>
      <c r="F34" s="74">
        <f t="shared" si="1"/>
        <v>16</v>
      </c>
      <c r="G34" s="56">
        <f>VLOOKUP(A34,PAGAMENTO!$A:$C,3,0)</f>
        <v>12491180.789999999</v>
      </c>
      <c r="H34" s="57">
        <f t="shared" ref="H34:H64" si="21">G34/$G$446</f>
        <v>4.7657713461780275E-4</v>
      </c>
      <c r="I34" s="70" t="str" cm="1">
        <f t="array" ref="I34">_xlfn.IFS(H34&gt;20%,"10",H34&gt;10%,"7",H34&gt;0%,"4",H34=0,"0")</f>
        <v>4</v>
      </c>
      <c r="J34" s="74">
        <f t="shared" si="3"/>
        <v>12</v>
      </c>
      <c r="K34" s="56">
        <f>VLOOKUP(A34,MUNIC!C:E,3,0)</f>
        <v>359325</v>
      </c>
      <c r="L34" s="57">
        <f t="shared" si="4"/>
        <v>1.6914329159768784E-3</v>
      </c>
      <c r="M34" s="70" t="str">
        <f t="shared" si="5"/>
        <v>4</v>
      </c>
      <c r="N34" s="74">
        <f t="shared" si="6"/>
        <v>8</v>
      </c>
      <c r="O34" s="56">
        <f>VLOOKUP(A34,'BENS MOVEIS'!$A:$C,3,0)</f>
        <v>3171361.15</v>
      </c>
      <c r="P34" s="56">
        <v>0</v>
      </c>
      <c r="Q34" s="72">
        <f t="shared" si="7"/>
        <v>3171361.15</v>
      </c>
      <c r="R34" s="57">
        <f t="shared" si="8"/>
        <v>4.163207041186427E-5</v>
      </c>
      <c r="S34" s="70" t="str" cm="1">
        <f t="array" ref="S34">_xlfn.IFS(R34&gt;20%,"10",R34&gt;10%,"7",R34&gt;0%,"4",R34=0,"0")</f>
        <v>4</v>
      </c>
      <c r="T34" s="74">
        <f t="shared" si="9"/>
        <v>8</v>
      </c>
      <c r="U34" s="55" t="s">
        <v>772</v>
      </c>
      <c r="V34" s="71" t="str">
        <f t="shared" si="10"/>
        <v>10</v>
      </c>
      <c r="W34" s="74">
        <f t="shared" si="11"/>
        <v>40</v>
      </c>
      <c r="X34" s="55">
        <f>VLOOKUP(A34,'NOTAS AUDITORIA-CONTINUA-OM'!$A:$C,3,0)</f>
        <v>17</v>
      </c>
      <c r="Y34" s="57">
        <f>VLOOKUP(A34,'NOTAS AUDITORIA-CONTINUA-OM'!$A:$D,4,0)</f>
        <v>2.8638814016172507E-3</v>
      </c>
      <c r="Z34" s="71" t="str">
        <f t="shared" si="12"/>
        <v>4</v>
      </c>
      <c r="AA34" s="74">
        <f t="shared" si="13"/>
        <v>12</v>
      </c>
      <c r="AB34" s="55">
        <f>VLOOKUP(A34,'OM em FOCO'!$B:$G,6,0)</f>
        <v>0</v>
      </c>
      <c r="AC34" s="71">
        <f t="shared" si="14"/>
        <v>0</v>
      </c>
      <c r="AD34" s="74">
        <f t="shared" si="15"/>
        <v>0</v>
      </c>
      <c r="AE34" s="71">
        <f>VLOOKUP(A34,OM_SIAFI!$B:$E,4,0)</f>
        <v>5</v>
      </c>
      <c r="AF34" s="74">
        <f t="shared" si="16"/>
        <v>5</v>
      </c>
      <c r="AG34" s="71">
        <f>VLOOKUP(A34,OM_SIAFI!$B:$F,5,0)</f>
        <v>0</v>
      </c>
      <c r="AH34" s="74">
        <f t="shared" si="17"/>
        <v>0</v>
      </c>
      <c r="AI34" s="86">
        <f t="shared" si="18"/>
        <v>101</v>
      </c>
      <c r="AJ34" s="166">
        <f t="shared" si="19"/>
        <v>33</v>
      </c>
    </row>
    <row r="35" spans="1:36" x14ac:dyDescent="0.25">
      <c r="A35" s="55">
        <v>764000</v>
      </c>
      <c r="B35" s="55" t="s">
        <v>269</v>
      </c>
      <c r="C35" s="56">
        <f>VLOOKUP(A35,EXEC_LICITACAO!$A:$Z,25,0)</f>
        <v>3493400.03</v>
      </c>
      <c r="D35" s="63">
        <f t="shared" si="20"/>
        <v>1.035504713513492E-4</v>
      </c>
      <c r="E35" s="70" t="str" cm="1">
        <f t="array" ref="E35">_xlfn.IFS(D35&gt;20%,"10",D35&gt;10%,"7",D35&gt;0%,"4",D35=0,"0")</f>
        <v>4</v>
      </c>
      <c r="F35" s="74">
        <f t="shared" si="1"/>
        <v>16</v>
      </c>
      <c r="G35" s="56">
        <f>VLOOKUP(A35,PAGAMENTO!$A:$C,3,0)</f>
        <v>69710572.409999996</v>
      </c>
      <c r="H35" s="57">
        <f t="shared" si="21"/>
        <v>2.6596736857992958E-3</v>
      </c>
      <c r="I35" s="70" t="str" cm="1">
        <f t="array" ref="I35">_xlfn.IFS(H35&gt;20%,"10",H35&gt;10%,"7",H35&gt;0%,"4",H35=0,"0")</f>
        <v>4</v>
      </c>
      <c r="J35" s="74">
        <f t="shared" si="3"/>
        <v>12</v>
      </c>
      <c r="K35" s="56">
        <f>VLOOKUP(A35,MUNIC!C:E,3,0)</f>
        <v>874251</v>
      </c>
      <c r="L35" s="57">
        <f t="shared" si="4"/>
        <v>4.1153187733269378E-3</v>
      </c>
      <c r="M35" s="70" t="str">
        <f t="shared" si="5"/>
        <v>4</v>
      </c>
      <c r="N35" s="74">
        <f t="shared" si="6"/>
        <v>8</v>
      </c>
      <c r="O35" s="56">
        <f>VLOOKUP(A35,'BENS MOVEIS'!$A:$C,3,0)</f>
        <v>4662311.96</v>
      </c>
      <c r="P35" s="56">
        <v>0</v>
      </c>
      <c r="Q35" s="72">
        <f t="shared" si="7"/>
        <v>4662311.96</v>
      </c>
      <c r="R35" s="57">
        <f t="shared" si="8"/>
        <v>6.1204539823790451E-5</v>
      </c>
      <c r="S35" s="70" t="str" cm="1">
        <f t="array" ref="S35">_xlfn.IFS(R35&gt;20%,"10",R35&gt;10%,"7",R35&gt;0%,"4",R35=0,"0")</f>
        <v>4</v>
      </c>
      <c r="T35" s="74">
        <f t="shared" si="9"/>
        <v>8</v>
      </c>
      <c r="U35" s="55" t="s">
        <v>772</v>
      </c>
      <c r="V35" s="71" t="str">
        <f t="shared" si="10"/>
        <v>10</v>
      </c>
      <c r="W35" s="74">
        <f t="shared" si="11"/>
        <v>40</v>
      </c>
      <c r="X35" s="55">
        <f>VLOOKUP(A35,'NOTAS AUDITORIA-CONTINUA-OM'!$A:$C,3,0)</f>
        <v>27</v>
      </c>
      <c r="Y35" s="57">
        <f>VLOOKUP(A35,'NOTAS AUDITORIA-CONTINUA-OM'!$A:$D,4,0)</f>
        <v>4.5485175202156338E-3</v>
      </c>
      <c r="Z35" s="71" t="str">
        <f t="shared" si="12"/>
        <v>4</v>
      </c>
      <c r="AA35" s="74">
        <f t="shared" si="13"/>
        <v>12</v>
      </c>
      <c r="AB35" s="55">
        <f>VLOOKUP(A35,'OM em FOCO'!$B:$G,6,0)</f>
        <v>0</v>
      </c>
      <c r="AC35" s="71">
        <f t="shared" si="14"/>
        <v>0</v>
      </c>
      <c r="AD35" s="74">
        <f t="shared" si="15"/>
        <v>0</v>
      </c>
      <c r="AE35" s="71">
        <f>VLOOKUP(A35,OM_SIAFI!$B:$E,4,0)</f>
        <v>5</v>
      </c>
      <c r="AF35" s="74">
        <f t="shared" si="16"/>
        <v>5</v>
      </c>
      <c r="AG35" s="71">
        <f>VLOOKUP(A35,OM_SIAFI!$B:$F,5,0)</f>
        <v>0</v>
      </c>
      <c r="AH35" s="74">
        <f t="shared" si="17"/>
        <v>0</v>
      </c>
      <c r="AI35" s="86">
        <f t="shared" si="18"/>
        <v>101</v>
      </c>
      <c r="AJ35" s="166">
        <f t="shared" si="19"/>
        <v>34</v>
      </c>
    </row>
    <row r="36" spans="1:36" x14ac:dyDescent="0.25">
      <c r="A36" s="55">
        <v>785342</v>
      </c>
      <c r="B36" s="55" t="s">
        <v>431</v>
      </c>
      <c r="C36" s="56">
        <f>VLOOKUP(A36,EXEC_LICITACAO!$A:$Z,25,0)</f>
        <v>3012698.1300000004</v>
      </c>
      <c r="D36" s="63">
        <f t="shared" si="20"/>
        <v>8.9301628419814359E-5</v>
      </c>
      <c r="E36" s="70" t="str" cm="1">
        <f t="array" ref="E36">_xlfn.IFS(D36&gt;20%,"10",D36&gt;10%,"7",D36&gt;0%,"4",D36=0,"0")</f>
        <v>4</v>
      </c>
      <c r="F36" s="74">
        <f t="shared" si="1"/>
        <v>16</v>
      </c>
      <c r="G36" s="56">
        <f>VLOOKUP(A36,PAGAMENTO!$A:$C,3,0)</f>
        <v>7237270.6199999992</v>
      </c>
      <c r="H36" s="57">
        <f t="shared" si="21"/>
        <v>2.7612423136925941E-4</v>
      </c>
      <c r="I36" s="70" t="str" cm="1">
        <f t="array" ref="I36">_xlfn.IFS(H36&gt;20%,"10",H36&gt;10%,"7",H36&gt;0%,"4",H36=0,"0")</f>
        <v>4</v>
      </c>
      <c r="J36" s="74">
        <f t="shared" si="3"/>
        <v>12</v>
      </c>
      <c r="K36" s="56">
        <f>VLOOKUP(A36,MUNIC!C:E,3,0)</f>
        <v>168759</v>
      </c>
      <c r="L36" s="57">
        <f t="shared" si="4"/>
        <v>7.943909482149643E-4</v>
      </c>
      <c r="M36" s="70" t="str">
        <f t="shared" si="5"/>
        <v>4</v>
      </c>
      <c r="N36" s="74">
        <f t="shared" si="6"/>
        <v>8</v>
      </c>
      <c r="O36" s="56">
        <f>VLOOKUP(A36,'BENS MOVEIS'!$A:$C,3,0)</f>
        <v>4068901.06</v>
      </c>
      <c r="P36" s="56">
        <f>VLOOKUP(A36,'BENS IMOVEIS'!$A:$C,3,0)</f>
        <v>105123020.06</v>
      </c>
      <c r="Q36" s="72">
        <f t="shared" si="7"/>
        <v>109191921.12</v>
      </c>
      <c r="R36" s="57">
        <f t="shared" si="8"/>
        <v>1.4334178712110948E-3</v>
      </c>
      <c r="S36" s="70" t="str" cm="1">
        <f t="array" ref="S36">_xlfn.IFS(R36&gt;20%,"10",R36&gt;10%,"7",R36&gt;0%,"4",R36=0,"0")</f>
        <v>4</v>
      </c>
      <c r="T36" s="74">
        <f t="shared" si="9"/>
        <v>8</v>
      </c>
      <c r="U36" s="55" t="s">
        <v>772</v>
      </c>
      <c r="V36" s="71" t="str">
        <f t="shared" si="10"/>
        <v>10</v>
      </c>
      <c r="W36" s="74">
        <f t="shared" si="11"/>
        <v>40</v>
      </c>
      <c r="X36" s="55">
        <f>VLOOKUP(A36,'NOTAS AUDITORIA-CONTINUA-OM'!$A:$C,3,0)</f>
        <v>11</v>
      </c>
      <c r="Y36" s="57">
        <f>VLOOKUP(A36,'NOTAS AUDITORIA-CONTINUA-OM'!$A:$D,4,0)</f>
        <v>1.853099730458221E-3</v>
      </c>
      <c r="Z36" s="71" t="str">
        <f t="shared" si="12"/>
        <v>4</v>
      </c>
      <c r="AA36" s="74">
        <f t="shared" si="13"/>
        <v>12</v>
      </c>
      <c r="AB36" s="55">
        <f>VLOOKUP(A36,'OM em FOCO'!$B:$G,6,0)</f>
        <v>0</v>
      </c>
      <c r="AC36" s="71">
        <f t="shared" si="14"/>
        <v>0</v>
      </c>
      <c r="AD36" s="74">
        <f t="shared" si="15"/>
        <v>0</v>
      </c>
      <c r="AE36" s="71">
        <f>VLOOKUP(A36,OM_SIAFI!$B:$E,4,0)</f>
        <v>5</v>
      </c>
      <c r="AF36" s="74">
        <f t="shared" si="16"/>
        <v>5</v>
      </c>
      <c r="AG36" s="71">
        <f>VLOOKUP(A36,OM_SIAFI!$B:$F,5,0)</f>
        <v>0</v>
      </c>
      <c r="AH36" s="74">
        <f t="shared" si="17"/>
        <v>0</v>
      </c>
      <c r="AI36" s="86">
        <f t="shared" si="18"/>
        <v>101</v>
      </c>
      <c r="AJ36" s="166">
        <f t="shared" si="19"/>
        <v>35</v>
      </c>
    </row>
    <row r="37" spans="1:36" x14ac:dyDescent="0.25">
      <c r="A37" s="55">
        <v>762000</v>
      </c>
      <c r="B37" s="55" t="s">
        <v>258</v>
      </c>
      <c r="C37" s="56">
        <f>VLOOKUP(A37,EXEC_LICITACAO!$A:$Z,25,0)</f>
        <v>1628287.06</v>
      </c>
      <c r="D37" s="63">
        <f t="shared" si="20"/>
        <v>4.8265269110420952E-5</v>
      </c>
      <c r="E37" s="70" t="str" cm="1">
        <f t="array" ref="E37">_xlfn.IFS(D37&gt;20%,"10",D37&gt;10%,"7",D37&gt;0%,"4",D37=0,"0")</f>
        <v>4</v>
      </c>
      <c r="F37" s="74">
        <f t="shared" si="1"/>
        <v>16</v>
      </c>
      <c r="G37" s="56">
        <f>VLOOKUP(A37,PAGAMENTO!$A:$C,3,0)</f>
        <v>21709387.449999999</v>
      </c>
      <c r="H37" s="57">
        <f t="shared" si="21"/>
        <v>8.2828019537684462E-4</v>
      </c>
      <c r="I37" s="70" t="str" cm="1">
        <f t="array" ref="I37">_xlfn.IFS(H37&gt;20%,"10",H37&gt;10%,"7",H37&gt;0%,"4",H37=0,"0")</f>
        <v>4</v>
      </c>
      <c r="J37" s="74">
        <f t="shared" si="3"/>
        <v>12</v>
      </c>
      <c r="K37" s="56">
        <f>VLOOKUP(A37,MUNIC!C:E,3,0)</f>
        <v>310842</v>
      </c>
      <c r="L37" s="57">
        <f t="shared" si="4"/>
        <v>1.4632112724360534E-3</v>
      </c>
      <c r="M37" s="70" t="str">
        <f t="shared" si="5"/>
        <v>4</v>
      </c>
      <c r="N37" s="74">
        <f t="shared" si="6"/>
        <v>8</v>
      </c>
      <c r="O37" s="56">
        <f>VLOOKUP(A37,'BENS MOVEIS'!$A:$C,3,0)</f>
        <v>1946916.02</v>
      </c>
      <c r="P37" s="56">
        <v>0</v>
      </c>
      <c r="Q37" s="72">
        <f t="shared" si="7"/>
        <v>1946916.02</v>
      </c>
      <c r="R37" s="57">
        <f t="shared" si="8"/>
        <v>2.5558156575963144E-5</v>
      </c>
      <c r="S37" s="70" t="str" cm="1">
        <f t="array" ref="S37">_xlfn.IFS(R37&gt;20%,"10",R37&gt;10%,"7",R37&gt;0%,"4",R37=0,"0")</f>
        <v>4</v>
      </c>
      <c r="T37" s="74">
        <f t="shared" si="9"/>
        <v>8</v>
      </c>
      <c r="U37" s="55" t="s">
        <v>772</v>
      </c>
      <c r="V37" s="71" t="str">
        <f t="shared" si="10"/>
        <v>10</v>
      </c>
      <c r="W37" s="74">
        <f t="shared" si="11"/>
        <v>40</v>
      </c>
      <c r="X37" s="55">
        <f>VLOOKUP(A37,'NOTAS AUDITORIA-CONTINUA-OM'!$A:$C,3,0)</f>
        <v>18</v>
      </c>
      <c r="Y37" s="57">
        <f>VLOOKUP(A37,'NOTAS AUDITORIA-CONTINUA-OM'!$A:$D,4,0)</f>
        <v>3.0323450134770889E-3</v>
      </c>
      <c r="Z37" s="71" t="str">
        <f t="shared" si="12"/>
        <v>4</v>
      </c>
      <c r="AA37" s="74">
        <f t="shared" si="13"/>
        <v>12</v>
      </c>
      <c r="AB37" s="55">
        <f>VLOOKUP(A37,'OM em FOCO'!$B:$G,6,0)</f>
        <v>0</v>
      </c>
      <c r="AC37" s="71">
        <f t="shared" si="14"/>
        <v>0</v>
      </c>
      <c r="AD37" s="74">
        <f t="shared" si="15"/>
        <v>0</v>
      </c>
      <c r="AE37" s="71">
        <f>VLOOKUP(A37,OM_SIAFI!$B:$E,4,0)</f>
        <v>5</v>
      </c>
      <c r="AF37" s="74">
        <f t="shared" si="16"/>
        <v>5</v>
      </c>
      <c r="AG37" s="71">
        <f>VLOOKUP(A37,OM_SIAFI!$B:$F,5,0)</f>
        <v>0</v>
      </c>
      <c r="AH37" s="74">
        <f t="shared" si="17"/>
        <v>0</v>
      </c>
      <c r="AI37" s="86">
        <f t="shared" si="18"/>
        <v>101</v>
      </c>
      <c r="AJ37" s="166">
        <f t="shared" si="19"/>
        <v>36</v>
      </c>
    </row>
    <row r="38" spans="1:36" x14ac:dyDescent="0.25">
      <c r="A38" s="55">
        <v>762500</v>
      </c>
      <c r="B38" s="55" t="s">
        <v>266</v>
      </c>
      <c r="C38" s="56">
        <f>VLOOKUP(A38,EXEC_LICITACAO!$A:$Z,25,0)</f>
        <v>1364410.43</v>
      </c>
      <c r="D38" s="63">
        <f t="shared" si="20"/>
        <v>4.0443505447384175E-5</v>
      </c>
      <c r="E38" s="70" t="str" cm="1">
        <f t="array" ref="E38">_xlfn.IFS(D38&gt;20%,"10",D38&gt;10%,"7",D38&gt;0%,"4",D38=0,"0")</f>
        <v>4</v>
      </c>
      <c r="F38" s="74">
        <f t="shared" si="1"/>
        <v>16</v>
      </c>
      <c r="G38" s="56">
        <f>VLOOKUP(A38,PAGAMENTO!$A:$C,3,0)</f>
        <v>20695881.43</v>
      </c>
      <c r="H38" s="57">
        <f t="shared" si="21"/>
        <v>7.8961180981347362E-4</v>
      </c>
      <c r="I38" s="70" t="str" cm="1">
        <f t="array" ref="I38">_xlfn.IFS(H38&gt;20%,"10",H38&gt;10%,"7",H38&gt;0%,"4",H38=0,"0")</f>
        <v>4</v>
      </c>
      <c r="J38" s="74">
        <f t="shared" si="3"/>
        <v>12</v>
      </c>
      <c r="K38" s="56">
        <f>VLOOKUP(A38,MUNIC!C:E,3,0)</f>
        <v>186480</v>
      </c>
      <c r="L38" s="57">
        <f t="shared" si="4"/>
        <v>8.7780814073991039E-4</v>
      </c>
      <c r="M38" s="70" t="str">
        <f t="shared" si="5"/>
        <v>4</v>
      </c>
      <c r="N38" s="74">
        <f t="shared" si="6"/>
        <v>8</v>
      </c>
      <c r="O38" s="56">
        <f>VLOOKUP(A38,'BENS MOVEIS'!$A:$C,3,0)</f>
        <v>2505521.75</v>
      </c>
      <c r="P38" s="56">
        <v>0</v>
      </c>
      <c r="Q38" s="72">
        <f t="shared" si="7"/>
        <v>2505521.75</v>
      </c>
      <c r="R38" s="57">
        <f t="shared" si="8"/>
        <v>3.2891258037406865E-5</v>
      </c>
      <c r="S38" s="70" t="str" cm="1">
        <f t="array" ref="S38">_xlfn.IFS(R38&gt;20%,"10",R38&gt;10%,"7",R38&gt;0%,"4",R38=0,"0")</f>
        <v>4</v>
      </c>
      <c r="T38" s="74">
        <f t="shared" si="9"/>
        <v>8</v>
      </c>
      <c r="U38" s="55" t="s">
        <v>772</v>
      </c>
      <c r="V38" s="71" t="str">
        <f t="shared" si="10"/>
        <v>10</v>
      </c>
      <c r="W38" s="74">
        <f t="shared" si="11"/>
        <v>40</v>
      </c>
      <c r="X38" s="55">
        <f>VLOOKUP(A38,'NOTAS AUDITORIA-CONTINUA-OM'!$A:$C,3,0)</f>
        <v>19</v>
      </c>
      <c r="Y38" s="57">
        <f>VLOOKUP(A38,'NOTAS AUDITORIA-CONTINUA-OM'!$A:$D,4,0)</f>
        <v>3.2008086253369271E-3</v>
      </c>
      <c r="Z38" s="71" t="str">
        <f t="shared" si="12"/>
        <v>4</v>
      </c>
      <c r="AA38" s="74">
        <f t="shared" si="13"/>
        <v>12</v>
      </c>
      <c r="AB38" s="55">
        <f>VLOOKUP(A38,'OM em FOCO'!$B:$G,6,0)</f>
        <v>0</v>
      </c>
      <c r="AC38" s="71">
        <f t="shared" si="14"/>
        <v>0</v>
      </c>
      <c r="AD38" s="74">
        <f t="shared" si="15"/>
        <v>0</v>
      </c>
      <c r="AE38" s="71">
        <f>VLOOKUP(A38,OM_SIAFI!$B:$E,4,0)</f>
        <v>5</v>
      </c>
      <c r="AF38" s="74">
        <f t="shared" si="16"/>
        <v>5</v>
      </c>
      <c r="AG38" s="71">
        <f>VLOOKUP(A38,OM_SIAFI!$B:$F,5,0)</f>
        <v>0</v>
      </c>
      <c r="AH38" s="74">
        <f t="shared" si="17"/>
        <v>0</v>
      </c>
      <c r="AI38" s="86">
        <f t="shared" si="18"/>
        <v>101</v>
      </c>
      <c r="AJ38" s="166">
        <f t="shared" si="19"/>
        <v>37</v>
      </c>
    </row>
    <row r="39" spans="1:36" x14ac:dyDescent="0.25">
      <c r="A39" s="55">
        <v>760000</v>
      </c>
      <c r="B39" s="55" t="s">
        <v>256</v>
      </c>
      <c r="C39" s="56">
        <f>VLOOKUP(A39,EXEC_LICITACAO!$A:$Z,25,0)</f>
        <v>742574.26</v>
      </c>
      <c r="D39" s="63">
        <f t="shared" si="20"/>
        <v>2.2011196535193061E-5</v>
      </c>
      <c r="E39" s="70" t="str" cm="1">
        <f t="array" ref="E39">_xlfn.IFS(D39&gt;20%,"10",D39&gt;10%,"7",D39&gt;0%,"4",D39=0,"0")</f>
        <v>4</v>
      </c>
      <c r="F39" s="74">
        <f t="shared" si="1"/>
        <v>16</v>
      </c>
      <c r="G39" s="56">
        <f>VLOOKUP(A39,PAGAMENTO!$A:$C,3,0)</f>
        <v>23165684.769999996</v>
      </c>
      <c r="H39" s="57">
        <f t="shared" si="21"/>
        <v>8.8384243689630171E-4</v>
      </c>
      <c r="I39" s="70" t="str" cm="1">
        <f t="array" ref="I39">_xlfn.IFS(H39&gt;20%,"10",H39&gt;10%,"7",H39&gt;0%,"4",H39=0,"0")</f>
        <v>4</v>
      </c>
      <c r="J39" s="74">
        <f t="shared" si="3"/>
        <v>12</v>
      </c>
      <c r="K39" s="56">
        <f>VLOOKUP(A39,MUNIC!C:E,3,0)</f>
        <v>387252</v>
      </c>
      <c r="L39" s="57">
        <f t="shared" si="4"/>
        <v>1.8228923107990766E-3</v>
      </c>
      <c r="M39" s="70" t="str">
        <f t="shared" si="5"/>
        <v>4</v>
      </c>
      <c r="N39" s="74">
        <f t="shared" si="6"/>
        <v>8</v>
      </c>
      <c r="O39" s="56">
        <f>VLOOKUP(A39,'BENS MOVEIS'!$A:$C,3,0)</f>
        <v>2122613.5</v>
      </c>
      <c r="P39" s="56">
        <v>0</v>
      </c>
      <c r="Q39" s="72">
        <f t="shared" si="7"/>
        <v>2122613.5</v>
      </c>
      <c r="R39" s="57">
        <f t="shared" si="8"/>
        <v>2.7864626735801962E-5</v>
      </c>
      <c r="S39" s="70" t="str" cm="1">
        <f t="array" ref="S39">_xlfn.IFS(R39&gt;20%,"10",R39&gt;10%,"7",R39&gt;0%,"4",R39=0,"0")</f>
        <v>4</v>
      </c>
      <c r="T39" s="74">
        <f t="shared" si="9"/>
        <v>8</v>
      </c>
      <c r="U39" s="55" t="s">
        <v>772</v>
      </c>
      <c r="V39" s="71" t="str">
        <f t="shared" si="10"/>
        <v>10</v>
      </c>
      <c r="W39" s="74">
        <f t="shared" si="11"/>
        <v>40</v>
      </c>
      <c r="X39" s="55">
        <f>VLOOKUP(A39,'NOTAS AUDITORIA-CONTINUA-OM'!$A:$C,3,0)</f>
        <v>15</v>
      </c>
      <c r="Y39" s="57">
        <f>VLOOKUP(A39,'NOTAS AUDITORIA-CONTINUA-OM'!$A:$D,4,0)</f>
        <v>2.5269541778975739E-3</v>
      </c>
      <c r="Z39" s="71" t="str">
        <f t="shared" si="12"/>
        <v>4</v>
      </c>
      <c r="AA39" s="74">
        <f t="shared" si="13"/>
        <v>12</v>
      </c>
      <c r="AB39" s="55">
        <f>VLOOKUP(A39,'OM em FOCO'!$B:$G,6,0)</f>
        <v>0</v>
      </c>
      <c r="AC39" s="71">
        <f t="shared" si="14"/>
        <v>0</v>
      </c>
      <c r="AD39" s="74">
        <f t="shared" si="15"/>
        <v>0</v>
      </c>
      <c r="AE39" s="71">
        <f>VLOOKUP(A39,OM_SIAFI!$B:$E,4,0)</f>
        <v>5</v>
      </c>
      <c r="AF39" s="74">
        <f t="shared" si="16"/>
        <v>5</v>
      </c>
      <c r="AG39" s="71">
        <f>VLOOKUP(A39,OM_SIAFI!$B:$F,5,0)</f>
        <v>0</v>
      </c>
      <c r="AH39" s="74">
        <f t="shared" si="17"/>
        <v>0</v>
      </c>
      <c r="AI39" s="86">
        <f t="shared" si="18"/>
        <v>101</v>
      </c>
      <c r="AJ39" s="166">
        <f t="shared" si="19"/>
        <v>38</v>
      </c>
    </row>
    <row r="40" spans="1:36" x14ac:dyDescent="0.25">
      <c r="A40" s="156">
        <v>787700</v>
      </c>
      <c r="B40" s="156" t="s">
        <v>472</v>
      </c>
      <c r="C40" s="56">
        <f>VLOOKUP(A40,EXEC_LICITACAO!$A:$Z,25,0)</f>
        <v>58755931.649999991</v>
      </c>
      <c r="D40" s="63">
        <f t="shared" si="20"/>
        <v>1.7416283176264688E-3</v>
      </c>
      <c r="E40" s="70" t="str" cm="1">
        <f t="array" ref="E40">_xlfn.IFS(D40&gt;20%,"10",D40&gt;10%,"7",D40&gt;0%,"4",D40=0,"0")</f>
        <v>4</v>
      </c>
      <c r="F40" s="74">
        <f t="shared" si="1"/>
        <v>16</v>
      </c>
      <c r="G40" s="56">
        <f>VLOOKUP(A40,PAGAMENTO!$A:$C,3,0)</f>
        <v>65261501.980000004</v>
      </c>
      <c r="H40" s="57">
        <f t="shared" si="21"/>
        <v>2.4899279049248684E-3</v>
      </c>
      <c r="I40" s="70" t="str" cm="1">
        <f t="array" ref="I40">_xlfn.IFS(H40&gt;20%,"10",H40&gt;10%,"7",H40&gt;0%,"4",H40=0,"0")</f>
        <v>4</v>
      </c>
      <c r="J40" s="74">
        <f t="shared" si="3"/>
        <v>12</v>
      </c>
      <c r="K40" s="56">
        <f>VLOOKUP(A40,MUNIC!C:E,3,0)</f>
        <v>986704.8</v>
      </c>
      <c r="L40" s="57">
        <f t="shared" si="4"/>
        <v>4.6446670203085863E-3</v>
      </c>
      <c r="M40" s="70" t="str">
        <f t="shared" si="5"/>
        <v>4</v>
      </c>
      <c r="N40" s="74">
        <f t="shared" si="6"/>
        <v>8</v>
      </c>
      <c r="O40" s="56">
        <f>VLOOKUP(A40,'BENS MOVEIS'!$A:$C,3,0)</f>
        <v>25134904.73</v>
      </c>
      <c r="P40" s="56">
        <f>VLOOKUP(A40,'BENS IMOVEIS'!$A:$C,3,0)</f>
        <v>563207.19999999995</v>
      </c>
      <c r="Q40" s="72">
        <f t="shared" si="7"/>
        <v>25698111.93</v>
      </c>
      <c r="R40" s="57">
        <f t="shared" si="8"/>
        <v>3.3735218246011783E-4</v>
      </c>
      <c r="S40" s="70" t="str" cm="1">
        <f t="array" ref="S40">_xlfn.IFS(R40&gt;20%,"10",R40&gt;10%,"7",R40&gt;0%,"4",R40=0,"0")</f>
        <v>4</v>
      </c>
      <c r="T40" s="74">
        <f t="shared" si="9"/>
        <v>8</v>
      </c>
      <c r="U40" s="55">
        <f>VLOOKUP(A40,'Tempo sem Auditoria'!$A:$M,13,0)</f>
        <v>7</v>
      </c>
      <c r="V40" s="71" t="str">
        <f t="shared" si="10"/>
        <v>10</v>
      </c>
      <c r="W40" s="74">
        <f t="shared" si="11"/>
        <v>40</v>
      </c>
      <c r="X40" s="55">
        <f>VLOOKUP(A40,'NOTAS AUDITORIA-CONTINUA-OM'!$A:$C,3,0)</f>
        <v>42</v>
      </c>
      <c r="Y40" s="57">
        <f>VLOOKUP(A40,'NOTAS AUDITORIA-CONTINUA-OM'!$A:$D,4,0)</f>
        <v>7.0754716981132077E-3</v>
      </c>
      <c r="Z40" s="71" t="str">
        <f t="shared" si="12"/>
        <v>4</v>
      </c>
      <c r="AA40" s="74">
        <f t="shared" si="13"/>
        <v>12</v>
      </c>
      <c r="AB40" s="55">
        <f>VLOOKUP(A40,'OM em FOCO'!$B:$G,6,0)</f>
        <v>1</v>
      </c>
      <c r="AC40" s="71">
        <f t="shared" si="14"/>
        <v>2</v>
      </c>
      <c r="AD40" s="74">
        <f t="shared" si="15"/>
        <v>4</v>
      </c>
      <c r="AE40" s="71">
        <f>VLOOKUP(A40,OM_SIAFI!$B:$E,4,0)</f>
        <v>0</v>
      </c>
      <c r="AF40" s="74">
        <f t="shared" si="16"/>
        <v>0</v>
      </c>
      <c r="AG40" s="71">
        <f>VLOOKUP(A40,OM_SIAFI!$B:$F,5,0)</f>
        <v>0</v>
      </c>
      <c r="AH40" s="74">
        <f t="shared" si="17"/>
        <v>0</v>
      </c>
      <c r="AI40" s="86">
        <f t="shared" si="18"/>
        <v>100</v>
      </c>
      <c r="AJ40" s="166">
        <f t="shared" si="19"/>
        <v>39</v>
      </c>
    </row>
    <row r="41" spans="1:36" x14ac:dyDescent="0.25">
      <c r="A41" s="156">
        <v>771210</v>
      </c>
      <c r="B41" s="156" t="s">
        <v>295</v>
      </c>
      <c r="C41" s="56">
        <f>VLOOKUP(A41,EXEC_LICITACAO!$A:$Z,25,0)</f>
        <v>8518548.5899999999</v>
      </c>
      <c r="D41" s="63">
        <f t="shared" si="20"/>
        <v>2.5250464136621396E-4</v>
      </c>
      <c r="E41" s="70" t="str" cm="1">
        <f t="array" ref="E41">_xlfn.IFS(D41&gt;20%,"10",D41&gt;10%,"7",D41&gt;0%,"4",D41=0,"0")</f>
        <v>4</v>
      </c>
      <c r="F41" s="74">
        <f t="shared" si="1"/>
        <v>16</v>
      </c>
      <c r="G41" s="56">
        <f>VLOOKUP(A41,PAGAMENTO!$A:$C,3,0)</f>
        <v>15046722.449999999</v>
      </c>
      <c r="H41" s="57">
        <f t="shared" si="21"/>
        <v>5.7407894346955205E-4</v>
      </c>
      <c r="I41" s="70" t="str" cm="1">
        <f t="array" ref="I41">_xlfn.IFS(H41&gt;20%,"10",H41&gt;10%,"7",H41&gt;0%,"4",H41=0,"0")</f>
        <v>4</v>
      </c>
      <c r="J41" s="74">
        <f t="shared" si="3"/>
        <v>12</v>
      </c>
      <c r="K41" s="56">
        <f>VLOOKUP(A41,MUNIC!C:E,3,0)</f>
        <v>417605.4</v>
      </c>
      <c r="L41" s="57">
        <f t="shared" si="4"/>
        <v>1.9657733791127552E-3</v>
      </c>
      <c r="M41" s="70" t="str">
        <f t="shared" si="5"/>
        <v>4</v>
      </c>
      <c r="N41" s="74">
        <f t="shared" si="6"/>
        <v>8</v>
      </c>
      <c r="O41" s="56">
        <f>VLOOKUP(A41,'BENS MOVEIS'!$A:$C,3,0)</f>
        <v>28538710.010000002</v>
      </c>
      <c r="P41" s="56">
        <v>0</v>
      </c>
      <c r="Q41" s="72">
        <f t="shared" si="7"/>
        <v>28538710.010000002</v>
      </c>
      <c r="R41" s="57">
        <f t="shared" si="8"/>
        <v>3.7464215786338166E-4</v>
      </c>
      <c r="S41" s="70" t="str" cm="1">
        <f t="array" ref="S41">_xlfn.IFS(R41&gt;20%,"10",R41&gt;10%,"7",R41&gt;0%,"4",R41=0,"0")</f>
        <v>4</v>
      </c>
      <c r="T41" s="74">
        <f t="shared" si="9"/>
        <v>8</v>
      </c>
      <c r="U41" s="55">
        <f>VLOOKUP(A41,'Tempo sem Auditoria'!$A:$M,13,0)</f>
        <v>10</v>
      </c>
      <c r="V41" s="71" t="str">
        <f t="shared" si="10"/>
        <v>10</v>
      </c>
      <c r="W41" s="74">
        <f t="shared" si="11"/>
        <v>40</v>
      </c>
      <c r="X41" s="55">
        <f>VLOOKUP(A41,'NOTAS AUDITORIA-CONTINUA-OM'!$A:$C,3,0)</f>
        <v>16</v>
      </c>
      <c r="Y41" s="57">
        <f>VLOOKUP(A41,'NOTAS AUDITORIA-CONTINUA-OM'!$A:$D,4,0)</f>
        <v>2.6954177897574125E-3</v>
      </c>
      <c r="Z41" s="71" t="str">
        <f t="shared" si="12"/>
        <v>4</v>
      </c>
      <c r="AA41" s="74">
        <f t="shared" si="13"/>
        <v>12</v>
      </c>
      <c r="AB41" s="55">
        <f>VLOOKUP(A41,'OM em FOCO'!$B:$G,6,0)</f>
        <v>1</v>
      </c>
      <c r="AC41" s="71">
        <f t="shared" si="14"/>
        <v>2</v>
      </c>
      <c r="AD41" s="74">
        <f t="shared" si="15"/>
        <v>4</v>
      </c>
      <c r="AE41" s="71">
        <f>VLOOKUP(A41,OM_SIAFI!$B:$E,4,0)</f>
        <v>0</v>
      </c>
      <c r="AF41" s="74">
        <f t="shared" si="16"/>
        <v>0</v>
      </c>
      <c r="AG41" s="71">
        <f>VLOOKUP(A41,OM_SIAFI!$B:$F,5,0)</f>
        <v>0</v>
      </c>
      <c r="AH41" s="74">
        <f t="shared" si="17"/>
        <v>0</v>
      </c>
      <c r="AI41" s="86">
        <f t="shared" si="18"/>
        <v>100</v>
      </c>
      <c r="AJ41" s="166">
        <f t="shared" si="19"/>
        <v>40</v>
      </c>
    </row>
    <row r="42" spans="1:36" x14ac:dyDescent="0.25">
      <c r="A42" s="55">
        <v>744030</v>
      </c>
      <c r="B42" s="55" t="s">
        <v>233</v>
      </c>
      <c r="C42" s="56">
        <f>VLOOKUP(A42,EXEC_LICITACAO!$A:$Z,25,0)</f>
        <v>6158429.3300000001</v>
      </c>
      <c r="D42" s="63">
        <f t="shared" si="20"/>
        <v>1.8254658911921794E-4</v>
      </c>
      <c r="E42" s="70" t="str" cm="1">
        <f t="array" ref="E42">_xlfn.IFS(D42&gt;20%,"10",D42&gt;10%,"7",D42&gt;0%,"4",D42=0,"0")</f>
        <v>4</v>
      </c>
      <c r="F42" s="74">
        <f t="shared" si="1"/>
        <v>16</v>
      </c>
      <c r="G42" s="56">
        <f>VLOOKUP(A42,PAGAMENTO!$A:$C,3,0)</f>
        <v>26798615.149999999</v>
      </c>
      <c r="H42" s="57">
        <f t="shared" si="21"/>
        <v>1.0224499536614455E-3</v>
      </c>
      <c r="I42" s="70" t="str" cm="1">
        <f t="array" ref="I42">_xlfn.IFS(H42&gt;20%,"10",H42&gt;10%,"7",H42&gt;0%,"4",H42=0,"0")</f>
        <v>4</v>
      </c>
      <c r="J42" s="74">
        <f t="shared" si="3"/>
        <v>12</v>
      </c>
      <c r="K42" s="56">
        <f>VLOOKUP(A42,MUNIC!C:E,3,0)</f>
        <v>695214</v>
      </c>
      <c r="L42" s="57">
        <f t="shared" si="4"/>
        <v>3.2725467007526602E-3</v>
      </c>
      <c r="M42" s="70" t="str">
        <f t="shared" si="5"/>
        <v>4</v>
      </c>
      <c r="N42" s="74">
        <f t="shared" si="6"/>
        <v>8</v>
      </c>
      <c r="O42" s="56">
        <f>VLOOKUP(A42,'BENS MOVEIS'!$A:$C,3,0)</f>
        <v>99620831.719999999</v>
      </c>
      <c r="P42" s="56">
        <f>VLOOKUP(A42,'BENS IMOVEIS'!$A:$C,3,0)</f>
        <v>132116197.78</v>
      </c>
      <c r="Q42" s="72">
        <f t="shared" si="7"/>
        <v>231737029.5</v>
      </c>
      <c r="R42" s="57">
        <f t="shared" si="8"/>
        <v>3.0421298215059069E-3</v>
      </c>
      <c r="S42" s="70" t="str" cm="1">
        <f t="array" ref="S42">_xlfn.IFS(R42&gt;20%,"10",R42&gt;10%,"7",R42&gt;0%,"4",R42=0,"0")</f>
        <v>4</v>
      </c>
      <c r="T42" s="74">
        <f t="shared" si="9"/>
        <v>8</v>
      </c>
      <c r="U42" s="55" t="s">
        <v>772</v>
      </c>
      <c r="V42" s="71" t="str">
        <f t="shared" si="10"/>
        <v>10</v>
      </c>
      <c r="W42" s="74">
        <f t="shared" si="11"/>
        <v>40</v>
      </c>
      <c r="X42" s="55">
        <f>VLOOKUP(A42,'NOTAS AUDITORIA-CONTINUA-OM'!$A:$C,3,0)</f>
        <v>18</v>
      </c>
      <c r="Y42" s="57">
        <f>VLOOKUP(A42,'NOTAS AUDITORIA-CONTINUA-OM'!$A:$D,4,0)</f>
        <v>3.0323450134770889E-3</v>
      </c>
      <c r="Z42" s="71" t="str">
        <f t="shared" si="12"/>
        <v>4</v>
      </c>
      <c r="AA42" s="74">
        <f t="shared" si="13"/>
        <v>12</v>
      </c>
      <c r="AB42" s="55">
        <f>VLOOKUP(A42,'OM em FOCO'!$B:$G,6,0)</f>
        <v>0</v>
      </c>
      <c r="AC42" s="71">
        <f t="shared" si="14"/>
        <v>0</v>
      </c>
      <c r="AD42" s="74">
        <f t="shared" si="15"/>
        <v>0</v>
      </c>
      <c r="AE42" s="71">
        <f>VLOOKUP(A42,OM_SIAFI!$B:$E,4,0)</f>
        <v>0</v>
      </c>
      <c r="AF42" s="74">
        <f t="shared" si="16"/>
        <v>0</v>
      </c>
      <c r="AG42" s="71">
        <f>VLOOKUP(A42,OM_SIAFI!$B:$F,5,0)</f>
        <v>4</v>
      </c>
      <c r="AH42" s="74">
        <f t="shared" si="17"/>
        <v>4</v>
      </c>
      <c r="AI42" s="86">
        <f t="shared" si="18"/>
        <v>100</v>
      </c>
      <c r="AJ42" s="166">
        <f t="shared" si="19"/>
        <v>41</v>
      </c>
    </row>
    <row r="43" spans="1:36" x14ac:dyDescent="0.25">
      <c r="A43" s="55">
        <v>770000</v>
      </c>
      <c r="B43" s="55" t="s">
        <v>289</v>
      </c>
      <c r="C43" s="56">
        <f>VLOOKUP(A43,EXEC_LICITACAO!$A:$Z,25,0)</f>
        <v>4582974.75</v>
      </c>
      <c r="D43" s="63">
        <f t="shared" si="20"/>
        <v>1.3584736688567318E-4</v>
      </c>
      <c r="E43" s="70" t="str" cm="1">
        <f t="array" ref="E43">_xlfn.IFS(D43&gt;20%,"10",D43&gt;10%,"7",D43&gt;0%,"4",D43=0,"0")</f>
        <v>4</v>
      </c>
      <c r="F43" s="74">
        <f t="shared" si="1"/>
        <v>16</v>
      </c>
      <c r="G43" s="56">
        <f>VLOOKUP(A43,PAGAMENTO!$A:$C,3,0)</f>
        <v>29501206.559999999</v>
      </c>
      <c r="H43" s="57">
        <f t="shared" si="21"/>
        <v>1.1255621647385287E-3</v>
      </c>
      <c r="I43" s="70" t="str" cm="1">
        <f t="array" ref="I43">_xlfn.IFS(H43&gt;20%,"10",H43&gt;10%,"7",H43&gt;0%,"4",H43=0,"0")</f>
        <v>4</v>
      </c>
      <c r="J43" s="74">
        <f t="shared" si="3"/>
        <v>12</v>
      </c>
      <c r="K43" s="56">
        <f>VLOOKUP(A43,MUNIC!C:E,3,0)</f>
        <v>55665</v>
      </c>
      <c r="L43" s="57">
        <f t="shared" si="4"/>
        <v>2.6202911923148389E-4</v>
      </c>
      <c r="M43" s="70" t="str">
        <f t="shared" si="5"/>
        <v>4</v>
      </c>
      <c r="N43" s="74">
        <f t="shared" si="6"/>
        <v>8</v>
      </c>
      <c r="O43" s="56">
        <f>VLOOKUP(A43,'BENS MOVEIS'!$A:$C,3,0)</f>
        <v>4821033.4000000004</v>
      </c>
      <c r="P43" s="56">
        <v>0</v>
      </c>
      <c r="Q43" s="72">
        <f t="shared" si="7"/>
        <v>4821033.4000000004</v>
      </c>
      <c r="R43" s="57">
        <f t="shared" si="8"/>
        <v>6.3288156874454177E-5</v>
      </c>
      <c r="S43" s="70" t="str" cm="1">
        <f t="array" ref="S43">_xlfn.IFS(R43&gt;20%,"10",R43&gt;10%,"7",R43&gt;0%,"4",R43=0,"0")</f>
        <v>4</v>
      </c>
      <c r="T43" s="74">
        <f t="shared" si="9"/>
        <v>8</v>
      </c>
      <c r="U43" s="55" t="s">
        <v>772</v>
      </c>
      <c r="V43" s="71" t="str">
        <f t="shared" si="10"/>
        <v>10</v>
      </c>
      <c r="W43" s="74">
        <f t="shared" si="11"/>
        <v>40</v>
      </c>
      <c r="X43" s="55">
        <f>VLOOKUP(A43,'NOTAS AUDITORIA-CONTINUA-OM'!$A:$C,3,0)</f>
        <v>7</v>
      </c>
      <c r="Y43" s="57">
        <f>VLOOKUP(A43,'NOTAS AUDITORIA-CONTINUA-OM'!$A:$D,4,0)</f>
        <v>1.1792452830188679E-3</v>
      </c>
      <c r="Z43" s="71" t="str">
        <f t="shared" si="12"/>
        <v>4</v>
      </c>
      <c r="AA43" s="74">
        <f t="shared" si="13"/>
        <v>12</v>
      </c>
      <c r="AB43" s="55">
        <f>VLOOKUP(A43,'OM em FOCO'!$B:$G,6,0)</f>
        <v>1</v>
      </c>
      <c r="AC43" s="71">
        <f t="shared" si="14"/>
        <v>2</v>
      </c>
      <c r="AD43" s="74">
        <f t="shared" si="15"/>
        <v>4</v>
      </c>
      <c r="AE43" s="71">
        <f>VLOOKUP(A43,OM_SIAFI!$B:$E,4,0)</f>
        <v>0</v>
      </c>
      <c r="AF43" s="74">
        <f t="shared" si="16"/>
        <v>0</v>
      </c>
      <c r="AG43" s="71">
        <f>VLOOKUP(A43,OM_SIAFI!$B:$F,5,0)</f>
        <v>0</v>
      </c>
      <c r="AH43" s="74">
        <f t="shared" si="17"/>
        <v>0</v>
      </c>
      <c r="AI43" s="86">
        <f t="shared" si="18"/>
        <v>100</v>
      </c>
      <c r="AJ43" s="166">
        <f t="shared" si="19"/>
        <v>42</v>
      </c>
    </row>
    <row r="44" spans="1:36" x14ac:dyDescent="0.25">
      <c r="A44" s="156">
        <v>785340</v>
      </c>
      <c r="B44" s="156" t="s">
        <v>429</v>
      </c>
      <c r="C44" s="56">
        <f>VLOOKUP(A44,EXEC_LICITACAO!$A:$Z,25,0)</f>
        <v>2617045.62</v>
      </c>
      <c r="D44" s="63">
        <f t="shared" si="20"/>
        <v>7.7573797782037545E-5</v>
      </c>
      <c r="E44" s="70" t="str" cm="1">
        <f t="array" ref="E44">_xlfn.IFS(D44&gt;20%,"10",D44&gt;10%,"7",D44&gt;0%,"4",D44=0,"0")</f>
        <v>4</v>
      </c>
      <c r="F44" s="74">
        <f t="shared" si="1"/>
        <v>16</v>
      </c>
      <c r="G44" s="56">
        <f>VLOOKUP(A44,PAGAMENTO!$A:$C,3,0)</f>
        <v>12010207.780000001</v>
      </c>
      <c r="H44" s="57">
        <f t="shared" si="21"/>
        <v>4.5822652847512288E-4</v>
      </c>
      <c r="I44" s="70" t="str" cm="1">
        <f t="array" ref="I44">_xlfn.IFS(H44&gt;20%,"10",H44&gt;10%,"7",H44&gt;0%,"4",H44=0,"0")</f>
        <v>4</v>
      </c>
      <c r="J44" s="74">
        <f t="shared" si="3"/>
        <v>12</v>
      </c>
      <c r="K44" s="56">
        <f>VLOOKUP(A44,MUNIC!C:E,3,0)</f>
        <v>302067</v>
      </c>
      <c r="L44" s="57">
        <f t="shared" si="4"/>
        <v>1.4219051461222786E-3</v>
      </c>
      <c r="M44" s="70" t="str">
        <f t="shared" si="5"/>
        <v>4</v>
      </c>
      <c r="N44" s="74">
        <f t="shared" si="6"/>
        <v>8</v>
      </c>
      <c r="O44" s="56">
        <f>VLOOKUP(A44,'BENS MOVEIS'!$A:$C,3,0)</f>
        <v>8105370.1699999999</v>
      </c>
      <c r="P44" s="56">
        <f>VLOOKUP(A44,'BENS IMOVEIS'!$A:$C,3,0)</f>
        <v>91093129.170000002</v>
      </c>
      <c r="Q44" s="72">
        <f t="shared" si="7"/>
        <v>99198499.340000004</v>
      </c>
      <c r="R44" s="57">
        <f t="shared" si="8"/>
        <v>1.302229141980298E-3</v>
      </c>
      <c r="S44" s="70" t="str" cm="1">
        <f t="array" ref="S44">_xlfn.IFS(R44&gt;20%,"10",R44&gt;10%,"7",R44&gt;0%,"4",R44=0,"0")</f>
        <v>4</v>
      </c>
      <c r="T44" s="74">
        <f t="shared" si="9"/>
        <v>8</v>
      </c>
      <c r="U44" s="55">
        <f>VLOOKUP(A44,'Tempo sem Auditoria'!$A:$M,13,0)</f>
        <v>7</v>
      </c>
      <c r="V44" s="71" t="str">
        <f t="shared" si="10"/>
        <v>10</v>
      </c>
      <c r="W44" s="74">
        <f t="shared" si="11"/>
        <v>40</v>
      </c>
      <c r="X44" s="55">
        <f>VLOOKUP(A44,'NOTAS AUDITORIA-CONTINUA-OM'!$A:$C,3,0)</f>
        <v>8</v>
      </c>
      <c r="Y44" s="57">
        <f>VLOOKUP(A44,'NOTAS AUDITORIA-CONTINUA-OM'!$A:$D,4,0)</f>
        <v>1.3477088948787063E-3</v>
      </c>
      <c r="Z44" s="71" t="str">
        <f t="shared" si="12"/>
        <v>4</v>
      </c>
      <c r="AA44" s="74">
        <f t="shared" si="13"/>
        <v>12</v>
      </c>
      <c r="AB44" s="55">
        <f>VLOOKUP(A44,'OM em FOCO'!$B:$G,6,0)</f>
        <v>1</v>
      </c>
      <c r="AC44" s="71">
        <f t="shared" si="14"/>
        <v>2</v>
      </c>
      <c r="AD44" s="74">
        <f t="shared" si="15"/>
        <v>4</v>
      </c>
      <c r="AE44" s="71">
        <f>VLOOKUP(A44,OM_SIAFI!$B:$E,4,0)</f>
        <v>0</v>
      </c>
      <c r="AF44" s="74">
        <f t="shared" si="16"/>
        <v>0</v>
      </c>
      <c r="AG44" s="71">
        <f>VLOOKUP(A44,OM_SIAFI!$B:$F,5,0)</f>
        <v>0</v>
      </c>
      <c r="AH44" s="74">
        <f t="shared" si="17"/>
        <v>0</v>
      </c>
      <c r="AI44" s="86">
        <f t="shared" si="18"/>
        <v>100</v>
      </c>
      <c r="AJ44" s="166">
        <f t="shared" si="19"/>
        <v>43</v>
      </c>
    </row>
    <row r="45" spans="1:36" x14ac:dyDescent="0.25">
      <c r="A45" s="55">
        <v>783800</v>
      </c>
      <c r="B45" s="55" t="s">
        <v>387</v>
      </c>
      <c r="C45" s="56">
        <f>VLOOKUP(A45,EXEC_LICITACAO!$A:$Z,25,0)</f>
        <v>14297568.540000001</v>
      </c>
      <c r="D45" s="63">
        <f t="shared" si="20"/>
        <v>4.238048745580453E-4</v>
      </c>
      <c r="E45" s="70" t="str" cm="1">
        <f t="array" ref="E45">_xlfn.IFS(D45&gt;20%,"10",D45&gt;10%,"7",D45&gt;0%,"4",D45=0,"0")</f>
        <v>4</v>
      </c>
      <c r="F45" s="74">
        <f t="shared" si="1"/>
        <v>16</v>
      </c>
      <c r="G45" s="56">
        <f>VLOOKUP(A45,PAGAMENTO!$A:$C,3,0)</f>
        <v>38540034.380000003</v>
      </c>
      <c r="H45" s="57">
        <f t="shared" si="21"/>
        <v>1.4704213686184274E-3</v>
      </c>
      <c r="I45" s="70" t="str" cm="1">
        <f t="array" ref="I45">_xlfn.IFS(H45&gt;20%,"10",H45&gt;10%,"7",H45&gt;0%,"4",H45=0,"0")</f>
        <v>4</v>
      </c>
      <c r="J45" s="74">
        <f t="shared" si="3"/>
        <v>12</v>
      </c>
      <c r="K45" s="56">
        <f>VLOOKUP(A45,MUNIC!C:E,3,0)</f>
        <v>1439113.2</v>
      </c>
      <c r="L45" s="57">
        <f t="shared" si="4"/>
        <v>6.7742668511704355E-3</v>
      </c>
      <c r="M45" s="70" t="str">
        <f t="shared" si="5"/>
        <v>4</v>
      </c>
      <c r="N45" s="74">
        <f t="shared" si="6"/>
        <v>8</v>
      </c>
      <c r="O45" s="56">
        <f>VLOOKUP(A45,'BENS MOVEIS'!$A:$C,3,0)</f>
        <v>12673718.41</v>
      </c>
      <c r="P45" s="56">
        <f>VLOOKUP(A45,'BENS IMOVEIS'!$A:$C,3,0)</f>
        <v>189040947.34999999</v>
      </c>
      <c r="Q45" s="72">
        <f t="shared" si="7"/>
        <v>201714665.75999999</v>
      </c>
      <c r="R45" s="57">
        <f t="shared" si="8"/>
        <v>2.6480109867102288E-3</v>
      </c>
      <c r="S45" s="70" t="str" cm="1">
        <f t="array" ref="S45">_xlfn.IFS(R45&gt;20%,"10",R45&gt;10%,"7",R45&gt;0%,"4",R45=0,"0")</f>
        <v>4</v>
      </c>
      <c r="T45" s="74">
        <f t="shared" si="9"/>
        <v>8</v>
      </c>
      <c r="U45" s="55">
        <f>VLOOKUP(A45,'Tempo sem Auditoria'!$A:$M,13,0)</f>
        <v>5</v>
      </c>
      <c r="V45" s="71" t="str">
        <f t="shared" si="10"/>
        <v>8</v>
      </c>
      <c r="W45" s="74">
        <f t="shared" si="11"/>
        <v>32</v>
      </c>
      <c r="X45" s="55">
        <f>VLOOKUP(A45,'NOTAS AUDITORIA-CONTINUA-OM'!$A:$C,3,0)</f>
        <v>23</v>
      </c>
      <c r="Y45" s="57">
        <f>VLOOKUP(A45,'NOTAS AUDITORIA-CONTINUA-OM'!$A:$D,4,0)</f>
        <v>3.8746630727762802E-3</v>
      </c>
      <c r="Z45" s="71" t="str">
        <f t="shared" si="12"/>
        <v>4</v>
      </c>
      <c r="AA45" s="74">
        <f t="shared" si="13"/>
        <v>12</v>
      </c>
      <c r="AB45" s="55">
        <f>VLOOKUP(A45,'OM em FOCO'!$B:$G,6,0)</f>
        <v>0</v>
      </c>
      <c r="AC45" s="71">
        <f t="shared" si="14"/>
        <v>0</v>
      </c>
      <c r="AD45" s="74">
        <f t="shared" si="15"/>
        <v>0</v>
      </c>
      <c r="AE45" s="71">
        <f>VLOOKUP(A45,OM_SIAFI!$B:$E,4,0)</f>
        <v>0</v>
      </c>
      <c r="AF45" s="74">
        <f t="shared" si="16"/>
        <v>0</v>
      </c>
      <c r="AG45" s="71">
        <f>VLOOKUP(A45,OM_SIAFI!$B:$F,5,0)</f>
        <v>10</v>
      </c>
      <c r="AH45" s="74">
        <f t="shared" si="17"/>
        <v>10</v>
      </c>
      <c r="AI45" s="86">
        <f t="shared" si="18"/>
        <v>98</v>
      </c>
      <c r="AJ45" s="166">
        <f t="shared" si="19"/>
        <v>44</v>
      </c>
    </row>
    <row r="46" spans="1:36" x14ac:dyDescent="0.25">
      <c r="A46" s="156">
        <v>744021</v>
      </c>
      <c r="B46" s="156" t="s">
        <v>232</v>
      </c>
      <c r="C46" s="56">
        <f>VLOOKUP(A46,EXEC_LICITACAO!$A:$Z,25,0)</f>
        <v>7981568.8399999999</v>
      </c>
      <c r="D46" s="63">
        <f t="shared" si="20"/>
        <v>2.3658762478033225E-4</v>
      </c>
      <c r="E46" s="70" t="str" cm="1">
        <f t="array" ref="E46">_xlfn.IFS(D46&gt;20%,"10",D46&gt;10%,"7",D46&gt;0%,"4",D46=0,"0")</f>
        <v>4</v>
      </c>
      <c r="F46" s="74">
        <f t="shared" si="1"/>
        <v>16</v>
      </c>
      <c r="G46" s="56">
        <f>VLOOKUP(A46,PAGAMENTO!$A:$C,3,0)</f>
        <v>48653734.399999999</v>
      </c>
      <c r="H46" s="57">
        <f t="shared" si="21"/>
        <v>1.8562902673997421E-3</v>
      </c>
      <c r="I46" s="70" t="str" cm="1">
        <f t="array" ref="I46">_xlfn.IFS(H46&gt;20%,"10",H46&gt;10%,"7",H46&gt;0%,"4",H46=0,"0")</f>
        <v>4</v>
      </c>
      <c r="J46" s="74">
        <f t="shared" si="3"/>
        <v>12</v>
      </c>
      <c r="K46" s="56">
        <f>VLOOKUP(A46,MUNIC!C:E,3,0)</f>
        <v>0</v>
      </c>
      <c r="L46" s="57">
        <f t="shared" si="4"/>
        <v>0</v>
      </c>
      <c r="M46" s="70" t="str">
        <f t="shared" si="5"/>
        <v>0</v>
      </c>
      <c r="N46" s="74">
        <f t="shared" si="6"/>
        <v>0</v>
      </c>
      <c r="O46" s="56">
        <f>VLOOKUP(A46,'BENS MOVEIS'!$A:$C,3,0)</f>
        <v>72013971.430000007</v>
      </c>
      <c r="P46" s="56">
        <v>0</v>
      </c>
      <c r="Q46" s="72">
        <f t="shared" si="7"/>
        <v>72013971.430000007</v>
      </c>
      <c r="R46" s="57">
        <f t="shared" si="8"/>
        <v>9.4536402112756603E-4</v>
      </c>
      <c r="S46" s="70" t="str" cm="1">
        <f t="array" ref="S46">_xlfn.IFS(R46&gt;20%,"10",R46&gt;10%,"7",R46&gt;0%,"4",R46=0,"0")</f>
        <v>4</v>
      </c>
      <c r="T46" s="74">
        <f t="shared" si="9"/>
        <v>8</v>
      </c>
      <c r="U46" s="55" t="s">
        <v>772</v>
      </c>
      <c r="V46" s="71" t="str">
        <f t="shared" si="10"/>
        <v>10</v>
      </c>
      <c r="W46" s="74">
        <f t="shared" si="11"/>
        <v>40</v>
      </c>
      <c r="X46" s="55">
        <f>VLOOKUP(A46,'NOTAS AUDITORIA-CONTINUA-OM'!$A:$C,3,0)</f>
        <v>12</v>
      </c>
      <c r="Y46" s="57">
        <f>VLOOKUP(A46,'NOTAS AUDITORIA-CONTINUA-OM'!$A:$D,4,0)</f>
        <v>2.0215633423180594E-3</v>
      </c>
      <c r="Z46" s="71" t="str">
        <f t="shared" si="12"/>
        <v>4</v>
      </c>
      <c r="AA46" s="74">
        <f t="shared" si="13"/>
        <v>12</v>
      </c>
      <c r="AB46" s="55">
        <f>VLOOKUP(A46,'OM em FOCO'!$B:$G,6,0)</f>
        <v>0</v>
      </c>
      <c r="AC46" s="71">
        <f t="shared" si="14"/>
        <v>0</v>
      </c>
      <c r="AD46" s="74">
        <f t="shared" si="15"/>
        <v>0</v>
      </c>
      <c r="AE46" s="71">
        <f>VLOOKUP(A46,OM_SIAFI!$B:$E,4,0)</f>
        <v>0</v>
      </c>
      <c r="AF46" s="74">
        <f t="shared" si="16"/>
        <v>0</v>
      </c>
      <c r="AG46" s="71">
        <f>VLOOKUP(A46,OM_SIAFI!$B:$F,5,0)</f>
        <v>10</v>
      </c>
      <c r="AH46" s="74">
        <f t="shared" si="17"/>
        <v>10</v>
      </c>
      <c r="AI46" s="86">
        <f t="shared" si="18"/>
        <v>98</v>
      </c>
      <c r="AJ46" s="166">
        <f t="shared" si="19"/>
        <v>45</v>
      </c>
    </row>
    <row r="47" spans="1:36" x14ac:dyDescent="0.25">
      <c r="A47" s="156">
        <v>731040</v>
      </c>
      <c r="B47" s="156" t="s">
        <v>207</v>
      </c>
      <c r="C47" s="56">
        <f>VLOOKUP(A47,EXEC_LICITACAO!$A:$Z,25,0)</f>
        <v>6598424.2599999998</v>
      </c>
      <c r="D47" s="63">
        <f t="shared" si="20"/>
        <v>1.9558880644401252E-4</v>
      </c>
      <c r="E47" s="70" t="str" cm="1">
        <f t="array" ref="E47">_xlfn.IFS(D47&gt;20%,"10",D47&gt;10%,"7",D47&gt;0%,"4",D47=0,"0")</f>
        <v>4</v>
      </c>
      <c r="F47" s="74">
        <f t="shared" si="1"/>
        <v>16</v>
      </c>
      <c r="G47" s="56">
        <f>VLOOKUP(A47,PAGAMENTO!$A:$C,3,0)</f>
        <v>45887074.870000005</v>
      </c>
      <c r="H47" s="57">
        <f t="shared" si="21"/>
        <v>1.7507336596268403E-3</v>
      </c>
      <c r="I47" s="70" t="str" cm="1">
        <f t="array" ref="I47">_xlfn.IFS(H47&gt;20%,"10",H47&gt;10%,"7",H47&gt;0%,"4",H47=0,"0")</f>
        <v>4</v>
      </c>
      <c r="J47" s="74">
        <f t="shared" si="3"/>
        <v>12</v>
      </c>
      <c r="K47" s="56">
        <f>VLOOKUP(A47,MUNIC!C:E,3,0)</f>
        <v>0</v>
      </c>
      <c r="L47" s="57">
        <f t="shared" si="4"/>
        <v>0</v>
      </c>
      <c r="M47" s="70" t="str">
        <f t="shared" si="5"/>
        <v>0</v>
      </c>
      <c r="N47" s="74">
        <f t="shared" si="6"/>
        <v>0</v>
      </c>
      <c r="O47" s="56">
        <f>VLOOKUP(A47,'BENS MOVEIS'!$A:$C,3,0)</f>
        <v>78633843.980000004</v>
      </c>
      <c r="P47" s="56">
        <f>VLOOKUP(A47,'BENS IMOVEIS'!$A:$C,3,0)</f>
        <v>325874222.94999999</v>
      </c>
      <c r="Q47" s="72">
        <f t="shared" si="7"/>
        <v>404508066.93000001</v>
      </c>
      <c r="R47" s="57">
        <f t="shared" si="8"/>
        <v>5.3101830816704252E-3</v>
      </c>
      <c r="S47" s="70" t="str" cm="1">
        <f t="array" ref="S47">_xlfn.IFS(R47&gt;20%,"10",R47&gt;10%,"7",R47&gt;0%,"4",R47=0,"0")</f>
        <v>4</v>
      </c>
      <c r="T47" s="74">
        <f t="shared" si="9"/>
        <v>8</v>
      </c>
      <c r="U47" s="55" t="s">
        <v>772</v>
      </c>
      <c r="V47" s="71" t="str">
        <f t="shared" si="10"/>
        <v>10</v>
      </c>
      <c r="W47" s="74">
        <f t="shared" si="11"/>
        <v>40</v>
      </c>
      <c r="X47" s="55">
        <f>VLOOKUP(A47,'NOTAS AUDITORIA-CONTINUA-OM'!$A:$C,3,0)</f>
        <v>17</v>
      </c>
      <c r="Y47" s="57">
        <f>VLOOKUP(A47,'NOTAS AUDITORIA-CONTINUA-OM'!$A:$D,4,0)</f>
        <v>2.8638814016172507E-3</v>
      </c>
      <c r="Z47" s="71" t="str">
        <f t="shared" si="12"/>
        <v>4</v>
      </c>
      <c r="AA47" s="74">
        <f t="shared" si="13"/>
        <v>12</v>
      </c>
      <c r="AB47" s="55">
        <f>VLOOKUP(A47,'OM em FOCO'!$B:$G,6,0)</f>
        <v>0</v>
      </c>
      <c r="AC47" s="71">
        <f t="shared" si="14"/>
        <v>0</v>
      </c>
      <c r="AD47" s="74">
        <f t="shared" si="15"/>
        <v>0</v>
      </c>
      <c r="AE47" s="71">
        <f>VLOOKUP(A47,OM_SIAFI!$B:$E,4,0)</f>
        <v>0</v>
      </c>
      <c r="AF47" s="74">
        <f t="shared" si="16"/>
        <v>0</v>
      </c>
      <c r="AG47" s="71">
        <f>VLOOKUP(A47,OM_SIAFI!$B:$F,5,0)</f>
        <v>10</v>
      </c>
      <c r="AH47" s="74">
        <f t="shared" si="17"/>
        <v>10</v>
      </c>
      <c r="AI47" s="86">
        <f t="shared" si="18"/>
        <v>98</v>
      </c>
      <c r="AJ47" s="166">
        <f t="shared" si="19"/>
        <v>46</v>
      </c>
    </row>
    <row r="48" spans="1:36" x14ac:dyDescent="0.25">
      <c r="A48" s="55">
        <v>791500</v>
      </c>
      <c r="B48" s="55" t="s">
        <v>539</v>
      </c>
      <c r="C48" s="56">
        <f>VLOOKUP(A48,EXEC_LICITACAO!$A:$Z,25,0)</f>
        <v>2300901.0499999998</v>
      </c>
      <c r="D48" s="63">
        <f t="shared" si="20"/>
        <v>6.820272119260109E-5</v>
      </c>
      <c r="E48" s="70" t="str" cm="1">
        <f t="array" ref="E48">_xlfn.IFS(D48&gt;20%,"10",D48&gt;10%,"7",D48&gt;0%,"4",D48=0,"0")</f>
        <v>4</v>
      </c>
      <c r="F48" s="74">
        <f t="shared" si="1"/>
        <v>16</v>
      </c>
      <c r="G48" s="56">
        <f>VLOOKUP(A48,PAGAMENTO!$A:$C,3,0)</f>
        <v>52116075.650000006</v>
      </c>
      <c r="H48" s="57">
        <f t="shared" si="21"/>
        <v>1.9883892818752203E-3</v>
      </c>
      <c r="I48" s="70" t="str" cm="1">
        <f t="array" ref="I48">_xlfn.IFS(H48&gt;20%,"10",H48&gt;10%,"7",H48&gt;0%,"4",H48=0,"0")</f>
        <v>4</v>
      </c>
      <c r="J48" s="74">
        <f t="shared" si="3"/>
        <v>12</v>
      </c>
      <c r="K48" s="56">
        <f>VLOOKUP(A48,MUNIC!C:E,3,0)</f>
        <v>0</v>
      </c>
      <c r="L48" s="57">
        <f t="shared" si="4"/>
        <v>0</v>
      </c>
      <c r="M48" s="70" t="str">
        <f t="shared" si="5"/>
        <v>0</v>
      </c>
      <c r="N48" s="74">
        <f t="shared" si="6"/>
        <v>0</v>
      </c>
      <c r="O48" s="56">
        <f>VLOOKUP(A48,'BENS MOVEIS'!$A:$C,3,0)</f>
        <v>12044354868.66</v>
      </c>
      <c r="P48" s="56">
        <f>VLOOKUP(A48,'BENS IMOVEIS'!$A:$C,3,0)</f>
        <v>19097769.079999998</v>
      </c>
      <c r="Q48" s="72">
        <f t="shared" si="7"/>
        <v>12063452637.74</v>
      </c>
      <c r="R48" s="57">
        <f t="shared" si="8"/>
        <v>0.15836307688406331</v>
      </c>
      <c r="S48" s="70" t="str" cm="1">
        <f t="array" ref="S48">_xlfn.IFS(R48&gt;20%,"10",R48&gt;10%,"7",R48&gt;0%,"4",R48=0,"0")</f>
        <v>7</v>
      </c>
      <c r="T48" s="74">
        <f t="shared" si="9"/>
        <v>14</v>
      </c>
      <c r="U48" s="55" t="s">
        <v>772</v>
      </c>
      <c r="V48" s="71" t="str">
        <f t="shared" si="10"/>
        <v>10</v>
      </c>
      <c r="W48" s="74">
        <f t="shared" si="11"/>
        <v>40</v>
      </c>
      <c r="X48" s="55">
        <f>VLOOKUP(A48,'NOTAS AUDITORIA-CONTINUA-OM'!$A:$C,3,0)</f>
        <v>16</v>
      </c>
      <c r="Y48" s="57">
        <f>VLOOKUP(A48,'NOTAS AUDITORIA-CONTINUA-OM'!$A:$D,4,0)</f>
        <v>2.6954177897574125E-3</v>
      </c>
      <c r="Z48" s="71" t="str">
        <f t="shared" si="12"/>
        <v>4</v>
      </c>
      <c r="AA48" s="74">
        <f t="shared" si="13"/>
        <v>12</v>
      </c>
      <c r="AB48" s="55">
        <f>VLOOKUP(A48,'OM em FOCO'!$B:$G,6,0)</f>
        <v>1</v>
      </c>
      <c r="AC48" s="71">
        <f t="shared" si="14"/>
        <v>2</v>
      </c>
      <c r="AD48" s="74">
        <f t="shared" si="15"/>
        <v>4</v>
      </c>
      <c r="AE48" s="71">
        <f>VLOOKUP(A48,OM_SIAFI!$B:$E,4,0)</f>
        <v>0</v>
      </c>
      <c r="AF48" s="74">
        <f t="shared" si="16"/>
        <v>0</v>
      </c>
      <c r="AG48" s="71">
        <f>VLOOKUP(A48,OM_SIAFI!$B:$F,5,0)</f>
        <v>0</v>
      </c>
      <c r="AH48" s="74">
        <f t="shared" si="17"/>
        <v>0</v>
      </c>
      <c r="AI48" s="86">
        <f t="shared" si="18"/>
        <v>98</v>
      </c>
      <c r="AJ48" s="166">
        <f t="shared" si="19"/>
        <v>47</v>
      </c>
    </row>
    <row r="49" spans="1:36" x14ac:dyDescent="0.25">
      <c r="A49" s="55">
        <v>740014</v>
      </c>
      <c r="B49" s="55" t="s">
        <v>220</v>
      </c>
      <c r="C49" s="56">
        <f>VLOOKUP(A49,EXEC_LICITACAO!$A:$Z,25,0)</f>
        <v>72372992.980000004</v>
      </c>
      <c r="D49" s="63">
        <f t="shared" si="20"/>
        <v>2.145261771291302E-3</v>
      </c>
      <c r="E49" s="70" t="str" cm="1">
        <f t="array" ref="E49">_xlfn.IFS(D49&gt;20%,"10",D49&gt;10%,"7",D49&gt;0%,"4",D49=0,"0")</f>
        <v>4</v>
      </c>
      <c r="F49" s="74">
        <f t="shared" si="1"/>
        <v>16</v>
      </c>
      <c r="G49" s="56">
        <f>VLOOKUP(A49,PAGAMENTO!$A:$C,3,0)</f>
        <v>17493938.27</v>
      </c>
      <c r="H49" s="57">
        <f t="shared" si="21"/>
        <v>6.6744778688751342E-4</v>
      </c>
      <c r="I49" s="70" t="str" cm="1">
        <f t="array" ref="I49">_xlfn.IFS(H49&gt;20%,"10",H49&gt;10%,"7",H49&gt;0%,"4",H49=0,"0")</f>
        <v>4</v>
      </c>
      <c r="J49" s="74">
        <f t="shared" si="3"/>
        <v>12</v>
      </c>
      <c r="K49" s="56">
        <f>VLOOKUP(A49,MUNIC!C:E,3,0)</f>
        <v>0</v>
      </c>
      <c r="L49" s="57">
        <f t="shared" si="4"/>
        <v>0</v>
      </c>
      <c r="M49" s="70" t="str">
        <f t="shared" si="5"/>
        <v>0</v>
      </c>
      <c r="N49" s="74">
        <f t="shared" si="6"/>
        <v>0</v>
      </c>
      <c r="O49" s="56">
        <f>VLOOKUP(A49,'BENS MOVEIS'!$A:$C,3,0)</f>
        <v>4882920.01</v>
      </c>
      <c r="P49" s="56">
        <f>VLOOKUP(A49,'BENS IMOVEIS'!$A:$C,3,0)</f>
        <v>758618.09</v>
      </c>
      <c r="Q49" s="72">
        <f t="shared" si="7"/>
        <v>5641538.0999999996</v>
      </c>
      <c r="R49" s="57">
        <f t="shared" si="8"/>
        <v>7.4059339287300963E-5</v>
      </c>
      <c r="S49" s="70" t="str" cm="1">
        <f t="array" ref="S49">_xlfn.IFS(R49&gt;20%,"10",R49&gt;10%,"7",R49&gt;0%,"4",R49=0,"0")</f>
        <v>4</v>
      </c>
      <c r="T49" s="74">
        <f t="shared" si="9"/>
        <v>8</v>
      </c>
      <c r="U49" s="55" t="s">
        <v>772</v>
      </c>
      <c r="V49" s="71" t="str">
        <f t="shared" si="10"/>
        <v>10</v>
      </c>
      <c r="W49" s="74">
        <f t="shared" si="11"/>
        <v>40</v>
      </c>
      <c r="X49" s="55">
        <f>VLOOKUP(A49,'NOTAS AUDITORIA-CONTINUA-OM'!$A:$C,3,0)</f>
        <v>55</v>
      </c>
      <c r="Y49" s="57">
        <f>VLOOKUP(A49,'NOTAS AUDITORIA-CONTINUA-OM'!$A:$D,4,0)</f>
        <v>9.2654986522911053E-3</v>
      </c>
      <c r="Z49" s="71" t="str">
        <f t="shared" si="12"/>
        <v>4</v>
      </c>
      <c r="AA49" s="74">
        <f t="shared" si="13"/>
        <v>12</v>
      </c>
      <c r="AB49" s="55">
        <f>VLOOKUP(A49,'OM em FOCO'!$B:$G,6,0)</f>
        <v>1</v>
      </c>
      <c r="AC49" s="71">
        <f t="shared" si="14"/>
        <v>2</v>
      </c>
      <c r="AD49" s="74">
        <f t="shared" si="15"/>
        <v>4</v>
      </c>
      <c r="AE49" s="71">
        <f>VLOOKUP(A49,OM_SIAFI!$B:$E,4,0)</f>
        <v>5</v>
      </c>
      <c r="AF49" s="74">
        <f t="shared" si="16"/>
        <v>5</v>
      </c>
      <c r="AG49" s="71">
        <f>VLOOKUP(A49,OM_SIAFI!$B:$F,5,0)</f>
        <v>0</v>
      </c>
      <c r="AH49" s="74">
        <f t="shared" si="17"/>
        <v>0</v>
      </c>
      <c r="AI49" s="86">
        <f t="shared" si="18"/>
        <v>97</v>
      </c>
      <c r="AJ49" s="166">
        <f t="shared" si="19"/>
        <v>48</v>
      </c>
    </row>
    <row r="50" spans="1:36" x14ac:dyDescent="0.25">
      <c r="A50" s="156">
        <v>783810</v>
      </c>
      <c r="B50" s="156" t="s">
        <v>388</v>
      </c>
      <c r="C50" s="56">
        <f>VLOOKUP(A50,EXEC_LICITACAO!$A:$Z,25,0)</f>
        <v>14860016.52</v>
      </c>
      <c r="D50" s="63">
        <f t="shared" si="20"/>
        <v>4.4047681391210034E-4</v>
      </c>
      <c r="E50" s="70" t="str" cm="1">
        <f t="array" ref="E50">_xlfn.IFS(D50&gt;20%,"10",D50&gt;10%,"7",D50&gt;0%,"4",D50=0,"0")</f>
        <v>4</v>
      </c>
      <c r="F50" s="74">
        <f t="shared" si="1"/>
        <v>16</v>
      </c>
      <c r="G50" s="56">
        <f>VLOOKUP(A50,PAGAMENTO!$A:$C,3,0)</f>
        <v>9610628.4099999983</v>
      </c>
      <c r="H50" s="57">
        <f t="shared" si="21"/>
        <v>3.6667516278212871E-4</v>
      </c>
      <c r="I50" s="70" t="str" cm="1">
        <f t="array" ref="I50">_xlfn.IFS(H50&gt;20%,"10",H50&gt;10%,"7",H50&gt;0%,"4",H50=0,"0")</f>
        <v>4</v>
      </c>
      <c r="J50" s="74">
        <f t="shared" si="3"/>
        <v>12</v>
      </c>
      <c r="K50" s="56">
        <f>VLOOKUP(A50,MUNIC!C:E,3,0)</f>
        <v>0</v>
      </c>
      <c r="L50" s="57">
        <f t="shared" si="4"/>
        <v>0</v>
      </c>
      <c r="M50" s="70" t="str">
        <f t="shared" si="5"/>
        <v>0</v>
      </c>
      <c r="N50" s="74">
        <f t="shared" si="6"/>
        <v>0</v>
      </c>
      <c r="O50" s="56">
        <f>VLOOKUP(A50,'BENS MOVEIS'!$A:$C,3,0)</f>
        <v>3814314.54</v>
      </c>
      <c r="P50" s="56">
        <f>VLOOKUP(A50,'BENS IMOVEIS'!$A:$C,3,0)</f>
        <v>313726224.72000003</v>
      </c>
      <c r="Q50" s="72">
        <f t="shared" si="7"/>
        <v>317540539.26000005</v>
      </c>
      <c r="R50" s="57">
        <f t="shared" si="8"/>
        <v>4.1685161240919127E-3</v>
      </c>
      <c r="S50" s="70" t="str" cm="1">
        <f t="array" ref="S50">_xlfn.IFS(R50&gt;20%,"10",R50&gt;10%,"7",R50&gt;0%,"4",R50=0,"0")</f>
        <v>4</v>
      </c>
      <c r="T50" s="74">
        <f t="shared" si="9"/>
        <v>8</v>
      </c>
      <c r="U50" s="55" t="s">
        <v>772</v>
      </c>
      <c r="V50" s="71" t="str">
        <f t="shared" si="10"/>
        <v>10</v>
      </c>
      <c r="W50" s="74">
        <f t="shared" si="11"/>
        <v>40</v>
      </c>
      <c r="X50" s="55">
        <f>VLOOKUP(A50,'NOTAS AUDITORIA-CONTINUA-OM'!$A:$C,3,0)</f>
        <v>108</v>
      </c>
      <c r="Y50" s="57">
        <f>VLOOKUP(A50,'NOTAS AUDITORIA-CONTINUA-OM'!$A:$D,4,0)</f>
        <v>1.8194070080862535E-2</v>
      </c>
      <c r="Z50" s="71" t="str">
        <f t="shared" si="12"/>
        <v>4</v>
      </c>
      <c r="AA50" s="74">
        <f t="shared" si="13"/>
        <v>12</v>
      </c>
      <c r="AB50" s="55">
        <f>VLOOKUP(A50,'OM em FOCO'!$B:$G,6,0)</f>
        <v>1</v>
      </c>
      <c r="AC50" s="71">
        <f t="shared" si="14"/>
        <v>2</v>
      </c>
      <c r="AD50" s="74">
        <f t="shared" si="15"/>
        <v>4</v>
      </c>
      <c r="AE50" s="71">
        <f>VLOOKUP(A50,OM_SIAFI!$B:$E,4,0)</f>
        <v>5</v>
      </c>
      <c r="AF50" s="74">
        <f t="shared" si="16"/>
        <v>5</v>
      </c>
      <c r="AG50" s="71">
        <f>VLOOKUP(A50,OM_SIAFI!$B:$F,5,0)</f>
        <v>0</v>
      </c>
      <c r="AH50" s="74">
        <f t="shared" si="17"/>
        <v>0</v>
      </c>
      <c r="AI50" s="86">
        <f t="shared" si="18"/>
        <v>97</v>
      </c>
      <c r="AJ50" s="166">
        <f t="shared" si="19"/>
        <v>49</v>
      </c>
    </row>
    <row r="51" spans="1:36" x14ac:dyDescent="0.25">
      <c r="A51" s="55">
        <v>779000</v>
      </c>
      <c r="B51" s="55" t="s">
        <v>310</v>
      </c>
      <c r="C51" s="56">
        <f>VLOOKUP(A51,EXEC_LICITACAO!$A:$Z,25,0)</f>
        <v>8205360.0800000001</v>
      </c>
      <c r="D51" s="63">
        <f t="shared" si="20"/>
        <v>2.4322118755221525E-4</v>
      </c>
      <c r="E51" s="70" t="str" cm="1">
        <f t="array" ref="E51">_xlfn.IFS(D51&gt;20%,"10",D51&gt;10%,"7",D51&gt;0%,"4",D51=0,"0")</f>
        <v>4</v>
      </c>
      <c r="F51" s="74">
        <f t="shared" si="1"/>
        <v>16</v>
      </c>
      <c r="G51" s="56">
        <f>VLOOKUP(A51,PAGAMENTO!$A:$C,3,0)</f>
        <v>27783101.920000002</v>
      </c>
      <c r="H51" s="57">
        <f t="shared" si="21"/>
        <v>1.0600111651916917E-3</v>
      </c>
      <c r="I51" s="70" t="str" cm="1">
        <f t="array" ref="I51">_xlfn.IFS(H51&gt;20%,"10",H51&gt;10%,"7",H51&gt;0%,"4",H51=0,"0")</f>
        <v>4</v>
      </c>
      <c r="J51" s="74">
        <f t="shared" si="3"/>
        <v>12</v>
      </c>
      <c r="K51" s="56">
        <f>VLOOKUP(A51,MUNIC!C:E,3,0)</f>
        <v>0</v>
      </c>
      <c r="L51" s="57">
        <f t="shared" si="4"/>
        <v>0</v>
      </c>
      <c r="M51" s="70" t="str">
        <f t="shared" si="5"/>
        <v>0</v>
      </c>
      <c r="N51" s="74">
        <f t="shared" si="6"/>
        <v>0</v>
      </c>
      <c r="O51" s="56">
        <f>VLOOKUP(A51,'BENS MOVEIS'!$A:$C,3,0)</f>
        <v>14077903.800000001</v>
      </c>
      <c r="P51" s="56">
        <f>VLOOKUP(A51,'BENS IMOVEIS'!$A:$C,3,0)</f>
        <v>54213343.079999998</v>
      </c>
      <c r="Q51" s="72">
        <f t="shared" si="7"/>
        <v>68291246.879999995</v>
      </c>
      <c r="R51" s="57">
        <f t="shared" si="8"/>
        <v>8.9649392300279827E-4</v>
      </c>
      <c r="S51" s="70" t="str" cm="1">
        <f t="array" ref="S51">_xlfn.IFS(R51&gt;20%,"10",R51&gt;10%,"7",R51&gt;0%,"4",R51=0,"0")</f>
        <v>4</v>
      </c>
      <c r="T51" s="74">
        <f t="shared" si="9"/>
        <v>8</v>
      </c>
      <c r="U51" s="55" t="s">
        <v>772</v>
      </c>
      <c r="V51" s="71" t="str">
        <f t="shared" si="10"/>
        <v>10</v>
      </c>
      <c r="W51" s="74">
        <f t="shared" si="11"/>
        <v>40</v>
      </c>
      <c r="X51" s="55">
        <f>VLOOKUP(A51,'NOTAS AUDITORIA-CONTINUA-OM'!$A:$C,3,0)</f>
        <v>30</v>
      </c>
      <c r="Y51" s="57">
        <f>VLOOKUP(A51,'NOTAS AUDITORIA-CONTINUA-OM'!$A:$D,4,0)</f>
        <v>5.0539083557951479E-3</v>
      </c>
      <c r="Z51" s="71" t="str">
        <f t="shared" si="12"/>
        <v>4</v>
      </c>
      <c r="AA51" s="74">
        <f t="shared" si="13"/>
        <v>12</v>
      </c>
      <c r="AB51" s="55">
        <f>VLOOKUP(A51,'OM em FOCO'!$B:$G,6,0)</f>
        <v>1</v>
      </c>
      <c r="AC51" s="71">
        <f t="shared" si="14"/>
        <v>2</v>
      </c>
      <c r="AD51" s="74">
        <f t="shared" si="15"/>
        <v>4</v>
      </c>
      <c r="AE51" s="71">
        <f>VLOOKUP(A51,OM_SIAFI!$B:$E,4,0)</f>
        <v>5</v>
      </c>
      <c r="AF51" s="74">
        <f t="shared" si="16"/>
        <v>5</v>
      </c>
      <c r="AG51" s="71">
        <f>VLOOKUP(A51,OM_SIAFI!$B:$F,5,0)</f>
        <v>0</v>
      </c>
      <c r="AH51" s="74">
        <f t="shared" si="17"/>
        <v>0</v>
      </c>
      <c r="AI51" s="86">
        <f t="shared" si="18"/>
        <v>97</v>
      </c>
      <c r="AJ51" s="166">
        <f t="shared" si="19"/>
        <v>50</v>
      </c>
    </row>
    <row r="52" spans="1:36" x14ac:dyDescent="0.25">
      <c r="A52" s="55">
        <v>789260</v>
      </c>
      <c r="B52" s="55" t="s">
        <v>1069</v>
      </c>
      <c r="C52" s="56">
        <f>VLOOKUP(A52,EXEC_LICITACAO!$A:$Z,25,0)</f>
        <v>824831.08</v>
      </c>
      <c r="D52" s="63">
        <f t="shared" si="20"/>
        <v>2.4449432182332242E-5</v>
      </c>
      <c r="E52" s="70" t="str" cm="1">
        <f t="array" ref="E52">_xlfn.IFS(D52&gt;20%,"10",D52&gt;10%,"7",D52&gt;0%,"4",D52=0,"0")</f>
        <v>4</v>
      </c>
      <c r="F52" s="74">
        <f t="shared" si="1"/>
        <v>16</v>
      </c>
      <c r="G52" s="56">
        <f>VLOOKUP(A52,PAGAMENTO!$A:$C,3,0)</f>
        <v>7864854.9900000002</v>
      </c>
      <c r="H52" s="57">
        <f t="shared" si="21"/>
        <v>3.0006851380450861E-4</v>
      </c>
      <c r="I52" s="70" t="str" cm="1">
        <f t="array" ref="I52">_xlfn.IFS(H52&gt;20%,"10",H52&gt;10%,"7",H52&gt;0%,"4",H52=0,"0")</f>
        <v>4</v>
      </c>
      <c r="J52" s="74">
        <f t="shared" si="3"/>
        <v>12</v>
      </c>
      <c r="K52" s="56">
        <f>VLOOKUP(A52,MUNIC!C:E,3,0)</f>
        <v>0</v>
      </c>
      <c r="L52" s="57">
        <f t="shared" si="4"/>
        <v>0</v>
      </c>
      <c r="M52" s="70" t="str">
        <f t="shared" si="5"/>
        <v>0</v>
      </c>
      <c r="N52" s="74">
        <f t="shared" si="6"/>
        <v>0</v>
      </c>
      <c r="O52" s="56">
        <f>VLOOKUP(A52,'BENS MOVEIS'!$A:$C,3,0)</f>
        <v>1035775.98</v>
      </c>
      <c r="P52" s="56">
        <v>0</v>
      </c>
      <c r="Q52" s="72">
        <f t="shared" si="7"/>
        <v>1035775.98</v>
      </c>
      <c r="R52" s="57">
        <f t="shared" si="8"/>
        <v>1.3597157968047164E-5</v>
      </c>
      <c r="S52" s="70" t="str" cm="1">
        <f t="array" ref="S52">_xlfn.IFS(R52&gt;20%,"10",R52&gt;10%,"7",R52&gt;0%,"4",R52=0,"0")</f>
        <v>4</v>
      </c>
      <c r="T52" s="74">
        <f t="shared" si="9"/>
        <v>8</v>
      </c>
      <c r="U52" s="55" t="s">
        <v>772</v>
      </c>
      <c r="V52" s="71" t="str">
        <f t="shared" si="10"/>
        <v>10</v>
      </c>
      <c r="W52" s="74">
        <f t="shared" si="11"/>
        <v>40</v>
      </c>
      <c r="X52" s="55">
        <f>VLOOKUP(A52,'NOTAS AUDITORIA-CONTINUA-OM'!$A:$C,3,0)</f>
        <v>5</v>
      </c>
      <c r="Y52" s="57">
        <f>VLOOKUP(A52,'NOTAS AUDITORIA-CONTINUA-OM'!$A:$D,4,0)</f>
        <v>8.4231805929919142E-4</v>
      </c>
      <c r="Z52" s="71" t="str">
        <f t="shared" si="12"/>
        <v>4</v>
      </c>
      <c r="AA52" s="74">
        <f t="shared" si="13"/>
        <v>12</v>
      </c>
      <c r="AB52" s="55">
        <f>VLOOKUP(A52,'OM em FOCO'!$B:$G,6,0)</f>
        <v>1</v>
      </c>
      <c r="AC52" s="71">
        <f t="shared" si="14"/>
        <v>2</v>
      </c>
      <c r="AD52" s="74">
        <f t="shared" si="15"/>
        <v>4</v>
      </c>
      <c r="AE52" s="71">
        <f>VLOOKUP(A52,OM_SIAFI!$B:$E,4,0)</f>
        <v>5</v>
      </c>
      <c r="AF52" s="74">
        <f t="shared" si="16"/>
        <v>5</v>
      </c>
      <c r="AG52" s="71">
        <f>VLOOKUP(A52,OM_SIAFI!$B:$F,5,0)</f>
        <v>0</v>
      </c>
      <c r="AH52" s="74">
        <f t="shared" si="17"/>
        <v>0</v>
      </c>
      <c r="AI52" s="86">
        <f t="shared" si="18"/>
        <v>97</v>
      </c>
      <c r="AJ52" s="166">
        <f t="shared" si="19"/>
        <v>51</v>
      </c>
    </row>
    <row r="53" spans="1:36" x14ac:dyDescent="0.25">
      <c r="A53" s="55">
        <v>787000</v>
      </c>
      <c r="B53" s="55" t="s">
        <v>465</v>
      </c>
      <c r="C53" s="56">
        <f>VLOOKUP(A53,EXEC_LICITACAO!$A:$Z,25,0)</f>
        <v>23715922.259999998</v>
      </c>
      <c r="D53" s="63">
        <f t="shared" si="20"/>
        <v>7.0298130974566757E-4</v>
      </c>
      <c r="E53" s="70" t="str" cm="1">
        <f t="array" ref="E53">_xlfn.IFS(D53&gt;20%,"10",D53&gt;10%,"7",D53&gt;0%,"4",D53=0,"0")</f>
        <v>4</v>
      </c>
      <c r="F53" s="74">
        <f t="shared" si="1"/>
        <v>16</v>
      </c>
      <c r="G53" s="56">
        <f>VLOOKUP(A53,PAGAMENTO!$A:$C,3,0)</f>
        <v>78623596.919999987</v>
      </c>
      <c r="H53" s="57">
        <f t="shared" si="21"/>
        <v>2.9997331047738919E-3</v>
      </c>
      <c r="I53" s="70" t="str" cm="1">
        <f t="array" ref="I53">_xlfn.IFS(H53&gt;20%,"10",H53&gt;10%,"7",H53&gt;0%,"4",H53=0,"0")</f>
        <v>4</v>
      </c>
      <c r="J53" s="74">
        <f t="shared" si="3"/>
        <v>12</v>
      </c>
      <c r="K53" s="56">
        <f>VLOOKUP(A53,MUNIC!C:E,3,0)</f>
        <v>2526615</v>
      </c>
      <c r="L53" s="57">
        <f t="shared" si="4"/>
        <v>1.1893410636612874E-2</v>
      </c>
      <c r="M53" s="70" t="str">
        <f t="shared" si="5"/>
        <v>4</v>
      </c>
      <c r="N53" s="74">
        <f t="shared" si="6"/>
        <v>8</v>
      </c>
      <c r="O53" s="56">
        <f>VLOOKUP(A53,'BENS MOVEIS'!$A:$C,3,0)</f>
        <v>12746098.630000001</v>
      </c>
      <c r="P53" s="56">
        <f>VLOOKUP(A53,'BENS IMOVEIS'!$A:$C,3,0)</f>
        <v>1799573304.8099999</v>
      </c>
      <c r="Q53" s="72">
        <f t="shared" si="7"/>
        <v>1812319403.4400001</v>
      </c>
      <c r="R53" s="57">
        <f t="shared" si="8"/>
        <v>2.3791238349754624E-2</v>
      </c>
      <c r="S53" s="70" t="str" cm="1">
        <f t="array" ref="S53">_xlfn.IFS(R53&gt;20%,"10",R53&gt;10%,"7",R53&gt;0%,"4",R53=0,"0")</f>
        <v>4</v>
      </c>
      <c r="T53" s="74">
        <f t="shared" si="9"/>
        <v>8</v>
      </c>
      <c r="U53" s="55">
        <f>VLOOKUP(A53,'Tempo sem Auditoria'!$A:$M,13,0)</f>
        <v>5</v>
      </c>
      <c r="V53" s="71" t="str">
        <f t="shared" si="10"/>
        <v>8</v>
      </c>
      <c r="W53" s="74">
        <f t="shared" si="11"/>
        <v>32</v>
      </c>
      <c r="X53" s="55">
        <f>VLOOKUP(A53,'NOTAS AUDITORIA-CONTINUA-OM'!$A:$C,3,0)</f>
        <v>61</v>
      </c>
      <c r="Y53" s="57">
        <f>VLOOKUP(A53,'NOTAS AUDITORIA-CONTINUA-OM'!$A:$D,4,0)</f>
        <v>1.0276280323450135E-2</v>
      </c>
      <c r="Z53" s="71" t="str">
        <f t="shared" si="12"/>
        <v>4</v>
      </c>
      <c r="AA53" s="74">
        <f t="shared" si="13"/>
        <v>12</v>
      </c>
      <c r="AB53" s="55">
        <f>VLOOKUP(A53,'OM em FOCO'!$B:$G,6,0)</f>
        <v>1</v>
      </c>
      <c r="AC53" s="71">
        <f t="shared" si="14"/>
        <v>2</v>
      </c>
      <c r="AD53" s="74">
        <f t="shared" si="15"/>
        <v>4</v>
      </c>
      <c r="AE53" s="71">
        <f>VLOOKUP(A53,OM_SIAFI!$B:$E,4,0)</f>
        <v>0</v>
      </c>
      <c r="AF53" s="74">
        <f t="shared" si="16"/>
        <v>0</v>
      </c>
      <c r="AG53" s="71">
        <f>VLOOKUP(A53,OM_SIAFI!$B:$F,5,0)</f>
        <v>4</v>
      </c>
      <c r="AH53" s="74">
        <f t="shared" si="17"/>
        <v>4</v>
      </c>
      <c r="AI53" s="86">
        <f t="shared" si="18"/>
        <v>96</v>
      </c>
      <c r="AJ53" s="166">
        <f t="shared" si="19"/>
        <v>52</v>
      </c>
    </row>
    <row r="54" spans="1:36" x14ac:dyDescent="0.25">
      <c r="A54" s="55">
        <v>784700</v>
      </c>
      <c r="B54" s="55" t="s">
        <v>414</v>
      </c>
      <c r="C54" s="56">
        <f>VLOOKUP(A54,EXEC_LICITACAO!$A:$Z,25,0)</f>
        <v>21969056.34</v>
      </c>
      <c r="D54" s="63">
        <f t="shared" si="20"/>
        <v>6.5120115635636103E-4</v>
      </c>
      <c r="E54" s="70" t="str" cm="1">
        <f t="array" ref="E54">_xlfn.IFS(D54&gt;20%,"10",D54&gt;10%,"7",D54&gt;0%,"4",D54=0,"0")</f>
        <v>4</v>
      </c>
      <c r="F54" s="74">
        <f t="shared" si="1"/>
        <v>16</v>
      </c>
      <c r="G54" s="56">
        <f>VLOOKUP(A54,PAGAMENTO!$A:$C,3,0)</f>
        <v>49761110.409999989</v>
      </c>
      <c r="H54" s="57">
        <f t="shared" si="21"/>
        <v>1.8985400830627088E-3</v>
      </c>
      <c r="I54" s="70" t="str" cm="1">
        <f t="array" ref="I54">_xlfn.IFS(H54&gt;20%,"10",H54&gt;10%,"7",H54&gt;0%,"4",H54=0,"0")</f>
        <v>4</v>
      </c>
      <c r="J54" s="74">
        <f t="shared" si="3"/>
        <v>12</v>
      </c>
      <c r="K54" s="56">
        <f>VLOOKUP(A54,MUNIC!C:E,3,0)</f>
        <v>1057066.5</v>
      </c>
      <c r="L54" s="57">
        <f t="shared" si="4"/>
        <v>4.9758771932831647E-3</v>
      </c>
      <c r="M54" s="70" t="str">
        <f t="shared" si="5"/>
        <v>4</v>
      </c>
      <c r="N54" s="74">
        <f t="shared" si="6"/>
        <v>8</v>
      </c>
      <c r="O54" s="56">
        <f>VLOOKUP(A54,'BENS MOVEIS'!$A:$C,3,0)</f>
        <v>12375528.9</v>
      </c>
      <c r="P54" s="56">
        <v>0</v>
      </c>
      <c r="Q54" s="72">
        <f t="shared" si="7"/>
        <v>12375528.9</v>
      </c>
      <c r="R54" s="57">
        <f t="shared" si="8"/>
        <v>1.6245986066546259E-4</v>
      </c>
      <c r="S54" s="70" t="str" cm="1">
        <f t="array" ref="S54">_xlfn.IFS(R54&gt;20%,"10",R54&gt;10%,"7",R54&gt;0%,"4",R54=0,"0")</f>
        <v>4</v>
      </c>
      <c r="T54" s="74">
        <f t="shared" si="9"/>
        <v>8</v>
      </c>
      <c r="U54" s="55">
        <f>VLOOKUP(A54,'Tempo sem Auditoria'!$A:$M,13,0)</f>
        <v>8</v>
      </c>
      <c r="V54" s="71" t="str">
        <f t="shared" si="10"/>
        <v>10</v>
      </c>
      <c r="W54" s="74">
        <f t="shared" si="11"/>
        <v>40</v>
      </c>
      <c r="X54" s="55">
        <f>VLOOKUP(A54,'NOTAS AUDITORIA-CONTINUA-OM'!$A:$C,3,0)</f>
        <v>21</v>
      </c>
      <c r="Y54" s="57">
        <f>VLOOKUP(A54,'NOTAS AUDITORIA-CONTINUA-OM'!$A:$D,4,0)</f>
        <v>3.5377358490566039E-3</v>
      </c>
      <c r="Z54" s="71" t="str">
        <f t="shared" si="12"/>
        <v>4</v>
      </c>
      <c r="AA54" s="74">
        <f t="shared" si="13"/>
        <v>12</v>
      </c>
      <c r="AB54" s="55">
        <f>VLOOKUP(A54,'OM em FOCO'!$B:$G,6,0)</f>
        <v>0</v>
      </c>
      <c r="AC54" s="71">
        <f t="shared" si="14"/>
        <v>0</v>
      </c>
      <c r="AD54" s="74">
        <f t="shared" si="15"/>
        <v>0</v>
      </c>
      <c r="AE54" s="71">
        <f>VLOOKUP(A54,OM_SIAFI!$B:$E,4,0)</f>
        <v>0</v>
      </c>
      <c r="AF54" s="74">
        <f t="shared" si="16"/>
        <v>0</v>
      </c>
      <c r="AG54" s="71">
        <f>VLOOKUP(A54,OM_SIAFI!$B:$F,5,0)</f>
        <v>0</v>
      </c>
      <c r="AH54" s="74">
        <f t="shared" si="17"/>
        <v>0</v>
      </c>
      <c r="AI54" s="86">
        <f t="shared" si="18"/>
        <v>96</v>
      </c>
      <c r="AJ54" s="166">
        <f t="shared" si="19"/>
        <v>53</v>
      </c>
    </row>
    <row r="55" spans="1:36" x14ac:dyDescent="0.25">
      <c r="A55" s="55">
        <v>711000</v>
      </c>
      <c r="B55" s="55" t="s">
        <v>184</v>
      </c>
      <c r="C55" s="56">
        <f>VLOOKUP(A55,EXEC_LICITACAO!$A:$Z,25,0)</f>
        <v>13433471.4</v>
      </c>
      <c r="D55" s="63">
        <f t="shared" si="20"/>
        <v>3.9819152785513341E-4</v>
      </c>
      <c r="E55" s="70" t="str" cm="1">
        <f t="array" ref="E55">_xlfn.IFS(D55&gt;20%,"10",D55&gt;10%,"7",D55&gt;0%,"4",D55=0,"0")</f>
        <v>4</v>
      </c>
      <c r="F55" s="74">
        <f t="shared" si="1"/>
        <v>16</v>
      </c>
      <c r="G55" s="56">
        <f>VLOOKUP(A55,PAGAMENTO!$A:$C,3,0)</f>
        <v>45801614.380000003</v>
      </c>
      <c r="H55" s="57">
        <f t="shared" si="21"/>
        <v>1.7474730779306856E-3</v>
      </c>
      <c r="I55" s="70" t="str" cm="1">
        <f t="array" ref="I55">_xlfn.IFS(H55&gt;20%,"10",H55&gt;10%,"7",H55&gt;0%,"4",H55=0,"0")</f>
        <v>4</v>
      </c>
      <c r="J55" s="74">
        <f t="shared" si="3"/>
        <v>12</v>
      </c>
      <c r="K55" s="56">
        <f>VLOOKUP(A55,MUNIC!C:E,3,0)</f>
        <v>7902</v>
      </c>
      <c r="L55" s="57">
        <f t="shared" si="4"/>
        <v>3.7196696311276129E-5</v>
      </c>
      <c r="M55" s="70" t="str">
        <f t="shared" si="5"/>
        <v>4</v>
      </c>
      <c r="N55" s="74">
        <f t="shared" si="6"/>
        <v>8</v>
      </c>
      <c r="O55" s="56">
        <f>VLOOKUP(A55,'BENS MOVEIS'!$A:$C,3,0)</f>
        <v>8537941.6799999997</v>
      </c>
      <c r="P55" s="56">
        <v>0</v>
      </c>
      <c r="Q55" s="72">
        <f t="shared" si="7"/>
        <v>8537941.6799999997</v>
      </c>
      <c r="R55" s="57">
        <f t="shared" si="8"/>
        <v>1.1208190186543425E-4</v>
      </c>
      <c r="S55" s="70" t="str" cm="1">
        <f t="array" ref="S55">_xlfn.IFS(R55&gt;20%,"10",R55&gt;10%,"7",R55&gt;0%,"4",R55=0,"0")</f>
        <v>4</v>
      </c>
      <c r="T55" s="74">
        <f t="shared" si="9"/>
        <v>8</v>
      </c>
      <c r="U55" s="55" t="s">
        <v>772</v>
      </c>
      <c r="V55" s="71" t="str">
        <f t="shared" si="10"/>
        <v>10</v>
      </c>
      <c r="W55" s="74">
        <f t="shared" si="11"/>
        <v>40</v>
      </c>
      <c r="X55" s="55">
        <f>VLOOKUP(A55,'NOTAS AUDITORIA-CONTINUA-OM'!$A:$C,3,0)</f>
        <v>4</v>
      </c>
      <c r="Y55" s="57">
        <f>VLOOKUP(A55,'NOTAS AUDITORIA-CONTINUA-OM'!$A:$D,4,0)</f>
        <v>6.7385444743935314E-4</v>
      </c>
      <c r="Z55" s="71" t="str">
        <f t="shared" si="12"/>
        <v>4</v>
      </c>
      <c r="AA55" s="74">
        <f t="shared" si="13"/>
        <v>12</v>
      </c>
      <c r="AB55" s="55">
        <f>VLOOKUP(A55,'OM em FOCO'!$B:$G,6,0)</f>
        <v>0</v>
      </c>
      <c r="AC55" s="71">
        <f t="shared" si="14"/>
        <v>0</v>
      </c>
      <c r="AD55" s="74">
        <f t="shared" si="15"/>
        <v>0</v>
      </c>
      <c r="AE55" s="71">
        <f>VLOOKUP(A55,OM_SIAFI!$B:$E,4,0)</f>
        <v>0</v>
      </c>
      <c r="AF55" s="74">
        <f t="shared" si="16"/>
        <v>0</v>
      </c>
      <c r="AG55" s="71">
        <f>VLOOKUP(A55,OM_SIAFI!$B:$F,5,0)</f>
        <v>0</v>
      </c>
      <c r="AH55" s="74">
        <f t="shared" si="17"/>
        <v>0</v>
      </c>
      <c r="AI55" s="86">
        <f t="shared" si="18"/>
        <v>96</v>
      </c>
      <c r="AJ55" s="166">
        <f t="shared" si="19"/>
        <v>54</v>
      </c>
    </row>
    <row r="56" spans="1:36" x14ac:dyDescent="0.25">
      <c r="A56" s="55">
        <v>785350</v>
      </c>
      <c r="B56" s="55" t="s">
        <v>602</v>
      </c>
      <c r="C56" s="56">
        <f>VLOOKUP(A56,EXEC_LICITACAO!$A:$Z,25,0)</f>
        <v>7278706.1399999997</v>
      </c>
      <c r="D56" s="63">
        <f t="shared" si="20"/>
        <v>2.1575354816292237E-4</v>
      </c>
      <c r="E56" s="70" t="str" cm="1">
        <f t="array" ref="E56">_xlfn.IFS(D56&gt;20%,"10",D56&gt;10%,"7",D56&gt;0%,"4",D56=0,"0")</f>
        <v>4</v>
      </c>
      <c r="F56" s="74">
        <f t="shared" si="1"/>
        <v>16</v>
      </c>
      <c r="G56" s="56">
        <f>VLOOKUP(A56,PAGAMENTO!$A:$C,3,0)</f>
        <v>12560692.649999999</v>
      </c>
      <c r="H56" s="57">
        <f t="shared" si="21"/>
        <v>4.7922922681130256E-4</v>
      </c>
      <c r="I56" s="70" t="str" cm="1">
        <f t="array" ref="I56">_xlfn.IFS(H56&gt;20%,"10",H56&gt;10%,"7",H56&gt;0%,"4",H56=0,"0")</f>
        <v>4</v>
      </c>
      <c r="J56" s="74">
        <f t="shared" si="3"/>
        <v>12</v>
      </c>
      <c r="K56" s="56">
        <f>VLOOKUP(A56,MUNIC!C:E,3,0)</f>
        <v>266472</v>
      </c>
      <c r="L56" s="57">
        <f t="shared" si="4"/>
        <v>1.2543505516905051E-3</v>
      </c>
      <c r="M56" s="70" t="str">
        <f t="shared" si="5"/>
        <v>4</v>
      </c>
      <c r="N56" s="74">
        <f t="shared" si="6"/>
        <v>8</v>
      </c>
      <c r="O56" s="56">
        <f>VLOOKUP(A56,'BENS MOVEIS'!$A:$C,3,0)</f>
        <v>3598343.88</v>
      </c>
      <c r="P56" s="56">
        <f>VLOOKUP(A56,'BENS IMOVEIS'!$A:$C,3,0)</f>
        <v>58041440.149999999</v>
      </c>
      <c r="Q56" s="72">
        <f t="shared" si="7"/>
        <v>61639784.030000001</v>
      </c>
      <c r="R56" s="57">
        <f t="shared" si="8"/>
        <v>8.0917678798867376E-4</v>
      </c>
      <c r="S56" s="70" t="str" cm="1">
        <f t="array" ref="S56">_xlfn.IFS(R56&gt;20%,"10",R56&gt;10%,"7",R56&gt;0%,"4",R56=0,"0")</f>
        <v>4</v>
      </c>
      <c r="T56" s="74">
        <f t="shared" si="9"/>
        <v>8</v>
      </c>
      <c r="U56" s="55" t="s">
        <v>772</v>
      </c>
      <c r="V56" s="71" t="str">
        <f t="shared" si="10"/>
        <v>10</v>
      </c>
      <c r="W56" s="74">
        <f t="shared" si="11"/>
        <v>40</v>
      </c>
      <c r="X56" s="55">
        <f>VLOOKUP(A56,'NOTAS AUDITORIA-CONTINUA-OM'!$A:$C,3,0)</f>
        <v>18</v>
      </c>
      <c r="Y56" s="57">
        <f>VLOOKUP(A56,'NOTAS AUDITORIA-CONTINUA-OM'!$A:$D,4,0)</f>
        <v>3.0323450134770889E-3</v>
      </c>
      <c r="Z56" s="71" t="str">
        <f t="shared" si="12"/>
        <v>4</v>
      </c>
      <c r="AA56" s="74">
        <f t="shared" si="13"/>
        <v>12</v>
      </c>
      <c r="AB56" s="55">
        <f>VLOOKUP(A56,'OM em FOCO'!$B:$G,6,0)</f>
        <v>0</v>
      </c>
      <c r="AC56" s="71">
        <f t="shared" si="14"/>
        <v>0</v>
      </c>
      <c r="AD56" s="74">
        <f t="shared" si="15"/>
        <v>0</v>
      </c>
      <c r="AE56" s="71">
        <f>VLOOKUP(A56,OM_SIAFI!$B:$E,4,0)</f>
        <v>0</v>
      </c>
      <c r="AF56" s="74">
        <f t="shared" si="16"/>
        <v>0</v>
      </c>
      <c r="AG56" s="71">
        <f>VLOOKUP(A56,OM_SIAFI!$B:$F,5,0)</f>
        <v>0</v>
      </c>
      <c r="AH56" s="74">
        <f t="shared" si="17"/>
        <v>0</v>
      </c>
      <c r="AI56" s="86">
        <f t="shared" si="18"/>
        <v>96</v>
      </c>
      <c r="AJ56" s="166">
        <f t="shared" si="19"/>
        <v>55</v>
      </c>
    </row>
    <row r="57" spans="1:36" x14ac:dyDescent="0.25">
      <c r="A57" s="55">
        <v>788310</v>
      </c>
      <c r="B57" s="55" t="s">
        <v>488</v>
      </c>
      <c r="C57" s="56">
        <f>VLOOKUP(A57,EXEC_LICITACAO!$A:$Z,25,0)</f>
        <v>7092774.1400000006</v>
      </c>
      <c r="D57" s="63">
        <f t="shared" si="20"/>
        <v>2.1024219931253064E-4</v>
      </c>
      <c r="E57" s="70" t="str" cm="1">
        <f t="array" ref="E57">_xlfn.IFS(D57&gt;20%,"10",D57&gt;10%,"7",D57&gt;0%,"4",D57=0,"0")</f>
        <v>4</v>
      </c>
      <c r="F57" s="74">
        <f t="shared" si="1"/>
        <v>16</v>
      </c>
      <c r="G57" s="56">
        <f>VLOOKUP(A57,PAGAMENTO!$A:$C,3,0)</f>
        <v>20375739.189999998</v>
      </c>
      <c r="H57" s="57">
        <f t="shared" si="21"/>
        <v>7.7739739438114947E-4</v>
      </c>
      <c r="I57" s="70" t="str" cm="1">
        <f t="array" ref="I57">_xlfn.IFS(H57&gt;20%,"10",H57&gt;10%,"7",H57&gt;0%,"4",H57=0,"0")</f>
        <v>4</v>
      </c>
      <c r="J57" s="74">
        <f t="shared" si="3"/>
        <v>12</v>
      </c>
      <c r="K57" s="56">
        <f>VLOOKUP(A57,MUNIC!C:E,3,0)</f>
        <v>4222.5</v>
      </c>
      <c r="L57" s="57">
        <f t="shared" si="4"/>
        <v>1.9876366764662546E-5</v>
      </c>
      <c r="M57" s="70" t="str">
        <f t="shared" si="5"/>
        <v>4</v>
      </c>
      <c r="N57" s="74">
        <f t="shared" si="6"/>
        <v>8</v>
      </c>
      <c r="O57" s="56">
        <f>VLOOKUP(A57,'BENS MOVEIS'!$A:$C,3,0)</f>
        <v>24051661.07</v>
      </c>
      <c r="P57" s="56">
        <f>VLOOKUP(A57,'BENS IMOVEIS'!$A:$C,3,0)</f>
        <v>12711407.460000001</v>
      </c>
      <c r="Q57" s="72">
        <f t="shared" si="7"/>
        <v>36763068.530000001</v>
      </c>
      <c r="R57" s="57">
        <f t="shared" si="8"/>
        <v>4.826074941345458E-4</v>
      </c>
      <c r="S57" s="70" t="str" cm="1">
        <f t="array" ref="S57">_xlfn.IFS(R57&gt;20%,"10",R57&gt;10%,"7",R57&gt;0%,"4",R57=0,"0")</f>
        <v>4</v>
      </c>
      <c r="T57" s="74">
        <f t="shared" si="9"/>
        <v>8</v>
      </c>
      <c r="U57" s="55" t="s">
        <v>772</v>
      </c>
      <c r="V57" s="71" t="str">
        <f t="shared" si="10"/>
        <v>10</v>
      </c>
      <c r="W57" s="74">
        <f t="shared" si="11"/>
        <v>40</v>
      </c>
      <c r="X57" s="55">
        <f>VLOOKUP(A57,'NOTAS AUDITORIA-CONTINUA-OM'!$A:$C,3,0)</f>
        <v>16</v>
      </c>
      <c r="Y57" s="57">
        <f>VLOOKUP(A57,'NOTAS AUDITORIA-CONTINUA-OM'!$A:$D,4,0)</f>
        <v>2.6954177897574125E-3</v>
      </c>
      <c r="Z57" s="71" t="str">
        <f t="shared" si="12"/>
        <v>4</v>
      </c>
      <c r="AA57" s="74">
        <f t="shared" si="13"/>
        <v>12</v>
      </c>
      <c r="AB57" s="55">
        <f>VLOOKUP(A57,'OM em FOCO'!$B:$G,6,0)</f>
        <v>0</v>
      </c>
      <c r="AC57" s="71">
        <f t="shared" si="14"/>
        <v>0</v>
      </c>
      <c r="AD57" s="74">
        <f t="shared" si="15"/>
        <v>0</v>
      </c>
      <c r="AE57" s="71">
        <f>VLOOKUP(A57,OM_SIAFI!$B:$E,4,0)</f>
        <v>0</v>
      </c>
      <c r="AF57" s="74">
        <f t="shared" si="16"/>
        <v>0</v>
      </c>
      <c r="AG57" s="71">
        <f>VLOOKUP(A57,OM_SIAFI!$B:$F,5,0)</f>
        <v>0</v>
      </c>
      <c r="AH57" s="74">
        <f t="shared" si="17"/>
        <v>0</v>
      </c>
      <c r="AI57" s="86">
        <f t="shared" si="18"/>
        <v>96</v>
      </c>
      <c r="AJ57" s="166">
        <f t="shared" si="19"/>
        <v>56</v>
      </c>
    </row>
    <row r="58" spans="1:36" x14ac:dyDescent="0.25">
      <c r="A58" s="55">
        <v>771280</v>
      </c>
      <c r="B58" s="55" t="s">
        <v>300</v>
      </c>
      <c r="C58" s="56">
        <f>VLOOKUP(A58,EXEC_LICITACAO!$A:$Z,25,0)</f>
        <v>6563369.4100000001</v>
      </c>
      <c r="D58" s="63">
        <f t="shared" si="20"/>
        <v>1.9454971953456092E-4</v>
      </c>
      <c r="E58" s="70" t="str" cm="1">
        <f t="array" ref="E58">_xlfn.IFS(D58&gt;20%,"10",D58&gt;10%,"7",D58&gt;0%,"4",D58=0,"0")</f>
        <v>4</v>
      </c>
      <c r="F58" s="74">
        <f t="shared" si="1"/>
        <v>16</v>
      </c>
      <c r="G58" s="56">
        <f>VLOOKUP(A58,PAGAMENTO!$A:$C,3,0)</f>
        <v>22861772.210000005</v>
      </c>
      <c r="H58" s="57">
        <f t="shared" si="21"/>
        <v>8.7224723389234639E-4</v>
      </c>
      <c r="I58" s="70" t="str" cm="1">
        <f t="array" ref="I58">_xlfn.IFS(H58&gt;20%,"10",H58&gt;10%,"7",H58&gt;0%,"4",H58=0,"0")</f>
        <v>4</v>
      </c>
      <c r="J58" s="74">
        <f t="shared" si="3"/>
        <v>12</v>
      </c>
      <c r="K58" s="56">
        <f>VLOOKUP(A58,MUNIC!C:E,3,0)</f>
        <v>666623.4</v>
      </c>
      <c r="L58" s="57">
        <f t="shared" si="4"/>
        <v>3.1379635742584599E-3</v>
      </c>
      <c r="M58" s="70" t="str">
        <f t="shared" si="5"/>
        <v>4</v>
      </c>
      <c r="N58" s="74">
        <f t="shared" si="6"/>
        <v>8</v>
      </c>
      <c r="O58" s="56">
        <f>VLOOKUP(A58,'BENS MOVEIS'!$A:$C,3,0)</f>
        <v>12247176.49</v>
      </c>
      <c r="P58" s="56">
        <f>VLOOKUP(A58,'BENS IMOVEIS'!$A:$C,3,0)</f>
        <v>44060703.520000003</v>
      </c>
      <c r="Q58" s="72">
        <f t="shared" si="7"/>
        <v>56307880.010000005</v>
      </c>
      <c r="R58" s="57">
        <f t="shared" si="8"/>
        <v>7.391821727144273E-4</v>
      </c>
      <c r="S58" s="70" t="str" cm="1">
        <f t="array" ref="S58">_xlfn.IFS(R58&gt;20%,"10",R58&gt;10%,"7",R58&gt;0%,"4",R58=0,"0")</f>
        <v>4</v>
      </c>
      <c r="T58" s="74">
        <f t="shared" si="9"/>
        <v>8</v>
      </c>
      <c r="U58" s="55" t="s">
        <v>772</v>
      </c>
      <c r="V58" s="71" t="str">
        <f t="shared" si="10"/>
        <v>10</v>
      </c>
      <c r="W58" s="74">
        <f t="shared" si="11"/>
        <v>40</v>
      </c>
      <c r="X58" s="55">
        <f>VLOOKUP(A58,'NOTAS AUDITORIA-CONTINUA-OM'!$A:$C,3,0)</f>
        <v>24</v>
      </c>
      <c r="Y58" s="57">
        <f>VLOOKUP(A58,'NOTAS AUDITORIA-CONTINUA-OM'!$A:$D,4,0)</f>
        <v>4.0431266846361188E-3</v>
      </c>
      <c r="Z58" s="71" t="str">
        <f t="shared" si="12"/>
        <v>4</v>
      </c>
      <c r="AA58" s="74">
        <f t="shared" si="13"/>
        <v>12</v>
      </c>
      <c r="AB58" s="55">
        <f>VLOOKUP(A58,'OM em FOCO'!$B:$G,6,0)</f>
        <v>0</v>
      </c>
      <c r="AC58" s="71">
        <f t="shared" si="14"/>
        <v>0</v>
      </c>
      <c r="AD58" s="74">
        <f t="shared" si="15"/>
        <v>0</v>
      </c>
      <c r="AE58" s="71">
        <f>VLOOKUP(A58,OM_SIAFI!$B:$E,4,0)</f>
        <v>0</v>
      </c>
      <c r="AF58" s="74">
        <f t="shared" si="16"/>
        <v>0</v>
      </c>
      <c r="AG58" s="71">
        <f>VLOOKUP(A58,OM_SIAFI!$B:$F,5,0)</f>
        <v>0</v>
      </c>
      <c r="AH58" s="74">
        <f t="shared" si="17"/>
        <v>0</v>
      </c>
      <c r="AI58" s="86">
        <f t="shared" si="18"/>
        <v>96</v>
      </c>
      <c r="AJ58" s="166">
        <f t="shared" si="19"/>
        <v>57</v>
      </c>
    </row>
    <row r="59" spans="1:36" x14ac:dyDescent="0.25">
      <c r="A59" s="55">
        <v>714000</v>
      </c>
      <c r="B59" s="55" t="s">
        <v>190</v>
      </c>
      <c r="C59" s="56">
        <f>VLOOKUP(A59,EXEC_LICITACAO!$A:$Z,25,0)</f>
        <v>5259180.12</v>
      </c>
      <c r="D59" s="63">
        <f t="shared" si="20"/>
        <v>1.5589127373644789E-4</v>
      </c>
      <c r="E59" s="70" t="str" cm="1">
        <f t="array" ref="E59">_xlfn.IFS(D59&gt;20%,"10",D59&gt;10%,"7",D59&gt;0%,"4",D59=0,"0")</f>
        <v>4</v>
      </c>
      <c r="F59" s="74">
        <f t="shared" si="1"/>
        <v>16</v>
      </c>
      <c r="G59" s="56">
        <f>VLOOKUP(A59,PAGAMENTO!$A:$C,3,0)</f>
        <v>40043514.790000007</v>
      </c>
      <c r="H59" s="57">
        <f t="shared" si="21"/>
        <v>1.5277837907783423E-3</v>
      </c>
      <c r="I59" s="70" t="str" cm="1">
        <f t="array" ref="I59">_xlfn.IFS(H59&gt;20%,"10",H59&gt;10%,"7",H59&gt;0%,"4",H59=0,"0")</f>
        <v>4</v>
      </c>
      <c r="J59" s="74">
        <f t="shared" si="3"/>
        <v>12</v>
      </c>
      <c r="K59" s="56">
        <f>VLOOKUP(A59,MUNIC!C:E,3,0)</f>
        <v>69876</v>
      </c>
      <c r="L59" s="57">
        <f t="shared" si="4"/>
        <v>3.2892386123092008E-4</v>
      </c>
      <c r="M59" s="70" t="str">
        <f t="shared" si="5"/>
        <v>4</v>
      </c>
      <c r="N59" s="74">
        <f t="shared" si="6"/>
        <v>8</v>
      </c>
      <c r="O59" s="56">
        <f>VLOOKUP(A59,'BENS MOVEIS'!$A:$C,3,0)</f>
        <v>11806920.32</v>
      </c>
      <c r="P59" s="56">
        <v>0</v>
      </c>
      <c r="Q59" s="72">
        <f t="shared" si="7"/>
        <v>11806920.32</v>
      </c>
      <c r="R59" s="57">
        <f t="shared" si="8"/>
        <v>1.5499544670575E-4</v>
      </c>
      <c r="S59" s="70" t="str" cm="1">
        <f t="array" ref="S59">_xlfn.IFS(R59&gt;20%,"10",R59&gt;10%,"7",R59&gt;0%,"4",R59=0,"0")</f>
        <v>4</v>
      </c>
      <c r="T59" s="74">
        <f t="shared" si="9"/>
        <v>8</v>
      </c>
      <c r="U59" s="55" t="s">
        <v>772</v>
      </c>
      <c r="V59" s="71" t="str">
        <f t="shared" si="10"/>
        <v>10</v>
      </c>
      <c r="W59" s="74">
        <f t="shared" si="11"/>
        <v>40</v>
      </c>
      <c r="X59" s="55">
        <f>VLOOKUP(A59,'NOTAS AUDITORIA-CONTINUA-OM'!$A:$C,3,0)</f>
        <v>10</v>
      </c>
      <c r="Y59" s="57">
        <f>VLOOKUP(A59,'NOTAS AUDITORIA-CONTINUA-OM'!$A:$D,4,0)</f>
        <v>1.6846361185983828E-3</v>
      </c>
      <c r="Z59" s="71" t="str">
        <f t="shared" si="12"/>
        <v>4</v>
      </c>
      <c r="AA59" s="74">
        <f t="shared" si="13"/>
        <v>12</v>
      </c>
      <c r="AB59" s="55">
        <f>VLOOKUP(A59,'OM em FOCO'!$B:$G,6,0)</f>
        <v>0</v>
      </c>
      <c r="AC59" s="71">
        <f t="shared" si="14"/>
        <v>0</v>
      </c>
      <c r="AD59" s="74">
        <f t="shared" si="15"/>
        <v>0</v>
      </c>
      <c r="AE59" s="71">
        <f>VLOOKUP(A59,OM_SIAFI!$B:$E,4,0)</f>
        <v>0</v>
      </c>
      <c r="AF59" s="74">
        <f t="shared" si="16"/>
        <v>0</v>
      </c>
      <c r="AG59" s="71">
        <f>VLOOKUP(A59,OM_SIAFI!$B:$F,5,0)</f>
        <v>0</v>
      </c>
      <c r="AH59" s="74">
        <f t="shared" si="17"/>
        <v>0</v>
      </c>
      <c r="AI59" s="86">
        <f t="shared" si="18"/>
        <v>96</v>
      </c>
      <c r="AJ59" s="166">
        <f t="shared" si="19"/>
        <v>58</v>
      </c>
    </row>
    <row r="60" spans="1:36" x14ac:dyDescent="0.25">
      <c r="A60" s="55">
        <v>781310</v>
      </c>
      <c r="B60" s="55" t="s">
        <v>324</v>
      </c>
      <c r="C60" s="56">
        <f>VLOOKUP(A60,EXEC_LICITACAO!$A:$Z,25,0)</f>
        <v>4084491.04</v>
      </c>
      <c r="D60" s="63">
        <f t="shared" si="20"/>
        <v>1.2107144008422147E-4</v>
      </c>
      <c r="E60" s="70" t="str" cm="1">
        <f t="array" ref="E60">_xlfn.IFS(D60&gt;20%,"10",D60&gt;10%,"7",D60&gt;0%,"4",D60=0,"0")</f>
        <v>4</v>
      </c>
      <c r="F60" s="74">
        <f t="shared" si="1"/>
        <v>16</v>
      </c>
      <c r="G60" s="56">
        <f>VLOOKUP(A60,PAGAMENTO!$A:$C,3,0)</f>
        <v>21862488.579999998</v>
      </c>
      <c r="H60" s="57">
        <f t="shared" si="21"/>
        <v>8.3412147644296771E-4</v>
      </c>
      <c r="I60" s="70" t="str" cm="1">
        <f t="array" ref="I60">_xlfn.IFS(H60&gt;20%,"10",H60&gt;10%,"7",H60&gt;0%,"4",H60=0,"0")</f>
        <v>4</v>
      </c>
      <c r="J60" s="74">
        <f t="shared" si="3"/>
        <v>12</v>
      </c>
      <c r="K60" s="56">
        <f>VLOOKUP(A60,MUNIC!C:E,3,0)</f>
        <v>445959</v>
      </c>
      <c r="L60" s="57">
        <f t="shared" si="4"/>
        <v>2.0992408871526691E-3</v>
      </c>
      <c r="M60" s="70" t="str">
        <f t="shared" si="5"/>
        <v>4</v>
      </c>
      <c r="N60" s="74">
        <f t="shared" si="6"/>
        <v>8</v>
      </c>
      <c r="O60" s="56">
        <f>VLOOKUP(A60,'BENS MOVEIS'!$A:$C,3,0)</f>
        <v>15402745.58</v>
      </c>
      <c r="P60" s="56">
        <f>VLOOKUP(A60,'BENS IMOVEIS'!$A:$C,3,0)</f>
        <v>72842556.709999993</v>
      </c>
      <c r="Q60" s="72">
        <f t="shared" si="7"/>
        <v>88245302.289999992</v>
      </c>
      <c r="R60" s="57">
        <f t="shared" si="8"/>
        <v>1.1584409547469945E-3</v>
      </c>
      <c r="S60" s="70" t="str" cm="1">
        <f t="array" ref="S60">_xlfn.IFS(R60&gt;20%,"10",R60&gt;10%,"7",R60&gt;0%,"4",R60=0,"0")</f>
        <v>4</v>
      </c>
      <c r="T60" s="74">
        <f t="shared" si="9"/>
        <v>8</v>
      </c>
      <c r="U60" s="55" t="s">
        <v>772</v>
      </c>
      <c r="V60" s="71" t="str">
        <f t="shared" si="10"/>
        <v>10</v>
      </c>
      <c r="W60" s="74">
        <f t="shared" si="11"/>
        <v>40</v>
      </c>
      <c r="X60" s="55">
        <f>VLOOKUP(A60,'NOTAS AUDITORIA-CONTINUA-OM'!$A:$C,3,0)</f>
        <v>19</v>
      </c>
      <c r="Y60" s="57">
        <f>VLOOKUP(A60,'NOTAS AUDITORIA-CONTINUA-OM'!$A:$D,4,0)</f>
        <v>3.2008086253369271E-3</v>
      </c>
      <c r="Z60" s="71" t="str">
        <f t="shared" si="12"/>
        <v>4</v>
      </c>
      <c r="AA60" s="74">
        <f t="shared" si="13"/>
        <v>12</v>
      </c>
      <c r="AB60" s="55">
        <f>VLOOKUP(A60,'OM em FOCO'!$B:$G,6,0)</f>
        <v>0</v>
      </c>
      <c r="AC60" s="71">
        <f t="shared" si="14"/>
        <v>0</v>
      </c>
      <c r="AD60" s="74">
        <f t="shared" si="15"/>
        <v>0</v>
      </c>
      <c r="AE60" s="71">
        <f>VLOOKUP(A60,OM_SIAFI!$B:$E,4,0)</f>
        <v>0</v>
      </c>
      <c r="AF60" s="74">
        <f t="shared" si="16"/>
        <v>0</v>
      </c>
      <c r="AG60" s="71">
        <f>VLOOKUP(A60,OM_SIAFI!$B:$F,5,0)</f>
        <v>0</v>
      </c>
      <c r="AH60" s="74">
        <f t="shared" si="17"/>
        <v>0</v>
      </c>
      <c r="AI60" s="86">
        <f t="shared" si="18"/>
        <v>96</v>
      </c>
      <c r="AJ60" s="166">
        <f t="shared" si="19"/>
        <v>59</v>
      </c>
    </row>
    <row r="61" spans="1:36" x14ac:dyDescent="0.25">
      <c r="A61" s="55">
        <v>711100</v>
      </c>
      <c r="B61" s="55" t="s">
        <v>186</v>
      </c>
      <c r="C61" s="56">
        <f>VLOOKUP(A61,EXEC_LICITACAO!$A:$Z,25,0)</f>
        <v>3485505.52</v>
      </c>
      <c r="D61" s="63">
        <f t="shared" si="20"/>
        <v>1.0331646430246624E-4</v>
      </c>
      <c r="E61" s="70" t="str" cm="1">
        <f t="array" ref="E61">_xlfn.IFS(D61&gt;20%,"10",D61&gt;10%,"7",D61&gt;0%,"4",D61=0,"0")</f>
        <v>4</v>
      </c>
      <c r="F61" s="74">
        <f t="shared" si="1"/>
        <v>16</v>
      </c>
      <c r="G61" s="56">
        <f>VLOOKUP(A61,PAGAMENTO!$A:$C,3,0)</f>
        <v>33947037.019999996</v>
      </c>
      <c r="H61" s="57">
        <f t="shared" si="21"/>
        <v>1.2951843307486123E-3</v>
      </c>
      <c r="I61" s="70" t="str" cm="1">
        <f t="array" ref="I61">_xlfn.IFS(H61&gt;20%,"10",H61&gt;10%,"7",H61&gt;0%,"4",H61=0,"0")</f>
        <v>4</v>
      </c>
      <c r="J61" s="74">
        <f t="shared" si="3"/>
        <v>12</v>
      </c>
      <c r="K61" s="56">
        <f>VLOOKUP(A61,MUNIC!C:E,3,0)</f>
        <v>44406</v>
      </c>
      <c r="L61" s="57">
        <f t="shared" si="4"/>
        <v>2.0903018177657906E-4</v>
      </c>
      <c r="M61" s="70" t="str">
        <f t="shared" si="5"/>
        <v>4</v>
      </c>
      <c r="N61" s="74">
        <f t="shared" si="6"/>
        <v>8</v>
      </c>
      <c r="O61" s="56">
        <f>VLOOKUP(A61,'BENS MOVEIS'!$A:$C,3,0)</f>
        <v>6760157.96</v>
      </c>
      <c r="P61" s="56">
        <v>0</v>
      </c>
      <c r="Q61" s="72">
        <f t="shared" si="7"/>
        <v>6760157.96</v>
      </c>
      <c r="R61" s="57">
        <f t="shared" si="8"/>
        <v>8.8744030993141446E-5</v>
      </c>
      <c r="S61" s="70" t="str" cm="1">
        <f t="array" ref="S61">_xlfn.IFS(R61&gt;20%,"10",R61&gt;10%,"7",R61&gt;0%,"4",R61=0,"0")</f>
        <v>4</v>
      </c>
      <c r="T61" s="74">
        <f t="shared" si="9"/>
        <v>8</v>
      </c>
      <c r="U61" s="55" t="s">
        <v>772</v>
      </c>
      <c r="V61" s="71" t="str">
        <f t="shared" si="10"/>
        <v>10</v>
      </c>
      <c r="W61" s="74">
        <f t="shared" si="11"/>
        <v>40</v>
      </c>
      <c r="X61" s="55">
        <f>VLOOKUP(A61,'NOTAS AUDITORIA-CONTINUA-OM'!$A:$C,3,0)</f>
        <v>16</v>
      </c>
      <c r="Y61" s="57">
        <f>VLOOKUP(A61,'NOTAS AUDITORIA-CONTINUA-OM'!$A:$D,4,0)</f>
        <v>2.6954177897574125E-3</v>
      </c>
      <c r="Z61" s="71" t="str">
        <f t="shared" si="12"/>
        <v>4</v>
      </c>
      <c r="AA61" s="74">
        <f t="shared" si="13"/>
        <v>12</v>
      </c>
      <c r="AB61" s="55">
        <f>VLOOKUP(A61,'OM em FOCO'!$B:$G,6,0)</f>
        <v>0</v>
      </c>
      <c r="AC61" s="71">
        <f t="shared" si="14"/>
        <v>0</v>
      </c>
      <c r="AD61" s="74">
        <f t="shared" si="15"/>
        <v>0</v>
      </c>
      <c r="AE61" s="71">
        <f>VLOOKUP(A61,OM_SIAFI!$B:$E,4,0)</f>
        <v>0</v>
      </c>
      <c r="AF61" s="74">
        <f t="shared" si="16"/>
        <v>0</v>
      </c>
      <c r="AG61" s="71">
        <f>VLOOKUP(A61,OM_SIAFI!$B:$F,5,0)</f>
        <v>0</v>
      </c>
      <c r="AH61" s="74">
        <f t="shared" si="17"/>
        <v>0</v>
      </c>
      <c r="AI61" s="86">
        <f t="shared" si="18"/>
        <v>96</v>
      </c>
      <c r="AJ61" s="166">
        <f t="shared" si="19"/>
        <v>60</v>
      </c>
    </row>
    <row r="62" spans="1:36" x14ac:dyDescent="0.25">
      <c r="A62" s="55">
        <v>710100</v>
      </c>
      <c r="B62" s="55" t="s">
        <v>181</v>
      </c>
      <c r="C62" s="56">
        <f>VLOOKUP(A62,EXEC_LICITACAO!$A:$Z,25,0)</f>
        <v>1727198.27</v>
      </c>
      <c r="D62" s="63">
        <f t="shared" si="20"/>
        <v>5.1197169931819949E-5</v>
      </c>
      <c r="E62" s="70" t="str" cm="1">
        <f t="array" ref="E62">_xlfn.IFS(D62&gt;20%,"10",D62&gt;10%,"7",D62&gt;0%,"4",D62=0,"0")</f>
        <v>4</v>
      </c>
      <c r="F62" s="74">
        <f t="shared" si="1"/>
        <v>16</v>
      </c>
      <c r="G62" s="56">
        <f>VLOOKUP(A62,PAGAMENTO!$A:$C,3,0)</f>
        <v>14841966.41</v>
      </c>
      <c r="H62" s="57">
        <f t="shared" si="21"/>
        <v>5.6626686801572402E-4</v>
      </c>
      <c r="I62" s="70" t="str" cm="1">
        <f t="array" ref="I62">_xlfn.IFS(H62&gt;20%,"10",H62&gt;10%,"7",H62&gt;0%,"4",H62=0,"0")</f>
        <v>4</v>
      </c>
      <c r="J62" s="74">
        <f t="shared" si="3"/>
        <v>12</v>
      </c>
      <c r="K62" s="56">
        <f>VLOOKUP(A62,MUNIC!C:E,3,0)</f>
        <v>45981</v>
      </c>
      <c r="L62" s="57">
        <f t="shared" si="4"/>
        <v>2.1644410188417966E-4</v>
      </c>
      <c r="M62" s="70" t="str">
        <f t="shared" si="5"/>
        <v>4</v>
      </c>
      <c r="N62" s="74">
        <f t="shared" si="6"/>
        <v>8</v>
      </c>
      <c r="O62" s="56">
        <f>VLOOKUP(A62,'BENS MOVEIS'!$A:$C,3,0)</f>
        <v>1823383.62</v>
      </c>
      <c r="P62" s="56">
        <f>VLOOKUP(A62,'BENS IMOVEIS'!$A:$C,3,0)</f>
        <v>2744792.63</v>
      </c>
      <c r="Q62" s="72">
        <f t="shared" si="7"/>
        <v>4568176.25</v>
      </c>
      <c r="R62" s="57">
        <f t="shared" si="8"/>
        <v>5.9968772491838738E-5</v>
      </c>
      <c r="S62" s="70" t="str" cm="1">
        <f t="array" ref="S62">_xlfn.IFS(R62&gt;20%,"10",R62&gt;10%,"7",R62&gt;0%,"4",R62=0,"0")</f>
        <v>4</v>
      </c>
      <c r="T62" s="74">
        <f t="shared" si="9"/>
        <v>8</v>
      </c>
      <c r="U62" s="55" t="s">
        <v>772</v>
      </c>
      <c r="V62" s="71" t="str">
        <f t="shared" si="10"/>
        <v>10</v>
      </c>
      <c r="W62" s="74">
        <f t="shared" si="11"/>
        <v>40</v>
      </c>
      <c r="X62" s="55">
        <f>VLOOKUP(A62,'NOTAS AUDITORIA-CONTINUA-OM'!$A:$C,3,0)</f>
        <v>18</v>
      </c>
      <c r="Y62" s="57">
        <f>VLOOKUP(A62,'NOTAS AUDITORIA-CONTINUA-OM'!$A:$D,4,0)</f>
        <v>3.0323450134770889E-3</v>
      </c>
      <c r="Z62" s="71" t="str">
        <f t="shared" si="12"/>
        <v>4</v>
      </c>
      <c r="AA62" s="74">
        <f t="shared" si="13"/>
        <v>12</v>
      </c>
      <c r="AB62" s="55">
        <f>VLOOKUP(A62,'OM em FOCO'!$B:$G,6,0)</f>
        <v>0</v>
      </c>
      <c r="AC62" s="71">
        <f t="shared" si="14"/>
        <v>0</v>
      </c>
      <c r="AD62" s="74">
        <f t="shared" si="15"/>
        <v>0</v>
      </c>
      <c r="AE62" s="71">
        <f>VLOOKUP(A62,OM_SIAFI!$B:$E,4,0)</f>
        <v>0</v>
      </c>
      <c r="AF62" s="74">
        <f t="shared" si="16"/>
        <v>0</v>
      </c>
      <c r="AG62" s="71">
        <f>VLOOKUP(A62,OM_SIAFI!$B:$F,5,0)</f>
        <v>0</v>
      </c>
      <c r="AH62" s="74">
        <f t="shared" si="17"/>
        <v>0</v>
      </c>
      <c r="AI62" s="86">
        <f t="shared" si="18"/>
        <v>96</v>
      </c>
      <c r="AJ62" s="166">
        <f t="shared" si="19"/>
        <v>61</v>
      </c>
    </row>
    <row r="63" spans="1:36" x14ac:dyDescent="0.25">
      <c r="A63" s="55">
        <v>781401</v>
      </c>
      <c r="B63" s="55" t="s">
        <v>335</v>
      </c>
      <c r="C63" s="56">
        <f>VLOOKUP(A63,EXEC_LICITACAO!$A:$Z,25,0)</f>
        <v>564593.75</v>
      </c>
      <c r="D63" s="63">
        <f t="shared" si="20"/>
        <v>1.6735543720289548E-5</v>
      </c>
      <c r="E63" s="70" t="str" cm="1">
        <f t="array" ref="E63">_xlfn.IFS(D63&gt;20%,"10",D63&gt;10%,"7",D63&gt;0%,"4",D63=0,"0")</f>
        <v>4</v>
      </c>
      <c r="F63" s="74">
        <f t="shared" si="1"/>
        <v>16</v>
      </c>
      <c r="G63" s="56">
        <f>VLOOKUP(A63,PAGAMENTO!$A:$C,3,0)</f>
        <v>10834954.25</v>
      </c>
      <c r="H63" s="57">
        <f t="shared" si="21"/>
        <v>4.1338697573842291E-4</v>
      </c>
      <c r="I63" s="70" t="str" cm="1">
        <f t="array" ref="I63">_xlfn.IFS(H63&gt;20%,"10",H63&gt;10%,"7",H63&gt;0%,"4",H63=0,"0")</f>
        <v>4</v>
      </c>
      <c r="J63" s="74">
        <f t="shared" si="3"/>
        <v>12</v>
      </c>
      <c r="K63" s="56">
        <f>VLOOKUP(A63,MUNIC!C:E,3,0)</f>
        <v>273218.8</v>
      </c>
      <c r="L63" s="57">
        <f t="shared" si="4"/>
        <v>1.2861094318060351E-3</v>
      </c>
      <c r="M63" s="70" t="str">
        <f t="shared" si="5"/>
        <v>4</v>
      </c>
      <c r="N63" s="74">
        <f t="shared" si="6"/>
        <v>8</v>
      </c>
      <c r="O63" s="56">
        <f>VLOOKUP(A63,'BENS MOVEIS'!$A:$C,3,0)</f>
        <v>3190194.47</v>
      </c>
      <c r="P63" s="56">
        <f>VLOOKUP(A63,'BENS IMOVEIS'!$A:$C,3,0)</f>
        <v>112103734.09999999</v>
      </c>
      <c r="Q63" s="72">
        <f t="shared" si="7"/>
        <v>115293928.56999999</v>
      </c>
      <c r="R63" s="57">
        <f t="shared" si="8"/>
        <v>1.5135220257985089E-3</v>
      </c>
      <c r="S63" s="70" t="str" cm="1">
        <f t="array" ref="S63">_xlfn.IFS(R63&gt;20%,"10",R63&gt;10%,"7",R63&gt;0%,"4",R63=0,"0")</f>
        <v>4</v>
      </c>
      <c r="T63" s="74">
        <f t="shared" si="9"/>
        <v>8</v>
      </c>
      <c r="U63" s="55" t="s">
        <v>772</v>
      </c>
      <c r="V63" s="71" t="str">
        <f t="shared" si="10"/>
        <v>10</v>
      </c>
      <c r="W63" s="74">
        <f t="shared" si="11"/>
        <v>40</v>
      </c>
      <c r="X63" s="55">
        <f>VLOOKUP(A63,'NOTAS AUDITORIA-CONTINUA-OM'!$A:$C,3,0)</f>
        <v>4</v>
      </c>
      <c r="Y63" s="57">
        <f>VLOOKUP(A63,'NOTAS AUDITORIA-CONTINUA-OM'!$A:$D,4,0)</f>
        <v>6.7385444743935314E-4</v>
      </c>
      <c r="Z63" s="71" t="str">
        <f t="shared" si="12"/>
        <v>4</v>
      </c>
      <c r="AA63" s="74">
        <f t="shared" si="13"/>
        <v>12</v>
      </c>
      <c r="AB63" s="55">
        <f>VLOOKUP(A63,'OM em FOCO'!$B:$G,6,0)</f>
        <v>0</v>
      </c>
      <c r="AC63" s="71">
        <f t="shared" si="14"/>
        <v>0</v>
      </c>
      <c r="AD63" s="74">
        <f t="shared" si="15"/>
        <v>0</v>
      </c>
      <c r="AE63" s="71">
        <f>VLOOKUP(A63,OM_SIAFI!$B:$E,4,0)</f>
        <v>0</v>
      </c>
      <c r="AF63" s="74">
        <f t="shared" si="16"/>
        <v>0</v>
      </c>
      <c r="AG63" s="71">
        <f>VLOOKUP(A63,OM_SIAFI!$B:$F,5,0)</f>
        <v>0</v>
      </c>
      <c r="AH63" s="74">
        <f t="shared" si="17"/>
        <v>0</v>
      </c>
      <c r="AI63" s="86">
        <f t="shared" si="18"/>
        <v>96</v>
      </c>
      <c r="AJ63" s="166">
        <f t="shared" si="19"/>
        <v>62</v>
      </c>
    </row>
    <row r="64" spans="1:36" x14ac:dyDescent="0.25">
      <c r="A64" s="55">
        <v>791901</v>
      </c>
      <c r="B64" s="55" t="s">
        <v>575</v>
      </c>
      <c r="C64" s="56">
        <f>VLOOKUP(A64,EXEC_LICITACAO!$A:$Z,25,0)</f>
        <v>207364.83</v>
      </c>
      <c r="D64" s="63">
        <f t="shared" si="20"/>
        <v>6.1466553225490166E-6</v>
      </c>
      <c r="E64" s="70" t="str" cm="1">
        <f t="array" ref="E64">_xlfn.IFS(D64&gt;20%,"10",D64&gt;10%,"7",D64&gt;0%,"4",D64=0,"0")</f>
        <v>4</v>
      </c>
      <c r="F64" s="74">
        <f t="shared" si="1"/>
        <v>16</v>
      </c>
      <c r="G64" s="56">
        <f>VLOOKUP(A64,PAGAMENTO!$A:$C,3,0)</f>
        <v>59967186.739999995</v>
      </c>
      <c r="H64" s="57">
        <f t="shared" si="21"/>
        <v>2.2879334234373765E-3</v>
      </c>
      <c r="I64" s="70" t="str" cm="1">
        <f t="array" ref="I64">_xlfn.IFS(H64&gt;20%,"10",H64&gt;10%,"7",H64&gt;0%,"4",H64=0,"0")</f>
        <v>4</v>
      </c>
      <c r="J64" s="74">
        <f t="shared" si="3"/>
        <v>12</v>
      </c>
      <c r="K64" s="56">
        <f>VLOOKUP(A64,MUNIC!C:E,3,0)</f>
        <v>679967.35</v>
      </c>
      <c r="L64" s="57">
        <f t="shared" si="4"/>
        <v>3.2007768943980259E-3</v>
      </c>
      <c r="M64" s="70" t="str">
        <f t="shared" si="5"/>
        <v>4</v>
      </c>
      <c r="N64" s="74">
        <f t="shared" si="6"/>
        <v>8</v>
      </c>
      <c r="O64" s="56">
        <f>VLOOKUP(A64,'BENS MOVEIS'!$A:$C,3,0)</f>
        <v>8434159.1300000008</v>
      </c>
      <c r="P64" s="56">
        <v>0</v>
      </c>
      <c r="Q64" s="72">
        <f t="shared" si="7"/>
        <v>8434159.1300000008</v>
      </c>
      <c r="R64" s="57">
        <f t="shared" si="8"/>
        <v>1.1071949555951012E-4</v>
      </c>
      <c r="S64" s="70" t="str" cm="1">
        <f t="array" ref="S64">_xlfn.IFS(R64&gt;20%,"10",R64&gt;10%,"7",R64&gt;0%,"4",R64=0,"0")</f>
        <v>4</v>
      </c>
      <c r="T64" s="74">
        <f t="shared" si="9"/>
        <v>8</v>
      </c>
      <c r="U64" s="55">
        <f>VLOOKUP(A64,'Tempo sem Auditoria'!$A:$M,13,0)</f>
        <v>10</v>
      </c>
      <c r="V64" s="71" t="str">
        <f t="shared" si="10"/>
        <v>10</v>
      </c>
      <c r="W64" s="74">
        <f t="shared" si="11"/>
        <v>40</v>
      </c>
      <c r="X64" s="55">
        <f>VLOOKUP(A64,'NOTAS AUDITORIA-CONTINUA-OM'!$A:$C,3,0)</f>
        <v>10</v>
      </c>
      <c r="Y64" s="57">
        <f>VLOOKUP(A64,'NOTAS AUDITORIA-CONTINUA-OM'!$A:$D,4,0)</f>
        <v>1.6846361185983828E-3</v>
      </c>
      <c r="Z64" s="71" t="str">
        <f t="shared" si="12"/>
        <v>4</v>
      </c>
      <c r="AA64" s="74">
        <f t="shared" si="13"/>
        <v>12</v>
      </c>
      <c r="AB64" s="55">
        <f>VLOOKUP(A64,'OM em FOCO'!$B:$G,6,0)</f>
        <v>0</v>
      </c>
      <c r="AC64" s="71">
        <f t="shared" si="14"/>
        <v>0</v>
      </c>
      <c r="AD64" s="74">
        <f t="shared" si="15"/>
        <v>0</v>
      </c>
      <c r="AE64" s="71">
        <f>VLOOKUP(A64,OM_SIAFI!$B:$E,4,0)</f>
        <v>0</v>
      </c>
      <c r="AF64" s="74">
        <f t="shared" si="16"/>
        <v>0</v>
      </c>
      <c r="AG64" s="71">
        <f>VLOOKUP(A64,OM_SIAFI!$B:$F,5,0)</f>
        <v>0</v>
      </c>
      <c r="AH64" s="74">
        <f t="shared" si="17"/>
        <v>0</v>
      </c>
      <c r="AI64" s="86">
        <f t="shared" si="18"/>
        <v>96</v>
      </c>
      <c r="AJ64" s="166">
        <f t="shared" si="19"/>
        <v>63</v>
      </c>
    </row>
    <row r="65" spans="1:36" x14ac:dyDescent="0.25">
      <c r="A65" s="55">
        <v>764200</v>
      </c>
      <c r="B65" s="55" t="s">
        <v>271</v>
      </c>
      <c r="C65" s="56">
        <f>VLOOKUP(A65,EXEC_LICITACAO!$A:$Z,25,0)</f>
        <v>34073065.57</v>
      </c>
      <c r="D65" s="63">
        <f t="shared" si="20"/>
        <v>1.0099851061600087E-3</v>
      </c>
      <c r="E65" s="70" t="str" cm="1">
        <f t="array" ref="E65">_xlfn.IFS(D65&gt;20%,"10",D65&gt;10%,"7",D65&gt;0%,"4",D65=0,"0")</f>
        <v>4</v>
      </c>
      <c r="F65" s="74">
        <f t="shared" si="1"/>
        <v>16</v>
      </c>
      <c r="G65" s="56">
        <f>VLOOKUP(A65,PAGAMENTO!$A:$C,3,0)</f>
        <v>16359294142.419975</v>
      </c>
      <c r="H65" s="68" t="s">
        <v>1020</v>
      </c>
      <c r="I65" s="70" t="str" cm="1">
        <f t="array" ref="I65">_xlfn.IFS(H65&gt;20%,"10",H65&gt;10%,"7",H65&gt;0%,"4",H65=0,"0")</f>
        <v>10</v>
      </c>
      <c r="J65" s="74">
        <f t="shared" si="3"/>
        <v>30</v>
      </c>
      <c r="K65" s="56">
        <f>VLOOKUP(A65,MUNIC!C:E,3,0)</f>
        <v>0</v>
      </c>
      <c r="L65" s="57">
        <f t="shared" si="4"/>
        <v>0</v>
      </c>
      <c r="M65" s="70" t="str">
        <f t="shared" si="5"/>
        <v>0</v>
      </c>
      <c r="N65" s="74">
        <f t="shared" si="6"/>
        <v>0</v>
      </c>
      <c r="O65" s="56">
        <f>VLOOKUP(A65,'BENS MOVEIS'!$A:$C,3,0)</f>
        <v>5624758.96</v>
      </c>
      <c r="P65" s="56">
        <v>0</v>
      </c>
      <c r="Q65" s="72">
        <f t="shared" si="7"/>
        <v>5624758.96</v>
      </c>
      <c r="R65" s="57">
        <f t="shared" si="8"/>
        <v>7.3839070984546944E-5</v>
      </c>
      <c r="S65" s="70" t="str" cm="1">
        <f t="array" ref="S65">_xlfn.IFS(R65&gt;20%,"10",R65&gt;10%,"7",R65&gt;0%,"4",R65=0,"0")</f>
        <v>4</v>
      </c>
      <c r="T65" s="74">
        <f t="shared" si="9"/>
        <v>8</v>
      </c>
      <c r="U65" s="55">
        <f>VLOOKUP(A65,'Tempo sem Auditoria'!$A:$M,13,0)</f>
        <v>4</v>
      </c>
      <c r="V65" s="71" t="str">
        <f t="shared" si="10"/>
        <v>6</v>
      </c>
      <c r="W65" s="74">
        <f t="shared" si="11"/>
        <v>24</v>
      </c>
      <c r="X65" s="55">
        <f>VLOOKUP(A65,'NOTAS AUDITORIA-CONTINUA-OM'!$A:$C,3,0)</f>
        <v>62</v>
      </c>
      <c r="Y65" s="57">
        <f>VLOOKUP(A65,'NOTAS AUDITORIA-CONTINUA-OM'!$A:$D,4,0)</f>
        <v>1.0444743935309973E-2</v>
      </c>
      <c r="Z65" s="71" t="str">
        <f t="shared" si="12"/>
        <v>4</v>
      </c>
      <c r="AA65" s="74">
        <f t="shared" si="13"/>
        <v>12</v>
      </c>
      <c r="AB65" s="55">
        <f>VLOOKUP(A65,'OM em FOCO'!$B:$G,6,0)</f>
        <v>0</v>
      </c>
      <c r="AC65" s="71">
        <f t="shared" si="14"/>
        <v>0</v>
      </c>
      <c r="AD65" s="74">
        <f t="shared" si="15"/>
        <v>0</v>
      </c>
      <c r="AE65" s="71">
        <f>VLOOKUP(A65,OM_SIAFI!$B:$E,4,0)</f>
        <v>5</v>
      </c>
      <c r="AF65" s="74">
        <f t="shared" si="16"/>
        <v>5</v>
      </c>
      <c r="AG65" s="71">
        <f>VLOOKUP(A65,OM_SIAFI!$B:$F,5,0)</f>
        <v>0</v>
      </c>
      <c r="AH65" s="74">
        <f t="shared" si="17"/>
        <v>0</v>
      </c>
      <c r="AI65" s="86">
        <f t="shared" si="18"/>
        <v>95</v>
      </c>
      <c r="AJ65" s="166">
        <f t="shared" si="19"/>
        <v>64</v>
      </c>
    </row>
    <row r="66" spans="1:36" x14ac:dyDescent="0.25">
      <c r="A66" s="55">
        <v>773200</v>
      </c>
      <c r="B66" s="55" t="s">
        <v>307</v>
      </c>
      <c r="C66" s="56">
        <f>VLOOKUP(A66,EXEC_LICITACAO!$A:$Z,25,0)</f>
        <v>26725985306.369999</v>
      </c>
      <c r="D66" s="68" t="s">
        <v>1020</v>
      </c>
      <c r="E66" s="70" t="str" cm="1">
        <f t="array" ref="E66">_xlfn.IFS(D66&gt;20%,"10",D66&gt;10%,"7",D66&gt;0%,"4",D66=0,"0")</f>
        <v>10</v>
      </c>
      <c r="F66" s="74">
        <f t="shared" ref="F66:F129" si="22">E66*4</f>
        <v>40</v>
      </c>
      <c r="G66" s="56">
        <f>VLOOKUP(A66,PAGAMENTO!$A:$C,3,0)</f>
        <v>64463217.079999991</v>
      </c>
      <c r="H66" s="57">
        <f t="shared" ref="H66:H129" si="23">G66/$G$446</f>
        <v>2.4594708699458186E-3</v>
      </c>
      <c r="I66" s="70" t="str">
        <f>_xlfn.IFS(H66&gt;20%,"10",H66&gt;10%,"7",H66&gt;0%,"4",H66=0,"0")</f>
        <v>4</v>
      </c>
      <c r="J66" s="74">
        <f t="shared" ref="J66:J129" si="24">+I66*3</f>
        <v>12</v>
      </c>
      <c r="K66" s="56">
        <f>VLOOKUP(A66,MUNIC!C:E,3,0)</f>
        <v>0</v>
      </c>
      <c r="L66" s="57">
        <f t="shared" ref="L66:L129" si="25">K66/$K$444</f>
        <v>0</v>
      </c>
      <c r="M66" s="70" t="str">
        <f t="shared" ref="M66:M129" si="26">_xlfn.IFS(L66&gt;20%,"10",L66&gt;10%,"7",L66&gt;0%,"4",L66=0,"0")</f>
        <v>0</v>
      </c>
      <c r="N66" s="74">
        <f t="shared" ref="N66:N129" si="27">+M66*2</f>
        <v>0</v>
      </c>
      <c r="O66" s="56">
        <v>0</v>
      </c>
      <c r="P66" s="56">
        <v>0</v>
      </c>
      <c r="Q66" s="72">
        <f t="shared" ref="Q66:Q129" si="28">SUM(O66:P66)</f>
        <v>0</v>
      </c>
      <c r="R66" s="57">
        <f t="shared" ref="R66:R129" si="29">Q66/$Q$444</f>
        <v>0</v>
      </c>
      <c r="S66" s="70" t="str" cm="1">
        <f t="array" ref="S66">_xlfn.IFS(R66&gt;20%,"10",R66&gt;10%,"7",R66&gt;0%,"4",R66=0,"0")</f>
        <v>0</v>
      </c>
      <c r="T66" s="74">
        <f t="shared" ref="T66:T129" si="30">+S66*2</f>
        <v>0</v>
      </c>
      <c r="U66" s="55">
        <f>VLOOKUP(A66,'Tempo sem Auditoria'!$A:$M,13,0)</f>
        <v>4</v>
      </c>
      <c r="V66" s="71" t="str">
        <f t="shared" ref="V66:V129" si="31">IF(U66=1,"0",IF(U66=2,"2",IF(U66=3,"4",IF(U66=4,"6",IF(U66=5,"8",IF(U66&gt;5,"10"))))))</f>
        <v>6</v>
      </c>
      <c r="W66" s="74">
        <f t="shared" ref="W66:W129" si="32">+V66*4</f>
        <v>24</v>
      </c>
      <c r="X66" s="55">
        <f>VLOOKUP(A66,'NOTAS AUDITORIA-CONTINUA-OM'!$A:$C,3,0)</f>
        <v>11</v>
      </c>
      <c r="Y66" s="57">
        <f>VLOOKUP(A66,'NOTAS AUDITORIA-CONTINUA-OM'!$A:$D,4,0)</f>
        <v>1.853099730458221E-3</v>
      </c>
      <c r="Z66" s="71" t="str">
        <f t="shared" ref="Z66:Z129" si="33">IF(Y66&lt;21%,"4",IF(Y66&lt;31%,"7",IF(Y66&gt;30%,"10")))</f>
        <v>4</v>
      </c>
      <c r="AA66" s="74">
        <f t="shared" ref="AA66:AA129" si="34">+Z66*3</f>
        <v>12</v>
      </c>
      <c r="AB66" s="55">
        <f>VLOOKUP(A66,'OM em FOCO'!$B:$G,6,0)</f>
        <v>0</v>
      </c>
      <c r="AC66" s="71">
        <f t="shared" ref="AC66:AC129" si="35">IF(AB66=0,0,2)</f>
        <v>0</v>
      </c>
      <c r="AD66" s="74">
        <f t="shared" ref="AD66:AD129" si="36">+AC66*2</f>
        <v>0</v>
      </c>
      <c r="AE66" s="71">
        <f>VLOOKUP(A66,OM_SIAFI!$B:$E,4,0)</f>
        <v>5</v>
      </c>
      <c r="AF66" s="74">
        <f t="shared" ref="AF66:AF129" si="37">+AE66*1</f>
        <v>5</v>
      </c>
      <c r="AG66" s="71">
        <f>VLOOKUP(A66,OM_SIAFI!$B:$F,5,0)</f>
        <v>0</v>
      </c>
      <c r="AH66" s="74">
        <f t="shared" ref="AH66:AH129" si="38">+AG66*1</f>
        <v>0</v>
      </c>
      <c r="AI66" s="86">
        <f t="shared" ref="AI66:AI129" si="39">SUM(F66,J66,N66,T66,W66,AA66,AD66,AF66,AH66)</f>
        <v>93</v>
      </c>
      <c r="AJ66" s="166">
        <f t="shared" si="19"/>
        <v>65</v>
      </c>
    </row>
    <row r="67" spans="1:36" x14ac:dyDescent="0.25">
      <c r="A67" s="55">
        <v>785810</v>
      </c>
      <c r="B67" s="55" t="s">
        <v>438</v>
      </c>
      <c r="C67" s="56">
        <f>VLOOKUP(A67,EXEC_LICITACAO!$A:$Z,25,0)</f>
        <v>41593656.280000001</v>
      </c>
      <c r="D67" s="63">
        <f t="shared" ref="D67:D130" si="40">C67/$C$446</f>
        <v>1.2329085349609978E-3</v>
      </c>
      <c r="E67" s="70" t="str" cm="1">
        <f t="array" ref="E67">_xlfn.IFS(D67&gt;20%,"10",D67&gt;10%,"7",D67&gt;0%,"4",D67=0,"0")</f>
        <v>4</v>
      </c>
      <c r="F67" s="74">
        <f t="shared" si="22"/>
        <v>16</v>
      </c>
      <c r="G67" s="56">
        <f>VLOOKUP(A67,PAGAMENTO!$A:$C,3,0)</f>
        <v>11164956.98</v>
      </c>
      <c r="H67" s="57">
        <f t="shared" si="23"/>
        <v>4.2597759932505445E-4</v>
      </c>
      <c r="I67" s="70" t="str" cm="1">
        <f t="array" ref="I67">_xlfn.IFS(H67&gt;20%,"10",H67&gt;10%,"7",H67&gt;0%,"4",H67=0,"0")</f>
        <v>4</v>
      </c>
      <c r="J67" s="74">
        <f t="shared" si="24"/>
        <v>12</v>
      </c>
      <c r="K67" s="56">
        <f>VLOOKUP(A67,MUNIC!C:E,3,0)</f>
        <v>0</v>
      </c>
      <c r="L67" s="57">
        <f t="shared" si="25"/>
        <v>0</v>
      </c>
      <c r="M67" s="70" t="str">
        <f t="shared" si="26"/>
        <v>0</v>
      </c>
      <c r="N67" s="74">
        <f t="shared" si="27"/>
        <v>0</v>
      </c>
      <c r="O67" s="56">
        <f>VLOOKUP(A67,'BENS MOVEIS'!$A:$C,3,0)</f>
        <v>3165449.75</v>
      </c>
      <c r="P67" s="56">
        <f>VLOOKUP(A67,'BENS IMOVEIS'!$A:$C,3,0)</f>
        <v>198389764.22999999</v>
      </c>
      <c r="Q67" s="72">
        <f t="shared" si="28"/>
        <v>201555213.97999999</v>
      </c>
      <c r="R67" s="57">
        <f t="shared" si="29"/>
        <v>2.6459177821150166E-3</v>
      </c>
      <c r="S67" s="70" t="str" cm="1">
        <f t="array" ref="S67">_xlfn.IFS(R67&gt;20%,"10",R67&gt;10%,"7",R67&gt;0%,"4",R67=0,"0")</f>
        <v>4</v>
      </c>
      <c r="T67" s="74">
        <f t="shared" si="30"/>
        <v>8</v>
      </c>
      <c r="U67" s="55">
        <f>VLOOKUP(A67,'Tempo sem Auditoria'!$A:$M,13,0)</f>
        <v>6</v>
      </c>
      <c r="V67" s="71" t="str">
        <f t="shared" si="31"/>
        <v>10</v>
      </c>
      <c r="W67" s="74">
        <f t="shared" si="32"/>
        <v>40</v>
      </c>
      <c r="X67" s="55">
        <f>VLOOKUP(A67,'NOTAS AUDITORIA-CONTINUA-OM'!$A:$C,3,0)</f>
        <v>116</v>
      </c>
      <c r="Y67" s="57">
        <f>VLOOKUP(A67,'NOTAS AUDITORIA-CONTINUA-OM'!$A:$D,4,0)</f>
        <v>1.9541778975741241E-2</v>
      </c>
      <c r="Z67" s="71" t="str">
        <f t="shared" si="33"/>
        <v>4</v>
      </c>
      <c r="AA67" s="74">
        <f t="shared" si="34"/>
        <v>12</v>
      </c>
      <c r="AB67" s="55">
        <f>VLOOKUP(A67,'OM em FOCO'!$B:$G,6,0)</f>
        <v>0</v>
      </c>
      <c r="AC67" s="71">
        <f t="shared" si="35"/>
        <v>0</v>
      </c>
      <c r="AD67" s="74">
        <f t="shared" si="36"/>
        <v>0</v>
      </c>
      <c r="AE67" s="71">
        <f>VLOOKUP(A67,OM_SIAFI!$B:$E,4,0)</f>
        <v>5</v>
      </c>
      <c r="AF67" s="74">
        <f t="shared" si="37"/>
        <v>5</v>
      </c>
      <c r="AG67" s="71">
        <f>VLOOKUP(A67,OM_SIAFI!$B:$F,5,0)</f>
        <v>0</v>
      </c>
      <c r="AH67" s="74">
        <f t="shared" si="38"/>
        <v>0</v>
      </c>
      <c r="AI67" s="86">
        <f t="shared" si="39"/>
        <v>93</v>
      </c>
      <c r="AJ67" s="166">
        <f t="shared" si="19"/>
        <v>66</v>
      </c>
    </row>
    <row r="68" spans="1:36" x14ac:dyDescent="0.25">
      <c r="A68" s="55">
        <v>786810</v>
      </c>
      <c r="B68" s="55" t="s">
        <v>464</v>
      </c>
      <c r="C68" s="56">
        <f>VLOOKUP(A68,EXEC_LICITACAO!$A:$Z,25,0)</f>
        <v>23667893.780000001</v>
      </c>
      <c r="D68" s="63">
        <f t="shared" si="40"/>
        <v>7.0155766180967998E-4</v>
      </c>
      <c r="E68" s="70" t="str" cm="1">
        <f t="array" ref="E68">_xlfn.IFS(D68&gt;20%,"10",D68&gt;10%,"7",D68&gt;0%,"4",D68=0,"0")</f>
        <v>4</v>
      </c>
      <c r="F68" s="74">
        <f t="shared" si="22"/>
        <v>16</v>
      </c>
      <c r="G68" s="56">
        <f>VLOOKUP(A68,PAGAMENTO!$A:$C,3,0)</f>
        <v>9395330.8399999999</v>
      </c>
      <c r="H68" s="57">
        <f t="shared" si="23"/>
        <v>3.5846089539413943E-4</v>
      </c>
      <c r="I68" s="70" t="str" cm="1">
        <f t="array" ref="I68">_xlfn.IFS(H68&gt;20%,"10",H68&gt;10%,"7",H68&gt;0%,"4",H68=0,"0")</f>
        <v>4</v>
      </c>
      <c r="J68" s="74">
        <f t="shared" si="24"/>
        <v>12</v>
      </c>
      <c r="K68" s="56">
        <f>VLOOKUP(A68,MUNIC!C:E,3,0)</f>
        <v>0</v>
      </c>
      <c r="L68" s="57">
        <f t="shared" si="25"/>
        <v>0</v>
      </c>
      <c r="M68" s="70" t="str">
        <f t="shared" si="26"/>
        <v>0</v>
      </c>
      <c r="N68" s="74">
        <f t="shared" si="27"/>
        <v>0</v>
      </c>
      <c r="O68" s="56">
        <f>VLOOKUP(A68,'BENS MOVEIS'!$A:$C,3,0)</f>
        <v>2989214.79</v>
      </c>
      <c r="P68" s="56">
        <f>VLOOKUP(A68,'BENS IMOVEIS'!$A:$C,3,0)</f>
        <v>262959320.25</v>
      </c>
      <c r="Q68" s="72">
        <f t="shared" si="28"/>
        <v>265948535.03999999</v>
      </c>
      <c r="R68" s="57">
        <f t="shared" si="29"/>
        <v>3.4912416508341951E-3</v>
      </c>
      <c r="S68" s="70" t="str" cm="1">
        <f t="array" ref="S68">_xlfn.IFS(R68&gt;20%,"10",R68&gt;10%,"7",R68&gt;0%,"4",R68=0,"0")</f>
        <v>4</v>
      </c>
      <c r="T68" s="74">
        <f t="shared" si="30"/>
        <v>8</v>
      </c>
      <c r="U68" s="55" t="s">
        <v>772</v>
      </c>
      <c r="V68" s="71" t="str">
        <f t="shared" si="31"/>
        <v>10</v>
      </c>
      <c r="W68" s="74">
        <f t="shared" si="32"/>
        <v>40</v>
      </c>
      <c r="X68" s="55">
        <f>VLOOKUP(A68,'NOTAS AUDITORIA-CONTINUA-OM'!$A:$C,3,0)</f>
        <v>93</v>
      </c>
      <c r="Y68" s="57">
        <f>VLOOKUP(A68,'NOTAS AUDITORIA-CONTINUA-OM'!$A:$D,4,0)</f>
        <v>1.5667115902964959E-2</v>
      </c>
      <c r="Z68" s="71" t="str">
        <f t="shared" si="33"/>
        <v>4</v>
      </c>
      <c r="AA68" s="74">
        <f t="shared" si="34"/>
        <v>12</v>
      </c>
      <c r="AB68" s="55">
        <f>VLOOKUP(A68,'OM em FOCO'!$B:$G,6,0)</f>
        <v>0</v>
      </c>
      <c r="AC68" s="71">
        <f t="shared" si="35"/>
        <v>0</v>
      </c>
      <c r="AD68" s="74">
        <f t="shared" si="36"/>
        <v>0</v>
      </c>
      <c r="AE68" s="71">
        <f>VLOOKUP(A68,OM_SIAFI!$B:$E,4,0)</f>
        <v>5</v>
      </c>
      <c r="AF68" s="74">
        <f t="shared" si="37"/>
        <v>5</v>
      </c>
      <c r="AG68" s="71">
        <f>VLOOKUP(A68,OM_SIAFI!$B:$F,5,0)</f>
        <v>0</v>
      </c>
      <c r="AH68" s="74">
        <f t="shared" si="38"/>
        <v>0</v>
      </c>
      <c r="AI68" s="86">
        <f t="shared" si="39"/>
        <v>93</v>
      </c>
      <c r="AJ68" s="166">
        <f t="shared" ref="AJ68:AJ131" si="41">+AJ67+1</f>
        <v>67</v>
      </c>
    </row>
    <row r="69" spans="1:36" x14ac:dyDescent="0.25">
      <c r="A69" s="156">
        <v>767100</v>
      </c>
      <c r="B69" s="156" t="s">
        <v>287</v>
      </c>
      <c r="C69" s="56">
        <f>VLOOKUP(A69,EXEC_LICITACAO!$A:$Z,25,0)</f>
        <v>23644184.640000004</v>
      </c>
      <c r="D69" s="63">
        <f t="shared" si="40"/>
        <v>7.0085488153795298E-4</v>
      </c>
      <c r="E69" s="70" t="str" cm="1">
        <f t="array" ref="E69">_xlfn.IFS(D69&gt;20%,"10",D69&gt;10%,"7",D69&gt;0%,"4",D69=0,"0")</f>
        <v>4</v>
      </c>
      <c r="F69" s="74">
        <f t="shared" si="22"/>
        <v>16</v>
      </c>
      <c r="G69" s="56">
        <f>VLOOKUP(A69,PAGAMENTO!$A:$C,3,0)</f>
        <v>10505788.970000003</v>
      </c>
      <c r="H69" s="57">
        <f t="shared" si="23"/>
        <v>4.0082830345632354E-4</v>
      </c>
      <c r="I69" s="70" t="str" cm="1">
        <f t="array" ref="I69">_xlfn.IFS(H69&gt;20%,"10",H69&gt;10%,"7",H69&gt;0%,"4",H69=0,"0")</f>
        <v>4</v>
      </c>
      <c r="J69" s="74">
        <f t="shared" si="24"/>
        <v>12</v>
      </c>
      <c r="K69" s="56">
        <f>VLOOKUP(A69,MUNIC!C:E,3,0)</f>
        <v>0</v>
      </c>
      <c r="L69" s="57">
        <f t="shared" si="25"/>
        <v>0</v>
      </c>
      <c r="M69" s="70" t="str">
        <f t="shared" si="26"/>
        <v>0</v>
      </c>
      <c r="N69" s="74">
        <f t="shared" si="27"/>
        <v>0</v>
      </c>
      <c r="O69" s="56">
        <f>VLOOKUP(A69,'BENS MOVEIS'!$A:$C,3,0)</f>
        <v>1411303.82</v>
      </c>
      <c r="P69" s="56">
        <v>0</v>
      </c>
      <c r="Q69" s="72">
        <f t="shared" si="28"/>
        <v>1411303.82</v>
      </c>
      <c r="R69" s="57">
        <f t="shared" si="29"/>
        <v>1.8526902874739767E-5</v>
      </c>
      <c r="S69" s="70" t="str" cm="1">
        <f t="array" ref="S69">_xlfn.IFS(R69&gt;20%,"10",R69&gt;10%,"7",R69&gt;0%,"4",R69=0,"0")</f>
        <v>4</v>
      </c>
      <c r="T69" s="74">
        <f t="shared" si="30"/>
        <v>8</v>
      </c>
      <c r="U69" s="55" t="s">
        <v>772</v>
      </c>
      <c r="V69" s="71" t="str">
        <f t="shared" si="31"/>
        <v>10</v>
      </c>
      <c r="W69" s="74">
        <f t="shared" si="32"/>
        <v>40</v>
      </c>
      <c r="X69" s="55">
        <f>VLOOKUP(A69,'NOTAS AUDITORIA-CONTINUA-OM'!$A:$C,3,0)</f>
        <v>13</v>
      </c>
      <c r="Y69" s="57">
        <f>VLOOKUP(A69,'NOTAS AUDITORIA-CONTINUA-OM'!$A:$D,4,0)</f>
        <v>2.1900269541778976E-3</v>
      </c>
      <c r="Z69" s="71" t="str">
        <f t="shared" si="33"/>
        <v>4</v>
      </c>
      <c r="AA69" s="74">
        <f t="shared" si="34"/>
        <v>12</v>
      </c>
      <c r="AB69" s="55">
        <f>VLOOKUP(A69,'OM em FOCO'!$B:$G,6,0)</f>
        <v>0</v>
      </c>
      <c r="AC69" s="71">
        <f t="shared" si="35"/>
        <v>0</v>
      </c>
      <c r="AD69" s="74">
        <f t="shared" si="36"/>
        <v>0</v>
      </c>
      <c r="AE69" s="71">
        <f>VLOOKUP(A69,OM_SIAFI!$B:$E,4,0)</f>
        <v>5</v>
      </c>
      <c r="AF69" s="74">
        <f t="shared" si="37"/>
        <v>5</v>
      </c>
      <c r="AG69" s="71">
        <f>VLOOKUP(A69,OM_SIAFI!$B:$F,5,0)</f>
        <v>0</v>
      </c>
      <c r="AH69" s="74">
        <f t="shared" si="38"/>
        <v>0</v>
      </c>
      <c r="AI69" s="86">
        <f t="shared" si="39"/>
        <v>93</v>
      </c>
      <c r="AJ69" s="166">
        <f t="shared" si="41"/>
        <v>68</v>
      </c>
    </row>
    <row r="70" spans="1:36" x14ac:dyDescent="0.25">
      <c r="A70" s="55">
        <v>789310</v>
      </c>
      <c r="B70" s="55" t="s">
        <v>515</v>
      </c>
      <c r="C70" s="56">
        <f>VLOOKUP(A70,EXEC_LICITACAO!$A:$Z,25,0)</f>
        <v>13266095.34</v>
      </c>
      <c r="D70" s="63">
        <f t="shared" si="40"/>
        <v>3.9323020943837832E-4</v>
      </c>
      <c r="E70" s="70" t="str" cm="1">
        <f t="array" ref="E70">_xlfn.IFS(D70&gt;20%,"10",D70&gt;10%,"7",D70&gt;0%,"4",D70=0,"0")</f>
        <v>4</v>
      </c>
      <c r="F70" s="74">
        <f t="shared" si="22"/>
        <v>16</v>
      </c>
      <c r="G70" s="56">
        <f>VLOOKUP(A70,PAGAMENTO!$A:$C,3,0)</f>
        <v>22019095.050000001</v>
      </c>
      <c r="H70" s="57">
        <f t="shared" si="23"/>
        <v>8.4009649705870965E-4</v>
      </c>
      <c r="I70" s="70" t="str" cm="1">
        <f t="array" ref="I70">_xlfn.IFS(H70&gt;20%,"10",H70&gt;10%,"7",H70&gt;0%,"4",H70=0,"0")</f>
        <v>4</v>
      </c>
      <c r="J70" s="74">
        <f t="shared" si="24"/>
        <v>12</v>
      </c>
      <c r="K70" s="56">
        <f>VLOOKUP(A70,MUNIC!C:E,3,0)</f>
        <v>0</v>
      </c>
      <c r="L70" s="57">
        <f t="shared" si="25"/>
        <v>0</v>
      </c>
      <c r="M70" s="70" t="str">
        <f t="shared" si="26"/>
        <v>0</v>
      </c>
      <c r="N70" s="74">
        <f t="shared" si="27"/>
        <v>0</v>
      </c>
      <c r="O70" s="56">
        <f>VLOOKUP(A70,'BENS MOVEIS'!$A:$C,3,0)</f>
        <v>13312523.1</v>
      </c>
      <c r="P70" s="56">
        <f>VLOOKUP(A70,'BENS IMOVEIS'!$A:$C,3,0)</f>
        <v>179123041.83000001</v>
      </c>
      <c r="Q70" s="72">
        <f t="shared" si="28"/>
        <v>192435564.93000001</v>
      </c>
      <c r="R70" s="57">
        <f t="shared" si="29"/>
        <v>2.5261995118129759E-3</v>
      </c>
      <c r="S70" s="70" t="str" cm="1">
        <f t="array" ref="S70">_xlfn.IFS(R70&gt;20%,"10",R70&gt;10%,"7",R70&gt;0%,"4",R70=0,"0")</f>
        <v>4</v>
      </c>
      <c r="T70" s="74">
        <f t="shared" si="30"/>
        <v>8</v>
      </c>
      <c r="U70" s="55">
        <f>VLOOKUP(A70,'Tempo sem Auditoria'!$A:$M,13,0)</f>
        <v>10</v>
      </c>
      <c r="V70" s="71" t="str">
        <f t="shared" si="31"/>
        <v>10</v>
      </c>
      <c r="W70" s="74">
        <f t="shared" si="32"/>
        <v>40</v>
      </c>
      <c r="X70" s="55">
        <f>VLOOKUP(A70,'NOTAS AUDITORIA-CONTINUA-OM'!$A:$C,3,0)</f>
        <v>43</v>
      </c>
      <c r="Y70" s="57">
        <f>VLOOKUP(A70,'NOTAS AUDITORIA-CONTINUA-OM'!$A:$D,4,0)</f>
        <v>7.2439353099730455E-3</v>
      </c>
      <c r="Z70" s="71" t="str">
        <f t="shared" si="33"/>
        <v>4</v>
      </c>
      <c r="AA70" s="74">
        <f t="shared" si="34"/>
        <v>12</v>
      </c>
      <c r="AB70" s="55">
        <f>VLOOKUP(A70,'OM em FOCO'!$B:$G,6,0)</f>
        <v>0</v>
      </c>
      <c r="AC70" s="71">
        <f t="shared" si="35"/>
        <v>0</v>
      </c>
      <c r="AD70" s="74">
        <f t="shared" si="36"/>
        <v>0</v>
      </c>
      <c r="AE70" s="71">
        <f>VLOOKUP(A70,OM_SIAFI!$B:$E,4,0)</f>
        <v>5</v>
      </c>
      <c r="AF70" s="74">
        <f t="shared" si="37"/>
        <v>5</v>
      </c>
      <c r="AG70" s="71">
        <f>VLOOKUP(A70,OM_SIAFI!$B:$F,5,0)</f>
        <v>0</v>
      </c>
      <c r="AH70" s="74">
        <f t="shared" si="38"/>
        <v>0</v>
      </c>
      <c r="AI70" s="86">
        <f t="shared" si="39"/>
        <v>93</v>
      </c>
      <c r="AJ70" s="166">
        <f t="shared" si="41"/>
        <v>69</v>
      </c>
    </row>
    <row r="71" spans="1:36" x14ac:dyDescent="0.25">
      <c r="A71" s="55">
        <v>781330</v>
      </c>
      <c r="B71" s="55" t="s">
        <v>328</v>
      </c>
      <c r="C71" s="56">
        <f>VLOOKUP(A71,EXEC_LICITACAO!$A:$Z,25,0)</f>
        <v>4606802.3</v>
      </c>
      <c r="D71" s="63">
        <f t="shared" si="40"/>
        <v>1.3655365703637426E-4</v>
      </c>
      <c r="E71" s="70" t="str" cm="1">
        <f t="array" ref="E71">_xlfn.IFS(D71&gt;20%,"10",D71&gt;10%,"7",D71&gt;0%,"4",D71=0,"0")</f>
        <v>4</v>
      </c>
      <c r="F71" s="74">
        <f t="shared" si="22"/>
        <v>16</v>
      </c>
      <c r="G71" s="56">
        <f>VLOOKUP(A71,PAGAMENTO!$A:$C,3,0)</f>
        <v>18621266.460000005</v>
      </c>
      <c r="H71" s="57">
        <f t="shared" si="23"/>
        <v>7.1045883985331371E-4</v>
      </c>
      <c r="I71" s="70" t="str" cm="1">
        <f t="array" ref="I71">_xlfn.IFS(H71&gt;20%,"10",H71&gt;10%,"7",H71&gt;0%,"4",H71=0,"0")</f>
        <v>4</v>
      </c>
      <c r="J71" s="74">
        <f t="shared" si="24"/>
        <v>12</v>
      </c>
      <c r="K71" s="56">
        <f>VLOOKUP(A71,MUNIC!C:E,3,0)</f>
        <v>0</v>
      </c>
      <c r="L71" s="57">
        <f t="shared" si="25"/>
        <v>0</v>
      </c>
      <c r="M71" s="70" t="str">
        <f t="shared" si="26"/>
        <v>0</v>
      </c>
      <c r="N71" s="74">
        <f t="shared" si="27"/>
        <v>0</v>
      </c>
      <c r="O71" s="56">
        <f>VLOOKUP(A71,'BENS MOVEIS'!$A:$C,3,0)</f>
        <v>12186384.74</v>
      </c>
      <c r="P71" s="56">
        <f>VLOOKUP(A71,'BENS IMOVEIS'!$A:$C,3,0)</f>
        <v>1147262.03</v>
      </c>
      <c r="Q71" s="72">
        <f t="shared" si="28"/>
        <v>13333646.77</v>
      </c>
      <c r="R71" s="57">
        <f t="shared" si="29"/>
        <v>1.7503756113540286E-4</v>
      </c>
      <c r="S71" s="70" t="str" cm="1">
        <f t="array" ref="S71">_xlfn.IFS(R71&gt;20%,"10",R71&gt;10%,"7",R71&gt;0%,"4",R71=0,"0")</f>
        <v>4</v>
      </c>
      <c r="T71" s="74">
        <f t="shared" si="30"/>
        <v>8</v>
      </c>
      <c r="U71" s="55">
        <f>VLOOKUP(A71,'Tempo sem Auditoria'!$A:$M,13,0)</f>
        <v>9</v>
      </c>
      <c r="V71" s="71" t="str">
        <f t="shared" si="31"/>
        <v>10</v>
      </c>
      <c r="W71" s="74">
        <f t="shared" si="32"/>
        <v>40</v>
      </c>
      <c r="X71" s="55">
        <f>VLOOKUP(A71,'NOTAS AUDITORIA-CONTINUA-OM'!$A:$C,3,0)</f>
        <v>51</v>
      </c>
      <c r="Y71" s="57">
        <f>VLOOKUP(A71,'NOTAS AUDITORIA-CONTINUA-OM'!$A:$D,4,0)</f>
        <v>8.5916442048517526E-3</v>
      </c>
      <c r="Z71" s="71" t="str">
        <f t="shared" si="33"/>
        <v>4</v>
      </c>
      <c r="AA71" s="74">
        <f t="shared" si="34"/>
        <v>12</v>
      </c>
      <c r="AB71" s="55">
        <f>VLOOKUP(A71,'OM em FOCO'!$B:$G,6,0)</f>
        <v>0</v>
      </c>
      <c r="AC71" s="71">
        <f t="shared" si="35"/>
        <v>0</v>
      </c>
      <c r="AD71" s="74">
        <f t="shared" si="36"/>
        <v>0</v>
      </c>
      <c r="AE71" s="71">
        <f>VLOOKUP(A71,OM_SIAFI!$B:$E,4,0)</f>
        <v>5</v>
      </c>
      <c r="AF71" s="74">
        <f t="shared" si="37"/>
        <v>5</v>
      </c>
      <c r="AG71" s="71">
        <f>VLOOKUP(A71,OM_SIAFI!$B:$F,5,0)</f>
        <v>0</v>
      </c>
      <c r="AH71" s="74">
        <f t="shared" si="38"/>
        <v>0</v>
      </c>
      <c r="AI71" s="86">
        <f t="shared" si="39"/>
        <v>93</v>
      </c>
      <c r="AJ71" s="166">
        <f t="shared" si="41"/>
        <v>70</v>
      </c>
    </row>
    <row r="72" spans="1:36" x14ac:dyDescent="0.25">
      <c r="A72" s="55">
        <v>789101</v>
      </c>
      <c r="B72" s="55" t="s">
        <v>509</v>
      </c>
      <c r="C72" s="56">
        <f>VLOOKUP(A72,EXEC_LICITACAO!$A:$Z,25,0)</f>
        <v>4043145.9800000004</v>
      </c>
      <c r="D72" s="63">
        <f t="shared" si="40"/>
        <v>1.1984590037669196E-4</v>
      </c>
      <c r="E72" s="70" t="str" cm="1">
        <f t="array" ref="E72">_xlfn.IFS(D72&gt;20%,"10",D72&gt;10%,"7",D72&gt;0%,"4",D72=0,"0")</f>
        <v>4</v>
      </c>
      <c r="F72" s="74">
        <f t="shared" si="22"/>
        <v>16</v>
      </c>
      <c r="G72" s="56">
        <f>VLOOKUP(A72,PAGAMENTO!$A:$C,3,0)</f>
        <v>9335640.6300000008</v>
      </c>
      <c r="H72" s="57">
        <f t="shared" si="23"/>
        <v>3.5618352948896351E-4</v>
      </c>
      <c r="I72" s="70" t="str" cm="1">
        <f t="array" ref="I72">_xlfn.IFS(H72&gt;20%,"10",H72&gt;10%,"7",H72&gt;0%,"4",H72=0,"0")</f>
        <v>4</v>
      </c>
      <c r="J72" s="74">
        <f t="shared" si="24"/>
        <v>12</v>
      </c>
      <c r="K72" s="56">
        <f>VLOOKUP(A72,MUNIC!C:E,3,0)</f>
        <v>0</v>
      </c>
      <c r="L72" s="57">
        <f t="shared" si="25"/>
        <v>0</v>
      </c>
      <c r="M72" s="70" t="str">
        <f t="shared" si="26"/>
        <v>0</v>
      </c>
      <c r="N72" s="74">
        <f t="shared" si="27"/>
        <v>0</v>
      </c>
      <c r="O72" s="56">
        <f>VLOOKUP(A72,'BENS MOVEIS'!$A:$C,3,0)</f>
        <v>35463187.259999998</v>
      </c>
      <c r="P72" s="56">
        <f>VLOOKUP(A72,'BENS IMOVEIS'!$A:$C,3,0)</f>
        <v>64950</v>
      </c>
      <c r="Q72" s="72">
        <f t="shared" si="28"/>
        <v>35528137.259999998</v>
      </c>
      <c r="R72" s="57">
        <f t="shared" si="29"/>
        <v>4.6639592340679914E-4</v>
      </c>
      <c r="S72" s="70" t="str" cm="1">
        <f t="array" ref="S72">_xlfn.IFS(R72&gt;20%,"10",R72&gt;10%,"7",R72&gt;0%,"4",R72=0,"0")</f>
        <v>4</v>
      </c>
      <c r="T72" s="74">
        <f t="shared" si="30"/>
        <v>8</v>
      </c>
      <c r="U72" s="55" t="s">
        <v>772</v>
      </c>
      <c r="V72" s="71" t="str">
        <f t="shared" si="31"/>
        <v>10</v>
      </c>
      <c r="W72" s="74">
        <f t="shared" si="32"/>
        <v>40</v>
      </c>
      <c r="X72" s="55">
        <f>VLOOKUP(A72,'NOTAS AUDITORIA-CONTINUA-OM'!$A:$C,3,0)</f>
        <v>32</v>
      </c>
      <c r="Y72" s="57">
        <f>VLOOKUP(A72,'NOTAS AUDITORIA-CONTINUA-OM'!$A:$D,4,0)</f>
        <v>5.3908355795148251E-3</v>
      </c>
      <c r="Z72" s="71" t="str">
        <f t="shared" si="33"/>
        <v>4</v>
      </c>
      <c r="AA72" s="74">
        <f t="shared" si="34"/>
        <v>12</v>
      </c>
      <c r="AB72" s="55">
        <f>VLOOKUP(A72,'OM em FOCO'!$B:$G,6,0)</f>
        <v>0</v>
      </c>
      <c r="AC72" s="71">
        <f t="shared" si="35"/>
        <v>0</v>
      </c>
      <c r="AD72" s="74">
        <f t="shared" si="36"/>
        <v>0</v>
      </c>
      <c r="AE72" s="71">
        <f>VLOOKUP(A72,OM_SIAFI!$B:$E,4,0)</f>
        <v>5</v>
      </c>
      <c r="AF72" s="74">
        <f t="shared" si="37"/>
        <v>5</v>
      </c>
      <c r="AG72" s="71">
        <f>VLOOKUP(A72,OM_SIAFI!$B:$F,5,0)</f>
        <v>0</v>
      </c>
      <c r="AH72" s="74">
        <f t="shared" si="38"/>
        <v>0</v>
      </c>
      <c r="AI72" s="86">
        <f t="shared" si="39"/>
        <v>93</v>
      </c>
      <c r="AJ72" s="166">
        <f t="shared" si="41"/>
        <v>71</v>
      </c>
    </row>
    <row r="73" spans="1:36" x14ac:dyDescent="0.25">
      <c r="A73" s="55">
        <v>765703</v>
      </c>
      <c r="B73" s="55" t="s">
        <v>275</v>
      </c>
      <c r="C73" s="56">
        <f>VLOOKUP(A73,EXEC_LICITACAO!$A:$Z,25,0)</f>
        <v>3771366.59</v>
      </c>
      <c r="D73" s="63">
        <f t="shared" si="40"/>
        <v>1.1178988512037956E-4</v>
      </c>
      <c r="E73" s="70" t="str" cm="1">
        <f t="array" ref="E73">_xlfn.IFS(D73&gt;20%,"10",D73&gt;10%,"7",D73&gt;0%,"4",D73=0,"0")</f>
        <v>4</v>
      </c>
      <c r="F73" s="74">
        <f t="shared" si="22"/>
        <v>16</v>
      </c>
      <c r="G73" s="56">
        <f>VLOOKUP(A73,PAGAMENTO!$A:$C,3,0)</f>
        <v>62851406.82</v>
      </c>
      <c r="H73" s="57">
        <f t="shared" si="23"/>
        <v>2.3979753293582287E-3</v>
      </c>
      <c r="I73" s="70" t="str" cm="1">
        <f t="array" ref="I73">_xlfn.IFS(H73&gt;20%,"10",H73&gt;10%,"7",H73&gt;0%,"4",H73=0,"0")</f>
        <v>4</v>
      </c>
      <c r="J73" s="74">
        <f t="shared" si="24"/>
        <v>12</v>
      </c>
      <c r="K73" s="56">
        <f>VLOOKUP(A73,MUNIC!C:E,3,0)</f>
        <v>0</v>
      </c>
      <c r="L73" s="57">
        <f t="shared" si="25"/>
        <v>0</v>
      </c>
      <c r="M73" s="70" t="str">
        <f t="shared" si="26"/>
        <v>0</v>
      </c>
      <c r="N73" s="74">
        <f t="shared" si="27"/>
        <v>0</v>
      </c>
      <c r="O73" s="56">
        <f>VLOOKUP(A73,'BENS MOVEIS'!$A:$C,3,0)</f>
        <v>11112043.57</v>
      </c>
      <c r="P73" s="56">
        <v>0</v>
      </c>
      <c r="Q73" s="72">
        <f t="shared" si="28"/>
        <v>11112043.57</v>
      </c>
      <c r="R73" s="57">
        <f t="shared" si="29"/>
        <v>1.4587344627272855E-4</v>
      </c>
      <c r="S73" s="70" t="str" cm="1">
        <f t="array" ref="S73">_xlfn.IFS(R73&gt;20%,"10",R73&gt;10%,"7",R73&gt;0%,"4",R73=0,"0")</f>
        <v>4</v>
      </c>
      <c r="T73" s="74">
        <f t="shared" si="30"/>
        <v>8</v>
      </c>
      <c r="U73" s="55" t="s">
        <v>772</v>
      </c>
      <c r="V73" s="71" t="str">
        <f t="shared" si="31"/>
        <v>10</v>
      </c>
      <c r="W73" s="74">
        <f t="shared" si="32"/>
        <v>40</v>
      </c>
      <c r="X73" s="55">
        <f>VLOOKUP(A73,'NOTAS AUDITORIA-CONTINUA-OM'!$A:$C,3,0)</f>
        <v>36</v>
      </c>
      <c r="Y73" s="57">
        <f>VLOOKUP(A73,'NOTAS AUDITORIA-CONTINUA-OM'!$A:$D,4,0)</f>
        <v>6.0646900269541778E-3</v>
      </c>
      <c r="Z73" s="71" t="str">
        <f t="shared" si="33"/>
        <v>4</v>
      </c>
      <c r="AA73" s="74">
        <f t="shared" si="34"/>
        <v>12</v>
      </c>
      <c r="AB73" s="55">
        <f>VLOOKUP(A73,'OM em FOCO'!$B:$G,6,0)</f>
        <v>0</v>
      </c>
      <c r="AC73" s="71">
        <f t="shared" si="35"/>
        <v>0</v>
      </c>
      <c r="AD73" s="74">
        <f t="shared" si="36"/>
        <v>0</v>
      </c>
      <c r="AE73" s="71">
        <f>VLOOKUP(A73,OM_SIAFI!$B:$E,4,0)</f>
        <v>5</v>
      </c>
      <c r="AF73" s="74">
        <f t="shared" si="37"/>
        <v>5</v>
      </c>
      <c r="AG73" s="71">
        <f>VLOOKUP(A73,OM_SIAFI!$B:$F,5,0)</f>
        <v>0</v>
      </c>
      <c r="AH73" s="74">
        <f t="shared" si="38"/>
        <v>0</v>
      </c>
      <c r="AI73" s="86">
        <f t="shared" si="39"/>
        <v>93</v>
      </c>
      <c r="AJ73" s="166">
        <f t="shared" si="41"/>
        <v>72</v>
      </c>
    </row>
    <row r="74" spans="1:36" x14ac:dyDescent="0.25">
      <c r="A74" s="55">
        <v>789311</v>
      </c>
      <c r="B74" s="55" t="s">
        <v>516</v>
      </c>
      <c r="C74" s="56">
        <f>VLOOKUP(A74,EXEC_LICITACAO!$A:$Z,25,0)</f>
        <v>2217846.0600000005</v>
      </c>
      <c r="D74" s="63">
        <f t="shared" si="40"/>
        <v>6.5740826394202774E-5</v>
      </c>
      <c r="E74" s="70" t="str" cm="1">
        <f t="array" ref="E74">_xlfn.IFS(D74&gt;20%,"10",D74&gt;10%,"7",D74&gt;0%,"4",D74=0,"0")</f>
        <v>4</v>
      </c>
      <c r="F74" s="74">
        <f t="shared" si="22"/>
        <v>16</v>
      </c>
      <c r="G74" s="56">
        <f>VLOOKUP(A74,PAGAMENTO!$A:$C,3,0)</f>
        <v>8465323.8000000007</v>
      </c>
      <c r="H74" s="57">
        <f t="shared" si="23"/>
        <v>3.2297825386096987E-4</v>
      </c>
      <c r="I74" s="70" t="str" cm="1">
        <f t="array" ref="I74">_xlfn.IFS(H74&gt;20%,"10",H74&gt;10%,"7",H74&gt;0%,"4",H74=0,"0")</f>
        <v>4</v>
      </c>
      <c r="J74" s="74">
        <f t="shared" si="24"/>
        <v>12</v>
      </c>
      <c r="K74" s="56">
        <f>VLOOKUP(A74,MUNIC!C:E,3,0)</f>
        <v>0</v>
      </c>
      <c r="L74" s="57">
        <f t="shared" si="25"/>
        <v>0</v>
      </c>
      <c r="M74" s="70" t="str">
        <f t="shared" si="26"/>
        <v>0</v>
      </c>
      <c r="N74" s="74">
        <f t="shared" si="27"/>
        <v>0</v>
      </c>
      <c r="O74" s="56">
        <f>VLOOKUP(A74,'BENS MOVEIS'!$A:$C,3,0)</f>
        <v>3311989.34</v>
      </c>
      <c r="P74" s="56">
        <f>VLOOKUP(A74,'BENS IMOVEIS'!$A:$C,3,0)</f>
        <v>7975466.79</v>
      </c>
      <c r="Q74" s="72">
        <f t="shared" si="28"/>
        <v>11287456.129999999</v>
      </c>
      <c r="R74" s="57">
        <f t="shared" si="29"/>
        <v>1.4817617614284925E-4</v>
      </c>
      <c r="S74" s="70" t="str" cm="1">
        <f t="array" ref="S74">_xlfn.IFS(R74&gt;20%,"10",R74&gt;10%,"7",R74&gt;0%,"4",R74=0,"0")</f>
        <v>4</v>
      </c>
      <c r="T74" s="74">
        <f t="shared" si="30"/>
        <v>8</v>
      </c>
      <c r="U74" s="55" t="s">
        <v>772</v>
      </c>
      <c r="V74" s="71" t="str">
        <f t="shared" si="31"/>
        <v>10</v>
      </c>
      <c r="W74" s="74">
        <f t="shared" si="32"/>
        <v>40</v>
      </c>
      <c r="X74" s="55">
        <f>VLOOKUP(A74,'NOTAS AUDITORIA-CONTINUA-OM'!$A:$C,3,0)</f>
        <v>19</v>
      </c>
      <c r="Y74" s="57">
        <f>VLOOKUP(A74,'NOTAS AUDITORIA-CONTINUA-OM'!$A:$D,4,0)</f>
        <v>3.2008086253369271E-3</v>
      </c>
      <c r="Z74" s="71" t="str">
        <f t="shared" si="33"/>
        <v>4</v>
      </c>
      <c r="AA74" s="74">
        <f t="shared" si="34"/>
        <v>12</v>
      </c>
      <c r="AB74" s="55">
        <f>VLOOKUP(A74,'OM em FOCO'!$B:$G,6,0)</f>
        <v>0</v>
      </c>
      <c r="AC74" s="71">
        <f t="shared" si="35"/>
        <v>0</v>
      </c>
      <c r="AD74" s="74">
        <f t="shared" si="36"/>
        <v>0</v>
      </c>
      <c r="AE74" s="71">
        <f>VLOOKUP(A74,OM_SIAFI!$B:$E,4,0)</f>
        <v>5</v>
      </c>
      <c r="AF74" s="74">
        <f t="shared" si="37"/>
        <v>5</v>
      </c>
      <c r="AG74" s="71">
        <f>VLOOKUP(A74,OM_SIAFI!$B:$F,5,0)</f>
        <v>0</v>
      </c>
      <c r="AH74" s="74">
        <f t="shared" si="38"/>
        <v>0</v>
      </c>
      <c r="AI74" s="86">
        <f t="shared" si="39"/>
        <v>93</v>
      </c>
      <c r="AJ74" s="166">
        <f t="shared" si="41"/>
        <v>73</v>
      </c>
    </row>
    <row r="75" spans="1:36" x14ac:dyDescent="0.25">
      <c r="A75" s="55">
        <v>765000</v>
      </c>
      <c r="B75" s="55" t="s">
        <v>272</v>
      </c>
      <c r="C75" s="56">
        <f>VLOOKUP(A75,EXEC_LICITACAO!$A:$Z,25,0)</f>
        <v>1716515.4900000002</v>
      </c>
      <c r="D75" s="63">
        <f t="shared" si="40"/>
        <v>5.0880513695819755E-5</v>
      </c>
      <c r="E75" s="70" t="str" cm="1">
        <f t="array" ref="E75">_xlfn.IFS(D75&gt;20%,"10",D75&gt;10%,"7",D75&gt;0%,"4",D75=0,"0")</f>
        <v>4</v>
      </c>
      <c r="F75" s="74">
        <f t="shared" si="22"/>
        <v>16</v>
      </c>
      <c r="G75" s="56">
        <f>VLOOKUP(A75,PAGAMENTO!$A:$C,3,0)</f>
        <v>37002747.380000003</v>
      </c>
      <c r="H75" s="57">
        <f t="shared" si="23"/>
        <v>1.4117691206154428E-3</v>
      </c>
      <c r="I75" s="70" t="str" cm="1">
        <f t="array" ref="I75">_xlfn.IFS(H75&gt;20%,"10",H75&gt;10%,"7",H75&gt;0%,"4",H75=0,"0")</f>
        <v>4</v>
      </c>
      <c r="J75" s="74">
        <f t="shared" si="24"/>
        <v>12</v>
      </c>
      <c r="K75" s="56">
        <f>VLOOKUP(A75,MUNIC!C:E,3,0)</f>
        <v>0</v>
      </c>
      <c r="L75" s="57">
        <f t="shared" si="25"/>
        <v>0</v>
      </c>
      <c r="M75" s="70" t="str">
        <f t="shared" si="26"/>
        <v>0</v>
      </c>
      <c r="N75" s="74">
        <f t="shared" si="27"/>
        <v>0</v>
      </c>
      <c r="O75" s="56">
        <f>VLOOKUP(A75,'BENS MOVEIS'!$A:$C,3,0)</f>
        <v>5420653.21</v>
      </c>
      <c r="P75" s="56">
        <v>0</v>
      </c>
      <c r="Q75" s="72">
        <f t="shared" si="28"/>
        <v>5420653.21</v>
      </c>
      <c r="R75" s="57">
        <f t="shared" si="29"/>
        <v>7.1159671019183063E-5</v>
      </c>
      <c r="S75" s="70" t="str" cm="1">
        <f t="array" ref="S75">_xlfn.IFS(R75&gt;20%,"10",R75&gt;10%,"7",R75&gt;0%,"4",R75=0,"0")</f>
        <v>4</v>
      </c>
      <c r="T75" s="74">
        <f t="shared" si="30"/>
        <v>8</v>
      </c>
      <c r="U75" s="55" t="s">
        <v>772</v>
      </c>
      <c r="V75" s="71" t="str">
        <f t="shared" si="31"/>
        <v>10</v>
      </c>
      <c r="W75" s="74">
        <f t="shared" si="32"/>
        <v>40</v>
      </c>
      <c r="X75" s="55">
        <f>VLOOKUP(A75,'NOTAS AUDITORIA-CONTINUA-OM'!$A:$C,3,0)</f>
        <v>16</v>
      </c>
      <c r="Y75" s="57">
        <f>VLOOKUP(A75,'NOTAS AUDITORIA-CONTINUA-OM'!$A:$D,4,0)</f>
        <v>2.6954177897574125E-3</v>
      </c>
      <c r="Z75" s="71" t="str">
        <f t="shared" si="33"/>
        <v>4</v>
      </c>
      <c r="AA75" s="74">
        <f t="shared" si="34"/>
        <v>12</v>
      </c>
      <c r="AB75" s="55">
        <f>VLOOKUP(A75,'OM em FOCO'!$B:$G,6,0)</f>
        <v>0</v>
      </c>
      <c r="AC75" s="71">
        <f t="shared" si="35"/>
        <v>0</v>
      </c>
      <c r="AD75" s="74">
        <f t="shared" si="36"/>
        <v>0</v>
      </c>
      <c r="AE75" s="71">
        <f>VLOOKUP(A75,OM_SIAFI!$B:$E,4,0)</f>
        <v>5</v>
      </c>
      <c r="AF75" s="74">
        <f t="shared" si="37"/>
        <v>5</v>
      </c>
      <c r="AG75" s="71">
        <f>VLOOKUP(A75,OM_SIAFI!$B:$F,5,0)</f>
        <v>0</v>
      </c>
      <c r="AH75" s="74">
        <f t="shared" si="38"/>
        <v>0</v>
      </c>
      <c r="AI75" s="86">
        <f t="shared" si="39"/>
        <v>93</v>
      </c>
      <c r="AJ75" s="166">
        <f t="shared" si="41"/>
        <v>74</v>
      </c>
    </row>
    <row r="76" spans="1:36" x14ac:dyDescent="0.25">
      <c r="A76" s="55">
        <v>781360</v>
      </c>
      <c r="B76" s="55" t="s">
        <v>332</v>
      </c>
      <c r="C76" s="56">
        <f>VLOOKUP(A76,EXEC_LICITACAO!$A:$Z,25,0)</f>
        <v>1347154.53</v>
      </c>
      <c r="D76" s="63">
        <f t="shared" si="40"/>
        <v>3.9932010467351286E-5</v>
      </c>
      <c r="E76" s="70" t="str" cm="1">
        <f t="array" ref="E76">_xlfn.IFS(D76&gt;20%,"10",D76&gt;10%,"7",D76&gt;0%,"4",D76=0,"0")</f>
        <v>4</v>
      </c>
      <c r="F76" s="74">
        <f t="shared" si="22"/>
        <v>16</v>
      </c>
      <c r="G76" s="56">
        <f>VLOOKUP(A76,PAGAMENTO!$A:$C,3,0)</f>
        <v>10747086.690000001</v>
      </c>
      <c r="H76" s="57">
        <f t="shared" si="23"/>
        <v>4.1003455688590088E-4</v>
      </c>
      <c r="I76" s="70" t="str" cm="1">
        <f t="array" ref="I76">_xlfn.IFS(H76&gt;20%,"10",H76&gt;10%,"7",H76&gt;0%,"4",H76=0,"0")</f>
        <v>4</v>
      </c>
      <c r="J76" s="74">
        <f t="shared" si="24"/>
        <v>12</v>
      </c>
      <c r="K76" s="56">
        <f>VLOOKUP(A76,MUNIC!C:E,3,0)</f>
        <v>0</v>
      </c>
      <c r="L76" s="57">
        <f t="shared" si="25"/>
        <v>0</v>
      </c>
      <c r="M76" s="70" t="str">
        <f t="shared" si="26"/>
        <v>0</v>
      </c>
      <c r="N76" s="74">
        <f t="shared" si="27"/>
        <v>0</v>
      </c>
      <c r="O76" s="56">
        <f>VLOOKUP(A76,'BENS MOVEIS'!$A:$C,3,0)</f>
        <v>4031331.9</v>
      </c>
      <c r="P76" s="56">
        <f>VLOOKUP(A76,'BENS IMOVEIS'!$A:$C,3,0)</f>
        <v>20087352.239999998</v>
      </c>
      <c r="Q76" s="72">
        <f t="shared" si="28"/>
        <v>24118684.139999997</v>
      </c>
      <c r="R76" s="57">
        <f t="shared" si="29"/>
        <v>3.1661823074234034E-4</v>
      </c>
      <c r="S76" s="70" t="str" cm="1">
        <f t="array" ref="S76">_xlfn.IFS(R76&gt;20%,"10",R76&gt;10%,"7",R76&gt;0%,"4",R76=0,"0")</f>
        <v>4</v>
      </c>
      <c r="T76" s="74">
        <f t="shared" si="30"/>
        <v>8</v>
      </c>
      <c r="U76" s="55" t="s">
        <v>772</v>
      </c>
      <c r="V76" s="71" t="str">
        <f t="shared" si="31"/>
        <v>10</v>
      </c>
      <c r="W76" s="74">
        <f t="shared" si="32"/>
        <v>40</v>
      </c>
      <c r="X76" s="55">
        <f>VLOOKUP(A76,'NOTAS AUDITORIA-CONTINUA-OM'!$A:$C,3,0)</f>
        <v>17</v>
      </c>
      <c r="Y76" s="57">
        <f>VLOOKUP(A76,'NOTAS AUDITORIA-CONTINUA-OM'!$A:$D,4,0)</f>
        <v>2.8638814016172507E-3</v>
      </c>
      <c r="Z76" s="71" t="str">
        <f t="shared" si="33"/>
        <v>4</v>
      </c>
      <c r="AA76" s="74">
        <f t="shared" si="34"/>
        <v>12</v>
      </c>
      <c r="AB76" s="55">
        <f>VLOOKUP(A76,'OM em FOCO'!$B:$G,6,0)</f>
        <v>0</v>
      </c>
      <c r="AC76" s="71">
        <f t="shared" si="35"/>
        <v>0</v>
      </c>
      <c r="AD76" s="74">
        <f t="shared" si="36"/>
        <v>0</v>
      </c>
      <c r="AE76" s="71">
        <f>VLOOKUP(A76,OM_SIAFI!$B:$E,4,0)</f>
        <v>5</v>
      </c>
      <c r="AF76" s="74">
        <f t="shared" si="37"/>
        <v>5</v>
      </c>
      <c r="AG76" s="71">
        <f>VLOOKUP(A76,OM_SIAFI!$B:$F,5,0)</f>
        <v>0</v>
      </c>
      <c r="AH76" s="74">
        <f t="shared" si="38"/>
        <v>0</v>
      </c>
      <c r="AI76" s="86">
        <f t="shared" si="39"/>
        <v>93</v>
      </c>
      <c r="AJ76" s="166">
        <f t="shared" si="41"/>
        <v>75</v>
      </c>
    </row>
    <row r="77" spans="1:36" x14ac:dyDescent="0.25">
      <c r="A77" s="55">
        <v>785341</v>
      </c>
      <c r="B77" s="55" t="s">
        <v>430</v>
      </c>
      <c r="C77" s="56">
        <f>VLOOKUP(A77,EXEC_LICITACAO!$A:$Z,25,0)</f>
        <v>509368.75</v>
      </c>
      <c r="D77" s="63">
        <f t="shared" si="40"/>
        <v>1.5098578376707562E-5</v>
      </c>
      <c r="E77" s="70" t="str" cm="1">
        <f t="array" ref="E77">_xlfn.IFS(D77&gt;20%,"10",D77&gt;10%,"7",D77&gt;0%,"4",D77=0,"0")</f>
        <v>4</v>
      </c>
      <c r="F77" s="74">
        <f t="shared" si="22"/>
        <v>16</v>
      </c>
      <c r="G77" s="56">
        <f>VLOOKUP(A77,PAGAMENTO!$A:$C,3,0)</f>
        <v>6688320</v>
      </c>
      <c r="H77" s="57">
        <f t="shared" si="23"/>
        <v>2.5518006941015084E-4</v>
      </c>
      <c r="I77" s="70" t="str" cm="1">
        <f t="array" ref="I77">_xlfn.IFS(H77&gt;20%,"10",H77&gt;10%,"7",H77&gt;0%,"4",H77=0,"0")</f>
        <v>4</v>
      </c>
      <c r="J77" s="74">
        <f t="shared" si="24"/>
        <v>12</v>
      </c>
      <c r="K77" s="56">
        <f>VLOOKUP(A77,MUNIC!C:E,3,0)</f>
        <v>0</v>
      </c>
      <c r="L77" s="57">
        <f t="shared" si="25"/>
        <v>0</v>
      </c>
      <c r="M77" s="70" t="str">
        <f t="shared" si="26"/>
        <v>0</v>
      </c>
      <c r="N77" s="74">
        <f t="shared" si="27"/>
        <v>0</v>
      </c>
      <c r="O77" s="56">
        <f>VLOOKUP(A77,'BENS MOVEIS'!$A:$C,3,0)</f>
        <v>1455713</v>
      </c>
      <c r="P77" s="56">
        <f>VLOOKUP(A77,'BENS IMOVEIS'!$A:$C,3,0)</f>
        <v>148910204.47999999</v>
      </c>
      <c r="Q77" s="72">
        <f t="shared" si="28"/>
        <v>150365917.47999999</v>
      </c>
      <c r="R77" s="57">
        <f t="shared" si="29"/>
        <v>1.9739298578693668E-3</v>
      </c>
      <c r="S77" s="70" t="str" cm="1">
        <f t="array" ref="S77">_xlfn.IFS(R77&gt;20%,"10",R77&gt;10%,"7",R77&gt;0%,"4",R77=0,"0")</f>
        <v>4</v>
      </c>
      <c r="T77" s="74">
        <f t="shared" si="30"/>
        <v>8</v>
      </c>
      <c r="U77" s="55" t="s">
        <v>772</v>
      </c>
      <c r="V77" s="71" t="str">
        <f t="shared" si="31"/>
        <v>10</v>
      </c>
      <c r="W77" s="74">
        <f t="shared" si="32"/>
        <v>40</v>
      </c>
      <c r="X77" s="55">
        <f>VLOOKUP(A77,'NOTAS AUDITORIA-CONTINUA-OM'!$A:$C,3,0)</f>
        <v>5</v>
      </c>
      <c r="Y77" s="57">
        <f>VLOOKUP(A77,'NOTAS AUDITORIA-CONTINUA-OM'!$A:$D,4,0)</f>
        <v>8.4231805929919142E-4</v>
      </c>
      <c r="Z77" s="71" t="str">
        <f t="shared" si="33"/>
        <v>4</v>
      </c>
      <c r="AA77" s="74">
        <f t="shared" si="34"/>
        <v>12</v>
      </c>
      <c r="AB77" s="55">
        <f>VLOOKUP(A77,'OM em FOCO'!$B:$G,6,0)</f>
        <v>0</v>
      </c>
      <c r="AC77" s="71">
        <f t="shared" si="35"/>
        <v>0</v>
      </c>
      <c r="AD77" s="74">
        <f t="shared" si="36"/>
        <v>0</v>
      </c>
      <c r="AE77" s="71">
        <f>VLOOKUP(A77,OM_SIAFI!$B:$E,4,0)</f>
        <v>5</v>
      </c>
      <c r="AF77" s="74">
        <f t="shared" si="37"/>
        <v>5</v>
      </c>
      <c r="AG77" s="71">
        <f>VLOOKUP(A77,OM_SIAFI!$B:$F,5,0)</f>
        <v>0</v>
      </c>
      <c r="AH77" s="74">
        <f t="shared" si="38"/>
        <v>0</v>
      </c>
      <c r="AI77" s="86">
        <f t="shared" si="39"/>
        <v>93</v>
      </c>
      <c r="AJ77" s="166">
        <f t="shared" si="41"/>
        <v>76</v>
      </c>
    </row>
    <row r="78" spans="1:36" x14ac:dyDescent="0.25">
      <c r="A78" s="55">
        <v>710300</v>
      </c>
      <c r="B78" s="55" t="s">
        <v>1037</v>
      </c>
      <c r="C78" s="56">
        <f>VLOOKUP(A78,EXEC_LICITACAO!$A:$Z,25,0)</f>
        <v>585793108.6400001</v>
      </c>
      <c r="D78" s="63">
        <f t="shared" si="40"/>
        <v>1.7363929694030524E-2</v>
      </c>
      <c r="E78" s="70" t="str" cm="1">
        <f t="array" ref="E78">_xlfn.IFS(D78&gt;20%,"10",D78&gt;10%,"7",D78&gt;0%,"4",D78=0,"0")</f>
        <v>4</v>
      </c>
      <c r="F78" s="74">
        <f t="shared" si="22"/>
        <v>16</v>
      </c>
      <c r="G78" s="56">
        <f>VLOOKUP(A78,PAGAMENTO!$A:$C,3,0)</f>
        <v>6032652.8700000001</v>
      </c>
      <c r="H78" s="57">
        <f t="shared" si="23"/>
        <v>2.3016434292826086E-4</v>
      </c>
      <c r="I78" s="70" t="str" cm="1">
        <f t="array" ref="I78">_xlfn.IFS(H78&gt;20%,"10",H78&gt;10%,"7",H78&gt;0%,"4",H78=0,"0")</f>
        <v>4</v>
      </c>
      <c r="J78" s="74">
        <f t="shared" si="24"/>
        <v>12</v>
      </c>
      <c r="K78" s="56">
        <f>VLOOKUP(A78,MUNIC!C:E,3,0)</f>
        <v>0</v>
      </c>
      <c r="L78" s="57">
        <f t="shared" si="25"/>
        <v>0</v>
      </c>
      <c r="M78" s="70" t="str">
        <f t="shared" si="26"/>
        <v>0</v>
      </c>
      <c r="N78" s="74">
        <f t="shared" si="27"/>
        <v>0</v>
      </c>
      <c r="O78" s="56">
        <f>VLOOKUP(A78,'BENS MOVEIS'!$A:$C,3,0)</f>
        <v>39680685.700000003</v>
      </c>
      <c r="P78" s="56">
        <v>0</v>
      </c>
      <c r="Q78" s="72">
        <f t="shared" si="28"/>
        <v>39680685.700000003</v>
      </c>
      <c r="R78" s="57">
        <f t="shared" si="29"/>
        <v>5.2090853829544321E-4</v>
      </c>
      <c r="S78" s="70" t="str" cm="1">
        <f t="array" ref="S78">_xlfn.IFS(R78&gt;20%,"10",R78&gt;10%,"7",R78&gt;0%,"4",R78=0,"0")</f>
        <v>4</v>
      </c>
      <c r="T78" s="74">
        <f t="shared" si="30"/>
        <v>8</v>
      </c>
      <c r="U78" s="55" t="s">
        <v>772</v>
      </c>
      <c r="V78" s="71" t="str">
        <f t="shared" si="31"/>
        <v>10</v>
      </c>
      <c r="W78" s="74">
        <f t="shared" si="32"/>
        <v>40</v>
      </c>
      <c r="X78" s="56">
        <v>0</v>
      </c>
      <c r="Y78" s="57">
        <v>0</v>
      </c>
      <c r="Z78" s="71" t="str">
        <f t="shared" si="33"/>
        <v>4</v>
      </c>
      <c r="AA78" s="74">
        <f t="shared" si="34"/>
        <v>12</v>
      </c>
      <c r="AB78" s="55">
        <f>VLOOKUP(A78,'OM em FOCO'!$B:$G,6,0)</f>
        <v>1</v>
      </c>
      <c r="AC78" s="71">
        <f t="shared" si="35"/>
        <v>2</v>
      </c>
      <c r="AD78" s="74">
        <f t="shared" si="36"/>
        <v>4</v>
      </c>
      <c r="AE78" s="71">
        <f>VLOOKUP(A78,OM_SIAFI!$B:$E,4,0)</f>
        <v>0</v>
      </c>
      <c r="AF78" s="74">
        <f t="shared" si="37"/>
        <v>0</v>
      </c>
      <c r="AG78" s="71">
        <f>VLOOKUP(A78,OM_SIAFI!$B:$F,5,0)</f>
        <v>0</v>
      </c>
      <c r="AH78" s="74">
        <f t="shared" si="38"/>
        <v>0</v>
      </c>
      <c r="AI78" s="86">
        <f t="shared" si="39"/>
        <v>92</v>
      </c>
      <c r="AJ78" s="166">
        <f t="shared" si="41"/>
        <v>77</v>
      </c>
    </row>
    <row r="79" spans="1:36" x14ac:dyDescent="0.25">
      <c r="A79" s="55">
        <v>778000</v>
      </c>
      <c r="B79" s="55" t="s">
        <v>309</v>
      </c>
      <c r="C79" s="56">
        <f>VLOOKUP(A79,EXEC_LICITACAO!$A:$Z,25,0)</f>
        <v>84688584.25</v>
      </c>
      <c r="D79" s="63">
        <f t="shared" si="40"/>
        <v>2.5103173818790941E-3</v>
      </c>
      <c r="E79" s="70" t="str" cm="1">
        <f t="array" ref="E79">_xlfn.IFS(D79&gt;20%,"10",D79&gt;10%,"7",D79&gt;0%,"4",D79=0,"0")</f>
        <v>4</v>
      </c>
      <c r="F79" s="74">
        <f t="shared" si="22"/>
        <v>16</v>
      </c>
      <c r="G79" s="56">
        <f>VLOOKUP(A79,PAGAMENTO!$A:$C,3,0)</f>
        <v>14811219.739999998</v>
      </c>
      <c r="H79" s="57">
        <f t="shared" si="23"/>
        <v>5.6509378757329132E-4</v>
      </c>
      <c r="I79" s="70" t="str" cm="1">
        <f t="array" ref="I79">_xlfn.IFS(H79&gt;20%,"10",H79&gt;10%,"7",H79&gt;0%,"4",H79=0,"0")</f>
        <v>4</v>
      </c>
      <c r="J79" s="74">
        <f t="shared" si="24"/>
        <v>12</v>
      </c>
      <c r="K79" s="56">
        <f>VLOOKUP(A79,MUNIC!C:E,3,0)</f>
        <v>0</v>
      </c>
      <c r="L79" s="57">
        <f t="shared" si="25"/>
        <v>0</v>
      </c>
      <c r="M79" s="70" t="str">
        <f t="shared" si="26"/>
        <v>0</v>
      </c>
      <c r="N79" s="74">
        <f t="shared" si="27"/>
        <v>0</v>
      </c>
      <c r="O79" s="56">
        <f>VLOOKUP(A79,'BENS MOVEIS'!$A:$C,3,0)</f>
        <v>3332166.01</v>
      </c>
      <c r="P79" s="56">
        <v>0</v>
      </c>
      <c r="Q79" s="72">
        <f t="shared" si="28"/>
        <v>3332166.01</v>
      </c>
      <c r="R79" s="57">
        <f t="shared" si="29"/>
        <v>4.3743037576259898E-5</v>
      </c>
      <c r="S79" s="70" t="str" cm="1">
        <f t="array" ref="S79">_xlfn.IFS(R79&gt;20%,"10",R79&gt;10%,"7",R79&gt;0%,"4",R79=0,"0")</f>
        <v>4</v>
      </c>
      <c r="T79" s="74">
        <f t="shared" si="30"/>
        <v>8</v>
      </c>
      <c r="U79" s="55" t="s">
        <v>772</v>
      </c>
      <c r="V79" s="71" t="str">
        <f t="shared" si="31"/>
        <v>10</v>
      </c>
      <c r="W79" s="74">
        <f t="shared" si="32"/>
        <v>40</v>
      </c>
      <c r="X79" s="55">
        <f>VLOOKUP(A79,'NOTAS AUDITORIA-CONTINUA-OM'!$A:$C,3,0)</f>
        <v>8</v>
      </c>
      <c r="Y79" s="57">
        <f>VLOOKUP(A79,'NOTAS AUDITORIA-CONTINUA-OM'!$A:$D,4,0)</f>
        <v>1.3477088948787063E-3</v>
      </c>
      <c r="Z79" s="71" t="str">
        <f t="shared" si="33"/>
        <v>4</v>
      </c>
      <c r="AA79" s="74">
        <f t="shared" si="34"/>
        <v>12</v>
      </c>
      <c r="AB79" s="55">
        <f>VLOOKUP(A79,'OM em FOCO'!$B:$G,6,0)</f>
        <v>2</v>
      </c>
      <c r="AC79" s="71">
        <f t="shared" si="35"/>
        <v>2</v>
      </c>
      <c r="AD79" s="74">
        <f t="shared" si="36"/>
        <v>4</v>
      </c>
      <c r="AE79" s="71">
        <f>VLOOKUP(A79,OM_SIAFI!$B:$E,4,0)</f>
        <v>0</v>
      </c>
      <c r="AF79" s="74">
        <f t="shared" si="37"/>
        <v>0</v>
      </c>
      <c r="AG79" s="71">
        <f>VLOOKUP(A79,OM_SIAFI!$B:$F,5,0)</f>
        <v>0</v>
      </c>
      <c r="AH79" s="74">
        <f t="shared" si="38"/>
        <v>0</v>
      </c>
      <c r="AI79" s="86">
        <f t="shared" si="39"/>
        <v>92</v>
      </c>
      <c r="AJ79" s="166">
        <f t="shared" si="41"/>
        <v>78</v>
      </c>
    </row>
    <row r="80" spans="1:36" x14ac:dyDescent="0.25">
      <c r="A80" s="55">
        <v>785800</v>
      </c>
      <c r="B80" s="55" t="s">
        <v>437</v>
      </c>
      <c r="C80" s="56">
        <f>VLOOKUP(A80,EXEC_LICITACAO!$A:$Z,25,0)</f>
        <v>7745594.0699999994</v>
      </c>
      <c r="D80" s="63">
        <f t="shared" si="40"/>
        <v>2.2959292092429367E-4</v>
      </c>
      <c r="E80" s="70" t="str" cm="1">
        <f t="array" ref="E80">_xlfn.IFS(D80&gt;20%,"10",D80&gt;10%,"7",D80&gt;0%,"4",D80=0,"0")</f>
        <v>4</v>
      </c>
      <c r="F80" s="74">
        <f t="shared" si="22"/>
        <v>16</v>
      </c>
      <c r="G80" s="56">
        <f>VLOOKUP(A80,PAGAMENTO!$A:$C,3,0)</f>
        <v>23457646.779999997</v>
      </c>
      <c r="H80" s="57">
        <f t="shared" si="23"/>
        <v>8.9498168950038288E-4</v>
      </c>
      <c r="I80" s="70" t="str" cm="1">
        <f t="array" ref="I80">_xlfn.IFS(H80&gt;20%,"10",H80&gt;10%,"7",H80&gt;0%,"4",H80=0,"0")</f>
        <v>4</v>
      </c>
      <c r="J80" s="74">
        <f t="shared" si="24"/>
        <v>12</v>
      </c>
      <c r="K80" s="56">
        <f>VLOOKUP(A80,MUNIC!C:E,3,0)</f>
        <v>0</v>
      </c>
      <c r="L80" s="57">
        <f t="shared" si="25"/>
        <v>0</v>
      </c>
      <c r="M80" s="70" t="str">
        <f t="shared" si="26"/>
        <v>0</v>
      </c>
      <c r="N80" s="74">
        <f t="shared" si="27"/>
        <v>0</v>
      </c>
      <c r="O80" s="56">
        <f>VLOOKUP(A80,'BENS MOVEIS'!$A:$C,3,0)</f>
        <v>4806568.8499999996</v>
      </c>
      <c r="P80" s="56">
        <f>VLOOKUP(A80,'BENS IMOVEIS'!$A:$C,3,0)</f>
        <v>95711180.810000002</v>
      </c>
      <c r="Q80" s="72">
        <f t="shared" si="28"/>
        <v>100517749.66</v>
      </c>
      <c r="R80" s="57">
        <f t="shared" si="29"/>
        <v>1.3195476117525327E-3</v>
      </c>
      <c r="S80" s="70" t="str" cm="1">
        <f t="array" ref="S80">_xlfn.IFS(R80&gt;20%,"10",R80&gt;10%,"7",R80&gt;0%,"4",R80=0,"0")</f>
        <v>4</v>
      </c>
      <c r="T80" s="74">
        <f t="shared" si="30"/>
        <v>8</v>
      </c>
      <c r="U80" s="55" t="s">
        <v>772</v>
      </c>
      <c r="V80" s="71" t="str">
        <f t="shared" si="31"/>
        <v>10</v>
      </c>
      <c r="W80" s="74">
        <f t="shared" si="32"/>
        <v>40</v>
      </c>
      <c r="X80" s="55">
        <f>VLOOKUP(A80,'NOTAS AUDITORIA-CONTINUA-OM'!$A:$C,3,0)</f>
        <v>8</v>
      </c>
      <c r="Y80" s="57">
        <f>VLOOKUP(A80,'NOTAS AUDITORIA-CONTINUA-OM'!$A:$D,4,0)</f>
        <v>1.3477088948787063E-3</v>
      </c>
      <c r="Z80" s="71" t="str">
        <f t="shared" si="33"/>
        <v>4</v>
      </c>
      <c r="AA80" s="74">
        <f t="shared" si="34"/>
        <v>12</v>
      </c>
      <c r="AB80" s="55">
        <f>VLOOKUP(A80,'OM em FOCO'!$B:$G,6,0)</f>
        <v>0</v>
      </c>
      <c r="AC80" s="71">
        <f t="shared" si="35"/>
        <v>0</v>
      </c>
      <c r="AD80" s="74">
        <f t="shared" si="36"/>
        <v>0</v>
      </c>
      <c r="AE80" s="71">
        <f>VLOOKUP(A80,OM_SIAFI!$B:$E,4,0)</f>
        <v>0</v>
      </c>
      <c r="AF80" s="74">
        <f t="shared" si="37"/>
        <v>0</v>
      </c>
      <c r="AG80" s="71">
        <f>VLOOKUP(A80,OM_SIAFI!$B:$F,5,0)</f>
        <v>4</v>
      </c>
      <c r="AH80" s="74">
        <f t="shared" si="38"/>
        <v>4</v>
      </c>
      <c r="AI80" s="86">
        <f t="shared" si="39"/>
        <v>92</v>
      </c>
      <c r="AJ80" s="166">
        <f t="shared" si="41"/>
        <v>79</v>
      </c>
    </row>
    <row r="81" spans="1:36" x14ac:dyDescent="0.25">
      <c r="A81" s="55">
        <v>784312</v>
      </c>
      <c r="B81" s="55" t="s">
        <v>403</v>
      </c>
      <c r="C81" s="56">
        <f>VLOOKUP(A81,EXEC_LICITACAO!$A:$Z,25,0)</f>
        <v>7422435.3499999996</v>
      </c>
      <c r="D81" s="63">
        <f t="shared" si="40"/>
        <v>2.2001393269221919E-4</v>
      </c>
      <c r="E81" s="70" t="str" cm="1">
        <f t="array" ref="E81">_xlfn.IFS(D81&gt;20%,"10",D81&gt;10%,"7",D81&gt;0%,"4",D81=0,"0")</f>
        <v>4</v>
      </c>
      <c r="F81" s="74">
        <f t="shared" si="22"/>
        <v>16</v>
      </c>
      <c r="G81" s="56">
        <f>VLOOKUP(A81,PAGAMENTO!$A:$C,3,0)</f>
        <v>12340804.350000001</v>
      </c>
      <c r="H81" s="57">
        <f t="shared" si="23"/>
        <v>4.7083980889223181E-4</v>
      </c>
      <c r="I81" s="70" t="str" cm="1">
        <f t="array" ref="I81">_xlfn.IFS(H81&gt;20%,"10",H81&gt;10%,"7",H81&gt;0%,"4",H81=0,"0")</f>
        <v>4</v>
      </c>
      <c r="J81" s="74">
        <f t="shared" si="24"/>
        <v>12</v>
      </c>
      <c r="K81" s="56">
        <f>VLOOKUP(A81,MUNIC!C:E,3,0)</f>
        <v>0</v>
      </c>
      <c r="L81" s="57">
        <f t="shared" si="25"/>
        <v>0</v>
      </c>
      <c r="M81" s="70" t="str">
        <f t="shared" si="26"/>
        <v>0</v>
      </c>
      <c r="N81" s="74">
        <f t="shared" si="27"/>
        <v>0</v>
      </c>
      <c r="O81" s="56">
        <f>VLOOKUP(A81,'BENS MOVEIS'!$A:$C,3,0)</f>
        <v>7811071.9000000004</v>
      </c>
      <c r="P81" s="56">
        <f>VLOOKUP(A81,'BENS IMOVEIS'!$A:$C,3,0)</f>
        <v>25274006.59</v>
      </c>
      <c r="Q81" s="72">
        <f t="shared" si="28"/>
        <v>33085078.490000002</v>
      </c>
      <c r="R81" s="57">
        <f t="shared" si="29"/>
        <v>4.3432464866946361E-4</v>
      </c>
      <c r="S81" s="70" t="str" cm="1">
        <f t="array" ref="S81">_xlfn.IFS(R81&gt;20%,"10",R81&gt;10%,"7",R81&gt;0%,"4",R81=0,"0")</f>
        <v>4</v>
      </c>
      <c r="T81" s="74">
        <f t="shared" si="30"/>
        <v>8</v>
      </c>
      <c r="U81" s="55" t="s">
        <v>772</v>
      </c>
      <c r="V81" s="71" t="str">
        <f t="shared" si="31"/>
        <v>10</v>
      </c>
      <c r="W81" s="74">
        <f t="shared" si="32"/>
        <v>40</v>
      </c>
      <c r="X81" s="55">
        <f>VLOOKUP(A81,'NOTAS AUDITORIA-CONTINUA-OM'!$A:$C,3,0)</f>
        <v>15</v>
      </c>
      <c r="Y81" s="57">
        <f>VLOOKUP(A81,'NOTAS AUDITORIA-CONTINUA-OM'!$A:$D,4,0)</f>
        <v>2.5269541778975739E-3</v>
      </c>
      <c r="Z81" s="71" t="str">
        <f t="shared" si="33"/>
        <v>4</v>
      </c>
      <c r="AA81" s="74">
        <f t="shared" si="34"/>
        <v>12</v>
      </c>
      <c r="AB81" s="55">
        <f>VLOOKUP(A81,'OM em FOCO'!$B:$G,6,0)</f>
        <v>1</v>
      </c>
      <c r="AC81" s="71">
        <f t="shared" si="35"/>
        <v>2</v>
      </c>
      <c r="AD81" s="74">
        <f t="shared" si="36"/>
        <v>4</v>
      </c>
      <c r="AE81" s="71">
        <f>VLOOKUP(A81,OM_SIAFI!$B:$E,4,0)</f>
        <v>0</v>
      </c>
      <c r="AF81" s="74">
        <f t="shared" si="37"/>
        <v>0</v>
      </c>
      <c r="AG81" s="71">
        <f>VLOOKUP(A81,OM_SIAFI!$B:$F,5,0)</f>
        <v>0</v>
      </c>
      <c r="AH81" s="74">
        <f t="shared" si="38"/>
        <v>0</v>
      </c>
      <c r="AI81" s="86">
        <f t="shared" si="39"/>
        <v>92</v>
      </c>
      <c r="AJ81" s="166">
        <f t="shared" si="41"/>
        <v>80</v>
      </c>
    </row>
    <row r="82" spans="1:36" x14ac:dyDescent="0.25">
      <c r="A82" s="55">
        <v>720300</v>
      </c>
      <c r="B82" s="55" t="s">
        <v>194</v>
      </c>
      <c r="C82" s="56">
        <f>VLOOKUP(A82,EXEC_LICITACAO!$A:$Z,25,0)</f>
        <v>5548536.4500000002</v>
      </c>
      <c r="D82" s="63">
        <f t="shared" si="40"/>
        <v>1.644683001584682E-4</v>
      </c>
      <c r="E82" s="70" t="str" cm="1">
        <f t="array" ref="E82">_xlfn.IFS(D82&gt;20%,"10",D82&gt;10%,"7",D82&gt;0%,"4",D82=0,"0")</f>
        <v>4</v>
      </c>
      <c r="F82" s="74">
        <f t="shared" si="22"/>
        <v>16</v>
      </c>
      <c r="G82" s="56">
        <f>VLOOKUP(A82,PAGAMENTO!$A:$C,3,0)</f>
        <v>30304381.819999997</v>
      </c>
      <c r="H82" s="57">
        <f t="shared" si="23"/>
        <v>1.15620578205877E-3</v>
      </c>
      <c r="I82" s="70" t="str" cm="1">
        <f t="array" ref="I82">_xlfn.IFS(H82&gt;20%,"10",H82&gt;10%,"7",H82&gt;0%,"4",H82=0,"0")</f>
        <v>4</v>
      </c>
      <c r="J82" s="74">
        <f t="shared" si="24"/>
        <v>12</v>
      </c>
      <c r="K82" s="56">
        <f>VLOOKUP(A82,MUNIC!C:E,3,0)</f>
        <v>0</v>
      </c>
      <c r="L82" s="57">
        <f t="shared" si="25"/>
        <v>0</v>
      </c>
      <c r="M82" s="70" t="str">
        <f t="shared" si="26"/>
        <v>0</v>
      </c>
      <c r="N82" s="74">
        <f t="shared" si="27"/>
        <v>0</v>
      </c>
      <c r="O82" s="56">
        <f>VLOOKUP(A82,'BENS MOVEIS'!$A:$C,3,0)</f>
        <v>10097520.960000001</v>
      </c>
      <c r="P82" s="56">
        <v>0</v>
      </c>
      <c r="Q82" s="72">
        <f t="shared" si="28"/>
        <v>10097520.960000001</v>
      </c>
      <c r="R82" s="57">
        <f t="shared" si="29"/>
        <v>1.3255529209973304E-4</v>
      </c>
      <c r="S82" s="70" t="str" cm="1">
        <f t="array" ref="S82">_xlfn.IFS(R82&gt;20%,"10",R82&gt;10%,"7",R82&gt;0%,"4",R82=0,"0")</f>
        <v>4</v>
      </c>
      <c r="T82" s="74">
        <f t="shared" si="30"/>
        <v>8</v>
      </c>
      <c r="U82" s="55" t="s">
        <v>772</v>
      </c>
      <c r="V82" s="71" t="str">
        <f t="shared" si="31"/>
        <v>10</v>
      </c>
      <c r="W82" s="74">
        <f t="shared" si="32"/>
        <v>40</v>
      </c>
      <c r="X82" s="55">
        <f>VLOOKUP(A82,'NOTAS AUDITORIA-CONTINUA-OM'!$A:$C,3,0)</f>
        <v>11</v>
      </c>
      <c r="Y82" s="57">
        <f>VLOOKUP(A82,'NOTAS AUDITORIA-CONTINUA-OM'!$A:$D,4,0)</f>
        <v>1.853099730458221E-3</v>
      </c>
      <c r="Z82" s="71" t="str">
        <f t="shared" si="33"/>
        <v>4</v>
      </c>
      <c r="AA82" s="74">
        <f t="shared" si="34"/>
        <v>12</v>
      </c>
      <c r="AB82" s="55">
        <f>VLOOKUP(A82,'OM em FOCO'!$B:$G,6,0)</f>
        <v>1</v>
      </c>
      <c r="AC82" s="71">
        <f t="shared" si="35"/>
        <v>2</v>
      </c>
      <c r="AD82" s="74">
        <f t="shared" si="36"/>
        <v>4</v>
      </c>
      <c r="AE82" s="71">
        <f>VLOOKUP(A82,OM_SIAFI!$B:$E,4,0)</f>
        <v>0</v>
      </c>
      <c r="AF82" s="74">
        <f t="shared" si="37"/>
        <v>0</v>
      </c>
      <c r="AG82" s="71">
        <f>VLOOKUP(A82,OM_SIAFI!$B:$F,5,0)</f>
        <v>0</v>
      </c>
      <c r="AH82" s="74">
        <f t="shared" si="38"/>
        <v>0</v>
      </c>
      <c r="AI82" s="86">
        <f t="shared" si="39"/>
        <v>92</v>
      </c>
      <c r="AJ82" s="166">
        <f t="shared" si="41"/>
        <v>81</v>
      </c>
    </row>
    <row r="83" spans="1:36" x14ac:dyDescent="0.25">
      <c r="A83" s="55">
        <v>791904</v>
      </c>
      <c r="B83" s="55" t="s">
        <v>577</v>
      </c>
      <c r="C83" s="56">
        <f>VLOOKUP(A83,EXEC_LICITACAO!$A:$Z,25,0)</f>
        <v>4476992.6900000004</v>
      </c>
      <c r="D83" s="63">
        <f t="shared" si="40"/>
        <v>1.3270587373471937E-4</v>
      </c>
      <c r="E83" s="70" t="str" cm="1">
        <f t="array" ref="E83">_xlfn.IFS(D83&gt;20%,"10",D83&gt;10%,"7",D83&gt;0%,"4",D83=0,"0")</f>
        <v>4</v>
      </c>
      <c r="F83" s="74">
        <f t="shared" si="22"/>
        <v>16</v>
      </c>
      <c r="G83" s="56">
        <f>VLOOKUP(A83,PAGAMENTO!$A:$C,3,0)</f>
        <v>11111694.609999999</v>
      </c>
      <c r="H83" s="57">
        <f t="shared" si="23"/>
        <v>4.2394547537261953E-4</v>
      </c>
      <c r="I83" s="70" t="str" cm="1">
        <f t="array" ref="I83">_xlfn.IFS(H83&gt;20%,"10",H83&gt;10%,"7",H83&gt;0%,"4",H83=0,"0")</f>
        <v>4</v>
      </c>
      <c r="J83" s="74">
        <f t="shared" si="24"/>
        <v>12</v>
      </c>
      <c r="K83" s="56">
        <f>VLOOKUP(A83,MUNIC!C:E,3,0)</f>
        <v>0</v>
      </c>
      <c r="L83" s="57">
        <f t="shared" si="25"/>
        <v>0</v>
      </c>
      <c r="M83" s="70" t="str">
        <f t="shared" si="26"/>
        <v>0</v>
      </c>
      <c r="N83" s="74">
        <f t="shared" si="27"/>
        <v>0</v>
      </c>
      <c r="O83" s="56">
        <f>VLOOKUP(A83,'BENS MOVEIS'!$A:$C,3,0)</f>
        <v>3466588.48</v>
      </c>
      <c r="P83" s="56">
        <v>0</v>
      </c>
      <c r="Q83" s="72">
        <f t="shared" si="28"/>
        <v>3466588.48</v>
      </c>
      <c r="R83" s="57">
        <f t="shared" si="29"/>
        <v>4.5507669692024048E-5</v>
      </c>
      <c r="S83" s="70" t="str" cm="1">
        <f t="array" ref="S83">_xlfn.IFS(R83&gt;20%,"10",R83&gt;10%,"7",R83&gt;0%,"4",R83=0,"0")</f>
        <v>4</v>
      </c>
      <c r="T83" s="74">
        <f t="shared" si="30"/>
        <v>8</v>
      </c>
      <c r="U83" s="55" t="s">
        <v>772</v>
      </c>
      <c r="V83" s="71" t="str">
        <f t="shared" si="31"/>
        <v>10</v>
      </c>
      <c r="W83" s="74">
        <f t="shared" si="32"/>
        <v>40</v>
      </c>
      <c r="X83" s="55">
        <f>VLOOKUP(A83,'NOTAS AUDITORIA-CONTINUA-OM'!$A:$C,3,0)</f>
        <v>8</v>
      </c>
      <c r="Y83" s="57">
        <f>VLOOKUP(A83,'NOTAS AUDITORIA-CONTINUA-OM'!$A:$D,4,0)</f>
        <v>1.3477088948787063E-3</v>
      </c>
      <c r="Z83" s="71" t="str">
        <f t="shared" si="33"/>
        <v>4</v>
      </c>
      <c r="AA83" s="74">
        <f t="shared" si="34"/>
        <v>12</v>
      </c>
      <c r="AB83" s="55">
        <f>VLOOKUP(A83,'OM em FOCO'!$B:$G,6,0)</f>
        <v>0</v>
      </c>
      <c r="AC83" s="71">
        <f t="shared" si="35"/>
        <v>0</v>
      </c>
      <c r="AD83" s="74">
        <f t="shared" si="36"/>
        <v>0</v>
      </c>
      <c r="AE83" s="71">
        <f>VLOOKUP(A83,OM_SIAFI!$B:$E,4,0)</f>
        <v>0</v>
      </c>
      <c r="AF83" s="74">
        <f t="shared" si="37"/>
        <v>0</v>
      </c>
      <c r="AG83" s="71">
        <f>VLOOKUP(A83,OM_SIAFI!$B:$F,5,0)</f>
        <v>4</v>
      </c>
      <c r="AH83" s="74">
        <f t="shared" si="38"/>
        <v>4</v>
      </c>
      <c r="AI83" s="86">
        <f t="shared" si="39"/>
        <v>92</v>
      </c>
      <c r="AJ83" s="166">
        <f t="shared" si="41"/>
        <v>82</v>
      </c>
    </row>
    <row r="84" spans="1:36" x14ac:dyDescent="0.25">
      <c r="A84" s="55">
        <v>781100</v>
      </c>
      <c r="B84" s="55" t="s">
        <v>316</v>
      </c>
      <c r="C84" s="56">
        <f>VLOOKUP(A84,EXEC_LICITACAO!$A:$Z,25,0)</f>
        <v>2683108.83</v>
      </c>
      <c r="D84" s="63">
        <f t="shared" si="40"/>
        <v>7.9532026577977405E-5</v>
      </c>
      <c r="E84" s="70" t="str" cm="1">
        <f t="array" ref="E84">_xlfn.IFS(D84&gt;20%,"10",D84&gt;10%,"7",D84&gt;0%,"4",D84=0,"0")</f>
        <v>4</v>
      </c>
      <c r="F84" s="74">
        <f t="shared" si="22"/>
        <v>16</v>
      </c>
      <c r="G84" s="56">
        <f>VLOOKUP(A84,PAGAMENTO!$A:$C,3,0)</f>
        <v>21951155.830000002</v>
      </c>
      <c r="H84" s="57">
        <f t="shared" si="23"/>
        <v>8.3750440593937455E-4</v>
      </c>
      <c r="I84" s="70" t="str" cm="1">
        <f t="array" ref="I84">_xlfn.IFS(H84&gt;20%,"10",H84&gt;10%,"7",H84&gt;0%,"4",H84=0,"0")</f>
        <v>4</v>
      </c>
      <c r="J84" s="74">
        <f t="shared" si="24"/>
        <v>12</v>
      </c>
      <c r="K84" s="56">
        <f>VLOOKUP(A84,MUNIC!C:E,3,0)</f>
        <v>0</v>
      </c>
      <c r="L84" s="57">
        <f t="shared" si="25"/>
        <v>0</v>
      </c>
      <c r="M84" s="70" t="str">
        <f t="shared" si="26"/>
        <v>0</v>
      </c>
      <c r="N84" s="74">
        <f t="shared" si="27"/>
        <v>0</v>
      </c>
      <c r="O84" s="56">
        <f>VLOOKUP(A84,'BENS MOVEIS'!$A:$C,3,0)</f>
        <v>294509789.11000001</v>
      </c>
      <c r="P84" s="56">
        <v>0</v>
      </c>
      <c r="Q84" s="72">
        <f t="shared" si="28"/>
        <v>294509789.11000001</v>
      </c>
      <c r="R84" s="57">
        <f t="shared" si="29"/>
        <v>3.8661797560365575E-3</v>
      </c>
      <c r="S84" s="70" t="str" cm="1">
        <f t="array" ref="S84">_xlfn.IFS(R84&gt;20%,"10",R84&gt;10%,"7",R84&gt;0%,"4",R84=0,"0")</f>
        <v>4</v>
      </c>
      <c r="T84" s="74">
        <f t="shared" si="30"/>
        <v>8</v>
      </c>
      <c r="U84" s="55" t="s">
        <v>772</v>
      </c>
      <c r="V84" s="71" t="str">
        <f t="shared" si="31"/>
        <v>10</v>
      </c>
      <c r="W84" s="74">
        <f t="shared" si="32"/>
        <v>40</v>
      </c>
      <c r="X84" s="55">
        <f>VLOOKUP(A84,'NOTAS AUDITORIA-CONTINUA-OM'!$A:$C,3,0)</f>
        <v>35</v>
      </c>
      <c r="Y84" s="57">
        <f>VLOOKUP(A84,'NOTAS AUDITORIA-CONTINUA-OM'!$A:$D,4,0)</f>
        <v>5.89622641509434E-3</v>
      </c>
      <c r="Z84" s="71" t="str">
        <f t="shared" si="33"/>
        <v>4</v>
      </c>
      <c r="AA84" s="74">
        <f t="shared" si="34"/>
        <v>12</v>
      </c>
      <c r="AB84" s="55">
        <f>VLOOKUP(A84,'OM em FOCO'!$B:$G,6,0)</f>
        <v>1</v>
      </c>
      <c r="AC84" s="71">
        <f t="shared" si="35"/>
        <v>2</v>
      </c>
      <c r="AD84" s="74">
        <f t="shared" si="36"/>
        <v>4</v>
      </c>
      <c r="AE84" s="71">
        <f>VLOOKUP(A84,OM_SIAFI!$B:$E,4,0)</f>
        <v>0</v>
      </c>
      <c r="AF84" s="74">
        <f t="shared" si="37"/>
        <v>0</v>
      </c>
      <c r="AG84" s="71">
        <f>VLOOKUP(A84,OM_SIAFI!$B:$F,5,0)</f>
        <v>0</v>
      </c>
      <c r="AH84" s="74">
        <f t="shared" si="38"/>
        <v>0</v>
      </c>
      <c r="AI84" s="86">
        <f t="shared" si="39"/>
        <v>92</v>
      </c>
      <c r="AJ84" s="166">
        <f t="shared" si="41"/>
        <v>83</v>
      </c>
    </row>
    <row r="85" spans="1:36" x14ac:dyDescent="0.25">
      <c r="A85" s="55">
        <v>731050</v>
      </c>
      <c r="B85" s="55" t="s">
        <v>208</v>
      </c>
      <c r="C85" s="56">
        <f>VLOOKUP(A85,EXEC_LICITACAO!$A:$Z,25,0)</f>
        <v>26718244.079999998</v>
      </c>
      <c r="D85" s="63">
        <f t="shared" si="40"/>
        <v>7.9197536623493853E-4</v>
      </c>
      <c r="E85" s="70" t="str" cm="1">
        <f t="array" ref="E85">_xlfn.IFS(D85&gt;20%,"10",D85&gt;10%,"7",D85&gt;0%,"4",D85=0,"0")</f>
        <v>4</v>
      </c>
      <c r="F85" s="74">
        <f t="shared" si="22"/>
        <v>16</v>
      </c>
      <c r="G85" s="56">
        <f>VLOOKUP(A85,PAGAMENTO!$A:$C,3,0)</f>
        <v>78320710.109999999</v>
      </c>
      <c r="H85" s="57">
        <f t="shared" si="23"/>
        <v>2.9881770373011611E-3</v>
      </c>
      <c r="I85" s="70" t="str" cm="1">
        <f t="array" ref="I85">_xlfn.IFS(H85&gt;20%,"10",H85&gt;10%,"7",H85&gt;0%,"4",H85=0,"0")</f>
        <v>4</v>
      </c>
      <c r="J85" s="74">
        <f t="shared" si="24"/>
        <v>12</v>
      </c>
      <c r="K85" s="56">
        <f>VLOOKUP(A85,MUNIC!C:E,3,0)</f>
        <v>4503772.2</v>
      </c>
      <c r="L85" s="57">
        <f t="shared" si="25"/>
        <v>2.1200385570560362E-2</v>
      </c>
      <c r="M85" s="70" t="str">
        <f t="shared" si="26"/>
        <v>4</v>
      </c>
      <c r="N85" s="74">
        <f t="shared" si="27"/>
        <v>8</v>
      </c>
      <c r="O85" s="56">
        <f>VLOOKUP(A85,'BENS MOVEIS'!$A:$C,3,0)</f>
        <v>13277688.1</v>
      </c>
      <c r="P85" s="56">
        <f>VLOOKUP(A85,'BENS IMOVEIS'!$A:$C,3,0)</f>
        <v>13600251.41</v>
      </c>
      <c r="Q85" s="72">
        <f t="shared" si="28"/>
        <v>26877939.509999998</v>
      </c>
      <c r="R85" s="57">
        <f t="shared" si="29"/>
        <v>3.5284037902972627E-4</v>
      </c>
      <c r="S85" s="70" t="str" cm="1">
        <f t="array" ref="S85">_xlfn.IFS(R85&gt;20%,"10",R85&gt;10%,"7",R85&gt;0%,"4",R85=0,"0")</f>
        <v>4</v>
      </c>
      <c r="T85" s="74">
        <f t="shared" si="30"/>
        <v>8</v>
      </c>
      <c r="U85" s="55">
        <f>VLOOKUP(A85,'Tempo sem Auditoria'!$A:$M,13,0)</f>
        <v>4</v>
      </c>
      <c r="V85" s="71" t="str">
        <f t="shared" si="31"/>
        <v>6</v>
      </c>
      <c r="W85" s="74">
        <f t="shared" si="32"/>
        <v>24</v>
      </c>
      <c r="X85" s="55">
        <f>VLOOKUP(A85,'NOTAS AUDITORIA-CONTINUA-OM'!$A:$C,3,0)</f>
        <v>57</v>
      </c>
      <c r="Y85" s="57">
        <f>VLOOKUP(A85,'NOTAS AUDITORIA-CONTINUA-OM'!$A:$D,4,0)</f>
        <v>9.6024258760107825E-3</v>
      </c>
      <c r="Z85" s="71" t="str">
        <f t="shared" si="33"/>
        <v>4</v>
      </c>
      <c r="AA85" s="74">
        <f t="shared" si="34"/>
        <v>12</v>
      </c>
      <c r="AB85" s="55">
        <f>VLOOKUP(A85,'OM em FOCO'!$B:$G,6,0)</f>
        <v>1</v>
      </c>
      <c r="AC85" s="71">
        <f t="shared" si="35"/>
        <v>2</v>
      </c>
      <c r="AD85" s="74">
        <f t="shared" si="36"/>
        <v>4</v>
      </c>
      <c r="AE85" s="71">
        <f>VLOOKUP(A85,OM_SIAFI!$B:$E,4,0)</f>
        <v>5</v>
      </c>
      <c r="AF85" s="74">
        <f t="shared" si="37"/>
        <v>5</v>
      </c>
      <c r="AG85" s="71">
        <f>VLOOKUP(A85,OM_SIAFI!$B:$F,5,0)</f>
        <v>0</v>
      </c>
      <c r="AH85" s="74">
        <f t="shared" si="38"/>
        <v>0</v>
      </c>
      <c r="AI85" s="86">
        <f t="shared" si="39"/>
        <v>89</v>
      </c>
      <c r="AJ85" s="166">
        <f t="shared" si="41"/>
        <v>84</v>
      </c>
    </row>
    <row r="86" spans="1:36" x14ac:dyDescent="0.25">
      <c r="A86" s="55">
        <v>786700</v>
      </c>
      <c r="B86" s="55" t="s">
        <v>462</v>
      </c>
      <c r="C86" s="56">
        <f>VLOOKUP(A86,EXEC_LICITACAO!$A:$Z,25,0)</f>
        <v>20656336.329999994</v>
      </c>
      <c r="D86" s="63">
        <f t="shared" si="40"/>
        <v>6.1228984513505549E-4</v>
      </c>
      <c r="E86" s="70" t="str" cm="1">
        <f t="array" ref="E86">_xlfn.IFS(D86&gt;20%,"10",D86&gt;10%,"7",D86&gt;0%,"4",D86=0,"0")</f>
        <v>4</v>
      </c>
      <c r="F86" s="74">
        <f t="shared" si="22"/>
        <v>16</v>
      </c>
      <c r="G86" s="56">
        <f>VLOOKUP(A86,PAGAMENTO!$A:$C,3,0)</f>
        <v>32136693.280000001</v>
      </c>
      <c r="H86" s="57">
        <f t="shared" si="23"/>
        <v>1.2261141245937886E-3</v>
      </c>
      <c r="I86" s="70" t="str" cm="1">
        <f t="array" ref="I86">_xlfn.IFS(H86&gt;20%,"10",H86&gt;10%,"7",H86&gt;0%,"4",H86=0,"0")</f>
        <v>4</v>
      </c>
      <c r="J86" s="74">
        <f t="shared" si="24"/>
        <v>12</v>
      </c>
      <c r="K86" s="56">
        <f>VLOOKUP(A86,MUNIC!C:E,3,0)</f>
        <v>0</v>
      </c>
      <c r="L86" s="57">
        <f t="shared" si="25"/>
        <v>0</v>
      </c>
      <c r="M86" s="70" t="str">
        <f t="shared" si="26"/>
        <v>0</v>
      </c>
      <c r="N86" s="74">
        <f t="shared" si="27"/>
        <v>0</v>
      </c>
      <c r="O86" s="56">
        <f>VLOOKUP(A86,'BENS MOVEIS'!$A:$C,3,0)</f>
        <v>6893414.3499999996</v>
      </c>
      <c r="P86" s="56">
        <f>VLOOKUP(A86,'BENS IMOVEIS'!$A:$C,3,0)</f>
        <v>1489879.94</v>
      </c>
      <c r="Q86" s="72">
        <f t="shared" si="28"/>
        <v>8383294.2899999991</v>
      </c>
      <c r="R86" s="57">
        <f t="shared" si="29"/>
        <v>1.1005176694072185E-4</v>
      </c>
      <c r="S86" s="70" t="str" cm="1">
        <f t="array" ref="S86">_xlfn.IFS(R86&gt;20%,"10",R86&gt;10%,"7",R86&gt;0%,"4",R86=0,"0")</f>
        <v>4</v>
      </c>
      <c r="T86" s="74">
        <f t="shared" si="30"/>
        <v>8</v>
      </c>
      <c r="U86" s="55" t="s">
        <v>772</v>
      </c>
      <c r="V86" s="71" t="str">
        <f t="shared" si="31"/>
        <v>10</v>
      </c>
      <c r="W86" s="74">
        <f t="shared" si="32"/>
        <v>40</v>
      </c>
      <c r="X86" s="55">
        <f>VLOOKUP(A86,'NOTAS AUDITORIA-CONTINUA-OM'!$A:$C,3,0)</f>
        <v>21</v>
      </c>
      <c r="Y86" s="57">
        <f>VLOOKUP(A86,'NOTAS AUDITORIA-CONTINUA-OM'!$A:$D,4,0)</f>
        <v>3.5377358490566039E-3</v>
      </c>
      <c r="Z86" s="71" t="str">
        <f t="shared" si="33"/>
        <v>4</v>
      </c>
      <c r="AA86" s="74">
        <f t="shared" si="34"/>
        <v>12</v>
      </c>
      <c r="AB86" s="55">
        <f>VLOOKUP(A86,'OM em FOCO'!$B:$G,6,0)</f>
        <v>0</v>
      </c>
      <c r="AC86" s="71">
        <f t="shared" si="35"/>
        <v>0</v>
      </c>
      <c r="AD86" s="74">
        <f t="shared" si="36"/>
        <v>0</v>
      </c>
      <c r="AE86" s="71">
        <f>VLOOKUP(A86,OM_SIAFI!$B:$E,4,0)</f>
        <v>0</v>
      </c>
      <c r="AF86" s="74">
        <f t="shared" si="37"/>
        <v>0</v>
      </c>
      <c r="AG86" s="71">
        <f>VLOOKUP(A86,OM_SIAFI!$B:$F,5,0)</f>
        <v>0</v>
      </c>
      <c r="AH86" s="74">
        <f t="shared" si="38"/>
        <v>0</v>
      </c>
      <c r="AI86" s="86">
        <f t="shared" si="39"/>
        <v>88</v>
      </c>
      <c r="AJ86" s="166">
        <f t="shared" si="41"/>
        <v>85</v>
      </c>
    </row>
    <row r="87" spans="1:36" x14ac:dyDescent="0.25">
      <c r="A87" s="173">
        <v>783330</v>
      </c>
      <c r="B87" s="173" t="s">
        <v>376</v>
      </c>
      <c r="C87" s="56">
        <f>VLOOKUP(A87,EXEC_LICITACAO!$A:$Z,25,0)</f>
        <v>17899162.099999998</v>
      </c>
      <c r="D87" s="63">
        <f t="shared" si="40"/>
        <v>5.3056239088920061E-4</v>
      </c>
      <c r="E87" s="70" t="str" cm="1">
        <f t="array" ref="E87">_xlfn.IFS(D87&gt;20%,"10",D87&gt;10%,"7",D87&gt;0%,"4",D87=0,"0")</f>
        <v>4</v>
      </c>
      <c r="F87" s="74">
        <f t="shared" si="22"/>
        <v>16</v>
      </c>
      <c r="G87" s="56">
        <f>VLOOKUP(A87,PAGAMENTO!$A:$C,3,0)</f>
        <v>12852010.599999998</v>
      </c>
      <c r="H87" s="57">
        <f t="shared" si="23"/>
        <v>4.903439065367676E-4</v>
      </c>
      <c r="I87" s="70" t="str" cm="1">
        <f t="array" ref="I87">_xlfn.IFS(H87&gt;20%,"10",H87&gt;10%,"7",H87&gt;0%,"4",H87=0,"0")</f>
        <v>4</v>
      </c>
      <c r="J87" s="74">
        <f t="shared" si="24"/>
        <v>12</v>
      </c>
      <c r="K87" s="56">
        <f>VLOOKUP(A87,MUNIC!C:E,3,0)</f>
        <v>0</v>
      </c>
      <c r="L87" s="57">
        <f t="shared" si="25"/>
        <v>0</v>
      </c>
      <c r="M87" s="70" t="str">
        <f t="shared" si="26"/>
        <v>0</v>
      </c>
      <c r="N87" s="74">
        <f t="shared" si="27"/>
        <v>0</v>
      </c>
      <c r="O87" s="56">
        <f>VLOOKUP(A87,'BENS MOVEIS'!$A:$C,3,0)</f>
        <v>2757375.5</v>
      </c>
      <c r="P87" s="56">
        <f>VLOOKUP(A87,'BENS IMOVEIS'!$A:$C,3,0)</f>
        <v>99849033.469999999</v>
      </c>
      <c r="Q87" s="72">
        <f t="shared" si="28"/>
        <v>102606408.97</v>
      </c>
      <c r="R87" s="57">
        <f t="shared" si="29"/>
        <v>1.3469665045709415E-3</v>
      </c>
      <c r="S87" s="70" t="str" cm="1">
        <f t="array" ref="S87">_xlfn.IFS(R87&gt;20%,"10",R87&gt;10%,"7",R87&gt;0%,"4",R87=0,"0")</f>
        <v>4</v>
      </c>
      <c r="T87" s="74">
        <f t="shared" si="30"/>
        <v>8</v>
      </c>
      <c r="U87" s="55" t="s">
        <v>772</v>
      </c>
      <c r="V87" s="71" t="str">
        <f t="shared" si="31"/>
        <v>10</v>
      </c>
      <c r="W87" s="74">
        <f t="shared" si="32"/>
        <v>40</v>
      </c>
      <c r="X87" s="55">
        <f>VLOOKUP(A87,'NOTAS AUDITORIA-CONTINUA-OM'!$A:$C,3,0)</f>
        <v>22</v>
      </c>
      <c r="Y87" s="57">
        <f>VLOOKUP(A87,'NOTAS AUDITORIA-CONTINUA-OM'!$A:$D,4,0)</f>
        <v>3.706199460916442E-3</v>
      </c>
      <c r="Z87" s="71" t="str">
        <f t="shared" si="33"/>
        <v>4</v>
      </c>
      <c r="AA87" s="74">
        <f t="shared" si="34"/>
        <v>12</v>
      </c>
      <c r="AB87" s="55">
        <f>VLOOKUP(A87,'OM em FOCO'!$B:$G,6,0)</f>
        <v>0</v>
      </c>
      <c r="AC87" s="71">
        <f t="shared" si="35"/>
        <v>0</v>
      </c>
      <c r="AD87" s="74">
        <f t="shared" si="36"/>
        <v>0</v>
      </c>
      <c r="AE87" s="71">
        <f>VLOOKUP(A87,OM_SIAFI!$B:$E,4,0)</f>
        <v>0</v>
      </c>
      <c r="AF87" s="74">
        <f t="shared" si="37"/>
        <v>0</v>
      </c>
      <c r="AG87" s="71">
        <f>VLOOKUP(A87,OM_SIAFI!$B:$F,5,0)</f>
        <v>0</v>
      </c>
      <c r="AH87" s="74">
        <f t="shared" si="38"/>
        <v>0</v>
      </c>
      <c r="AI87" s="86">
        <f t="shared" si="39"/>
        <v>88</v>
      </c>
      <c r="AJ87" s="166">
        <f t="shared" si="41"/>
        <v>86</v>
      </c>
    </row>
    <row r="88" spans="1:36" x14ac:dyDescent="0.25">
      <c r="A88" s="173">
        <v>783310</v>
      </c>
      <c r="B88" s="173" t="s">
        <v>371</v>
      </c>
      <c r="C88" s="56">
        <f>VLOOKUP(A88,EXEC_LICITACAO!$A:$Z,25,0)</f>
        <v>15657120.560000001</v>
      </c>
      <c r="D88" s="63">
        <f t="shared" si="40"/>
        <v>4.6410436825721917E-4</v>
      </c>
      <c r="E88" s="70" t="str" cm="1">
        <f t="array" ref="E88">_xlfn.IFS(D88&gt;20%,"10",D88&gt;10%,"7",D88&gt;0%,"4",D88=0,"0")</f>
        <v>4</v>
      </c>
      <c r="F88" s="74">
        <f t="shared" si="22"/>
        <v>16</v>
      </c>
      <c r="G88" s="56">
        <f>VLOOKUP(A88,PAGAMENTO!$A:$C,3,0)</f>
        <v>13340191.959999999</v>
      </c>
      <c r="H88" s="57">
        <f t="shared" si="23"/>
        <v>5.0896953349982294E-4</v>
      </c>
      <c r="I88" s="70" t="str" cm="1">
        <f t="array" ref="I88">_xlfn.IFS(H88&gt;20%,"10",H88&gt;10%,"7",H88&gt;0%,"4",H88=0,"0")</f>
        <v>4</v>
      </c>
      <c r="J88" s="74">
        <f t="shared" si="24"/>
        <v>12</v>
      </c>
      <c r="K88" s="56">
        <f>VLOOKUP(A88,MUNIC!C:E,3,0)</f>
        <v>0</v>
      </c>
      <c r="L88" s="57">
        <f t="shared" si="25"/>
        <v>0</v>
      </c>
      <c r="M88" s="70" t="str">
        <f t="shared" si="26"/>
        <v>0</v>
      </c>
      <c r="N88" s="74">
        <f t="shared" si="27"/>
        <v>0</v>
      </c>
      <c r="O88" s="56">
        <f>VLOOKUP(A88,'BENS MOVEIS'!$A:$C,3,0)</f>
        <v>4133555.31</v>
      </c>
      <c r="P88" s="56">
        <f>VLOOKUP(A88,'BENS IMOVEIS'!$A:$C,3,0)</f>
        <v>120924659.52</v>
      </c>
      <c r="Q88" s="72">
        <f t="shared" si="28"/>
        <v>125058214.83</v>
      </c>
      <c r="R88" s="57">
        <f t="shared" si="29"/>
        <v>1.6417027765458401E-3</v>
      </c>
      <c r="S88" s="70" t="str" cm="1">
        <f t="array" ref="S88">_xlfn.IFS(R88&gt;20%,"10",R88&gt;10%,"7",R88&gt;0%,"4",R88=0,"0")</f>
        <v>4</v>
      </c>
      <c r="T88" s="74">
        <f t="shared" si="30"/>
        <v>8</v>
      </c>
      <c r="U88" s="55" t="s">
        <v>772</v>
      </c>
      <c r="V88" s="71" t="str">
        <f t="shared" si="31"/>
        <v>10</v>
      </c>
      <c r="W88" s="74">
        <f t="shared" si="32"/>
        <v>40</v>
      </c>
      <c r="X88" s="55">
        <f>VLOOKUP(A88,'NOTAS AUDITORIA-CONTINUA-OM'!$A:$C,3,0)</f>
        <v>14</v>
      </c>
      <c r="Y88" s="57">
        <f>VLOOKUP(A88,'NOTAS AUDITORIA-CONTINUA-OM'!$A:$D,4,0)</f>
        <v>2.3584905660377358E-3</v>
      </c>
      <c r="Z88" s="71" t="str">
        <f t="shared" si="33"/>
        <v>4</v>
      </c>
      <c r="AA88" s="74">
        <f t="shared" si="34"/>
        <v>12</v>
      </c>
      <c r="AB88" s="55">
        <f>VLOOKUP(A88,'OM em FOCO'!$B:$G,6,0)</f>
        <v>0</v>
      </c>
      <c r="AC88" s="71">
        <f t="shared" si="35"/>
        <v>0</v>
      </c>
      <c r="AD88" s="74">
        <f t="shared" si="36"/>
        <v>0</v>
      </c>
      <c r="AE88" s="71">
        <f>VLOOKUP(A88,OM_SIAFI!$B:$E,4,0)</f>
        <v>0</v>
      </c>
      <c r="AF88" s="74">
        <f t="shared" si="37"/>
        <v>0</v>
      </c>
      <c r="AG88" s="71">
        <f>VLOOKUP(A88,OM_SIAFI!$B:$F,5,0)</f>
        <v>0</v>
      </c>
      <c r="AH88" s="74">
        <f t="shared" si="38"/>
        <v>0</v>
      </c>
      <c r="AI88" s="86">
        <f t="shared" si="39"/>
        <v>88</v>
      </c>
      <c r="AJ88" s="166">
        <f t="shared" si="41"/>
        <v>87</v>
      </c>
    </row>
    <row r="89" spans="1:36" x14ac:dyDescent="0.25">
      <c r="A89" s="55">
        <v>782320</v>
      </c>
      <c r="B89" s="55" t="s">
        <v>351</v>
      </c>
      <c r="C89" s="56">
        <f>VLOOKUP(A89,EXEC_LICITACAO!$A:$Z,25,0)</f>
        <v>11310196.91</v>
      </c>
      <c r="D89" s="63">
        <f t="shared" si="40"/>
        <v>3.3525396778194717E-4</v>
      </c>
      <c r="E89" s="70" t="str" cm="1">
        <f t="array" ref="E89">_xlfn.IFS(D89&gt;20%,"10",D89&gt;10%,"7",D89&gt;0%,"4",D89=0,"0")</f>
        <v>4</v>
      </c>
      <c r="F89" s="74">
        <f t="shared" si="22"/>
        <v>16</v>
      </c>
      <c r="G89" s="56">
        <f>VLOOKUP(A89,PAGAMENTO!$A:$C,3,0)</f>
        <v>12876940.67</v>
      </c>
      <c r="H89" s="57">
        <f t="shared" si="23"/>
        <v>4.9129506572068832E-4</v>
      </c>
      <c r="I89" s="70" t="str" cm="1">
        <f t="array" ref="I89">_xlfn.IFS(H89&gt;20%,"10",H89&gt;10%,"7",H89&gt;0%,"4",H89=0,"0")</f>
        <v>4</v>
      </c>
      <c r="J89" s="74">
        <f t="shared" si="24"/>
        <v>12</v>
      </c>
      <c r="K89" s="56">
        <f>VLOOKUP(A89,MUNIC!C:E,3,0)</f>
        <v>0</v>
      </c>
      <c r="L89" s="57">
        <f t="shared" si="25"/>
        <v>0</v>
      </c>
      <c r="M89" s="70" t="str">
        <f t="shared" si="26"/>
        <v>0</v>
      </c>
      <c r="N89" s="74">
        <f t="shared" si="27"/>
        <v>0</v>
      </c>
      <c r="O89" s="56">
        <f>VLOOKUP(A89,'BENS MOVEIS'!$A:$C,3,0)</f>
        <v>4852596.01</v>
      </c>
      <c r="P89" s="56">
        <f>VLOOKUP(A89,'BENS IMOVEIS'!$A:$C,3,0)</f>
        <v>61105236.960000001</v>
      </c>
      <c r="Q89" s="72">
        <f t="shared" si="28"/>
        <v>65957832.969999999</v>
      </c>
      <c r="R89" s="57">
        <f t="shared" si="29"/>
        <v>8.6586201209566508E-4</v>
      </c>
      <c r="S89" s="70" t="str" cm="1">
        <f t="array" ref="S89">_xlfn.IFS(R89&gt;20%,"10",R89&gt;10%,"7",R89&gt;0%,"4",R89=0,"0")</f>
        <v>4</v>
      </c>
      <c r="T89" s="74">
        <f t="shared" si="30"/>
        <v>8</v>
      </c>
      <c r="U89" s="55" t="s">
        <v>772</v>
      </c>
      <c r="V89" s="71" t="str">
        <f t="shared" si="31"/>
        <v>10</v>
      </c>
      <c r="W89" s="74">
        <f t="shared" si="32"/>
        <v>40</v>
      </c>
      <c r="X89" s="55">
        <f>VLOOKUP(A89,'NOTAS AUDITORIA-CONTINUA-OM'!$A:$C,3,0)</f>
        <v>12</v>
      </c>
      <c r="Y89" s="57">
        <f>VLOOKUP(A89,'NOTAS AUDITORIA-CONTINUA-OM'!$A:$D,4,0)</f>
        <v>2.0215633423180594E-3</v>
      </c>
      <c r="Z89" s="71" t="str">
        <f t="shared" si="33"/>
        <v>4</v>
      </c>
      <c r="AA89" s="74">
        <f t="shared" si="34"/>
        <v>12</v>
      </c>
      <c r="AB89" s="55">
        <f>VLOOKUP(A89,'OM em FOCO'!$B:$G,6,0)</f>
        <v>0</v>
      </c>
      <c r="AC89" s="71">
        <f t="shared" si="35"/>
        <v>0</v>
      </c>
      <c r="AD89" s="74">
        <f t="shared" si="36"/>
        <v>0</v>
      </c>
      <c r="AE89" s="71">
        <f>VLOOKUP(A89,OM_SIAFI!$B:$E,4,0)</f>
        <v>0</v>
      </c>
      <c r="AF89" s="74">
        <f t="shared" si="37"/>
        <v>0</v>
      </c>
      <c r="AG89" s="71">
        <f>VLOOKUP(A89,OM_SIAFI!$B:$F,5,0)</f>
        <v>0</v>
      </c>
      <c r="AH89" s="74">
        <f t="shared" si="38"/>
        <v>0</v>
      </c>
      <c r="AI89" s="86">
        <f t="shared" si="39"/>
        <v>88</v>
      </c>
      <c r="AJ89" s="166">
        <f t="shared" si="41"/>
        <v>88</v>
      </c>
    </row>
    <row r="90" spans="1:36" x14ac:dyDescent="0.25">
      <c r="A90" s="55">
        <v>765700</v>
      </c>
      <c r="B90" s="55" t="s">
        <v>273</v>
      </c>
      <c r="C90" s="56">
        <f>VLOOKUP(A90,EXEC_LICITACAO!$A:$Z,25,0)</f>
        <v>11232690.859999999</v>
      </c>
      <c r="D90" s="63">
        <f t="shared" si="40"/>
        <v>3.3295655324563331E-4</v>
      </c>
      <c r="E90" s="70" t="str" cm="1">
        <f t="array" ref="E90">_xlfn.IFS(D90&gt;20%,"10",D90&gt;10%,"7",D90&gt;0%,"4",D90=0,"0")</f>
        <v>4</v>
      </c>
      <c r="F90" s="74">
        <f t="shared" si="22"/>
        <v>16</v>
      </c>
      <c r="G90" s="56">
        <f>VLOOKUP(A90,PAGAMENTO!$A:$C,3,0)</f>
        <v>28372650.939999998</v>
      </c>
      <c r="H90" s="57">
        <f t="shared" si="23"/>
        <v>1.0825042815264792E-3</v>
      </c>
      <c r="I90" s="70" t="str" cm="1">
        <f t="array" ref="I90">_xlfn.IFS(H90&gt;20%,"10",H90&gt;10%,"7",H90&gt;0%,"4",H90=0,"0")</f>
        <v>4</v>
      </c>
      <c r="J90" s="74">
        <f t="shared" si="24"/>
        <v>12</v>
      </c>
      <c r="K90" s="56">
        <f>VLOOKUP(A90,MUNIC!C:E,3,0)</f>
        <v>0</v>
      </c>
      <c r="L90" s="57">
        <f t="shared" si="25"/>
        <v>0</v>
      </c>
      <c r="M90" s="70" t="str">
        <f t="shared" si="26"/>
        <v>0</v>
      </c>
      <c r="N90" s="74">
        <f t="shared" si="27"/>
        <v>0</v>
      </c>
      <c r="O90" s="56">
        <f>VLOOKUP(A90,'BENS MOVEIS'!$A:$C,3,0)</f>
        <v>3380785.12</v>
      </c>
      <c r="P90" s="56">
        <f>VLOOKUP(A90,'BENS IMOVEIS'!$A:$C,3,0)</f>
        <v>3674483.71</v>
      </c>
      <c r="Q90" s="72">
        <f t="shared" si="28"/>
        <v>7055268.8300000001</v>
      </c>
      <c r="R90" s="57">
        <f t="shared" si="29"/>
        <v>9.2618101443662837E-5</v>
      </c>
      <c r="S90" s="70" t="str" cm="1">
        <f t="array" ref="S90">_xlfn.IFS(R90&gt;20%,"10",R90&gt;10%,"7",R90&gt;0%,"4",R90=0,"0")</f>
        <v>4</v>
      </c>
      <c r="T90" s="74">
        <f t="shared" si="30"/>
        <v>8</v>
      </c>
      <c r="U90" s="55" t="s">
        <v>772</v>
      </c>
      <c r="V90" s="71" t="str">
        <f t="shared" si="31"/>
        <v>10</v>
      </c>
      <c r="W90" s="74">
        <f t="shared" si="32"/>
        <v>40</v>
      </c>
      <c r="X90" s="55">
        <f>VLOOKUP(A90,'NOTAS AUDITORIA-CONTINUA-OM'!$A:$C,3,0)</f>
        <v>13</v>
      </c>
      <c r="Y90" s="57">
        <f>VLOOKUP(A90,'NOTAS AUDITORIA-CONTINUA-OM'!$A:$D,4,0)</f>
        <v>2.1900269541778976E-3</v>
      </c>
      <c r="Z90" s="71" t="str">
        <f t="shared" si="33"/>
        <v>4</v>
      </c>
      <c r="AA90" s="74">
        <f t="shared" si="34"/>
        <v>12</v>
      </c>
      <c r="AB90" s="55">
        <f>VLOOKUP(A90,'OM em FOCO'!$B:$G,6,0)</f>
        <v>0</v>
      </c>
      <c r="AC90" s="71">
        <f t="shared" si="35"/>
        <v>0</v>
      </c>
      <c r="AD90" s="74">
        <f t="shared" si="36"/>
        <v>0</v>
      </c>
      <c r="AE90" s="71">
        <f>VLOOKUP(A90,OM_SIAFI!$B:$E,4,0)</f>
        <v>0</v>
      </c>
      <c r="AF90" s="74">
        <f t="shared" si="37"/>
        <v>0</v>
      </c>
      <c r="AG90" s="71">
        <f>VLOOKUP(A90,OM_SIAFI!$B:$F,5,0)</f>
        <v>0</v>
      </c>
      <c r="AH90" s="74">
        <f t="shared" si="38"/>
        <v>0</v>
      </c>
      <c r="AI90" s="86">
        <f t="shared" si="39"/>
        <v>88</v>
      </c>
      <c r="AJ90" s="166">
        <f t="shared" si="41"/>
        <v>89</v>
      </c>
    </row>
    <row r="91" spans="1:36" x14ac:dyDescent="0.25">
      <c r="A91" s="55">
        <v>751200</v>
      </c>
      <c r="B91" s="55" t="s">
        <v>241</v>
      </c>
      <c r="C91" s="56">
        <f>VLOOKUP(A91,EXEC_LICITACAO!$A:$Z,25,0)</f>
        <v>11118936.669999998</v>
      </c>
      <c r="D91" s="63">
        <f t="shared" si="40"/>
        <v>3.2958468060249624E-4</v>
      </c>
      <c r="E91" s="70" t="str" cm="1">
        <f t="array" ref="E91">_xlfn.IFS(D91&gt;20%,"10",D91&gt;10%,"7",D91&gt;0%,"4",D91=0,"0")</f>
        <v>4</v>
      </c>
      <c r="F91" s="74">
        <f t="shared" si="22"/>
        <v>16</v>
      </c>
      <c r="G91" s="56">
        <f>VLOOKUP(A91,PAGAMENTO!$A:$C,3,0)</f>
        <v>21053294.289999999</v>
      </c>
      <c r="H91" s="57">
        <f t="shared" si="23"/>
        <v>8.0324821453437215E-4</v>
      </c>
      <c r="I91" s="70" t="str" cm="1">
        <f t="array" ref="I91">_xlfn.IFS(H91&gt;20%,"10",H91&gt;10%,"7",H91&gt;0%,"4",H91=0,"0")</f>
        <v>4</v>
      </c>
      <c r="J91" s="74">
        <f t="shared" si="24"/>
        <v>12</v>
      </c>
      <c r="K91" s="56">
        <f>VLOOKUP(A91,MUNIC!C:E,3,0)</f>
        <v>0</v>
      </c>
      <c r="L91" s="57">
        <f t="shared" si="25"/>
        <v>0</v>
      </c>
      <c r="M91" s="70" t="str">
        <f t="shared" si="26"/>
        <v>0</v>
      </c>
      <c r="N91" s="74">
        <f t="shared" si="27"/>
        <v>0</v>
      </c>
      <c r="O91" s="56">
        <f>VLOOKUP(A91,'BENS MOVEIS'!$A:$C,3,0)</f>
        <v>268674487.07999998</v>
      </c>
      <c r="P91" s="56">
        <v>0</v>
      </c>
      <c r="Q91" s="72">
        <f t="shared" si="28"/>
        <v>268674487.07999998</v>
      </c>
      <c r="R91" s="57">
        <f t="shared" si="29"/>
        <v>3.5270266093743617E-3</v>
      </c>
      <c r="S91" s="70" t="str" cm="1">
        <f t="array" ref="S91">_xlfn.IFS(R91&gt;20%,"10",R91&gt;10%,"7",R91&gt;0%,"4",R91=0,"0")</f>
        <v>4</v>
      </c>
      <c r="T91" s="74">
        <f t="shared" si="30"/>
        <v>8</v>
      </c>
      <c r="U91" s="55" t="s">
        <v>772</v>
      </c>
      <c r="V91" s="71" t="str">
        <f t="shared" si="31"/>
        <v>10</v>
      </c>
      <c r="W91" s="74">
        <f t="shared" si="32"/>
        <v>40</v>
      </c>
      <c r="X91" s="55">
        <f>VLOOKUP(A91,'NOTAS AUDITORIA-CONTINUA-OM'!$A:$C,3,0)</f>
        <v>14</v>
      </c>
      <c r="Y91" s="57">
        <f>VLOOKUP(A91,'NOTAS AUDITORIA-CONTINUA-OM'!$A:$D,4,0)</f>
        <v>2.3584905660377358E-3</v>
      </c>
      <c r="Z91" s="71" t="str">
        <f t="shared" si="33"/>
        <v>4</v>
      </c>
      <c r="AA91" s="74">
        <f t="shared" si="34"/>
        <v>12</v>
      </c>
      <c r="AB91" s="55">
        <f>VLOOKUP(A91,'OM em FOCO'!$B:$G,6,0)</f>
        <v>0</v>
      </c>
      <c r="AC91" s="71">
        <f t="shared" si="35"/>
        <v>0</v>
      </c>
      <c r="AD91" s="74">
        <f t="shared" si="36"/>
        <v>0</v>
      </c>
      <c r="AE91" s="71">
        <f>VLOOKUP(A91,OM_SIAFI!$B:$E,4,0)</f>
        <v>0</v>
      </c>
      <c r="AF91" s="74">
        <f t="shared" si="37"/>
        <v>0</v>
      </c>
      <c r="AG91" s="71">
        <f>VLOOKUP(A91,OM_SIAFI!$B:$F,5,0)</f>
        <v>0</v>
      </c>
      <c r="AH91" s="74">
        <f t="shared" si="38"/>
        <v>0</v>
      </c>
      <c r="AI91" s="86">
        <f t="shared" si="39"/>
        <v>88</v>
      </c>
      <c r="AJ91" s="166">
        <f t="shared" si="41"/>
        <v>90</v>
      </c>
    </row>
    <row r="92" spans="1:36" x14ac:dyDescent="0.25">
      <c r="A92" s="55">
        <v>731000</v>
      </c>
      <c r="B92" s="55" t="s">
        <v>206</v>
      </c>
      <c r="C92" s="56">
        <f>VLOOKUP(A92,EXEC_LICITACAO!$A:$Z,25,0)</f>
        <v>7828565.2199999997</v>
      </c>
      <c r="D92" s="63">
        <f t="shared" si="40"/>
        <v>2.3205233055882774E-4</v>
      </c>
      <c r="E92" s="70" t="str" cm="1">
        <f t="array" ref="E92">_xlfn.IFS(D92&gt;20%,"10",D92&gt;10%,"7",D92&gt;0%,"4",D92=0,"0")</f>
        <v>4</v>
      </c>
      <c r="F92" s="74">
        <f t="shared" si="22"/>
        <v>16</v>
      </c>
      <c r="G92" s="56">
        <f>VLOOKUP(A92,PAGAMENTO!$A:$C,3,0)</f>
        <v>29200003.850000001</v>
      </c>
      <c r="H92" s="57">
        <f t="shared" si="23"/>
        <v>1.1140703508832818E-3</v>
      </c>
      <c r="I92" s="70" t="str" cm="1">
        <f t="array" ref="I92">_xlfn.IFS(H92&gt;20%,"10",H92&gt;10%,"7",H92&gt;0%,"4",H92=0,"0")</f>
        <v>4</v>
      </c>
      <c r="J92" s="74">
        <f t="shared" si="24"/>
        <v>12</v>
      </c>
      <c r="K92" s="56">
        <f>VLOOKUP(A92,MUNIC!C:E,3,0)</f>
        <v>0</v>
      </c>
      <c r="L92" s="57">
        <f t="shared" si="25"/>
        <v>0</v>
      </c>
      <c r="M92" s="70" t="str">
        <f t="shared" si="26"/>
        <v>0</v>
      </c>
      <c r="N92" s="74">
        <f t="shared" si="27"/>
        <v>0</v>
      </c>
      <c r="O92" s="56">
        <f>VLOOKUP(A92,'BENS MOVEIS'!$A:$C,3,0)</f>
        <v>94062675.540000007</v>
      </c>
      <c r="P92" s="56">
        <v>0</v>
      </c>
      <c r="Q92" s="72">
        <f t="shared" si="28"/>
        <v>94062675.540000007</v>
      </c>
      <c r="R92" s="57">
        <f t="shared" si="29"/>
        <v>1.234808571458228E-3</v>
      </c>
      <c r="S92" s="70" t="str" cm="1">
        <f t="array" ref="S92">_xlfn.IFS(R92&gt;20%,"10",R92&gt;10%,"7",R92&gt;0%,"4",R92=0,"0")</f>
        <v>4</v>
      </c>
      <c r="T92" s="74">
        <f t="shared" si="30"/>
        <v>8</v>
      </c>
      <c r="U92" s="55" t="s">
        <v>772</v>
      </c>
      <c r="V92" s="71" t="str">
        <f t="shared" si="31"/>
        <v>10</v>
      </c>
      <c r="W92" s="74">
        <f t="shared" si="32"/>
        <v>40</v>
      </c>
      <c r="X92" s="55">
        <f>VLOOKUP(A92,'NOTAS AUDITORIA-CONTINUA-OM'!$A:$C,3,0)</f>
        <v>7</v>
      </c>
      <c r="Y92" s="57">
        <f>VLOOKUP(A92,'NOTAS AUDITORIA-CONTINUA-OM'!$A:$D,4,0)</f>
        <v>1.1792452830188679E-3</v>
      </c>
      <c r="Z92" s="71" t="str">
        <f t="shared" si="33"/>
        <v>4</v>
      </c>
      <c r="AA92" s="74">
        <f t="shared" si="34"/>
        <v>12</v>
      </c>
      <c r="AB92" s="55">
        <f>VLOOKUP(A92,'OM em FOCO'!$B:$G,6,0)</f>
        <v>0</v>
      </c>
      <c r="AC92" s="71">
        <f t="shared" si="35"/>
        <v>0</v>
      </c>
      <c r="AD92" s="74">
        <f t="shared" si="36"/>
        <v>0</v>
      </c>
      <c r="AE92" s="71">
        <f>VLOOKUP(A92,OM_SIAFI!$B:$E,4,0)</f>
        <v>0</v>
      </c>
      <c r="AF92" s="74">
        <f t="shared" si="37"/>
        <v>0</v>
      </c>
      <c r="AG92" s="71">
        <f>VLOOKUP(A92,OM_SIAFI!$B:$F,5,0)</f>
        <v>0</v>
      </c>
      <c r="AH92" s="74">
        <f t="shared" si="38"/>
        <v>0</v>
      </c>
      <c r="AI92" s="86">
        <f t="shared" si="39"/>
        <v>88</v>
      </c>
      <c r="AJ92" s="166">
        <f t="shared" si="41"/>
        <v>91</v>
      </c>
    </row>
    <row r="93" spans="1:36" x14ac:dyDescent="0.25">
      <c r="A93" s="55">
        <v>784330</v>
      </c>
      <c r="B93" s="55" t="s">
        <v>407</v>
      </c>
      <c r="C93" s="56">
        <f>VLOOKUP(A93,EXEC_LICITACAO!$A:$Z,25,0)</f>
        <v>7439390.3100000005</v>
      </c>
      <c r="D93" s="63">
        <f t="shared" si="40"/>
        <v>2.2051650728564283E-4</v>
      </c>
      <c r="E93" s="70" t="str" cm="1">
        <f t="array" ref="E93">_xlfn.IFS(D93&gt;20%,"10",D93&gt;10%,"7",D93&gt;0%,"4",D93=0,"0")</f>
        <v>4</v>
      </c>
      <c r="F93" s="74">
        <f t="shared" si="22"/>
        <v>16</v>
      </c>
      <c r="G93" s="56">
        <f>VLOOKUP(A93,PAGAMENTO!$A:$C,3,0)</f>
        <v>12403899.4</v>
      </c>
      <c r="H93" s="57">
        <f t="shared" si="23"/>
        <v>4.7324707996156411E-4</v>
      </c>
      <c r="I93" s="70" t="str" cm="1">
        <f t="array" ref="I93">_xlfn.IFS(H93&gt;20%,"10",H93&gt;10%,"7",H93&gt;0%,"4",H93=0,"0")</f>
        <v>4</v>
      </c>
      <c r="J93" s="74">
        <f t="shared" si="24"/>
        <v>12</v>
      </c>
      <c r="K93" s="56">
        <f>VLOOKUP(A93,MUNIC!C:E,3,0)</f>
        <v>0</v>
      </c>
      <c r="L93" s="57">
        <f t="shared" si="25"/>
        <v>0</v>
      </c>
      <c r="M93" s="70" t="str">
        <f t="shared" si="26"/>
        <v>0</v>
      </c>
      <c r="N93" s="74">
        <f t="shared" si="27"/>
        <v>0</v>
      </c>
      <c r="O93" s="56">
        <f>VLOOKUP(A93,'BENS MOVEIS'!$A:$C,3,0)</f>
        <v>4159207.99</v>
      </c>
      <c r="P93" s="56">
        <f>VLOOKUP(A93,'BENS IMOVEIS'!$A:$C,3,0)</f>
        <v>4047033.54</v>
      </c>
      <c r="Q93" s="72">
        <f t="shared" si="28"/>
        <v>8206241.5300000003</v>
      </c>
      <c r="R93" s="57">
        <f t="shared" si="29"/>
        <v>1.0772750533118084E-4</v>
      </c>
      <c r="S93" s="70" t="str" cm="1">
        <f t="array" ref="S93">_xlfn.IFS(R93&gt;20%,"10",R93&gt;10%,"7",R93&gt;0%,"4",R93=0,"0")</f>
        <v>4</v>
      </c>
      <c r="T93" s="74">
        <f t="shared" si="30"/>
        <v>8</v>
      </c>
      <c r="U93" s="55">
        <f>VLOOKUP(A93,'Tempo sem Auditoria'!$A:$M,13,0)</f>
        <v>10</v>
      </c>
      <c r="V93" s="71" t="str">
        <f t="shared" si="31"/>
        <v>10</v>
      </c>
      <c r="W93" s="74">
        <f t="shared" si="32"/>
        <v>40</v>
      </c>
      <c r="X93" s="55">
        <f>VLOOKUP(A93,'NOTAS AUDITORIA-CONTINUA-OM'!$A:$C,3,0)</f>
        <v>8</v>
      </c>
      <c r="Y93" s="57">
        <f>VLOOKUP(A93,'NOTAS AUDITORIA-CONTINUA-OM'!$A:$D,4,0)</f>
        <v>1.3477088948787063E-3</v>
      </c>
      <c r="Z93" s="71" t="str">
        <f t="shared" si="33"/>
        <v>4</v>
      </c>
      <c r="AA93" s="74">
        <f t="shared" si="34"/>
        <v>12</v>
      </c>
      <c r="AB93" s="55">
        <f>VLOOKUP(A93,'OM em FOCO'!$B:$G,6,0)</f>
        <v>0</v>
      </c>
      <c r="AC93" s="71">
        <f t="shared" si="35"/>
        <v>0</v>
      </c>
      <c r="AD93" s="74">
        <f t="shared" si="36"/>
        <v>0</v>
      </c>
      <c r="AE93" s="71">
        <f>VLOOKUP(A93,OM_SIAFI!$B:$E,4,0)</f>
        <v>0</v>
      </c>
      <c r="AF93" s="74">
        <f t="shared" si="37"/>
        <v>0</v>
      </c>
      <c r="AG93" s="71">
        <f>VLOOKUP(A93,OM_SIAFI!$B:$F,5,0)</f>
        <v>0</v>
      </c>
      <c r="AH93" s="74">
        <f t="shared" si="38"/>
        <v>0</v>
      </c>
      <c r="AI93" s="86">
        <f t="shared" si="39"/>
        <v>88</v>
      </c>
      <c r="AJ93" s="166">
        <f t="shared" si="41"/>
        <v>92</v>
      </c>
    </row>
    <row r="94" spans="1:36" x14ac:dyDescent="0.25">
      <c r="A94" s="55">
        <v>712000</v>
      </c>
      <c r="B94" s="55" t="s">
        <v>188</v>
      </c>
      <c r="C94" s="56">
        <f>VLOOKUP(A94,EXEC_LICITACAO!$A:$Z,25,0)</f>
        <v>3647258.4000000004</v>
      </c>
      <c r="D94" s="63">
        <f t="shared" si="40"/>
        <v>1.0811110185402036E-4</v>
      </c>
      <c r="E94" s="70" t="str" cm="1">
        <f t="array" ref="E94">_xlfn.IFS(D94&gt;20%,"10",D94&gt;10%,"7",D94&gt;0%,"4",D94=0,"0")</f>
        <v>4</v>
      </c>
      <c r="F94" s="74">
        <f t="shared" si="22"/>
        <v>16</v>
      </c>
      <c r="G94" s="56">
        <f>VLOOKUP(A94,PAGAMENTO!$A:$C,3,0)</f>
        <v>19904649.930000003</v>
      </c>
      <c r="H94" s="57">
        <f t="shared" si="23"/>
        <v>7.5942388383363156E-4</v>
      </c>
      <c r="I94" s="70" t="str" cm="1">
        <f t="array" ref="I94">_xlfn.IFS(H94&gt;20%,"10",H94&gt;10%,"7",H94&gt;0%,"4",H94=0,"0")</f>
        <v>4</v>
      </c>
      <c r="J94" s="74">
        <f t="shared" si="24"/>
        <v>12</v>
      </c>
      <c r="K94" s="56">
        <f>VLOOKUP(A94,MUNIC!C:E,3,0)</f>
        <v>0</v>
      </c>
      <c r="L94" s="57">
        <f t="shared" si="25"/>
        <v>0</v>
      </c>
      <c r="M94" s="70" t="str">
        <f t="shared" si="26"/>
        <v>0</v>
      </c>
      <c r="N94" s="74">
        <f t="shared" si="27"/>
        <v>0</v>
      </c>
      <c r="O94" s="56">
        <f>VLOOKUP(A94,'BENS MOVEIS'!$A:$C,3,0)</f>
        <v>37323757.289999999</v>
      </c>
      <c r="P94" s="56">
        <f>VLOOKUP(A94,'BENS IMOVEIS'!$A:$C,3,0)</f>
        <v>243781811.19999999</v>
      </c>
      <c r="Q94" s="72">
        <f t="shared" si="28"/>
        <v>281105568.49000001</v>
      </c>
      <c r="R94" s="57">
        <f t="shared" si="29"/>
        <v>3.6902157360863218E-3</v>
      </c>
      <c r="S94" s="70" t="str" cm="1">
        <f t="array" ref="S94">_xlfn.IFS(R94&gt;20%,"10",R94&gt;10%,"7",R94&gt;0%,"4",R94=0,"0")</f>
        <v>4</v>
      </c>
      <c r="T94" s="74">
        <f t="shared" si="30"/>
        <v>8</v>
      </c>
      <c r="U94" s="55" t="s">
        <v>772</v>
      </c>
      <c r="V94" s="71" t="str">
        <f t="shared" si="31"/>
        <v>10</v>
      </c>
      <c r="W94" s="74">
        <f t="shared" si="32"/>
        <v>40</v>
      </c>
      <c r="X94" s="55">
        <f>VLOOKUP(A94,'NOTAS AUDITORIA-CONTINUA-OM'!$A:$C,3,0)</f>
        <v>9</v>
      </c>
      <c r="Y94" s="57">
        <f>VLOOKUP(A94,'NOTAS AUDITORIA-CONTINUA-OM'!$A:$D,4,0)</f>
        <v>1.5161725067385444E-3</v>
      </c>
      <c r="Z94" s="71" t="str">
        <f t="shared" si="33"/>
        <v>4</v>
      </c>
      <c r="AA94" s="74">
        <f t="shared" si="34"/>
        <v>12</v>
      </c>
      <c r="AB94" s="55">
        <f>VLOOKUP(A94,'OM em FOCO'!$B:$G,6,0)</f>
        <v>0</v>
      </c>
      <c r="AC94" s="71">
        <f t="shared" si="35"/>
        <v>0</v>
      </c>
      <c r="AD94" s="74">
        <f t="shared" si="36"/>
        <v>0</v>
      </c>
      <c r="AE94" s="71">
        <f>VLOOKUP(A94,OM_SIAFI!$B:$E,4,0)</f>
        <v>0</v>
      </c>
      <c r="AF94" s="74">
        <f t="shared" si="37"/>
        <v>0</v>
      </c>
      <c r="AG94" s="71">
        <f>VLOOKUP(A94,OM_SIAFI!$B:$F,5,0)</f>
        <v>0</v>
      </c>
      <c r="AH94" s="74">
        <f t="shared" si="38"/>
        <v>0</v>
      </c>
      <c r="AI94" s="86">
        <f t="shared" si="39"/>
        <v>88</v>
      </c>
      <c r="AJ94" s="166">
        <f t="shared" si="41"/>
        <v>93</v>
      </c>
    </row>
    <row r="95" spans="1:36" x14ac:dyDescent="0.25">
      <c r="A95" s="55">
        <v>789320</v>
      </c>
      <c r="B95" s="55" t="s">
        <v>517</v>
      </c>
      <c r="C95" s="56">
        <f>VLOOKUP(A95,EXEC_LICITACAO!$A:$Z,25,0)</f>
        <v>2924386.83</v>
      </c>
      <c r="D95" s="63">
        <f t="shared" si="40"/>
        <v>8.6683927423043483E-5</v>
      </c>
      <c r="E95" s="70" t="str" cm="1">
        <f t="array" ref="E95">_xlfn.IFS(D95&gt;20%,"10",D95&gt;10%,"7",D95&gt;0%,"4",D95=0,"0")</f>
        <v>4</v>
      </c>
      <c r="F95" s="74">
        <f t="shared" si="22"/>
        <v>16</v>
      </c>
      <c r="G95" s="56">
        <f>VLOOKUP(A95,PAGAMENTO!$A:$C,3,0)</f>
        <v>9007030.4399999995</v>
      </c>
      <c r="H95" s="57">
        <f t="shared" si="23"/>
        <v>3.4364603560513572E-4</v>
      </c>
      <c r="I95" s="70" t="str" cm="1">
        <f t="array" ref="I95">_xlfn.IFS(H95&gt;20%,"10",H95&gt;10%,"7",H95&gt;0%,"4",H95=0,"0")</f>
        <v>4</v>
      </c>
      <c r="J95" s="74">
        <f t="shared" si="24"/>
        <v>12</v>
      </c>
      <c r="K95" s="56">
        <f>VLOOKUP(A95,MUNIC!C:E,3,0)</f>
        <v>0</v>
      </c>
      <c r="L95" s="57">
        <f t="shared" si="25"/>
        <v>0</v>
      </c>
      <c r="M95" s="70" t="str">
        <f t="shared" si="26"/>
        <v>0</v>
      </c>
      <c r="N95" s="74">
        <f t="shared" si="27"/>
        <v>0</v>
      </c>
      <c r="O95" s="56">
        <f>VLOOKUP(A95,'BENS MOVEIS'!$A:$C,3,0)</f>
        <v>4004006.81</v>
      </c>
      <c r="P95" s="56">
        <f>VLOOKUP(A95,'BENS IMOVEIS'!$A:$C,3,0)</f>
        <v>14976738.640000001</v>
      </c>
      <c r="Q95" s="72">
        <f t="shared" si="28"/>
        <v>18980745.449999999</v>
      </c>
      <c r="R95" s="57">
        <f t="shared" si="29"/>
        <v>2.4916989698384629E-4</v>
      </c>
      <c r="S95" s="70" t="str" cm="1">
        <f t="array" ref="S95">_xlfn.IFS(R95&gt;20%,"10",R95&gt;10%,"7",R95&gt;0%,"4",R95=0,"0")</f>
        <v>4</v>
      </c>
      <c r="T95" s="74">
        <f t="shared" si="30"/>
        <v>8</v>
      </c>
      <c r="U95" s="55" t="s">
        <v>772</v>
      </c>
      <c r="V95" s="71" t="str">
        <f t="shared" si="31"/>
        <v>10</v>
      </c>
      <c r="W95" s="74">
        <f t="shared" si="32"/>
        <v>40</v>
      </c>
      <c r="X95" s="55">
        <f>VLOOKUP(A95,'NOTAS AUDITORIA-CONTINUA-OM'!$A:$C,3,0)</f>
        <v>11</v>
      </c>
      <c r="Y95" s="57">
        <f>VLOOKUP(A95,'NOTAS AUDITORIA-CONTINUA-OM'!$A:$D,4,0)</f>
        <v>1.853099730458221E-3</v>
      </c>
      <c r="Z95" s="71" t="str">
        <f t="shared" si="33"/>
        <v>4</v>
      </c>
      <c r="AA95" s="74">
        <f t="shared" si="34"/>
        <v>12</v>
      </c>
      <c r="AB95" s="55">
        <f>VLOOKUP(A95,'OM em FOCO'!$B:$G,6,0)</f>
        <v>0</v>
      </c>
      <c r="AC95" s="71">
        <f t="shared" si="35"/>
        <v>0</v>
      </c>
      <c r="AD95" s="74">
        <f t="shared" si="36"/>
        <v>0</v>
      </c>
      <c r="AE95" s="71">
        <f>VLOOKUP(A95,OM_SIAFI!$B:$E,4,0)</f>
        <v>0</v>
      </c>
      <c r="AF95" s="74">
        <f t="shared" si="37"/>
        <v>0</v>
      </c>
      <c r="AG95" s="71">
        <f>VLOOKUP(A95,OM_SIAFI!$B:$F,5,0)</f>
        <v>0</v>
      </c>
      <c r="AH95" s="74">
        <f t="shared" si="38"/>
        <v>0</v>
      </c>
      <c r="AI95" s="86">
        <f t="shared" si="39"/>
        <v>88</v>
      </c>
      <c r="AJ95" s="166">
        <f t="shared" si="41"/>
        <v>94</v>
      </c>
    </row>
    <row r="96" spans="1:36" x14ac:dyDescent="0.25">
      <c r="A96" s="55">
        <v>784311</v>
      </c>
      <c r="B96" s="55" t="s">
        <v>402</v>
      </c>
      <c r="C96" s="56">
        <f>VLOOKUP(A96,EXEC_LICITACAO!$A:$Z,25,0)</f>
        <v>2581254.13</v>
      </c>
      <c r="D96" s="63">
        <f t="shared" si="40"/>
        <v>7.651287557786984E-5</v>
      </c>
      <c r="E96" s="70" t="str" cm="1">
        <f t="array" ref="E96">_xlfn.IFS(D96&gt;20%,"10",D96&gt;10%,"7",D96&gt;0%,"4",D96=0,"0")</f>
        <v>4</v>
      </c>
      <c r="F96" s="74">
        <f t="shared" si="22"/>
        <v>16</v>
      </c>
      <c r="G96" s="56">
        <f>VLOOKUP(A96,PAGAMENTO!$A:$C,3,0)</f>
        <v>11741674.849999998</v>
      </c>
      <c r="H96" s="57">
        <f t="shared" si="23"/>
        <v>4.4798116764963725E-4</v>
      </c>
      <c r="I96" s="70" t="str" cm="1">
        <f t="array" ref="I96">_xlfn.IFS(H96&gt;20%,"10",H96&gt;10%,"7",H96&gt;0%,"4",H96=0,"0")</f>
        <v>4</v>
      </c>
      <c r="J96" s="74">
        <f t="shared" si="24"/>
        <v>12</v>
      </c>
      <c r="K96" s="56">
        <f>VLOOKUP(A96,MUNIC!C:E,3,0)</f>
        <v>0</v>
      </c>
      <c r="L96" s="57">
        <f t="shared" si="25"/>
        <v>0</v>
      </c>
      <c r="M96" s="70" t="str">
        <f t="shared" si="26"/>
        <v>0</v>
      </c>
      <c r="N96" s="74">
        <f t="shared" si="27"/>
        <v>0</v>
      </c>
      <c r="O96" s="56">
        <f>VLOOKUP(A96,'BENS MOVEIS'!$A:$C,3,0)</f>
        <v>4672590.71</v>
      </c>
      <c r="P96" s="56">
        <f>VLOOKUP(A96,'BENS IMOVEIS'!$A:$C,3,0)</f>
        <v>29355473.420000002</v>
      </c>
      <c r="Q96" s="72">
        <f t="shared" si="28"/>
        <v>34028064.130000003</v>
      </c>
      <c r="R96" s="57">
        <f t="shared" si="29"/>
        <v>4.4670370066165213E-4</v>
      </c>
      <c r="S96" s="70" t="str" cm="1">
        <f t="array" ref="S96">_xlfn.IFS(R96&gt;20%,"10",R96&gt;10%,"7",R96&gt;0%,"4",R96=0,"0")</f>
        <v>4</v>
      </c>
      <c r="T96" s="74">
        <f t="shared" si="30"/>
        <v>8</v>
      </c>
      <c r="U96" s="55" t="s">
        <v>772</v>
      </c>
      <c r="V96" s="71" t="str">
        <f t="shared" si="31"/>
        <v>10</v>
      </c>
      <c r="W96" s="74">
        <f t="shared" si="32"/>
        <v>40</v>
      </c>
      <c r="X96" s="55">
        <f>VLOOKUP(A96,'NOTAS AUDITORIA-CONTINUA-OM'!$A:$C,3,0)</f>
        <v>3</v>
      </c>
      <c r="Y96" s="57">
        <f>VLOOKUP(A96,'NOTAS AUDITORIA-CONTINUA-OM'!$A:$D,4,0)</f>
        <v>5.0539083557951485E-4</v>
      </c>
      <c r="Z96" s="71" t="str">
        <f t="shared" si="33"/>
        <v>4</v>
      </c>
      <c r="AA96" s="74">
        <f t="shared" si="34"/>
        <v>12</v>
      </c>
      <c r="AB96" s="55">
        <f>VLOOKUP(A96,'OM em FOCO'!$B:$G,6,0)</f>
        <v>0</v>
      </c>
      <c r="AC96" s="71">
        <f t="shared" si="35"/>
        <v>0</v>
      </c>
      <c r="AD96" s="74">
        <f t="shared" si="36"/>
        <v>0</v>
      </c>
      <c r="AE96" s="71">
        <f>VLOOKUP(A96,OM_SIAFI!$B:$E,4,0)</f>
        <v>0</v>
      </c>
      <c r="AF96" s="74">
        <f t="shared" si="37"/>
        <v>0</v>
      </c>
      <c r="AG96" s="71">
        <f>VLOOKUP(A96,OM_SIAFI!$B:$F,5,0)</f>
        <v>0</v>
      </c>
      <c r="AH96" s="74">
        <f t="shared" si="38"/>
        <v>0</v>
      </c>
      <c r="AI96" s="86">
        <f t="shared" si="39"/>
        <v>88</v>
      </c>
      <c r="AJ96" s="166">
        <f t="shared" si="41"/>
        <v>95</v>
      </c>
    </row>
    <row r="97" spans="1:36" x14ac:dyDescent="0.25">
      <c r="A97" s="55">
        <v>764100</v>
      </c>
      <c r="B97" s="55" t="s">
        <v>270</v>
      </c>
      <c r="C97" s="56">
        <f>VLOOKUP(A97,EXEC_LICITACAO!$A:$Z,25,0)</f>
        <v>2160013.1800000002</v>
      </c>
      <c r="D97" s="63">
        <f t="shared" si="40"/>
        <v>6.4026558937805558E-5</v>
      </c>
      <c r="E97" s="70" t="str" cm="1">
        <f t="array" ref="E97">_xlfn.IFS(D97&gt;20%,"10",D97&gt;10%,"7",D97&gt;0%,"4",D97=0,"0")</f>
        <v>4</v>
      </c>
      <c r="F97" s="74">
        <f t="shared" si="22"/>
        <v>16</v>
      </c>
      <c r="G97" s="56">
        <f>VLOOKUP(A97,PAGAMENTO!$A:$C,3,0)</f>
        <v>21614863.779999997</v>
      </c>
      <c r="H97" s="57">
        <f t="shared" si="23"/>
        <v>8.2467382536591466E-4</v>
      </c>
      <c r="I97" s="70" t="str" cm="1">
        <f t="array" ref="I97">_xlfn.IFS(H97&gt;20%,"10",H97&gt;10%,"7",H97&gt;0%,"4",H97=0,"0")</f>
        <v>4</v>
      </c>
      <c r="J97" s="74">
        <f t="shared" si="24"/>
        <v>12</v>
      </c>
      <c r="K97" s="56">
        <f>VLOOKUP(A97,MUNIC!C:E,3,0)</f>
        <v>0</v>
      </c>
      <c r="L97" s="57">
        <f t="shared" si="25"/>
        <v>0</v>
      </c>
      <c r="M97" s="70" t="str">
        <f t="shared" si="26"/>
        <v>0</v>
      </c>
      <c r="N97" s="74">
        <f t="shared" si="27"/>
        <v>0</v>
      </c>
      <c r="O97" s="56">
        <f>VLOOKUP(A97,'BENS MOVEIS'!$A:$C,3,0)</f>
        <v>3683934.31</v>
      </c>
      <c r="P97" s="56">
        <v>0</v>
      </c>
      <c r="Q97" s="72">
        <f t="shared" si="28"/>
        <v>3683934.31</v>
      </c>
      <c r="R97" s="57">
        <f t="shared" si="29"/>
        <v>4.836087891995606E-5</v>
      </c>
      <c r="S97" s="70" t="str" cm="1">
        <f t="array" ref="S97">_xlfn.IFS(R97&gt;20%,"10",R97&gt;10%,"7",R97&gt;0%,"4",R97=0,"0")</f>
        <v>4</v>
      </c>
      <c r="T97" s="74">
        <f t="shared" si="30"/>
        <v>8</v>
      </c>
      <c r="U97" s="55" t="s">
        <v>772</v>
      </c>
      <c r="V97" s="71" t="str">
        <f t="shared" si="31"/>
        <v>10</v>
      </c>
      <c r="W97" s="74">
        <f t="shared" si="32"/>
        <v>40</v>
      </c>
      <c r="X97" s="55">
        <f>VLOOKUP(A97,'NOTAS AUDITORIA-CONTINUA-OM'!$A:$C,3,0)</f>
        <v>12</v>
      </c>
      <c r="Y97" s="57">
        <f>VLOOKUP(A97,'NOTAS AUDITORIA-CONTINUA-OM'!$A:$D,4,0)</f>
        <v>2.0215633423180594E-3</v>
      </c>
      <c r="Z97" s="71" t="str">
        <f t="shared" si="33"/>
        <v>4</v>
      </c>
      <c r="AA97" s="74">
        <f t="shared" si="34"/>
        <v>12</v>
      </c>
      <c r="AB97" s="55">
        <f>VLOOKUP(A97,'OM em FOCO'!$B:$G,6,0)</f>
        <v>0</v>
      </c>
      <c r="AC97" s="71">
        <f t="shared" si="35"/>
        <v>0</v>
      </c>
      <c r="AD97" s="74">
        <f t="shared" si="36"/>
        <v>0</v>
      </c>
      <c r="AE97" s="71">
        <f>VLOOKUP(A97,OM_SIAFI!$B:$E,4,0)</f>
        <v>0</v>
      </c>
      <c r="AF97" s="74">
        <f t="shared" si="37"/>
        <v>0</v>
      </c>
      <c r="AG97" s="71">
        <f>VLOOKUP(A97,OM_SIAFI!$B:$F,5,0)</f>
        <v>0</v>
      </c>
      <c r="AH97" s="74">
        <f t="shared" si="38"/>
        <v>0</v>
      </c>
      <c r="AI97" s="86">
        <f t="shared" si="39"/>
        <v>88</v>
      </c>
      <c r="AJ97" s="166">
        <f t="shared" si="41"/>
        <v>96</v>
      </c>
    </row>
    <row r="98" spans="1:36" x14ac:dyDescent="0.25">
      <c r="A98" s="55">
        <v>772100</v>
      </c>
      <c r="B98" s="55" t="s">
        <v>305</v>
      </c>
      <c r="C98" s="56">
        <f>VLOOKUP(A98,EXEC_LICITACAO!$A:$Z,25,0)</f>
        <v>2008207.4800000002</v>
      </c>
      <c r="D98" s="63">
        <f t="shared" si="40"/>
        <v>5.9526773154949906E-5</v>
      </c>
      <c r="E98" s="70" t="str" cm="1">
        <f t="array" ref="E98">_xlfn.IFS(D98&gt;20%,"10",D98&gt;10%,"7",D98&gt;0%,"4",D98=0,"0")</f>
        <v>4</v>
      </c>
      <c r="F98" s="74">
        <f t="shared" si="22"/>
        <v>16</v>
      </c>
      <c r="G98" s="56">
        <f>VLOOKUP(A98,PAGAMENTO!$A:$C,3,0)</f>
        <v>24408488.559999999</v>
      </c>
      <c r="H98" s="57">
        <f t="shared" si="23"/>
        <v>9.3125924072677026E-4</v>
      </c>
      <c r="I98" s="70" t="str" cm="1">
        <f t="array" ref="I98">_xlfn.IFS(H98&gt;20%,"10",H98&gt;10%,"7",H98&gt;0%,"4",H98=0,"0")</f>
        <v>4</v>
      </c>
      <c r="J98" s="74">
        <f t="shared" si="24"/>
        <v>12</v>
      </c>
      <c r="K98" s="56">
        <f>VLOOKUP(A98,MUNIC!C:E,3,0)</f>
        <v>0</v>
      </c>
      <c r="L98" s="57">
        <f t="shared" si="25"/>
        <v>0</v>
      </c>
      <c r="M98" s="70" t="str">
        <f t="shared" si="26"/>
        <v>0</v>
      </c>
      <c r="N98" s="74">
        <f t="shared" si="27"/>
        <v>0</v>
      </c>
      <c r="O98" s="56">
        <f>VLOOKUP(A98,'BENS MOVEIS'!$A:$C,3,0)</f>
        <v>4761948.54</v>
      </c>
      <c r="P98" s="56">
        <v>0</v>
      </c>
      <c r="Q98" s="72">
        <f t="shared" si="28"/>
        <v>4761948.54</v>
      </c>
      <c r="R98" s="57">
        <f t="shared" si="29"/>
        <v>6.2512519873352877E-5</v>
      </c>
      <c r="S98" s="70" t="str" cm="1">
        <f t="array" ref="S98">_xlfn.IFS(R98&gt;20%,"10",R98&gt;10%,"7",R98&gt;0%,"4",R98=0,"0")</f>
        <v>4</v>
      </c>
      <c r="T98" s="74">
        <f t="shared" si="30"/>
        <v>8</v>
      </c>
      <c r="U98" s="55" t="s">
        <v>772</v>
      </c>
      <c r="V98" s="71" t="str">
        <f t="shared" si="31"/>
        <v>10</v>
      </c>
      <c r="W98" s="74">
        <f t="shared" si="32"/>
        <v>40</v>
      </c>
      <c r="X98" s="55">
        <f>VLOOKUP(A98,'NOTAS AUDITORIA-CONTINUA-OM'!$A:$C,3,0)</f>
        <v>6</v>
      </c>
      <c r="Y98" s="57">
        <f>VLOOKUP(A98,'NOTAS AUDITORIA-CONTINUA-OM'!$A:$D,4,0)</f>
        <v>1.0107816711590297E-3</v>
      </c>
      <c r="Z98" s="71" t="str">
        <f t="shared" si="33"/>
        <v>4</v>
      </c>
      <c r="AA98" s="74">
        <f t="shared" si="34"/>
        <v>12</v>
      </c>
      <c r="AB98" s="55">
        <f>VLOOKUP(A98,'OM em FOCO'!$B:$G,6,0)</f>
        <v>0</v>
      </c>
      <c r="AC98" s="71">
        <f t="shared" si="35"/>
        <v>0</v>
      </c>
      <c r="AD98" s="74">
        <f t="shared" si="36"/>
        <v>0</v>
      </c>
      <c r="AE98" s="71">
        <f>VLOOKUP(A98,OM_SIAFI!$B:$E,4,0)</f>
        <v>0</v>
      </c>
      <c r="AF98" s="74">
        <f t="shared" si="37"/>
        <v>0</v>
      </c>
      <c r="AG98" s="71">
        <f>VLOOKUP(A98,OM_SIAFI!$B:$F,5,0)</f>
        <v>0</v>
      </c>
      <c r="AH98" s="74">
        <f t="shared" si="38"/>
        <v>0</v>
      </c>
      <c r="AI98" s="86">
        <f t="shared" si="39"/>
        <v>88</v>
      </c>
      <c r="AJ98" s="166">
        <f t="shared" si="41"/>
        <v>97</v>
      </c>
    </row>
    <row r="99" spans="1:36" x14ac:dyDescent="0.25">
      <c r="A99" s="55">
        <v>788340</v>
      </c>
      <c r="B99" s="55" t="s">
        <v>496</v>
      </c>
      <c r="C99" s="56">
        <f>VLOOKUP(A99,EXEC_LICITACAO!$A:$Z,25,0)</f>
        <v>1797357.6799999997</v>
      </c>
      <c r="D99" s="63">
        <f t="shared" si="40"/>
        <v>5.3276817241845455E-5</v>
      </c>
      <c r="E99" s="70" t="str" cm="1">
        <f t="array" ref="E99">_xlfn.IFS(D99&gt;20%,"10",D99&gt;10%,"7",D99&gt;0%,"4",D99=0,"0")</f>
        <v>4</v>
      </c>
      <c r="F99" s="74">
        <f t="shared" si="22"/>
        <v>16</v>
      </c>
      <c r="G99" s="56">
        <f>VLOOKUP(A99,PAGAMENTO!$A:$C,3,0)</f>
        <v>9639095.6199999992</v>
      </c>
      <c r="H99" s="57">
        <f t="shared" si="23"/>
        <v>3.67761274783904E-4</v>
      </c>
      <c r="I99" s="70" t="str" cm="1">
        <f t="array" ref="I99">_xlfn.IFS(H99&gt;20%,"10",H99&gt;10%,"7",H99&gt;0%,"4",H99=0,"0")</f>
        <v>4</v>
      </c>
      <c r="J99" s="74">
        <f t="shared" si="24"/>
        <v>12</v>
      </c>
      <c r="K99" s="56">
        <f>VLOOKUP(A99,MUNIC!C:E,3,0)</f>
        <v>0</v>
      </c>
      <c r="L99" s="57">
        <f t="shared" si="25"/>
        <v>0</v>
      </c>
      <c r="M99" s="70" t="str">
        <f t="shared" si="26"/>
        <v>0</v>
      </c>
      <c r="N99" s="74">
        <f t="shared" si="27"/>
        <v>0</v>
      </c>
      <c r="O99" s="56">
        <f>VLOOKUP(A99,'BENS MOVEIS'!$A:$C,3,0)</f>
        <v>13656952.5</v>
      </c>
      <c r="P99" s="56">
        <v>0</v>
      </c>
      <c r="Q99" s="72">
        <f t="shared" si="28"/>
        <v>13656952.5</v>
      </c>
      <c r="R99" s="57">
        <f t="shared" si="29"/>
        <v>1.7928175984986312E-4</v>
      </c>
      <c r="S99" s="70" t="str" cm="1">
        <f t="array" ref="S99">_xlfn.IFS(R99&gt;20%,"10",R99&gt;10%,"7",R99&gt;0%,"4",R99=0,"0")</f>
        <v>4</v>
      </c>
      <c r="T99" s="74">
        <f t="shared" si="30"/>
        <v>8</v>
      </c>
      <c r="U99" s="55" t="s">
        <v>772</v>
      </c>
      <c r="V99" s="71" t="str">
        <f t="shared" si="31"/>
        <v>10</v>
      </c>
      <c r="W99" s="74">
        <f t="shared" si="32"/>
        <v>40</v>
      </c>
      <c r="X99" s="55">
        <f>VLOOKUP(A99,'NOTAS AUDITORIA-CONTINUA-OM'!$A:$C,3,0)</f>
        <v>8</v>
      </c>
      <c r="Y99" s="57">
        <f>VLOOKUP(A99,'NOTAS AUDITORIA-CONTINUA-OM'!$A:$D,4,0)</f>
        <v>1.3477088948787063E-3</v>
      </c>
      <c r="Z99" s="71" t="str">
        <f t="shared" si="33"/>
        <v>4</v>
      </c>
      <c r="AA99" s="74">
        <f t="shared" si="34"/>
        <v>12</v>
      </c>
      <c r="AB99" s="55">
        <f>VLOOKUP(A99,'OM em FOCO'!$B:$G,6,0)</f>
        <v>0</v>
      </c>
      <c r="AC99" s="71">
        <f t="shared" si="35"/>
        <v>0</v>
      </c>
      <c r="AD99" s="74">
        <f t="shared" si="36"/>
        <v>0</v>
      </c>
      <c r="AE99" s="71">
        <f>VLOOKUP(A99,OM_SIAFI!$B:$E,4,0)</f>
        <v>0</v>
      </c>
      <c r="AF99" s="74">
        <f t="shared" si="37"/>
        <v>0</v>
      </c>
      <c r="AG99" s="71">
        <f>VLOOKUP(A99,OM_SIAFI!$B:$F,5,0)</f>
        <v>0</v>
      </c>
      <c r="AH99" s="74">
        <f t="shared" si="38"/>
        <v>0</v>
      </c>
      <c r="AI99" s="86">
        <f t="shared" si="39"/>
        <v>88</v>
      </c>
      <c r="AJ99" s="166">
        <f t="shared" si="41"/>
        <v>98</v>
      </c>
    </row>
    <row r="100" spans="1:36" x14ac:dyDescent="0.25">
      <c r="A100" s="55">
        <v>781313</v>
      </c>
      <c r="B100" s="55" t="s">
        <v>326</v>
      </c>
      <c r="C100" s="56">
        <f>VLOOKUP(A100,EXEC_LICITACAO!$A:$Z,25,0)</f>
        <v>1349364.7</v>
      </c>
      <c r="D100" s="63">
        <f t="shared" si="40"/>
        <v>3.9997523761935702E-5</v>
      </c>
      <c r="E100" s="70" t="str" cm="1">
        <f t="array" ref="E100">_xlfn.IFS(D100&gt;20%,"10",D100&gt;10%,"7",D100&gt;0%,"4",D100=0,"0")</f>
        <v>4</v>
      </c>
      <c r="F100" s="74">
        <f t="shared" si="22"/>
        <v>16</v>
      </c>
      <c r="G100" s="56">
        <f>VLOOKUP(A100,PAGAMENTO!$A:$C,3,0)</f>
        <v>5285659.169999999</v>
      </c>
      <c r="H100" s="57">
        <f t="shared" si="23"/>
        <v>2.0166422567685158E-4</v>
      </c>
      <c r="I100" s="70" t="str" cm="1">
        <f t="array" ref="I100">_xlfn.IFS(H100&gt;20%,"10",H100&gt;10%,"7",H100&gt;0%,"4",H100=0,"0")</f>
        <v>4</v>
      </c>
      <c r="J100" s="74">
        <f t="shared" si="24"/>
        <v>12</v>
      </c>
      <c r="K100" s="56">
        <f>VLOOKUP(A100,MUNIC!C:E,3,0)</f>
        <v>0</v>
      </c>
      <c r="L100" s="57">
        <f t="shared" si="25"/>
        <v>0</v>
      </c>
      <c r="M100" s="70" t="str">
        <f t="shared" si="26"/>
        <v>0</v>
      </c>
      <c r="N100" s="74">
        <f t="shared" si="27"/>
        <v>0</v>
      </c>
      <c r="O100" s="56">
        <f>VLOOKUP(A100,'BENS MOVEIS'!$A:$C,3,0)</f>
        <v>2205675.16</v>
      </c>
      <c r="P100" s="56">
        <f>VLOOKUP(A100,'BENS IMOVEIS'!$A:$C,3,0)</f>
        <v>10314787.93</v>
      </c>
      <c r="Q100" s="72">
        <f t="shared" si="28"/>
        <v>12520463.09</v>
      </c>
      <c r="R100" s="57">
        <f t="shared" si="29"/>
        <v>1.6436248547473936E-4</v>
      </c>
      <c r="S100" s="70" t="str" cm="1">
        <f t="array" ref="S100">_xlfn.IFS(R100&gt;20%,"10",R100&gt;10%,"7",R100&gt;0%,"4",R100=0,"0")</f>
        <v>4</v>
      </c>
      <c r="T100" s="74">
        <f t="shared" si="30"/>
        <v>8</v>
      </c>
      <c r="U100" s="55">
        <f>VLOOKUP(A100,'Tempo sem Auditoria'!$A:$M,13,0)</f>
        <v>6</v>
      </c>
      <c r="V100" s="71" t="str">
        <f t="shared" si="31"/>
        <v>10</v>
      </c>
      <c r="W100" s="74">
        <f t="shared" si="32"/>
        <v>40</v>
      </c>
      <c r="X100" s="55">
        <f>VLOOKUP(A100,'NOTAS AUDITORIA-CONTINUA-OM'!$A:$C,3,0)</f>
        <v>6</v>
      </c>
      <c r="Y100" s="57">
        <f>VLOOKUP(A100,'NOTAS AUDITORIA-CONTINUA-OM'!$A:$D,4,0)</f>
        <v>1.0107816711590297E-3</v>
      </c>
      <c r="Z100" s="71" t="str">
        <f t="shared" si="33"/>
        <v>4</v>
      </c>
      <c r="AA100" s="74">
        <f t="shared" si="34"/>
        <v>12</v>
      </c>
      <c r="AB100" s="55">
        <f>VLOOKUP(A100,'OM em FOCO'!$B:$G,6,0)</f>
        <v>0</v>
      </c>
      <c r="AC100" s="71">
        <f t="shared" si="35"/>
        <v>0</v>
      </c>
      <c r="AD100" s="74">
        <f t="shared" si="36"/>
        <v>0</v>
      </c>
      <c r="AE100" s="71">
        <f>VLOOKUP(A100,OM_SIAFI!$B:$E,4,0)</f>
        <v>0</v>
      </c>
      <c r="AF100" s="74">
        <f t="shared" si="37"/>
        <v>0</v>
      </c>
      <c r="AG100" s="71">
        <f>VLOOKUP(A100,OM_SIAFI!$B:$F,5,0)</f>
        <v>0</v>
      </c>
      <c r="AH100" s="74">
        <f t="shared" si="38"/>
        <v>0</v>
      </c>
      <c r="AI100" s="86">
        <f t="shared" si="39"/>
        <v>88</v>
      </c>
      <c r="AJ100" s="166">
        <f t="shared" si="41"/>
        <v>99</v>
      </c>
    </row>
    <row r="101" spans="1:36" x14ac:dyDescent="0.25">
      <c r="A101" s="55">
        <v>782311</v>
      </c>
      <c r="B101" s="55" t="s">
        <v>349</v>
      </c>
      <c r="C101" s="56">
        <f>VLOOKUP(A101,EXEC_LICITACAO!$A:$Z,25,0)</f>
        <v>1299661.6399999999</v>
      </c>
      <c r="D101" s="63">
        <f t="shared" si="40"/>
        <v>3.8524238353334959E-5</v>
      </c>
      <c r="E101" s="70" t="str" cm="1">
        <f t="array" ref="E101">_xlfn.IFS(D101&gt;20%,"10",D101&gt;10%,"7",D101&gt;0%,"4",D101=0,"0")</f>
        <v>4</v>
      </c>
      <c r="F101" s="74">
        <f t="shared" si="22"/>
        <v>16</v>
      </c>
      <c r="G101" s="56">
        <f>VLOOKUP(A101,PAGAMENTO!$A:$C,3,0)</f>
        <v>5376236.9799999995</v>
      </c>
      <c r="H101" s="57">
        <f t="shared" si="23"/>
        <v>2.0512004893931803E-4</v>
      </c>
      <c r="I101" s="70" t="str" cm="1">
        <f t="array" ref="I101">_xlfn.IFS(H101&gt;20%,"10",H101&gt;10%,"7",H101&gt;0%,"4",H101=0,"0")</f>
        <v>4</v>
      </c>
      <c r="J101" s="74">
        <f t="shared" si="24"/>
        <v>12</v>
      </c>
      <c r="K101" s="56">
        <f>VLOOKUP(A101,MUNIC!C:E,3,0)</f>
        <v>0</v>
      </c>
      <c r="L101" s="57">
        <f t="shared" si="25"/>
        <v>0</v>
      </c>
      <c r="M101" s="70" t="str">
        <f t="shared" si="26"/>
        <v>0</v>
      </c>
      <c r="N101" s="74">
        <f t="shared" si="27"/>
        <v>0</v>
      </c>
      <c r="O101" s="56">
        <f>VLOOKUP(A101,'BENS MOVEIS'!$A:$C,3,0)</f>
        <v>1958622.39</v>
      </c>
      <c r="P101" s="56">
        <f>VLOOKUP(A101,'BENS IMOVEIS'!$A:$C,3,0)</f>
        <v>15657215.359999999</v>
      </c>
      <c r="Q101" s="72">
        <f t="shared" si="28"/>
        <v>17615837.75</v>
      </c>
      <c r="R101" s="57">
        <f t="shared" si="29"/>
        <v>2.3125205956816891E-4</v>
      </c>
      <c r="S101" s="70" t="str" cm="1">
        <f t="array" ref="S101">_xlfn.IFS(R101&gt;20%,"10",R101&gt;10%,"7",R101&gt;0%,"4",R101=0,"0")</f>
        <v>4</v>
      </c>
      <c r="T101" s="74">
        <f t="shared" si="30"/>
        <v>8</v>
      </c>
      <c r="U101" s="55" t="s">
        <v>772</v>
      </c>
      <c r="V101" s="71" t="str">
        <f t="shared" si="31"/>
        <v>10</v>
      </c>
      <c r="W101" s="74">
        <f t="shared" si="32"/>
        <v>40</v>
      </c>
      <c r="X101" s="55">
        <f>VLOOKUP(A101,'NOTAS AUDITORIA-CONTINUA-OM'!$A:$C,3,0)</f>
        <v>4</v>
      </c>
      <c r="Y101" s="57">
        <f>VLOOKUP(A101,'NOTAS AUDITORIA-CONTINUA-OM'!$A:$D,4,0)</f>
        <v>6.7385444743935314E-4</v>
      </c>
      <c r="Z101" s="71" t="str">
        <f t="shared" si="33"/>
        <v>4</v>
      </c>
      <c r="AA101" s="74">
        <f t="shared" si="34"/>
        <v>12</v>
      </c>
      <c r="AB101" s="55">
        <f>VLOOKUP(A101,'OM em FOCO'!$B:$G,6,0)</f>
        <v>0</v>
      </c>
      <c r="AC101" s="71">
        <f t="shared" si="35"/>
        <v>0</v>
      </c>
      <c r="AD101" s="74">
        <f t="shared" si="36"/>
        <v>0</v>
      </c>
      <c r="AE101" s="71">
        <f>VLOOKUP(A101,OM_SIAFI!$B:$E,4,0)</f>
        <v>0</v>
      </c>
      <c r="AF101" s="74">
        <f t="shared" si="37"/>
        <v>0</v>
      </c>
      <c r="AG101" s="71">
        <f>VLOOKUP(A101,OM_SIAFI!$B:$F,5,0)</f>
        <v>0</v>
      </c>
      <c r="AH101" s="74">
        <f t="shared" si="38"/>
        <v>0</v>
      </c>
      <c r="AI101" s="86">
        <f t="shared" si="39"/>
        <v>88</v>
      </c>
      <c r="AJ101" s="166">
        <f t="shared" si="41"/>
        <v>100</v>
      </c>
    </row>
    <row r="102" spans="1:36" x14ac:dyDescent="0.25">
      <c r="A102" s="55">
        <v>781331</v>
      </c>
      <c r="B102" s="55" t="s">
        <v>329</v>
      </c>
      <c r="C102" s="56">
        <f>VLOOKUP(A102,EXEC_LICITACAO!$A:$Z,25,0)</f>
        <v>928209.36</v>
      </c>
      <c r="D102" s="63">
        <f t="shared" si="40"/>
        <v>2.7513744751623584E-5</v>
      </c>
      <c r="E102" s="70" t="str" cm="1">
        <f t="array" ref="E102">_xlfn.IFS(D102&gt;20%,"10",D102&gt;10%,"7",D102&gt;0%,"4",D102=0,"0")</f>
        <v>4</v>
      </c>
      <c r="F102" s="74">
        <f t="shared" si="22"/>
        <v>16</v>
      </c>
      <c r="G102" s="56">
        <f>VLOOKUP(A102,PAGAMENTO!$A:$C,3,0)</f>
        <v>7636495.2800000012</v>
      </c>
      <c r="H102" s="57">
        <f t="shared" si="23"/>
        <v>2.9135588542424546E-4</v>
      </c>
      <c r="I102" s="70" t="str" cm="1">
        <f t="array" ref="I102">_xlfn.IFS(H102&gt;20%,"10",H102&gt;10%,"7",H102&gt;0%,"4",H102=0,"0")</f>
        <v>4</v>
      </c>
      <c r="J102" s="74">
        <f t="shared" si="24"/>
        <v>12</v>
      </c>
      <c r="K102" s="56">
        <f>VLOOKUP(A102,MUNIC!C:E,3,0)</f>
        <v>0</v>
      </c>
      <c r="L102" s="57">
        <f t="shared" si="25"/>
        <v>0</v>
      </c>
      <c r="M102" s="70" t="str">
        <f t="shared" si="26"/>
        <v>0</v>
      </c>
      <c r="N102" s="74">
        <f t="shared" si="27"/>
        <v>0</v>
      </c>
      <c r="O102" s="56">
        <f>VLOOKUP(A102,'BENS MOVEIS'!$A:$C,3,0)</f>
        <v>3872749.93</v>
      </c>
      <c r="P102" s="56">
        <f>VLOOKUP(A102,'BENS IMOVEIS'!$A:$C,3,0)</f>
        <v>11639567.41</v>
      </c>
      <c r="Q102" s="72">
        <f t="shared" si="28"/>
        <v>15512317.34</v>
      </c>
      <c r="R102" s="57">
        <f t="shared" si="29"/>
        <v>2.0363807753338438E-4</v>
      </c>
      <c r="S102" s="70" t="str" cm="1">
        <f t="array" ref="S102">_xlfn.IFS(R102&gt;20%,"10",R102&gt;10%,"7",R102&gt;0%,"4",R102=0,"0")</f>
        <v>4</v>
      </c>
      <c r="T102" s="74">
        <f t="shared" si="30"/>
        <v>8</v>
      </c>
      <c r="U102" s="55" t="s">
        <v>772</v>
      </c>
      <c r="V102" s="71" t="str">
        <f t="shared" si="31"/>
        <v>10</v>
      </c>
      <c r="W102" s="74">
        <f t="shared" si="32"/>
        <v>40</v>
      </c>
      <c r="X102" s="55">
        <f>VLOOKUP(A102,'NOTAS AUDITORIA-CONTINUA-OM'!$A:$C,3,0)</f>
        <v>10</v>
      </c>
      <c r="Y102" s="57">
        <f>VLOOKUP(A102,'NOTAS AUDITORIA-CONTINUA-OM'!$A:$D,4,0)</f>
        <v>1.6846361185983828E-3</v>
      </c>
      <c r="Z102" s="71" t="str">
        <f t="shared" si="33"/>
        <v>4</v>
      </c>
      <c r="AA102" s="74">
        <f t="shared" si="34"/>
        <v>12</v>
      </c>
      <c r="AB102" s="55">
        <f>VLOOKUP(A102,'OM em FOCO'!$B:$G,6,0)</f>
        <v>0</v>
      </c>
      <c r="AC102" s="71">
        <f t="shared" si="35"/>
        <v>0</v>
      </c>
      <c r="AD102" s="74">
        <f t="shared" si="36"/>
        <v>0</v>
      </c>
      <c r="AE102" s="71">
        <f>VLOOKUP(A102,OM_SIAFI!$B:$E,4,0)</f>
        <v>0</v>
      </c>
      <c r="AF102" s="74">
        <f t="shared" si="37"/>
        <v>0</v>
      </c>
      <c r="AG102" s="71">
        <f>VLOOKUP(A102,OM_SIAFI!$B:$F,5,0)</f>
        <v>0</v>
      </c>
      <c r="AH102" s="74">
        <f t="shared" si="38"/>
        <v>0</v>
      </c>
      <c r="AI102" s="86">
        <f t="shared" si="39"/>
        <v>88</v>
      </c>
      <c r="AJ102" s="166">
        <f t="shared" si="41"/>
        <v>101</v>
      </c>
    </row>
    <row r="103" spans="1:36" x14ac:dyDescent="0.25">
      <c r="A103" s="55">
        <v>781332</v>
      </c>
      <c r="B103" s="55" t="s">
        <v>330</v>
      </c>
      <c r="C103" s="56">
        <f>VLOOKUP(A103,EXEC_LICITACAO!$A:$Z,25,0)</f>
        <v>817555.9</v>
      </c>
      <c r="D103" s="63">
        <f t="shared" si="40"/>
        <v>2.4233783155110498E-5</v>
      </c>
      <c r="E103" s="70" t="str" cm="1">
        <f t="array" ref="E103">_xlfn.IFS(D103&gt;20%,"10",D103&gt;10%,"7",D103&gt;0%,"4",D103=0,"0")</f>
        <v>4</v>
      </c>
      <c r="F103" s="74">
        <f t="shared" si="22"/>
        <v>16</v>
      </c>
      <c r="G103" s="56">
        <f>VLOOKUP(A103,PAGAMENTO!$A:$C,3,0)</f>
        <v>9747772.8500000015</v>
      </c>
      <c r="H103" s="57">
        <f t="shared" si="23"/>
        <v>3.7190764683169827E-4</v>
      </c>
      <c r="I103" s="70" t="str" cm="1">
        <f t="array" ref="I103">_xlfn.IFS(H103&gt;20%,"10",H103&gt;10%,"7",H103&gt;0%,"4",H103=0,"0")</f>
        <v>4</v>
      </c>
      <c r="J103" s="74">
        <f t="shared" si="24"/>
        <v>12</v>
      </c>
      <c r="K103" s="56">
        <f>VLOOKUP(A103,MUNIC!C:E,3,0)</f>
        <v>0</v>
      </c>
      <c r="L103" s="57">
        <f t="shared" si="25"/>
        <v>0</v>
      </c>
      <c r="M103" s="70" t="str">
        <f t="shared" si="26"/>
        <v>0</v>
      </c>
      <c r="N103" s="74">
        <f t="shared" si="27"/>
        <v>0</v>
      </c>
      <c r="O103" s="56">
        <f>VLOOKUP(A103,'BENS MOVEIS'!$A:$C,3,0)</f>
        <v>3873761.52</v>
      </c>
      <c r="P103" s="56">
        <f>VLOOKUP(A103,'BENS IMOVEIS'!$A:$C,3,0)</f>
        <v>4520105.91</v>
      </c>
      <c r="Q103" s="72">
        <f t="shared" si="28"/>
        <v>8393867.4299999997</v>
      </c>
      <c r="R103" s="57">
        <f t="shared" si="29"/>
        <v>1.1019056592580576E-4</v>
      </c>
      <c r="S103" s="70" t="str" cm="1">
        <f t="array" ref="S103">_xlfn.IFS(R103&gt;20%,"10",R103&gt;10%,"7",R103&gt;0%,"4",R103=0,"0")</f>
        <v>4</v>
      </c>
      <c r="T103" s="74">
        <f t="shared" si="30"/>
        <v>8</v>
      </c>
      <c r="U103" s="55" t="s">
        <v>772</v>
      </c>
      <c r="V103" s="71" t="str">
        <f t="shared" si="31"/>
        <v>10</v>
      </c>
      <c r="W103" s="74">
        <f t="shared" si="32"/>
        <v>40</v>
      </c>
      <c r="X103" s="55">
        <f>VLOOKUP(A103,'NOTAS AUDITORIA-CONTINUA-OM'!$A:$C,3,0)</f>
        <v>7</v>
      </c>
      <c r="Y103" s="57">
        <f>VLOOKUP(A103,'NOTAS AUDITORIA-CONTINUA-OM'!$A:$D,4,0)</f>
        <v>1.1792452830188679E-3</v>
      </c>
      <c r="Z103" s="71" t="str">
        <f t="shared" si="33"/>
        <v>4</v>
      </c>
      <c r="AA103" s="74">
        <f t="shared" si="34"/>
        <v>12</v>
      </c>
      <c r="AB103" s="55">
        <f>VLOOKUP(A103,'OM em FOCO'!$B:$G,6,0)</f>
        <v>0</v>
      </c>
      <c r="AC103" s="71">
        <f t="shared" si="35"/>
        <v>0</v>
      </c>
      <c r="AD103" s="74">
        <f t="shared" si="36"/>
        <v>0</v>
      </c>
      <c r="AE103" s="71">
        <f>VLOOKUP(A103,OM_SIAFI!$B:$E,4,0)</f>
        <v>0</v>
      </c>
      <c r="AF103" s="74">
        <f t="shared" si="37"/>
        <v>0</v>
      </c>
      <c r="AG103" s="71">
        <f>VLOOKUP(A103,OM_SIAFI!$B:$F,5,0)</f>
        <v>0</v>
      </c>
      <c r="AH103" s="74">
        <f t="shared" si="38"/>
        <v>0</v>
      </c>
      <c r="AI103" s="86">
        <f t="shared" si="39"/>
        <v>88</v>
      </c>
      <c r="AJ103" s="166">
        <f t="shared" si="41"/>
        <v>102</v>
      </c>
    </row>
    <row r="104" spans="1:36" x14ac:dyDescent="0.25">
      <c r="A104" s="55">
        <v>789321</v>
      </c>
      <c r="B104" s="55" t="s">
        <v>518</v>
      </c>
      <c r="C104" s="56">
        <f>VLOOKUP(A104,EXEC_LICITACAO!$A:$Z,25,0)</f>
        <v>632685.12</v>
      </c>
      <c r="D104" s="63">
        <f t="shared" si="40"/>
        <v>1.8753890716885616E-5</v>
      </c>
      <c r="E104" s="70" t="str" cm="1">
        <f t="array" ref="E104">_xlfn.IFS(D104&gt;20%,"10",D104&gt;10%,"7",D104&gt;0%,"4",D104=0,"0")</f>
        <v>4</v>
      </c>
      <c r="F104" s="74">
        <f t="shared" si="22"/>
        <v>16</v>
      </c>
      <c r="G104" s="56">
        <f>VLOOKUP(A104,PAGAMENTO!$A:$C,3,0)</f>
        <v>5310356.6500000004</v>
      </c>
      <c r="H104" s="57">
        <f t="shared" si="23"/>
        <v>2.0260651083376036E-4</v>
      </c>
      <c r="I104" s="70" t="str" cm="1">
        <f t="array" ref="I104">_xlfn.IFS(H104&gt;20%,"10",H104&gt;10%,"7",H104&gt;0%,"4",H104=0,"0")</f>
        <v>4</v>
      </c>
      <c r="J104" s="74">
        <f t="shared" si="24"/>
        <v>12</v>
      </c>
      <c r="K104" s="56">
        <f>VLOOKUP(A104,MUNIC!C:E,3,0)</f>
        <v>0</v>
      </c>
      <c r="L104" s="57">
        <f t="shared" si="25"/>
        <v>0</v>
      </c>
      <c r="M104" s="70" t="str">
        <f t="shared" si="26"/>
        <v>0</v>
      </c>
      <c r="N104" s="74">
        <f t="shared" si="27"/>
        <v>0</v>
      </c>
      <c r="O104" s="56">
        <f>VLOOKUP(A104,'BENS MOVEIS'!$A:$C,3,0)</f>
        <v>3580381.12</v>
      </c>
      <c r="P104" s="56">
        <f>VLOOKUP(A104,'BENS IMOVEIS'!$A:$C,3,0)</f>
        <v>1660758.25</v>
      </c>
      <c r="Q104" s="72">
        <f t="shared" si="28"/>
        <v>5241139.37</v>
      </c>
      <c r="R104" s="57">
        <f t="shared" si="29"/>
        <v>6.880310156105492E-5</v>
      </c>
      <c r="S104" s="70" t="str" cm="1">
        <f t="array" ref="S104">_xlfn.IFS(R104&gt;20%,"10",R104&gt;10%,"7",R104&gt;0%,"4",R104=0,"0")</f>
        <v>4</v>
      </c>
      <c r="T104" s="74">
        <f t="shared" si="30"/>
        <v>8</v>
      </c>
      <c r="U104" s="55" t="s">
        <v>772</v>
      </c>
      <c r="V104" s="71" t="str">
        <f t="shared" si="31"/>
        <v>10</v>
      </c>
      <c r="W104" s="74">
        <f t="shared" si="32"/>
        <v>40</v>
      </c>
      <c r="X104" s="55">
        <f>VLOOKUP(A104,'NOTAS AUDITORIA-CONTINUA-OM'!$A:$C,3,0)</f>
        <v>8</v>
      </c>
      <c r="Y104" s="57">
        <f>VLOOKUP(A104,'NOTAS AUDITORIA-CONTINUA-OM'!$A:$D,4,0)</f>
        <v>1.3477088948787063E-3</v>
      </c>
      <c r="Z104" s="71" t="str">
        <f t="shared" si="33"/>
        <v>4</v>
      </c>
      <c r="AA104" s="74">
        <f t="shared" si="34"/>
        <v>12</v>
      </c>
      <c r="AB104" s="55">
        <f>VLOOKUP(A104,'OM em FOCO'!$B:$G,6,0)</f>
        <v>0</v>
      </c>
      <c r="AC104" s="71">
        <f t="shared" si="35"/>
        <v>0</v>
      </c>
      <c r="AD104" s="74">
        <f t="shared" si="36"/>
        <v>0</v>
      </c>
      <c r="AE104" s="71">
        <f>VLOOKUP(A104,OM_SIAFI!$B:$E,4,0)</f>
        <v>0</v>
      </c>
      <c r="AF104" s="74">
        <f t="shared" si="37"/>
        <v>0</v>
      </c>
      <c r="AG104" s="71">
        <f>VLOOKUP(A104,OM_SIAFI!$B:$F,5,0)</f>
        <v>0</v>
      </c>
      <c r="AH104" s="74">
        <f t="shared" si="38"/>
        <v>0</v>
      </c>
      <c r="AI104" s="86">
        <f t="shared" si="39"/>
        <v>88</v>
      </c>
      <c r="AJ104" s="166">
        <f t="shared" si="41"/>
        <v>103</v>
      </c>
    </row>
    <row r="105" spans="1:36" x14ac:dyDescent="0.25">
      <c r="A105" s="55">
        <v>791590</v>
      </c>
      <c r="B105" s="55" t="s">
        <v>548</v>
      </c>
      <c r="C105" s="56">
        <f>VLOOKUP(A105,EXEC_LICITACAO!$A:$Z,25,0)</f>
        <v>480428.88</v>
      </c>
      <c r="D105" s="63">
        <f t="shared" si="40"/>
        <v>1.4240750142433812E-5</v>
      </c>
      <c r="E105" s="70" t="str" cm="1">
        <f t="array" ref="E105">_xlfn.IFS(D105&gt;20%,"10",D105&gt;10%,"7",D105&gt;0%,"4",D105=0,"0")</f>
        <v>4</v>
      </c>
      <c r="F105" s="74">
        <f t="shared" si="22"/>
        <v>16</v>
      </c>
      <c r="G105" s="56">
        <f>VLOOKUP(A105,PAGAMENTO!$A:$C,3,0)</f>
        <v>51038467.960000001</v>
      </c>
      <c r="H105" s="57">
        <f t="shared" si="23"/>
        <v>1.9472752195798884E-3</v>
      </c>
      <c r="I105" s="70" t="str" cm="1">
        <f t="array" ref="I105">_xlfn.IFS(H105&gt;20%,"10",H105&gt;10%,"7",H105&gt;0%,"4",H105=0,"0")</f>
        <v>4</v>
      </c>
      <c r="J105" s="74">
        <f t="shared" si="24"/>
        <v>12</v>
      </c>
      <c r="K105" s="56">
        <f>VLOOKUP(A105,MUNIC!C:E,3,0)</f>
        <v>0</v>
      </c>
      <c r="L105" s="57">
        <f t="shared" si="25"/>
        <v>0</v>
      </c>
      <c r="M105" s="70" t="str">
        <f t="shared" si="26"/>
        <v>0</v>
      </c>
      <c r="N105" s="74">
        <f t="shared" si="27"/>
        <v>0</v>
      </c>
      <c r="O105" s="56">
        <f>VLOOKUP(A105,'BENS MOVEIS'!$A:$C,3,0)</f>
        <v>264303740.16</v>
      </c>
      <c r="P105" s="56">
        <v>0</v>
      </c>
      <c r="Q105" s="72">
        <f t="shared" si="28"/>
        <v>264303740.16</v>
      </c>
      <c r="R105" s="57">
        <f t="shared" si="29"/>
        <v>3.4696495920876745E-3</v>
      </c>
      <c r="S105" s="70" t="str" cm="1">
        <f t="array" ref="S105">_xlfn.IFS(R105&gt;20%,"10",R105&gt;10%,"7",R105&gt;0%,"4",R105=0,"0")</f>
        <v>4</v>
      </c>
      <c r="T105" s="74">
        <f t="shared" si="30"/>
        <v>8</v>
      </c>
      <c r="U105" s="55" t="s">
        <v>772</v>
      </c>
      <c r="V105" s="71" t="str">
        <f t="shared" si="31"/>
        <v>10</v>
      </c>
      <c r="W105" s="74">
        <f t="shared" si="32"/>
        <v>40</v>
      </c>
      <c r="X105" s="55">
        <f>VLOOKUP(A105,'NOTAS AUDITORIA-CONTINUA-OM'!$A:$C,3,0)</f>
        <v>17</v>
      </c>
      <c r="Y105" s="57">
        <f>VLOOKUP(A105,'NOTAS AUDITORIA-CONTINUA-OM'!$A:$D,4,0)</f>
        <v>2.8638814016172507E-3</v>
      </c>
      <c r="Z105" s="71" t="str">
        <f t="shared" si="33"/>
        <v>4</v>
      </c>
      <c r="AA105" s="74">
        <f t="shared" si="34"/>
        <v>12</v>
      </c>
      <c r="AB105" s="55">
        <f>VLOOKUP(A105,'OM em FOCO'!$B:$G,6,0)</f>
        <v>0</v>
      </c>
      <c r="AC105" s="71">
        <f t="shared" si="35"/>
        <v>0</v>
      </c>
      <c r="AD105" s="74">
        <f t="shared" si="36"/>
        <v>0</v>
      </c>
      <c r="AE105" s="71">
        <f>VLOOKUP(A105,OM_SIAFI!$B:$E,4,0)</f>
        <v>0</v>
      </c>
      <c r="AF105" s="74">
        <f t="shared" si="37"/>
        <v>0</v>
      </c>
      <c r="AG105" s="71">
        <f>VLOOKUP(A105,OM_SIAFI!$B:$F,5,0)</f>
        <v>0</v>
      </c>
      <c r="AH105" s="74">
        <f t="shared" si="38"/>
        <v>0</v>
      </c>
      <c r="AI105" s="86">
        <f t="shared" si="39"/>
        <v>88</v>
      </c>
      <c r="AJ105" s="166">
        <f t="shared" si="41"/>
        <v>104</v>
      </c>
    </row>
    <row r="106" spans="1:36" x14ac:dyDescent="0.25">
      <c r="A106" s="55">
        <v>789322</v>
      </c>
      <c r="B106" s="55" t="s">
        <v>519</v>
      </c>
      <c r="C106" s="56">
        <f>VLOOKUP(A106,EXEC_LICITACAO!$A:$Z,25,0)</f>
        <v>475661.35</v>
      </c>
      <c r="D106" s="63">
        <f t="shared" si="40"/>
        <v>1.4099432235969576E-5</v>
      </c>
      <c r="E106" s="70" t="str" cm="1">
        <f t="array" ref="E106">_xlfn.IFS(D106&gt;20%,"10",D106&gt;10%,"7",D106&gt;0%,"4",D106=0,"0")</f>
        <v>4</v>
      </c>
      <c r="F106" s="74">
        <f t="shared" si="22"/>
        <v>16</v>
      </c>
      <c r="G106" s="56">
        <f>VLOOKUP(A106,PAGAMENTO!$A:$C,3,0)</f>
        <v>8006741.1100000013</v>
      </c>
      <c r="H106" s="57">
        <f t="shared" si="23"/>
        <v>3.0548190759397103E-4</v>
      </c>
      <c r="I106" s="70" t="str" cm="1">
        <f t="array" ref="I106">_xlfn.IFS(H106&gt;20%,"10",H106&gt;10%,"7",H106&gt;0%,"4",H106=0,"0")</f>
        <v>4</v>
      </c>
      <c r="J106" s="74">
        <f t="shared" si="24"/>
        <v>12</v>
      </c>
      <c r="K106" s="56">
        <f>VLOOKUP(A106,MUNIC!C:E,3,0)</f>
        <v>0</v>
      </c>
      <c r="L106" s="57">
        <f t="shared" si="25"/>
        <v>0</v>
      </c>
      <c r="M106" s="70" t="str">
        <f t="shared" si="26"/>
        <v>0</v>
      </c>
      <c r="N106" s="74">
        <f t="shared" si="27"/>
        <v>0</v>
      </c>
      <c r="O106" s="56">
        <f>VLOOKUP(A106,'BENS MOVEIS'!$A:$C,3,0)</f>
        <v>3192320.52</v>
      </c>
      <c r="P106" s="56">
        <v>0</v>
      </c>
      <c r="Q106" s="72">
        <f t="shared" si="28"/>
        <v>3192320.52</v>
      </c>
      <c r="R106" s="57">
        <f t="shared" si="29"/>
        <v>4.1907214719420762E-5</v>
      </c>
      <c r="S106" s="70" t="str" cm="1">
        <f t="array" ref="S106">_xlfn.IFS(R106&gt;20%,"10",R106&gt;10%,"7",R106&gt;0%,"4",R106=0,"0")</f>
        <v>4</v>
      </c>
      <c r="T106" s="74">
        <f t="shared" si="30"/>
        <v>8</v>
      </c>
      <c r="U106" s="55" t="s">
        <v>772</v>
      </c>
      <c r="V106" s="71" t="str">
        <f t="shared" si="31"/>
        <v>10</v>
      </c>
      <c r="W106" s="74">
        <f t="shared" si="32"/>
        <v>40</v>
      </c>
      <c r="X106" s="55">
        <f>VLOOKUP(A106,'NOTAS AUDITORIA-CONTINUA-OM'!$A:$C,3,0)</f>
        <v>5</v>
      </c>
      <c r="Y106" s="57">
        <f>VLOOKUP(A106,'NOTAS AUDITORIA-CONTINUA-OM'!$A:$D,4,0)</f>
        <v>8.4231805929919142E-4</v>
      </c>
      <c r="Z106" s="71" t="str">
        <f t="shared" si="33"/>
        <v>4</v>
      </c>
      <c r="AA106" s="74">
        <f t="shared" si="34"/>
        <v>12</v>
      </c>
      <c r="AB106" s="55">
        <f>VLOOKUP(A106,'OM em FOCO'!$B:$G,6,0)</f>
        <v>0</v>
      </c>
      <c r="AC106" s="71">
        <f t="shared" si="35"/>
        <v>0</v>
      </c>
      <c r="AD106" s="74">
        <f t="shared" si="36"/>
        <v>0</v>
      </c>
      <c r="AE106" s="71">
        <f>VLOOKUP(A106,OM_SIAFI!$B:$E,4,0)</f>
        <v>0</v>
      </c>
      <c r="AF106" s="74">
        <f t="shared" si="37"/>
        <v>0</v>
      </c>
      <c r="AG106" s="71">
        <f>VLOOKUP(A106,OM_SIAFI!$B:$F,5,0)</f>
        <v>0</v>
      </c>
      <c r="AH106" s="74">
        <f t="shared" si="38"/>
        <v>0</v>
      </c>
      <c r="AI106" s="86">
        <f t="shared" si="39"/>
        <v>88</v>
      </c>
      <c r="AJ106" s="166">
        <f t="shared" si="41"/>
        <v>105</v>
      </c>
    </row>
    <row r="107" spans="1:36" x14ac:dyDescent="0.25">
      <c r="A107" s="55">
        <v>767000</v>
      </c>
      <c r="B107" s="55" t="s">
        <v>286</v>
      </c>
      <c r="C107" s="56">
        <f>VLOOKUP(A107,EXEC_LICITACAO!$A:$Z,25,0)</f>
        <v>326560.42000000004</v>
      </c>
      <c r="D107" s="63">
        <f t="shared" si="40"/>
        <v>9.6798205545600123E-6</v>
      </c>
      <c r="E107" s="70" t="str" cm="1">
        <f t="array" ref="E107">_xlfn.IFS(D107&gt;20%,"10",D107&gt;10%,"7",D107&gt;0%,"4",D107=0,"0")</f>
        <v>4</v>
      </c>
      <c r="F107" s="74">
        <f t="shared" si="22"/>
        <v>16</v>
      </c>
      <c r="G107" s="56">
        <f>VLOOKUP(A107,PAGAMENTO!$A:$C,3,0)</f>
        <v>10175457.249999998</v>
      </c>
      <c r="H107" s="57">
        <f t="shared" si="23"/>
        <v>3.882251278848832E-4</v>
      </c>
      <c r="I107" s="70" t="str" cm="1">
        <f t="array" ref="I107">_xlfn.IFS(H107&gt;20%,"10",H107&gt;10%,"7",H107&gt;0%,"4",H107=0,"0")</f>
        <v>4</v>
      </c>
      <c r="J107" s="74">
        <f t="shared" si="24"/>
        <v>12</v>
      </c>
      <c r="K107" s="56">
        <f>VLOOKUP(A107,MUNIC!C:E,3,0)</f>
        <v>0</v>
      </c>
      <c r="L107" s="57">
        <f t="shared" si="25"/>
        <v>0</v>
      </c>
      <c r="M107" s="70" t="str">
        <f t="shared" si="26"/>
        <v>0</v>
      </c>
      <c r="N107" s="74">
        <f t="shared" si="27"/>
        <v>0</v>
      </c>
      <c r="O107" s="56">
        <f>VLOOKUP(A107,'BENS MOVEIS'!$A:$C,3,0)</f>
        <v>1563989.44</v>
      </c>
      <c r="P107" s="56">
        <f>VLOOKUP(A107,'BENS IMOVEIS'!$A:$C,3,0)</f>
        <v>1374502.16</v>
      </c>
      <c r="Q107" s="72">
        <f t="shared" si="28"/>
        <v>2938491.5999999996</v>
      </c>
      <c r="R107" s="57">
        <f t="shared" si="29"/>
        <v>3.8575073417882941E-5</v>
      </c>
      <c r="S107" s="70" t="str" cm="1">
        <f t="array" ref="S107">_xlfn.IFS(R107&gt;20%,"10",R107&gt;10%,"7",R107&gt;0%,"4",R107=0,"0")</f>
        <v>4</v>
      </c>
      <c r="T107" s="74">
        <f t="shared" si="30"/>
        <v>8</v>
      </c>
      <c r="U107" s="55" t="s">
        <v>772</v>
      </c>
      <c r="V107" s="71" t="str">
        <f t="shared" si="31"/>
        <v>10</v>
      </c>
      <c r="W107" s="74">
        <f t="shared" si="32"/>
        <v>40</v>
      </c>
      <c r="X107" s="55">
        <f>VLOOKUP(A107,'NOTAS AUDITORIA-CONTINUA-OM'!$A:$C,3,0)</f>
        <v>5</v>
      </c>
      <c r="Y107" s="57">
        <f>VLOOKUP(A107,'NOTAS AUDITORIA-CONTINUA-OM'!$A:$D,4,0)</f>
        <v>8.4231805929919142E-4</v>
      </c>
      <c r="Z107" s="71" t="str">
        <f t="shared" si="33"/>
        <v>4</v>
      </c>
      <c r="AA107" s="74">
        <f t="shared" si="34"/>
        <v>12</v>
      </c>
      <c r="AB107" s="55">
        <f>VLOOKUP(A107,'OM em FOCO'!$B:$G,6,0)</f>
        <v>0</v>
      </c>
      <c r="AC107" s="71">
        <f t="shared" si="35"/>
        <v>0</v>
      </c>
      <c r="AD107" s="74">
        <f t="shared" si="36"/>
        <v>0</v>
      </c>
      <c r="AE107" s="71">
        <f>VLOOKUP(A107,OM_SIAFI!$B:$E,4,0)</f>
        <v>0</v>
      </c>
      <c r="AF107" s="74">
        <f t="shared" si="37"/>
        <v>0</v>
      </c>
      <c r="AG107" s="71">
        <f>VLOOKUP(A107,OM_SIAFI!$B:$F,5,0)</f>
        <v>0</v>
      </c>
      <c r="AH107" s="74">
        <f t="shared" si="38"/>
        <v>0</v>
      </c>
      <c r="AI107" s="86">
        <f t="shared" si="39"/>
        <v>88</v>
      </c>
      <c r="AJ107" s="166">
        <f t="shared" si="41"/>
        <v>106</v>
      </c>
    </row>
    <row r="108" spans="1:36" x14ac:dyDescent="0.25">
      <c r="A108" s="55">
        <v>716000</v>
      </c>
      <c r="B108" s="55" t="s">
        <v>192</v>
      </c>
      <c r="C108" s="56">
        <f>VLOOKUP(A108,EXEC_LICITACAO!$A:$Z,25,0)</f>
        <v>272650.67</v>
      </c>
      <c r="D108" s="63">
        <f t="shared" si="40"/>
        <v>8.0818415155166657E-6</v>
      </c>
      <c r="E108" s="70" t="str" cm="1">
        <f t="array" ref="E108">_xlfn.IFS(D108&gt;20%,"10",D108&gt;10%,"7",D108&gt;0%,"4",D108=0,"0")</f>
        <v>4</v>
      </c>
      <c r="F108" s="74">
        <f t="shared" si="22"/>
        <v>16</v>
      </c>
      <c r="G108" s="56">
        <f>VLOOKUP(A108,PAGAMENTO!$A:$C,3,0)</f>
        <v>6420566.2600000016</v>
      </c>
      <c r="H108" s="57">
        <f t="shared" si="23"/>
        <v>2.4496443709022189E-4</v>
      </c>
      <c r="I108" s="70" t="str" cm="1">
        <f t="array" ref="I108">_xlfn.IFS(H108&gt;20%,"10",H108&gt;10%,"7",H108&gt;0%,"4",H108=0,"0")</f>
        <v>4</v>
      </c>
      <c r="J108" s="74">
        <f t="shared" si="24"/>
        <v>12</v>
      </c>
      <c r="K108" s="56">
        <f>VLOOKUP(A108,MUNIC!C:E,3,0)</f>
        <v>0</v>
      </c>
      <c r="L108" s="57">
        <f t="shared" si="25"/>
        <v>0</v>
      </c>
      <c r="M108" s="70" t="str">
        <f t="shared" si="26"/>
        <v>0</v>
      </c>
      <c r="N108" s="74">
        <f t="shared" si="27"/>
        <v>0</v>
      </c>
      <c r="O108" s="56">
        <f>VLOOKUP(A108,'BENS MOVEIS'!$A:$C,3,0)</f>
        <v>626026.81000000006</v>
      </c>
      <c r="P108" s="56">
        <v>0</v>
      </c>
      <c r="Q108" s="72">
        <f t="shared" si="28"/>
        <v>626026.81000000006</v>
      </c>
      <c r="R108" s="57">
        <f t="shared" si="29"/>
        <v>8.2181722613442422E-6</v>
      </c>
      <c r="S108" s="70" t="str" cm="1">
        <f t="array" ref="S108">_xlfn.IFS(R108&gt;20%,"10",R108&gt;10%,"7",R108&gt;0%,"4",R108=0,"0")</f>
        <v>4</v>
      </c>
      <c r="T108" s="74">
        <f t="shared" si="30"/>
        <v>8</v>
      </c>
      <c r="U108" s="55" t="s">
        <v>772</v>
      </c>
      <c r="V108" s="71" t="str">
        <f t="shared" si="31"/>
        <v>10</v>
      </c>
      <c r="W108" s="74">
        <f t="shared" si="32"/>
        <v>40</v>
      </c>
      <c r="X108" s="55">
        <f>VLOOKUP(A108,'NOTAS AUDITORIA-CONTINUA-OM'!$A:$C,3,0)</f>
        <v>5</v>
      </c>
      <c r="Y108" s="57">
        <f>VLOOKUP(A108,'NOTAS AUDITORIA-CONTINUA-OM'!$A:$D,4,0)</f>
        <v>8.4231805929919142E-4</v>
      </c>
      <c r="Z108" s="71" t="str">
        <f t="shared" si="33"/>
        <v>4</v>
      </c>
      <c r="AA108" s="74">
        <f t="shared" si="34"/>
        <v>12</v>
      </c>
      <c r="AB108" s="55">
        <f>VLOOKUP(A108,'OM em FOCO'!$B:$G,6,0)</f>
        <v>0</v>
      </c>
      <c r="AC108" s="71">
        <f t="shared" si="35"/>
        <v>0</v>
      </c>
      <c r="AD108" s="74">
        <f t="shared" si="36"/>
        <v>0</v>
      </c>
      <c r="AE108" s="71">
        <f>VLOOKUP(A108,OM_SIAFI!$B:$E,4,0)</f>
        <v>0</v>
      </c>
      <c r="AF108" s="74">
        <f t="shared" si="37"/>
        <v>0</v>
      </c>
      <c r="AG108" s="71">
        <f>VLOOKUP(A108,OM_SIAFI!$B:$F,5,0)</f>
        <v>0</v>
      </c>
      <c r="AH108" s="74">
        <f t="shared" si="38"/>
        <v>0</v>
      </c>
      <c r="AI108" s="86">
        <f t="shared" si="39"/>
        <v>88</v>
      </c>
      <c r="AJ108" s="166">
        <f t="shared" si="41"/>
        <v>107</v>
      </c>
    </row>
    <row r="109" spans="1:36" x14ac:dyDescent="0.25">
      <c r="A109" s="55">
        <v>713000</v>
      </c>
      <c r="B109" s="55" t="s">
        <v>189</v>
      </c>
      <c r="C109" s="56">
        <f>VLOOKUP(A109,EXEC_LICITACAO!$A:$Z,25,0)</f>
        <v>269770.19</v>
      </c>
      <c r="D109" s="63">
        <f t="shared" si="40"/>
        <v>7.9964590631331246E-6</v>
      </c>
      <c r="E109" s="70" t="str" cm="1">
        <f t="array" ref="E109">_xlfn.IFS(D109&gt;20%,"10",D109&gt;10%,"7",D109&gt;0%,"4",D109=0,"0")</f>
        <v>4</v>
      </c>
      <c r="F109" s="74">
        <f t="shared" si="22"/>
        <v>16</v>
      </c>
      <c r="G109" s="56">
        <f>VLOOKUP(A109,PAGAMENTO!$A:$C,3,0)</f>
        <v>8309751.6399999987</v>
      </c>
      <c r="H109" s="57">
        <f t="shared" si="23"/>
        <v>3.1704269536689548E-4</v>
      </c>
      <c r="I109" s="70" t="str" cm="1">
        <f t="array" ref="I109">_xlfn.IFS(H109&gt;20%,"10",H109&gt;10%,"7",H109&gt;0%,"4",H109=0,"0")</f>
        <v>4</v>
      </c>
      <c r="J109" s="74">
        <f t="shared" si="24"/>
        <v>12</v>
      </c>
      <c r="K109" s="56">
        <f>VLOOKUP(A109,MUNIC!C:E,3,0)</f>
        <v>0</v>
      </c>
      <c r="L109" s="57">
        <f t="shared" si="25"/>
        <v>0</v>
      </c>
      <c r="M109" s="70" t="str">
        <f t="shared" si="26"/>
        <v>0</v>
      </c>
      <c r="N109" s="74">
        <f t="shared" si="27"/>
        <v>0</v>
      </c>
      <c r="O109" s="56">
        <f>VLOOKUP(A109,'BENS MOVEIS'!$A:$C,3,0)</f>
        <v>1091988.94</v>
      </c>
      <c r="P109" s="56">
        <v>0</v>
      </c>
      <c r="Q109" s="72">
        <f t="shared" si="28"/>
        <v>1091988.94</v>
      </c>
      <c r="R109" s="57">
        <f t="shared" si="29"/>
        <v>1.4335094077524732E-5</v>
      </c>
      <c r="S109" s="70" t="str" cm="1">
        <f t="array" ref="S109">_xlfn.IFS(R109&gt;20%,"10",R109&gt;10%,"7",R109&gt;0%,"4",R109=0,"0")</f>
        <v>4</v>
      </c>
      <c r="T109" s="74">
        <f t="shared" si="30"/>
        <v>8</v>
      </c>
      <c r="U109" s="55" t="s">
        <v>772</v>
      </c>
      <c r="V109" s="71" t="str">
        <f t="shared" si="31"/>
        <v>10</v>
      </c>
      <c r="W109" s="74">
        <f t="shared" si="32"/>
        <v>40</v>
      </c>
      <c r="X109" s="55">
        <f>VLOOKUP(A109,'NOTAS AUDITORIA-CONTINUA-OM'!$A:$C,3,0)</f>
        <v>5</v>
      </c>
      <c r="Y109" s="57">
        <f>VLOOKUP(A109,'NOTAS AUDITORIA-CONTINUA-OM'!$A:$D,4,0)</f>
        <v>8.4231805929919142E-4</v>
      </c>
      <c r="Z109" s="71" t="str">
        <f t="shared" si="33"/>
        <v>4</v>
      </c>
      <c r="AA109" s="74">
        <f t="shared" si="34"/>
        <v>12</v>
      </c>
      <c r="AB109" s="55">
        <f>VLOOKUP(A109,'OM em FOCO'!$B:$G,6,0)</f>
        <v>0</v>
      </c>
      <c r="AC109" s="71">
        <f t="shared" si="35"/>
        <v>0</v>
      </c>
      <c r="AD109" s="74">
        <f t="shared" si="36"/>
        <v>0</v>
      </c>
      <c r="AE109" s="71">
        <f>VLOOKUP(A109,OM_SIAFI!$B:$E,4,0)</f>
        <v>0</v>
      </c>
      <c r="AF109" s="74">
        <f t="shared" si="37"/>
        <v>0</v>
      </c>
      <c r="AG109" s="71">
        <f>VLOOKUP(A109,OM_SIAFI!$B:$F,5,0)</f>
        <v>0</v>
      </c>
      <c r="AH109" s="74">
        <f t="shared" si="38"/>
        <v>0</v>
      </c>
      <c r="AI109" s="86">
        <f t="shared" si="39"/>
        <v>88</v>
      </c>
      <c r="AJ109" s="166">
        <f t="shared" si="41"/>
        <v>108</v>
      </c>
    </row>
    <row r="110" spans="1:36" x14ac:dyDescent="0.25">
      <c r="A110" s="55">
        <v>765710</v>
      </c>
      <c r="B110" s="55" t="s">
        <v>281</v>
      </c>
      <c r="C110" s="56">
        <f>VLOOKUP(A110,EXEC_LICITACAO!$A:$Z,25,0)</f>
        <v>133192.60999999999</v>
      </c>
      <c r="D110" s="63">
        <f t="shared" si="40"/>
        <v>3.9480613235170856E-6</v>
      </c>
      <c r="E110" s="70" t="str" cm="1">
        <f t="array" ref="E110">_xlfn.IFS(D110&gt;20%,"10",D110&gt;10%,"7",D110&gt;0%,"4",D110=0,"0")</f>
        <v>4</v>
      </c>
      <c r="F110" s="74">
        <f t="shared" si="22"/>
        <v>16</v>
      </c>
      <c r="G110" s="56">
        <f>VLOOKUP(A110,PAGAMENTO!$A:$C,3,0)</f>
        <v>8307079.1200000001</v>
      </c>
      <c r="H110" s="57">
        <f t="shared" si="23"/>
        <v>3.1694073047300591E-4</v>
      </c>
      <c r="I110" s="70" t="str" cm="1">
        <f t="array" ref="I110">_xlfn.IFS(H110&gt;20%,"10",H110&gt;10%,"7",H110&gt;0%,"4",H110=0,"0")</f>
        <v>4</v>
      </c>
      <c r="J110" s="74">
        <f t="shared" si="24"/>
        <v>12</v>
      </c>
      <c r="K110" s="56">
        <f>VLOOKUP(A110,MUNIC!C:E,3,0)</f>
        <v>0</v>
      </c>
      <c r="L110" s="57">
        <f t="shared" si="25"/>
        <v>0</v>
      </c>
      <c r="M110" s="70" t="str">
        <f t="shared" si="26"/>
        <v>0</v>
      </c>
      <c r="N110" s="74">
        <f t="shared" si="27"/>
        <v>0</v>
      </c>
      <c r="O110" s="56">
        <f>VLOOKUP(A110,'BENS MOVEIS'!$A:$C,3,0)</f>
        <v>1972168.52</v>
      </c>
      <c r="P110" s="56">
        <v>0</v>
      </c>
      <c r="Q110" s="72">
        <f t="shared" si="28"/>
        <v>1972168.52</v>
      </c>
      <c r="R110" s="57">
        <f t="shared" si="29"/>
        <v>2.5889658984030293E-5</v>
      </c>
      <c r="S110" s="70" t="str" cm="1">
        <f t="array" ref="S110">_xlfn.IFS(R110&gt;20%,"10",R110&gt;10%,"7",R110&gt;0%,"4",R110=0,"0")</f>
        <v>4</v>
      </c>
      <c r="T110" s="74">
        <f t="shared" si="30"/>
        <v>8</v>
      </c>
      <c r="U110" s="55" t="s">
        <v>772</v>
      </c>
      <c r="V110" s="71" t="str">
        <f t="shared" si="31"/>
        <v>10</v>
      </c>
      <c r="W110" s="74">
        <f t="shared" si="32"/>
        <v>40</v>
      </c>
      <c r="X110" s="55">
        <f>VLOOKUP(A110,'NOTAS AUDITORIA-CONTINUA-OM'!$A:$C,3,0)</f>
        <v>3</v>
      </c>
      <c r="Y110" s="57">
        <f>VLOOKUP(A110,'NOTAS AUDITORIA-CONTINUA-OM'!$A:$D,4,0)</f>
        <v>5.0539083557951485E-4</v>
      </c>
      <c r="Z110" s="71" t="str">
        <f t="shared" si="33"/>
        <v>4</v>
      </c>
      <c r="AA110" s="74">
        <f t="shared" si="34"/>
        <v>12</v>
      </c>
      <c r="AB110" s="55">
        <f>VLOOKUP(A110,'OM em FOCO'!$B:$G,6,0)</f>
        <v>0</v>
      </c>
      <c r="AC110" s="71">
        <f t="shared" si="35"/>
        <v>0</v>
      </c>
      <c r="AD110" s="74">
        <f t="shared" si="36"/>
        <v>0</v>
      </c>
      <c r="AE110" s="71">
        <f>VLOOKUP(A110,OM_SIAFI!$B:$E,4,0)</f>
        <v>0</v>
      </c>
      <c r="AF110" s="74">
        <f t="shared" si="37"/>
        <v>0</v>
      </c>
      <c r="AG110" s="71">
        <f>VLOOKUP(A110,OM_SIAFI!$B:$F,5,0)</f>
        <v>0</v>
      </c>
      <c r="AH110" s="74">
        <f t="shared" si="38"/>
        <v>0</v>
      </c>
      <c r="AI110" s="86">
        <f t="shared" si="39"/>
        <v>88</v>
      </c>
      <c r="AJ110" s="166">
        <f t="shared" si="41"/>
        <v>109</v>
      </c>
    </row>
    <row r="111" spans="1:36" x14ac:dyDescent="0.25">
      <c r="A111" s="55">
        <v>784000</v>
      </c>
      <c r="B111" s="55" t="s">
        <v>389</v>
      </c>
      <c r="C111" s="56">
        <v>0</v>
      </c>
      <c r="D111" s="63">
        <f t="shared" si="40"/>
        <v>0</v>
      </c>
      <c r="E111" s="70" t="str" cm="1">
        <f t="array" ref="E111">_xlfn.IFS(D111&gt;20%,"10",D111&gt;10%,"7",D111&gt;0%,"4",D111=0,"0")</f>
        <v>0</v>
      </c>
      <c r="F111" s="74">
        <f t="shared" si="22"/>
        <v>0</v>
      </c>
      <c r="G111" s="56">
        <f>VLOOKUP(A111,PAGAMENTO!$A:$C,3,0)</f>
        <v>54616566.210000001</v>
      </c>
      <c r="H111" s="57">
        <f t="shared" si="23"/>
        <v>2.0837907211993293E-3</v>
      </c>
      <c r="I111" s="70" t="str" cm="1">
        <f t="array" ref="I111">_xlfn.IFS(H111&gt;20%,"10",H111&gt;10%,"7",H111&gt;0%,"4",H111=0,"0")</f>
        <v>4</v>
      </c>
      <c r="J111" s="74">
        <f t="shared" si="24"/>
        <v>12</v>
      </c>
      <c r="K111" s="56">
        <f>VLOOKUP(A111,MUNIC!C:E,3,0)</f>
        <v>806361.59999999998</v>
      </c>
      <c r="L111" s="57">
        <f t="shared" si="25"/>
        <v>3.7957463366584047E-3</v>
      </c>
      <c r="M111" s="70" t="str">
        <f t="shared" si="26"/>
        <v>4</v>
      </c>
      <c r="N111" s="74">
        <f t="shared" si="27"/>
        <v>8</v>
      </c>
      <c r="O111" s="56">
        <f>VLOOKUP(A111,'BENS MOVEIS'!$A:$C,3,0)</f>
        <v>7757396.6600000001</v>
      </c>
      <c r="P111" s="56">
        <v>0</v>
      </c>
      <c r="Q111" s="72">
        <f t="shared" si="28"/>
        <v>7757396.6600000001</v>
      </c>
      <c r="R111" s="57">
        <f t="shared" si="29"/>
        <v>1.0183529049092398E-4</v>
      </c>
      <c r="S111" s="70" t="str" cm="1">
        <f t="array" ref="S111">_xlfn.IFS(R111&gt;20%,"10",R111&gt;10%,"7",R111&gt;0%,"4",R111=0,"0")</f>
        <v>4</v>
      </c>
      <c r="T111" s="74">
        <f t="shared" si="30"/>
        <v>8</v>
      </c>
      <c r="U111" s="55" t="s">
        <v>772</v>
      </c>
      <c r="V111" s="71" t="str">
        <f t="shared" si="31"/>
        <v>10</v>
      </c>
      <c r="W111" s="74">
        <f t="shared" si="32"/>
        <v>40</v>
      </c>
      <c r="X111" s="55">
        <f>VLOOKUP(A111,'NOTAS AUDITORIA-CONTINUA-OM'!$A:$C,3,0)</f>
        <v>9</v>
      </c>
      <c r="Y111" s="57">
        <f>VLOOKUP(A111,'NOTAS AUDITORIA-CONTINUA-OM'!$A:$D,4,0)</f>
        <v>1.5161725067385444E-3</v>
      </c>
      <c r="Z111" s="71" t="str">
        <f t="shared" si="33"/>
        <v>4</v>
      </c>
      <c r="AA111" s="74">
        <f t="shared" si="34"/>
        <v>12</v>
      </c>
      <c r="AB111" s="55">
        <f>VLOOKUP(A111,'OM em FOCO'!$B:$G,6,0)</f>
        <v>1</v>
      </c>
      <c r="AC111" s="71">
        <f t="shared" si="35"/>
        <v>2</v>
      </c>
      <c r="AD111" s="74">
        <f t="shared" si="36"/>
        <v>4</v>
      </c>
      <c r="AE111" s="71">
        <f>VLOOKUP(A111,OM_SIAFI!$B:$E,4,0)</f>
        <v>0</v>
      </c>
      <c r="AF111" s="74">
        <f t="shared" si="37"/>
        <v>0</v>
      </c>
      <c r="AG111" s="71">
        <f>VLOOKUP(A111,OM_SIAFI!$B:$F,5,0)</f>
        <v>4</v>
      </c>
      <c r="AH111" s="74">
        <f t="shared" si="38"/>
        <v>4</v>
      </c>
      <c r="AI111" s="86">
        <f t="shared" si="39"/>
        <v>88</v>
      </c>
      <c r="AJ111" s="166">
        <f t="shared" si="41"/>
        <v>110</v>
      </c>
    </row>
    <row r="112" spans="1:36" x14ac:dyDescent="0.25">
      <c r="A112" s="55">
        <v>732100</v>
      </c>
      <c r="B112" s="55" t="s">
        <v>212</v>
      </c>
      <c r="C112" s="56">
        <f>VLOOKUP(A112,EXEC_LICITACAO!$A:$Z,25,0)</f>
        <v>8168637.459999999</v>
      </c>
      <c r="D112" s="63">
        <f t="shared" si="40"/>
        <v>2.4213266503043105E-4</v>
      </c>
      <c r="E112" s="70" t="str" cm="1">
        <f t="array" ref="E112">_xlfn.IFS(D112&gt;20%,"10",D112&gt;10%,"7",D112&gt;0%,"4",D112=0,"0")</f>
        <v>4</v>
      </c>
      <c r="F112" s="74">
        <f t="shared" si="22"/>
        <v>16</v>
      </c>
      <c r="G112" s="56">
        <f>VLOOKUP(A112,PAGAMENTO!$A:$C,3,0)</f>
        <v>168825216.31000003</v>
      </c>
      <c r="H112" s="57">
        <f t="shared" si="23"/>
        <v>6.4412035333491127E-3</v>
      </c>
      <c r="I112" s="70" t="str" cm="1">
        <f t="array" ref="I112">_xlfn.IFS(H112&gt;20%,"10",H112&gt;10%,"7",H112&gt;0%,"4",H112=0,"0")</f>
        <v>4</v>
      </c>
      <c r="J112" s="74">
        <f t="shared" si="24"/>
        <v>12</v>
      </c>
      <c r="K112" s="56">
        <f>VLOOKUP(A112,MUNIC!C:E,3,0)</f>
        <v>4486230.55</v>
      </c>
      <c r="L112" s="57">
        <f t="shared" si="25"/>
        <v>2.1117812623477505E-2</v>
      </c>
      <c r="M112" s="70" t="str">
        <f t="shared" si="26"/>
        <v>4</v>
      </c>
      <c r="N112" s="74">
        <f t="shared" si="27"/>
        <v>8</v>
      </c>
      <c r="O112" s="56">
        <f>VLOOKUP(A112,'BENS MOVEIS'!$A:$C,3,0)</f>
        <v>18725277.140000001</v>
      </c>
      <c r="P112" s="56">
        <v>0</v>
      </c>
      <c r="Q112" s="72">
        <f t="shared" si="28"/>
        <v>18725277.140000001</v>
      </c>
      <c r="R112" s="57">
        <f t="shared" si="29"/>
        <v>2.4581623457617006E-4</v>
      </c>
      <c r="S112" s="70" t="str" cm="1">
        <f t="array" ref="S112">_xlfn.IFS(R112&gt;20%,"10",R112&gt;10%,"7",R112&gt;0%,"4",R112=0,"0")</f>
        <v>4</v>
      </c>
      <c r="T112" s="74">
        <f t="shared" si="30"/>
        <v>8</v>
      </c>
      <c r="U112" s="55">
        <f>VLOOKUP(A112,'Tempo sem Auditoria'!$A:$M,13,0)</f>
        <v>3</v>
      </c>
      <c r="V112" s="71" t="str">
        <f t="shared" si="31"/>
        <v>4</v>
      </c>
      <c r="W112" s="74">
        <f t="shared" si="32"/>
        <v>16</v>
      </c>
      <c r="X112" s="55">
        <f>VLOOKUP(A112,'NOTAS AUDITORIA-CONTINUA-OM'!$A:$C,3,0)</f>
        <v>58</v>
      </c>
      <c r="Y112" s="57">
        <f>VLOOKUP(A112,'NOTAS AUDITORIA-CONTINUA-OM'!$A:$D,4,0)</f>
        <v>9.7708894878706203E-3</v>
      </c>
      <c r="Z112" s="71" t="str">
        <f t="shared" si="33"/>
        <v>4</v>
      </c>
      <c r="AA112" s="74">
        <f t="shared" si="34"/>
        <v>12</v>
      </c>
      <c r="AB112" s="55">
        <f>VLOOKUP(A112,'OM em FOCO'!$B:$G,6,0)</f>
        <v>1</v>
      </c>
      <c r="AC112" s="71">
        <f t="shared" si="35"/>
        <v>2</v>
      </c>
      <c r="AD112" s="74">
        <f t="shared" si="36"/>
        <v>4</v>
      </c>
      <c r="AE112" s="71">
        <f>VLOOKUP(A112,OM_SIAFI!$B:$E,4,0)</f>
        <v>10</v>
      </c>
      <c r="AF112" s="74">
        <f t="shared" si="37"/>
        <v>10</v>
      </c>
      <c r="AG112" s="71">
        <f>VLOOKUP(A112,OM_SIAFI!$B:$F,5,0)</f>
        <v>0</v>
      </c>
      <c r="AH112" s="74">
        <f t="shared" si="38"/>
        <v>0</v>
      </c>
      <c r="AI112" s="86">
        <f t="shared" si="39"/>
        <v>86</v>
      </c>
      <c r="AJ112" s="166">
        <f t="shared" si="41"/>
        <v>111</v>
      </c>
    </row>
    <row r="113" spans="1:36" x14ac:dyDescent="0.25">
      <c r="A113" s="55">
        <v>720301</v>
      </c>
      <c r="B113" s="55" t="s">
        <v>195</v>
      </c>
      <c r="C113" s="56">
        <v>0</v>
      </c>
      <c r="D113" s="63">
        <f t="shared" si="40"/>
        <v>0</v>
      </c>
      <c r="E113" s="70" t="str" cm="1">
        <f t="array" ref="E113">_xlfn.IFS(D113&gt;20%,"10",D113&gt;10%,"7",D113&gt;0%,"4",D113=0,"0")</f>
        <v>0</v>
      </c>
      <c r="F113" s="74">
        <f t="shared" si="22"/>
        <v>0</v>
      </c>
      <c r="G113" s="56">
        <f>VLOOKUP(A113,PAGAMENTO!$A:$C,3,0)</f>
        <v>24170375.670000002</v>
      </c>
      <c r="H113" s="57">
        <f t="shared" si="23"/>
        <v>9.2217449840019936E-4</v>
      </c>
      <c r="I113" s="70" t="str" cm="1">
        <f t="array" ref="I113">_xlfn.IFS(H113&gt;20%,"10",H113&gt;10%,"7",H113&gt;0%,"4",H113=0,"0")</f>
        <v>4</v>
      </c>
      <c r="J113" s="74">
        <f t="shared" si="24"/>
        <v>12</v>
      </c>
      <c r="K113" s="56">
        <f>VLOOKUP(A113,MUNIC!C:E,3,0)</f>
        <v>45</v>
      </c>
      <c r="L113" s="57">
        <f t="shared" si="25"/>
        <v>2.1182628878858841E-7</v>
      </c>
      <c r="M113" s="70" t="str">
        <f t="shared" si="26"/>
        <v>4</v>
      </c>
      <c r="N113" s="74">
        <f t="shared" si="27"/>
        <v>8</v>
      </c>
      <c r="O113" s="56">
        <f>VLOOKUP(A113,'BENS MOVEIS'!$A:$C,3,0)</f>
        <v>80375338.670000002</v>
      </c>
      <c r="P113" s="56">
        <v>0</v>
      </c>
      <c r="Q113" s="72">
        <f t="shared" si="28"/>
        <v>80375338.670000002</v>
      </c>
      <c r="R113" s="57">
        <f t="shared" si="29"/>
        <v>1.0551279405333186E-3</v>
      </c>
      <c r="S113" s="70" t="str" cm="1">
        <f t="array" ref="S113">_xlfn.IFS(R113&gt;20%,"10",R113&gt;10%,"7",R113&gt;0%,"4",R113=0,"0")</f>
        <v>4</v>
      </c>
      <c r="T113" s="74">
        <f t="shared" si="30"/>
        <v>8</v>
      </c>
      <c r="U113" s="55" t="s">
        <v>772</v>
      </c>
      <c r="V113" s="71" t="str">
        <f t="shared" si="31"/>
        <v>10</v>
      </c>
      <c r="W113" s="74">
        <f t="shared" si="32"/>
        <v>40</v>
      </c>
      <c r="X113" s="55">
        <f>VLOOKUP(A113,'NOTAS AUDITORIA-CONTINUA-OM'!$A:$C,3,0)</f>
        <v>8</v>
      </c>
      <c r="Y113" s="57">
        <f>VLOOKUP(A113,'NOTAS AUDITORIA-CONTINUA-OM'!$A:$D,4,0)</f>
        <v>1.3477088948787063E-3</v>
      </c>
      <c r="Z113" s="71" t="str">
        <f t="shared" si="33"/>
        <v>4</v>
      </c>
      <c r="AA113" s="74">
        <f t="shared" si="34"/>
        <v>12</v>
      </c>
      <c r="AB113" s="55">
        <f>VLOOKUP(A113,'OM em FOCO'!$B:$G,6,0)</f>
        <v>0</v>
      </c>
      <c r="AC113" s="71">
        <f t="shared" si="35"/>
        <v>0</v>
      </c>
      <c r="AD113" s="74">
        <f t="shared" si="36"/>
        <v>0</v>
      </c>
      <c r="AE113" s="71">
        <f>VLOOKUP(A113,OM_SIAFI!$B:$E,4,0)</f>
        <v>0</v>
      </c>
      <c r="AF113" s="74">
        <f t="shared" si="37"/>
        <v>0</v>
      </c>
      <c r="AG113" s="71">
        <f>VLOOKUP(A113,OM_SIAFI!$B:$F,5,0)</f>
        <v>6</v>
      </c>
      <c r="AH113" s="74">
        <f t="shared" si="38"/>
        <v>6</v>
      </c>
      <c r="AI113" s="86">
        <f t="shared" si="39"/>
        <v>86</v>
      </c>
      <c r="AJ113" s="166">
        <f t="shared" si="41"/>
        <v>112</v>
      </c>
    </row>
    <row r="114" spans="1:36" x14ac:dyDescent="0.25">
      <c r="A114" s="55">
        <v>782802</v>
      </c>
      <c r="B114" s="55" t="s">
        <v>360</v>
      </c>
      <c r="C114" s="56">
        <f>VLOOKUP(A114,EXEC_LICITACAO!$A:$Z,25,0)</f>
        <v>18706404.98</v>
      </c>
      <c r="D114" s="63">
        <f t="shared" si="40"/>
        <v>5.5449047813978117E-4</v>
      </c>
      <c r="E114" s="70" t="str" cm="1">
        <f t="array" ref="E114">_xlfn.IFS(D114&gt;20%,"10",D114&gt;10%,"7",D114&gt;0%,"4",D114=0,"0")</f>
        <v>4</v>
      </c>
      <c r="F114" s="74">
        <f t="shared" si="22"/>
        <v>16</v>
      </c>
      <c r="G114" s="56">
        <f>VLOOKUP(A114,PAGAMENTO!$A:$C,3,0)</f>
        <v>10663827.209999999</v>
      </c>
      <c r="H114" s="57">
        <f t="shared" si="23"/>
        <v>4.0685795052055744E-4</v>
      </c>
      <c r="I114" s="70" t="str" cm="1">
        <f t="array" ref="I114">_xlfn.IFS(H114&gt;20%,"10",H114&gt;10%,"7",H114&gt;0%,"4",H114=0,"0")</f>
        <v>4</v>
      </c>
      <c r="J114" s="74">
        <f t="shared" si="24"/>
        <v>12</v>
      </c>
      <c r="K114" s="56">
        <f>VLOOKUP(A114,MUNIC!C:E,3,0)</f>
        <v>2431370.4</v>
      </c>
      <c r="L114" s="57">
        <f t="shared" si="25"/>
        <v>1.1445070411165015E-2</v>
      </c>
      <c r="M114" s="70" t="str">
        <f t="shared" si="26"/>
        <v>4</v>
      </c>
      <c r="N114" s="74">
        <f t="shared" si="27"/>
        <v>8</v>
      </c>
      <c r="O114" s="56">
        <f>VLOOKUP(A114,'BENS MOVEIS'!$A:$C,3,0)</f>
        <v>5106674.05</v>
      </c>
      <c r="P114" s="56">
        <f>VLOOKUP(A114,'BENS IMOVEIS'!$A:$C,3,0)</f>
        <v>1118853684.3699999</v>
      </c>
      <c r="Q114" s="72">
        <f t="shared" si="28"/>
        <v>1123960358.4199998</v>
      </c>
      <c r="R114" s="57">
        <f t="shared" si="29"/>
        <v>1.4754799144173672E-2</v>
      </c>
      <c r="S114" s="70" t="str" cm="1">
        <f t="array" ref="S114">_xlfn.IFS(R114&gt;20%,"10",R114&gt;10%,"7",R114&gt;0%,"4",R114=0,"0")</f>
        <v>4</v>
      </c>
      <c r="T114" s="74">
        <f t="shared" si="30"/>
        <v>8</v>
      </c>
      <c r="U114" s="55">
        <f>VLOOKUP(A114,'Tempo sem Auditoria'!$A:$M,13,0)</f>
        <v>4</v>
      </c>
      <c r="V114" s="71" t="str">
        <f t="shared" si="31"/>
        <v>6</v>
      </c>
      <c r="W114" s="74">
        <f t="shared" si="32"/>
        <v>24</v>
      </c>
      <c r="X114" s="55">
        <f>VLOOKUP(A114,'NOTAS AUDITORIA-CONTINUA-OM'!$A:$C,3,0)</f>
        <v>90</v>
      </c>
      <c r="Y114" s="57">
        <f>VLOOKUP(A114,'NOTAS AUDITORIA-CONTINUA-OM'!$A:$D,4,0)</f>
        <v>1.5161725067385445E-2</v>
      </c>
      <c r="Z114" s="71" t="str">
        <f t="shared" si="33"/>
        <v>4</v>
      </c>
      <c r="AA114" s="74">
        <f t="shared" si="34"/>
        <v>12</v>
      </c>
      <c r="AB114" s="55">
        <f>VLOOKUP(A114,'OM em FOCO'!$B:$G,6,0)</f>
        <v>0</v>
      </c>
      <c r="AC114" s="71">
        <f t="shared" si="35"/>
        <v>0</v>
      </c>
      <c r="AD114" s="74">
        <f t="shared" si="36"/>
        <v>0</v>
      </c>
      <c r="AE114" s="71">
        <f>VLOOKUP(A114,OM_SIAFI!$B:$E,4,0)</f>
        <v>5</v>
      </c>
      <c r="AF114" s="74">
        <f t="shared" si="37"/>
        <v>5</v>
      </c>
      <c r="AG114" s="71">
        <f>VLOOKUP(A114,OM_SIAFI!$B:$F,5,0)</f>
        <v>0</v>
      </c>
      <c r="AH114" s="74">
        <f t="shared" si="38"/>
        <v>0</v>
      </c>
      <c r="AI114" s="86">
        <f t="shared" si="39"/>
        <v>85</v>
      </c>
      <c r="AJ114" s="166">
        <f t="shared" si="41"/>
        <v>113</v>
      </c>
    </row>
    <row r="115" spans="1:36" x14ac:dyDescent="0.25">
      <c r="A115" s="55">
        <v>787900</v>
      </c>
      <c r="B115" s="55" t="s">
        <v>473</v>
      </c>
      <c r="C115" s="56">
        <v>0</v>
      </c>
      <c r="D115" s="63">
        <f t="shared" si="40"/>
        <v>0</v>
      </c>
      <c r="E115" s="70" t="str" cm="1">
        <f t="array" ref="E115">_xlfn.IFS(D115&gt;20%,"10",D115&gt;10%,"7",D115&gt;0%,"4",D115=0,"0")</f>
        <v>0</v>
      </c>
      <c r="F115" s="74">
        <f t="shared" si="22"/>
        <v>0</v>
      </c>
      <c r="G115" s="56">
        <f>VLOOKUP(A115,PAGAMENTO!$A:$C,3,0)</f>
        <v>32702085.599999998</v>
      </c>
      <c r="H115" s="57">
        <f t="shared" si="23"/>
        <v>1.2476855881992329E-3</v>
      </c>
      <c r="I115" s="70" t="str" cm="1">
        <f t="array" ref="I115">_xlfn.IFS(H115&gt;20%,"10",H115&gt;10%,"7",H115&gt;0%,"4",H115=0,"0")</f>
        <v>4</v>
      </c>
      <c r="J115" s="74">
        <f t="shared" si="24"/>
        <v>12</v>
      </c>
      <c r="K115" s="56">
        <f>VLOOKUP(A115,MUNIC!C:E,3,0)</f>
        <v>1420797</v>
      </c>
      <c r="L115" s="57">
        <f t="shared" si="25"/>
        <v>6.6880479029324457E-3</v>
      </c>
      <c r="M115" s="70" t="str">
        <f t="shared" si="26"/>
        <v>4</v>
      </c>
      <c r="N115" s="74">
        <f t="shared" si="27"/>
        <v>8</v>
      </c>
      <c r="O115" s="56">
        <f>VLOOKUP(A115,'BENS MOVEIS'!$A:$C,3,0)</f>
        <v>8148659.1200000001</v>
      </c>
      <c r="P115" s="56">
        <v>0</v>
      </c>
      <c r="Q115" s="72">
        <f t="shared" si="28"/>
        <v>8148659.1200000001</v>
      </c>
      <c r="R115" s="57">
        <f t="shared" si="29"/>
        <v>1.0697159175520578E-4</v>
      </c>
      <c r="S115" s="70" t="str" cm="1">
        <f t="array" ref="S115">_xlfn.IFS(R115&gt;20%,"10",R115&gt;10%,"7",R115&gt;0%,"4",R115=0,"0")</f>
        <v>4</v>
      </c>
      <c r="T115" s="74">
        <f t="shared" si="30"/>
        <v>8</v>
      </c>
      <c r="U115" s="55" t="s">
        <v>772</v>
      </c>
      <c r="V115" s="71" t="str">
        <f t="shared" si="31"/>
        <v>10</v>
      </c>
      <c r="W115" s="74">
        <f t="shared" si="32"/>
        <v>40</v>
      </c>
      <c r="X115" s="55">
        <f>VLOOKUP(A115,'NOTAS AUDITORIA-CONTINUA-OM'!$A:$C,3,0)</f>
        <v>8</v>
      </c>
      <c r="Y115" s="57">
        <f>VLOOKUP(A115,'NOTAS AUDITORIA-CONTINUA-OM'!$A:$D,4,0)</f>
        <v>1.3477088948787063E-3</v>
      </c>
      <c r="Z115" s="71" t="str">
        <f t="shared" si="33"/>
        <v>4</v>
      </c>
      <c r="AA115" s="74">
        <f t="shared" si="34"/>
        <v>12</v>
      </c>
      <c r="AB115" s="55">
        <f>VLOOKUP(A115,'OM em FOCO'!$B:$G,6,0)</f>
        <v>0</v>
      </c>
      <c r="AC115" s="71">
        <f t="shared" si="35"/>
        <v>0</v>
      </c>
      <c r="AD115" s="74">
        <f t="shared" si="36"/>
        <v>0</v>
      </c>
      <c r="AE115" s="71">
        <f>VLOOKUP(A115,OM_SIAFI!$B:$E,4,0)</f>
        <v>5</v>
      </c>
      <c r="AF115" s="74">
        <f t="shared" si="37"/>
        <v>5</v>
      </c>
      <c r="AG115" s="71">
        <f>VLOOKUP(A115,OM_SIAFI!$B:$F,5,0)</f>
        <v>0</v>
      </c>
      <c r="AH115" s="74">
        <f t="shared" si="38"/>
        <v>0</v>
      </c>
      <c r="AI115" s="86">
        <f t="shared" si="39"/>
        <v>85</v>
      </c>
      <c r="AJ115" s="166">
        <f t="shared" si="41"/>
        <v>114</v>
      </c>
    </row>
    <row r="116" spans="1:36" x14ac:dyDescent="0.25">
      <c r="A116" s="55">
        <v>782000</v>
      </c>
      <c r="B116" s="55" t="s">
        <v>339</v>
      </c>
      <c r="C116" s="56">
        <v>0</v>
      </c>
      <c r="D116" s="63">
        <f t="shared" si="40"/>
        <v>0</v>
      </c>
      <c r="E116" s="70" t="str" cm="1">
        <f t="array" ref="E116">_xlfn.IFS(D116&gt;20%,"10",D116&gt;10%,"7",D116&gt;0%,"4",D116=0,"0")</f>
        <v>0</v>
      </c>
      <c r="F116" s="74">
        <f t="shared" si="22"/>
        <v>0</v>
      </c>
      <c r="G116" s="56">
        <f>VLOOKUP(A116,PAGAMENTO!$A:$C,3,0)</f>
        <v>51042940.750000007</v>
      </c>
      <c r="H116" s="57">
        <f t="shared" si="23"/>
        <v>1.9474458703356327E-3</v>
      </c>
      <c r="I116" s="70" t="str" cm="1">
        <f t="array" ref="I116">_xlfn.IFS(H116&gt;20%,"10",H116&gt;10%,"7",H116&gt;0%,"4",H116=0,"0")</f>
        <v>4</v>
      </c>
      <c r="J116" s="74">
        <f t="shared" si="24"/>
        <v>12</v>
      </c>
      <c r="K116" s="56">
        <f>VLOOKUP(A116,MUNIC!C:E,3,0)</f>
        <v>1598370.8</v>
      </c>
      <c r="L116" s="57">
        <f t="shared" si="25"/>
        <v>7.5239323260454915E-3</v>
      </c>
      <c r="M116" s="70" t="str">
        <f t="shared" si="26"/>
        <v>4</v>
      </c>
      <c r="N116" s="74">
        <f t="shared" si="27"/>
        <v>8</v>
      </c>
      <c r="O116" s="56">
        <f>VLOOKUP(A116,'BENS MOVEIS'!$A:$C,3,0)</f>
        <v>9135620.9600000009</v>
      </c>
      <c r="P116" s="56">
        <v>0</v>
      </c>
      <c r="Q116" s="72">
        <f t="shared" si="28"/>
        <v>9135620.9600000009</v>
      </c>
      <c r="R116" s="57">
        <f t="shared" si="29"/>
        <v>1.1992794168611893E-4</v>
      </c>
      <c r="S116" s="70" t="str" cm="1">
        <f t="array" ref="S116">_xlfn.IFS(R116&gt;20%,"10",R116&gt;10%,"7",R116&gt;0%,"4",R116=0,"0")</f>
        <v>4</v>
      </c>
      <c r="T116" s="74">
        <f t="shared" si="30"/>
        <v>8</v>
      </c>
      <c r="U116" s="55" t="s">
        <v>772</v>
      </c>
      <c r="V116" s="71" t="str">
        <f t="shared" si="31"/>
        <v>10</v>
      </c>
      <c r="W116" s="74">
        <f t="shared" si="32"/>
        <v>40</v>
      </c>
      <c r="X116" s="55">
        <f>VLOOKUP(A116,'NOTAS AUDITORIA-CONTINUA-OM'!$A:$C,3,0)</f>
        <v>10</v>
      </c>
      <c r="Y116" s="57">
        <f>VLOOKUP(A116,'NOTAS AUDITORIA-CONTINUA-OM'!$A:$D,4,0)</f>
        <v>1.6846361185983828E-3</v>
      </c>
      <c r="Z116" s="71" t="str">
        <f t="shared" si="33"/>
        <v>4</v>
      </c>
      <c r="AA116" s="74">
        <f t="shared" si="34"/>
        <v>12</v>
      </c>
      <c r="AB116" s="55">
        <f>VLOOKUP(A116,'OM em FOCO'!$B:$G,6,0)</f>
        <v>0</v>
      </c>
      <c r="AC116" s="71">
        <f t="shared" si="35"/>
        <v>0</v>
      </c>
      <c r="AD116" s="74">
        <f t="shared" si="36"/>
        <v>0</v>
      </c>
      <c r="AE116" s="71">
        <f>VLOOKUP(A116,OM_SIAFI!$B:$E,4,0)</f>
        <v>0</v>
      </c>
      <c r="AF116" s="74">
        <f t="shared" si="37"/>
        <v>0</v>
      </c>
      <c r="AG116" s="71">
        <f>VLOOKUP(A116,OM_SIAFI!$B:$F,5,0)</f>
        <v>4</v>
      </c>
      <c r="AH116" s="74">
        <f t="shared" si="38"/>
        <v>4</v>
      </c>
      <c r="AI116" s="86">
        <f t="shared" si="39"/>
        <v>84</v>
      </c>
      <c r="AJ116" s="166">
        <f t="shared" si="41"/>
        <v>115</v>
      </c>
    </row>
    <row r="117" spans="1:36" x14ac:dyDescent="0.25">
      <c r="A117" s="55">
        <v>783000</v>
      </c>
      <c r="B117" s="55" t="s">
        <v>361</v>
      </c>
      <c r="C117" s="56">
        <v>0</v>
      </c>
      <c r="D117" s="63">
        <f t="shared" si="40"/>
        <v>0</v>
      </c>
      <c r="E117" s="70" t="str" cm="1">
        <f t="array" ref="E117">_xlfn.IFS(D117&gt;20%,"10",D117&gt;10%,"7",D117&gt;0%,"4",D117=0,"0")</f>
        <v>0</v>
      </c>
      <c r="F117" s="74">
        <f t="shared" si="22"/>
        <v>0</v>
      </c>
      <c r="G117" s="56">
        <f>VLOOKUP(A117,PAGAMENTO!$A:$C,3,0)</f>
        <v>41692425.030000001</v>
      </c>
      <c r="H117" s="57">
        <f t="shared" si="23"/>
        <v>1.5906948102113699E-3</v>
      </c>
      <c r="I117" s="70" t="str" cm="1">
        <f t="array" ref="I117">_xlfn.IFS(H117&gt;20%,"10",H117&gt;10%,"7",H117&gt;0%,"4",H117=0,"0")</f>
        <v>4</v>
      </c>
      <c r="J117" s="74">
        <f t="shared" si="24"/>
        <v>12</v>
      </c>
      <c r="K117" s="56">
        <f>VLOOKUP(A117,MUNIC!C:E,3,0)</f>
        <v>852759</v>
      </c>
      <c r="L117" s="57">
        <f t="shared" si="25"/>
        <v>4.0141505378015084E-3</v>
      </c>
      <c r="M117" s="70" t="str">
        <f t="shared" si="26"/>
        <v>4</v>
      </c>
      <c r="N117" s="74">
        <f t="shared" si="27"/>
        <v>8</v>
      </c>
      <c r="O117" s="56">
        <f>VLOOKUP(A117,'BENS MOVEIS'!$A:$C,3,0)</f>
        <v>5313887.2</v>
      </c>
      <c r="P117" s="56">
        <v>0</v>
      </c>
      <c r="Q117" s="72">
        <f t="shared" si="28"/>
        <v>5313887.2</v>
      </c>
      <c r="R117" s="57">
        <f t="shared" si="29"/>
        <v>6.9758099316788401E-5</v>
      </c>
      <c r="S117" s="70" t="str" cm="1">
        <f t="array" ref="S117">_xlfn.IFS(R117&gt;20%,"10",R117&gt;10%,"7",R117&gt;0%,"4",R117=0,"0")</f>
        <v>4</v>
      </c>
      <c r="T117" s="74">
        <f t="shared" si="30"/>
        <v>8</v>
      </c>
      <c r="U117" s="55" t="s">
        <v>772</v>
      </c>
      <c r="V117" s="71" t="str">
        <f t="shared" si="31"/>
        <v>10</v>
      </c>
      <c r="W117" s="74">
        <f t="shared" si="32"/>
        <v>40</v>
      </c>
      <c r="X117" s="55">
        <f>VLOOKUP(A117,'NOTAS AUDITORIA-CONTINUA-OM'!$A:$C,3,0)</f>
        <v>6</v>
      </c>
      <c r="Y117" s="57">
        <f>VLOOKUP(A117,'NOTAS AUDITORIA-CONTINUA-OM'!$A:$D,4,0)</f>
        <v>1.0107816711590297E-3</v>
      </c>
      <c r="Z117" s="71" t="str">
        <f t="shared" si="33"/>
        <v>4</v>
      </c>
      <c r="AA117" s="74">
        <f t="shared" si="34"/>
        <v>12</v>
      </c>
      <c r="AB117" s="55">
        <f>VLOOKUP(A117,'OM em FOCO'!$B:$G,6,0)</f>
        <v>0</v>
      </c>
      <c r="AC117" s="71">
        <f t="shared" si="35"/>
        <v>0</v>
      </c>
      <c r="AD117" s="74">
        <f t="shared" si="36"/>
        <v>0</v>
      </c>
      <c r="AE117" s="71">
        <f>VLOOKUP(A117,OM_SIAFI!$B:$E,4,0)</f>
        <v>0</v>
      </c>
      <c r="AF117" s="74">
        <f t="shared" si="37"/>
        <v>0</v>
      </c>
      <c r="AG117" s="71">
        <f>VLOOKUP(A117,OM_SIAFI!$B:$F,5,0)</f>
        <v>4</v>
      </c>
      <c r="AH117" s="74">
        <f t="shared" si="38"/>
        <v>4</v>
      </c>
      <c r="AI117" s="86">
        <f t="shared" si="39"/>
        <v>84</v>
      </c>
      <c r="AJ117" s="166">
        <f t="shared" si="41"/>
        <v>116</v>
      </c>
    </row>
    <row r="118" spans="1:36" x14ac:dyDescent="0.25">
      <c r="A118" s="55">
        <v>765741</v>
      </c>
      <c r="B118" s="55" t="s">
        <v>285</v>
      </c>
      <c r="C118" s="56">
        <f>VLOOKUP(A118,EXEC_LICITACAO!$A:$Z,25,0)</f>
        <v>65311554.349999994</v>
      </c>
      <c r="D118" s="63">
        <f t="shared" si="40"/>
        <v>1.9359484111619936E-3</v>
      </c>
      <c r="E118" s="70" t="str" cm="1">
        <f t="array" ref="E118">_xlfn.IFS(D118&gt;20%,"10",D118&gt;10%,"7",D118&gt;0%,"4",D118=0,"0")</f>
        <v>4</v>
      </c>
      <c r="F118" s="74">
        <f t="shared" si="22"/>
        <v>16</v>
      </c>
      <c r="G118" s="56">
        <f>VLOOKUP(A118,PAGAMENTO!$A:$C,3,0)</f>
        <v>21579608.170000006</v>
      </c>
      <c r="H118" s="57">
        <f t="shared" si="23"/>
        <v>8.2332871493356473E-4</v>
      </c>
      <c r="I118" s="70" t="str" cm="1">
        <f t="array" ref="I118">_xlfn.IFS(H118&gt;20%,"10",H118&gt;10%,"7",H118&gt;0%,"4",H118=0,"0")</f>
        <v>4</v>
      </c>
      <c r="J118" s="74">
        <f t="shared" si="24"/>
        <v>12</v>
      </c>
      <c r="K118" s="56">
        <f>VLOOKUP(A118,MUNIC!C:E,3,0)</f>
        <v>651699.6</v>
      </c>
      <c r="L118" s="57">
        <f t="shared" si="25"/>
        <v>3.0677135038446124E-3</v>
      </c>
      <c r="M118" s="70" t="str">
        <f t="shared" si="26"/>
        <v>4</v>
      </c>
      <c r="N118" s="74">
        <f t="shared" si="27"/>
        <v>8</v>
      </c>
      <c r="O118" s="56">
        <f>VLOOKUP(A118,'BENS MOVEIS'!$A:$C,3,0)</f>
        <v>36719587.009999998</v>
      </c>
      <c r="P118" s="56">
        <v>0</v>
      </c>
      <c r="Q118" s="72">
        <f t="shared" si="28"/>
        <v>36719587.009999998</v>
      </c>
      <c r="R118" s="57">
        <f t="shared" si="29"/>
        <v>4.8203669011171954E-4</v>
      </c>
      <c r="S118" s="70" t="str" cm="1">
        <f t="array" ref="S118">_xlfn.IFS(R118&gt;20%,"10",R118&gt;10%,"7",R118&gt;0%,"4",R118=0,"0")</f>
        <v>4</v>
      </c>
      <c r="T118" s="74">
        <f t="shared" si="30"/>
        <v>8</v>
      </c>
      <c r="U118" s="55">
        <f>VLOOKUP(A118,'Tempo sem Auditoria'!$A:$M,13,0)</f>
        <v>2</v>
      </c>
      <c r="V118" s="71" t="str">
        <f t="shared" si="31"/>
        <v>2</v>
      </c>
      <c r="W118" s="74">
        <f t="shared" si="32"/>
        <v>8</v>
      </c>
      <c r="X118" s="55">
        <f>VLOOKUP(A118,'NOTAS AUDITORIA-CONTINUA-OM'!$A:$C,3,0)</f>
        <v>56</v>
      </c>
      <c r="Y118" s="57">
        <f>VLOOKUP(A118,'NOTAS AUDITORIA-CONTINUA-OM'!$A:$D,4,0)</f>
        <v>9.433962264150943E-3</v>
      </c>
      <c r="Z118" s="71" t="str">
        <f t="shared" si="33"/>
        <v>4</v>
      </c>
      <c r="AA118" s="74">
        <f t="shared" si="34"/>
        <v>12</v>
      </c>
      <c r="AB118" s="55">
        <f>VLOOKUP(A118,'OM em FOCO'!$B:$G,6,0)</f>
        <v>1</v>
      </c>
      <c r="AC118" s="71">
        <f t="shared" si="35"/>
        <v>2</v>
      </c>
      <c r="AD118" s="74">
        <f t="shared" si="36"/>
        <v>4</v>
      </c>
      <c r="AE118" s="71">
        <f>VLOOKUP(A118,OM_SIAFI!$B:$E,4,0)</f>
        <v>5</v>
      </c>
      <c r="AF118" s="74">
        <f t="shared" si="37"/>
        <v>5</v>
      </c>
      <c r="AG118" s="71">
        <f>VLOOKUP(A118,OM_SIAFI!$B:$F,5,0)</f>
        <v>10</v>
      </c>
      <c r="AH118" s="74">
        <f t="shared" si="38"/>
        <v>10</v>
      </c>
      <c r="AI118" s="86">
        <f t="shared" si="39"/>
        <v>83</v>
      </c>
      <c r="AJ118" s="166">
        <f t="shared" si="41"/>
        <v>117</v>
      </c>
    </row>
    <row r="119" spans="1:36" x14ac:dyDescent="0.25">
      <c r="A119" s="55">
        <v>752100</v>
      </c>
      <c r="B119" s="55" t="s">
        <v>254</v>
      </c>
      <c r="C119" s="56">
        <f>VLOOKUP(A119,EXEC_LICITACAO!$A:$Z,25,0)</f>
        <v>26100081.120000001</v>
      </c>
      <c r="D119" s="63">
        <f t="shared" si="40"/>
        <v>7.7365193767529969E-4</v>
      </c>
      <c r="E119" s="70" t="str" cm="1">
        <f t="array" ref="E119">_xlfn.IFS(D119&gt;20%,"10",D119&gt;10%,"7",D119&gt;0%,"4",D119=0,"0")</f>
        <v>4</v>
      </c>
      <c r="F119" s="74">
        <f t="shared" si="22"/>
        <v>16</v>
      </c>
      <c r="G119" s="56">
        <f>VLOOKUP(A119,PAGAMENTO!$A:$C,3,0)</f>
        <v>51069086.479999997</v>
      </c>
      <c r="H119" s="57">
        <f t="shared" si="23"/>
        <v>1.9484434107039429E-3</v>
      </c>
      <c r="I119" s="70" t="str" cm="1">
        <f t="array" ref="I119">_xlfn.IFS(H119&gt;20%,"10",H119&gt;10%,"7",H119&gt;0%,"4",H119=0,"0")</f>
        <v>4</v>
      </c>
      <c r="J119" s="74">
        <f t="shared" si="24"/>
        <v>12</v>
      </c>
      <c r="K119" s="56">
        <f>VLOOKUP(A119,MUNIC!C:E,3,0)</f>
        <v>2393233.7999999998</v>
      </c>
      <c r="L119" s="57">
        <f t="shared" si="25"/>
        <v>1.1265551867942463E-2</v>
      </c>
      <c r="M119" s="70" t="str">
        <f t="shared" si="26"/>
        <v>4</v>
      </c>
      <c r="N119" s="74">
        <f t="shared" si="27"/>
        <v>8</v>
      </c>
      <c r="O119" s="56">
        <f>VLOOKUP(A119,'BENS MOVEIS'!$A:$C,3,0)</f>
        <v>16699450.029999999</v>
      </c>
      <c r="P119" s="56">
        <v>0</v>
      </c>
      <c r="Q119" s="72">
        <f t="shared" si="28"/>
        <v>16699450.029999999</v>
      </c>
      <c r="R119" s="57">
        <f t="shared" si="29"/>
        <v>2.1922217199651602E-4</v>
      </c>
      <c r="S119" s="70" t="str" cm="1">
        <f t="array" ref="S119">_xlfn.IFS(R119&gt;20%,"10",R119&gt;10%,"7",R119&gt;0%,"4",R119=0,"0")</f>
        <v>4</v>
      </c>
      <c r="T119" s="74">
        <f t="shared" si="30"/>
        <v>8</v>
      </c>
      <c r="U119" s="55">
        <f>VLOOKUP(A119,'Tempo sem Auditoria'!$A:$M,13,0)</f>
        <v>3</v>
      </c>
      <c r="V119" s="71" t="str">
        <f t="shared" si="31"/>
        <v>4</v>
      </c>
      <c r="W119" s="74">
        <f t="shared" si="32"/>
        <v>16</v>
      </c>
      <c r="X119" s="55">
        <f>VLOOKUP(A119,'NOTAS AUDITORIA-CONTINUA-OM'!$A:$C,3,0)</f>
        <v>82</v>
      </c>
      <c r="Y119" s="57">
        <f>VLOOKUP(A119,'NOTAS AUDITORIA-CONTINUA-OM'!$A:$D,4,0)</f>
        <v>1.3814016172506738E-2</v>
      </c>
      <c r="Z119" s="71" t="str">
        <f t="shared" si="33"/>
        <v>4</v>
      </c>
      <c r="AA119" s="74">
        <f t="shared" si="34"/>
        <v>12</v>
      </c>
      <c r="AB119" s="55">
        <f>VLOOKUP(A119,'OM em FOCO'!$B:$G,6,0)</f>
        <v>0</v>
      </c>
      <c r="AC119" s="71">
        <f t="shared" si="35"/>
        <v>0</v>
      </c>
      <c r="AD119" s="74">
        <f t="shared" si="36"/>
        <v>0</v>
      </c>
      <c r="AE119" s="71">
        <f>VLOOKUP(A119,OM_SIAFI!$B:$E,4,0)</f>
        <v>10</v>
      </c>
      <c r="AF119" s="74">
        <f t="shared" si="37"/>
        <v>10</v>
      </c>
      <c r="AG119" s="71">
        <f>VLOOKUP(A119,OM_SIAFI!$B:$F,5,0)</f>
        <v>0</v>
      </c>
      <c r="AH119" s="74">
        <f t="shared" si="38"/>
        <v>0</v>
      </c>
      <c r="AI119" s="86">
        <f t="shared" si="39"/>
        <v>82</v>
      </c>
      <c r="AJ119" s="166">
        <f t="shared" si="41"/>
        <v>118</v>
      </c>
    </row>
    <row r="120" spans="1:36" x14ac:dyDescent="0.25">
      <c r="A120" s="55">
        <v>762300</v>
      </c>
      <c r="B120" s="55" t="s">
        <v>260</v>
      </c>
      <c r="C120" s="56">
        <f>VLOOKUP(A120,EXEC_LICITACAO!$A:$Z,25,0)</f>
        <v>7629117.9699999997</v>
      </c>
      <c r="D120" s="63">
        <f t="shared" si="40"/>
        <v>2.2614036612020878E-4</v>
      </c>
      <c r="E120" s="70" t="str" cm="1">
        <f t="array" ref="E120">_xlfn.IFS(D120&gt;20%,"10",D120&gt;10%,"7",D120&gt;0%,"4",D120=0,"0")</f>
        <v>4</v>
      </c>
      <c r="F120" s="74">
        <f t="shared" si="22"/>
        <v>16</v>
      </c>
      <c r="G120" s="56">
        <f>VLOOKUP(A120,PAGAMENTO!$A:$C,3,0)</f>
        <v>57008075.910000004</v>
      </c>
      <c r="H120" s="57">
        <f t="shared" si="23"/>
        <v>2.1750342040531777E-3</v>
      </c>
      <c r="I120" s="70" t="str" cm="1">
        <f t="array" ref="I120">_xlfn.IFS(H120&gt;20%,"10",H120&gt;10%,"7",H120&gt;0%,"4",H120=0,"0")</f>
        <v>4</v>
      </c>
      <c r="J120" s="74">
        <f t="shared" si="24"/>
        <v>12</v>
      </c>
      <c r="K120" s="56">
        <f>VLOOKUP(A120,MUNIC!C:E,3,0)</f>
        <v>2768464.2</v>
      </c>
      <c r="L120" s="57">
        <f t="shared" si="25"/>
        <v>1.3031855491779298E-2</v>
      </c>
      <c r="M120" s="70" t="str">
        <f t="shared" si="26"/>
        <v>4</v>
      </c>
      <c r="N120" s="74">
        <f t="shared" si="27"/>
        <v>8</v>
      </c>
      <c r="O120" s="56">
        <f>VLOOKUP(A120,'BENS MOVEIS'!$A:$C,3,0)</f>
        <v>14539103.93</v>
      </c>
      <c r="P120" s="56">
        <f>VLOOKUP(A120,'BENS IMOVEIS'!$A:$C,3,0)</f>
        <v>161850667.05000001</v>
      </c>
      <c r="Q120" s="72">
        <f t="shared" si="28"/>
        <v>176389770.98000002</v>
      </c>
      <c r="R120" s="57">
        <f t="shared" si="29"/>
        <v>2.3155582155542183E-3</v>
      </c>
      <c r="S120" s="70" t="str" cm="1">
        <f t="array" ref="S120">_xlfn.IFS(R120&gt;20%,"10",R120&gt;10%,"7",R120&gt;0%,"4",R120=0,"0")</f>
        <v>4</v>
      </c>
      <c r="T120" s="74">
        <f t="shared" si="30"/>
        <v>8</v>
      </c>
      <c r="U120" s="55">
        <f>VLOOKUP(A120,'Tempo sem Auditoria'!$A:$M,13,0)</f>
        <v>3</v>
      </c>
      <c r="V120" s="71" t="str">
        <f t="shared" si="31"/>
        <v>4</v>
      </c>
      <c r="W120" s="74">
        <f t="shared" si="32"/>
        <v>16</v>
      </c>
      <c r="X120" s="55">
        <f>VLOOKUP(A120,'NOTAS AUDITORIA-CONTINUA-OM'!$A:$C,3,0)</f>
        <v>64</v>
      </c>
      <c r="Y120" s="57">
        <f>VLOOKUP(A120,'NOTAS AUDITORIA-CONTINUA-OM'!$A:$D,4,0)</f>
        <v>1.078167115902965E-2</v>
      </c>
      <c r="Z120" s="71" t="str">
        <f t="shared" si="33"/>
        <v>4</v>
      </c>
      <c r="AA120" s="74">
        <f t="shared" si="34"/>
        <v>12</v>
      </c>
      <c r="AB120" s="55">
        <f>VLOOKUP(A120,'OM em FOCO'!$B:$G,6,0)</f>
        <v>0</v>
      </c>
      <c r="AC120" s="71">
        <f t="shared" si="35"/>
        <v>0</v>
      </c>
      <c r="AD120" s="74">
        <f t="shared" si="36"/>
        <v>0</v>
      </c>
      <c r="AE120" s="71">
        <f>VLOOKUP(A120,OM_SIAFI!$B:$E,4,0)</f>
        <v>10</v>
      </c>
      <c r="AF120" s="74">
        <f t="shared" si="37"/>
        <v>10</v>
      </c>
      <c r="AG120" s="71">
        <f>VLOOKUP(A120,OM_SIAFI!$B:$F,5,0)</f>
        <v>0</v>
      </c>
      <c r="AH120" s="74">
        <f t="shared" si="38"/>
        <v>0</v>
      </c>
      <c r="AI120" s="86">
        <f t="shared" si="39"/>
        <v>82</v>
      </c>
      <c r="AJ120" s="166">
        <f t="shared" si="41"/>
        <v>119</v>
      </c>
    </row>
    <row r="121" spans="1:36" x14ac:dyDescent="0.25">
      <c r="A121" s="55">
        <v>762200</v>
      </c>
      <c r="B121" s="55" t="s">
        <v>259</v>
      </c>
      <c r="C121" s="56">
        <f>VLOOKUP(A121,EXEC_LICITACAO!$A:$Z,25,0)</f>
        <v>4721742.3599999994</v>
      </c>
      <c r="D121" s="63">
        <f t="shared" si="40"/>
        <v>1.3996068093513812E-4</v>
      </c>
      <c r="E121" s="70" t="str" cm="1">
        <f t="array" ref="E121">_xlfn.IFS(D121&gt;20%,"10",D121&gt;10%,"7",D121&gt;0%,"4",D121=0,"0")</f>
        <v>4</v>
      </c>
      <c r="F121" s="74">
        <f t="shared" si="22"/>
        <v>16</v>
      </c>
      <c r="G121" s="56">
        <f>VLOOKUP(A121,PAGAMENTO!$A:$C,3,0)</f>
        <v>78952161.129999995</v>
      </c>
      <c r="H121" s="57">
        <f t="shared" si="23"/>
        <v>3.0122688443786796E-3</v>
      </c>
      <c r="I121" s="70" t="str" cm="1">
        <f t="array" ref="I121">_xlfn.IFS(H121&gt;20%,"10",H121&gt;10%,"7",H121&gt;0%,"4",H121=0,"0")</f>
        <v>4</v>
      </c>
      <c r="J121" s="74">
        <f t="shared" si="24"/>
        <v>12</v>
      </c>
      <c r="K121" s="56">
        <f>VLOOKUP(A121,MUNIC!C:E,3,0)</f>
        <v>1673189.4</v>
      </c>
      <c r="L121" s="57">
        <f t="shared" si="25"/>
        <v>7.8761222453867762E-3</v>
      </c>
      <c r="M121" s="70" t="str">
        <f t="shared" si="26"/>
        <v>4</v>
      </c>
      <c r="N121" s="74">
        <f t="shared" si="27"/>
        <v>8</v>
      </c>
      <c r="O121" s="56">
        <f>VLOOKUP(A121,'BENS MOVEIS'!$A:$C,3,0)</f>
        <v>18119262.530000001</v>
      </c>
      <c r="P121" s="56">
        <f>VLOOKUP(A121,'BENS IMOVEIS'!$A:$C,3,0)</f>
        <v>32938971.719999999</v>
      </c>
      <c r="Q121" s="72">
        <f t="shared" si="28"/>
        <v>51058234.25</v>
      </c>
      <c r="R121" s="57">
        <f t="shared" si="29"/>
        <v>6.7026740344645387E-4</v>
      </c>
      <c r="S121" s="70" t="str" cm="1">
        <f t="array" ref="S121">_xlfn.IFS(R121&gt;20%,"10",R121&gt;10%,"7",R121&gt;0%,"4",R121=0,"0")</f>
        <v>4</v>
      </c>
      <c r="T121" s="74">
        <f t="shared" si="30"/>
        <v>8</v>
      </c>
      <c r="U121" s="55">
        <f>VLOOKUP(A121,'Tempo sem Auditoria'!$A:$M,13,0)</f>
        <v>3</v>
      </c>
      <c r="V121" s="71" t="str">
        <f t="shared" si="31"/>
        <v>4</v>
      </c>
      <c r="W121" s="74">
        <f t="shared" si="32"/>
        <v>16</v>
      </c>
      <c r="X121" s="55">
        <f>VLOOKUP(A121,'NOTAS AUDITORIA-CONTINUA-OM'!$A:$C,3,0)</f>
        <v>80</v>
      </c>
      <c r="Y121" s="57">
        <f>VLOOKUP(A121,'NOTAS AUDITORIA-CONTINUA-OM'!$A:$D,4,0)</f>
        <v>1.3477088948787063E-2</v>
      </c>
      <c r="Z121" s="71" t="str">
        <f t="shared" si="33"/>
        <v>4</v>
      </c>
      <c r="AA121" s="74">
        <f t="shared" si="34"/>
        <v>12</v>
      </c>
      <c r="AB121" s="55">
        <f>VLOOKUP(A121,'OM em FOCO'!$B:$G,6,0)</f>
        <v>0</v>
      </c>
      <c r="AC121" s="71">
        <f t="shared" si="35"/>
        <v>0</v>
      </c>
      <c r="AD121" s="74">
        <f t="shared" si="36"/>
        <v>0</v>
      </c>
      <c r="AE121" s="71">
        <f>VLOOKUP(A121,OM_SIAFI!$B:$E,4,0)</f>
        <v>10</v>
      </c>
      <c r="AF121" s="74">
        <f t="shared" si="37"/>
        <v>10</v>
      </c>
      <c r="AG121" s="71">
        <f>VLOOKUP(A121,OM_SIAFI!$B:$F,5,0)</f>
        <v>0</v>
      </c>
      <c r="AH121" s="74">
        <f t="shared" si="38"/>
        <v>0</v>
      </c>
      <c r="AI121" s="86">
        <f t="shared" si="39"/>
        <v>82</v>
      </c>
      <c r="AJ121" s="166">
        <f t="shared" si="41"/>
        <v>120</v>
      </c>
    </row>
    <row r="122" spans="1:36" x14ac:dyDescent="0.25">
      <c r="A122" s="55">
        <v>742050</v>
      </c>
      <c r="B122" s="55" t="s">
        <v>229</v>
      </c>
      <c r="C122" s="56">
        <f>VLOOKUP(A122,EXEC_LICITACAO!$A:$Z,25,0)</f>
        <v>99898170.620000005</v>
      </c>
      <c r="D122" s="63">
        <f t="shared" si="40"/>
        <v>2.9611560559923921E-3</v>
      </c>
      <c r="E122" s="70" t="str" cm="1">
        <f t="array" ref="E122">_xlfn.IFS(D122&gt;20%,"10",D122&gt;10%,"7",D122&gt;0%,"4",D122=0,"0")</f>
        <v>4</v>
      </c>
      <c r="F122" s="74">
        <f t="shared" si="22"/>
        <v>16</v>
      </c>
      <c r="G122" s="56">
        <f>VLOOKUP(A122,PAGAMENTO!$A:$C,3,0)</f>
        <v>7095598.5</v>
      </c>
      <c r="H122" s="57">
        <f t="shared" si="23"/>
        <v>2.7071900234088112E-4</v>
      </c>
      <c r="I122" s="70" t="str" cm="1">
        <f t="array" ref="I122">_xlfn.IFS(H122&gt;20%,"10",H122&gt;10%,"7",H122&gt;0%,"4",H122=0,"0")</f>
        <v>4</v>
      </c>
      <c r="J122" s="74">
        <f t="shared" si="24"/>
        <v>12</v>
      </c>
      <c r="K122" s="56">
        <f>VLOOKUP(A122,MUNIC!C:E,3,0)</f>
        <v>0</v>
      </c>
      <c r="L122" s="57">
        <f t="shared" si="25"/>
        <v>0</v>
      </c>
      <c r="M122" s="70" t="str">
        <f t="shared" si="26"/>
        <v>0</v>
      </c>
      <c r="N122" s="74">
        <f t="shared" si="27"/>
        <v>0</v>
      </c>
      <c r="O122" s="56">
        <f>VLOOKUP(A122,'BENS MOVEIS'!$A:$C,3,0)</f>
        <v>23354541.890000001</v>
      </c>
      <c r="P122" s="56">
        <f>VLOOKUP(A122,'BENS IMOVEIS'!$A:$C,3,0)</f>
        <v>104901457.97</v>
      </c>
      <c r="Q122" s="72">
        <f t="shared" si="28"/>
        <v>128255999.86</v>
      </c>
      <c r="R122" s="57">
        <f t="shared" si="29"/>
        <v>1.6836817266666628E-3</v>
      </c>
      <c r="S122" s="70" t="str" cm="1">
        <f t="array" ref="S122">_xlfn.IFS(R122&gt;20%,"10",R122&gt;10%,"7",R122&gt;0%,"4",R122=0,"0")</f>
        <v>4</v>
      </c>
      <c r="T122" s="74">
        <f t="shared" si="30"/>
        <v>8</v>
      </c>
      <c r="U122" s="55">
        <f>VLOOKUP(A122,'Tempo sem Auditoria'!$A:$M,13,0)</f>
        <v>4</v>
      </c>
      <c r="V122" s="71" t="str">
        <f t="shared" si="31"/>
        <v>6</v>
      </c>
      <c r="W122" s="74">
        <f t="shared" si="32"/>
        <v>24</v>
      </c>
      <c r="X122" s="55">
        <f>VLOOKUP(A122,'NOTAS AUDITORIA-CONTINUA-OM'!$A:$C,3,0)</f>
        <v>98</v>
      </c>
      <c r="Y122" s="57">
        <f>VLOOKUP(A122,'NOTAS AUDITORIA-CONTINUA-OM'!$A:$D,4,0)</f>
        <v>1.6509433962264151E-2</v>
      </c>
      <c r="Z122" s="71" t="str">
        <f t="shared" si="33"/>
        <v>4</v>
      </c>
      <c r="AA122" s="74">
        <f t="shared" si="34"/>
        <v>12</v>
      </c>
      <c r="AB122" s="55">
        <f>VLOOKUP(A122,'OM em FOCO'!$B:$G,6,0)</f>
        <v>1</v>
      </c>
      <c r="AC122" s="71">
        <f t="shared" si="35"/>
        <v>2</v>
      </c>
      <c r="AD122" s="74">
        <f t="shared" si="36"/>
        <v>4</v>
      </c>
      <c r="AE122" s="71">
        <f>VLOOKUP(A122,OM_SIAFI!$B:$E,4,0)</f>
        <v>5</v>
      </c>
      <c r="AF122" s="74">
        <f t="shared" si="37"/>
        <v>5</v>
      </c>
      <c r="AG122" s="71">
        <f>VLOOKUP(A122,OM_SIAFI!$B:$F,5,0)</f>
        <v>0</v>
      </c>
      <c r="AH122" s="74">
        <f t="shared" si="38"/>
        <v>0</v>
      </c>
      <c r="AI122" s="86">
        <f t="shared" si="39"/>
        <v>81</v>
      </c>
      <c r="AJ122" s="166">
        <f t="shared" si="41"/>
        <v>121</v>
      </c>
    </row>
    <row r="123" spans="1:36" x14ac:dyDescent="0.25">
      <c r="A123" s="55">
        <v>784810</v>
      </c>
      <c r="B123" s="55" t="s">
        <v>416</v>
      </c>
      <c r="C123" s="56">
        <f>VLOOKUP(A123,EXEC_LICITACAO!$A:$Z,25,0)</f>
        <v>50176125.890000001</v>
      </c>
      <c r="D123" s="63">
        <f t="shared" si="40"/>
        <v>1.4873079068743627E-3</v>
      </c>
      <c r="E123" s="70" t="str" cm="1">
        <f t="array" ref="E123">_xlfn.IFS(D123&gt;20%,"10",D123&gt;10%,"7",D123&gt;0%,"4",D123=0,"0")</f>
        <v>4</v>
      </c>
      <c r="F123" s="74">
        <f t="shared" si="22"/>
        <v>16</v>
      </c>
      <c r="G123" s="56">
        <f>VLOOKUP(A123,PAGAMENTO!$A:$C,3,0)</f>
        <v>14969741.24</v>
      </c>
      <c r="H123" s="57">
        <f t="shared" si="23"/>
        <v>5.7114187249940156E-4</v>
      </c>
      <c r="I123" s="70" t="str" cm="1">
        <f t="array" ref="I123">_xlfn.IFS(H123&gt;20%,"10",H123&gt;10%,"7",H123&gt;0%,"4",H123=0,"0")</f>
        <v>4</v>
      </c>
      <c r="J123" s="74">
        <f t="shared" si="24"/>
        <v>12</v>
      </c>
      <c r="K123" s="56">
        <f>VLOOKUP(A123,MUNIC!C:E,3,0)</f>
        <v>2839840.8</v>
      </c>
      <c r="L123" s="57">
        <f t="shared" si="25"/>
        <v>1.3367843053653686E-2</v>
      </c>
      <c r="M123" s="70" t="str">
        <f t="shared" si="26"/>
        <v>4</v>
      </c>
      <c r="N123" s="74">
        <f t="shared" si="27"/>
        <v>8</v>
      </c>
      <c r="O123" s="56">
        <f>VLOOKUP(A123,'BENS MOVEIS'!$A:$C,3,0)</f>
        <v>3883249.61</v>
      </c>
      <c r="P123" s="56">
        <f>VLOOKUP(A123,'BENS IMOVEIS'!$A:$C,3,0)</f>
        <v>3253297933.9200001</v>
      </c>
      <c r="Q123" s="72">
        <f t="shared" si="28"/>
        <v>3257181183.5300002</v>
      </c>
      <c r="R123" s="57">
        <f t="shared" si="29"/>
        <v>4.2758673630381189E-2</v>
      </c>
      <c r="S123" s="70" t="str" cm="1">
        <f t="array" ref="S123">_xlfn.IFS(R123&gt;20%,"10",R123&gt;10%,"7",R123&gt;0%,"4",R123=0,"0")</f>
        <v>4</v>
      </c>
      <c r="T123" s="74">
        <f t="shared" si="30"/>
        <v>8</v>
      </c>
      <c r="U123" s="55">
        <f>VLOOKUP(A123,'Tempo sem Auditoria'!$A:$M,13,0)</f>
        <v>3</v>
      </c>
      <c r="V123" s="71" t="str">
        <f t="shared" si="31"/>
        <v>4</v>
      </c>
      <c r="W123" s="74">
        <f t="shared" si="32"/>
        <v>16</v>
      </c>
      <c r="X123" s="55">
        <f>VLOOKUP(A123,'NOTAS AUDITORIA-CONTINUA-OM'!$A:$C,3,0)</f>
        <v>159</v>
      </c>
      <c r="Y123" s="57">
        <f>VLOOKUP(A123,'NOTAS AUDITORIA-CONTINUA-OM'!$A:$D,4,0)</f>
        <v>2.6785714285714284E-2</v>
      </c>
      <c r="Z123" s="71" t="str">
        <f t="shared" si="33"/>
        <v>4</v>
      </c>
      <c r="AA123" s="74">
        <f t="shared" si="34"/>
        <v>12</v>
      </c>
      <c r="AB123" s="55">
        <f>VLOOKUP(A123,'OM em FOCO'!$B:$G,6,0)</f>
        <v>1</v>
      </c>
      <c r="AC123" s="71">
        <f t="shared" si="35"/>
        <v>2</v>
      </c>
      <c r="AD123" s="74">
        <f t="shared" si="36"/>
        <v>4</v>
      </c>
      <c r="AE123" s="71">
        <f>VLOOKUP(A123,OM_SIAFI!$B:$E,4,0)</f>
        <v>5</v>
      </c>
      <c r="AF123" s="74">
        <f t="shared" si="37"/>
        <v>5</v>
      </c>
      <c r="AG123" s="71">
        <f>VLOOKUP(A123,OM_SIAFI!$B:$F,5,0)</f>
        <v>0</v>
      </c>
      <c r="AH123" s="74">
        <f t="shared" si="38"/>
        <v>0</v>
      </c>
      <c r="AI123" s="86">
        <f t="shared" si="39"/>
        <v>81</v>
      </c>
      <c r="AJ123" s="166">
        <f t="shared" si="41"/>
        <v>122</v>
      </c>
    </row>
    <row r="124" spans="1:36" x14ac:dyDescent="0.25">
      <c r="A124" s="55">
        <v>795400</v>
      </c>
      <c r="B124" s="55" t="s">
        <v>595</v>
      </c>
      <c r="C124" s="56">
        <f>VLOOKUP(A124,EXEC_LICITACAO!$A:$Z,25,0)</f>
        <v>3165583.6900000004</v>
      </c>
      <c r="D124" s="63">
        <f t="shared" si="40"/>
        <v>9.3833423136955576E-5</v>
      </c>
      <c r="E124" s="70" t="str" cm="1">
        <f t="array" ref="E124">_xlfn.IFS(D124&gt;20%,"10",D124&gt;10%,"7",D124&gt;0%,"4",D124=0,"0")</f>
        <v>4</v>
      </c>
      <c r="F124" s="74">
        <f t="shared" si="22"/>
        <v>16</v>
      </c>
      <c r="G124" s="56">
        <f>VLOOKUP(A124,PAGAMENTO!$A:$C,3,0)</f>
        <v>57864448.409999989</v>
      </c>
      <c r="H124" s="57">
        <f t="shared" si="23"/>
        <v>2.2077074604151549E-3</v>
      </c>
      <c r="I124" s="70" t="str" cm="1">
        <f t="array" ref="I124">_xlfn.IFS(H124&gt;20%,"10",H124&gt;10%,"7",H124&gt;0%,"4",H124=0,"0")</f>
        <v>4</v>
      </c>
      <c r="J124" s="74">
        <f t="shared" si="24"/>
        <v>12</v>
      </c>
      <c r="K124" s="56">
        <f>VLOOKUP(A124,MUNIC!C:E,3,0)</f>
        <v>1360499.5</v>
      </c>
      <c r="L124" s="57">
        <f t="shared" si="25"/>
        <v>6.4042124440828923E-3</v>
      </c>
      <c r="M124" s="70" t="str">
        <f t="shared" si="26"/>
        <v>4</v>
      </c>
      <c r="N124" s="74">
        <f t="shared" si="27"/>
        <v>8</v>
      </c>
      <c r="O124" s="56">
        <f>VLOOKUP(A124,'BENS MOVEIS'!$A:$C,3,0)</f>
        <v>23868695.43</v>
      </c>
      <c r="P124" s="56">
        <v>0</v>
      </c>
      <c r="Q124" s="72">
        <f t="shared" si="28"/>
        <v>23868695.43</v>
      </c>
      <c r="R124" s="57">
        <f t="shared" si="29"/>
        <v>3.1333650183016932E-4</v>
      </c>
      <c r="S124" s="70" t="str" cm="1">
        <f t="array" ref="S124">_xlfn.IFS(R124&gt;20%,"10",R124&gt;10%,"7",R124&gt;0%,"4",R124=0,"0")</f>
        <v>4</v>
      </c>
      <c r="T124" s="74">
        <f t="shared" si="30"/>
        <v>8</v>
      </c>
      <c r="U124" s="55">
        <f>VLOOKUP(A124,'Tempo sem Auditoria'!$A:$M,13,0)</f>
        <v>3</v>
      </c>
      <c r="V124" s="71" t="str">
        <f t="shared" si="31"/>
        <v>4</v>
      </c>
      <c r="W124" s="74">
        <f t="shared" si="32"/>
        <v>16</v>
      </c>
      <c r="X124" s="55">
        <f>VLOOKUP(A124,'NOTAS AUDITORIA-CONTINUA-OM'!$A:$C,3,0)</f>
        <v>31</v>
      </c>
      <c r="Y124" s="57">
        <f>VLOOKUP(A124,'NOTAS AUDITORIA-CONTINUA-OM'!$A:$D,4,0)</f>
        <v>5.2223719676549865E-3</v>
      </c>
      <c r="Z124" s="71" t="str">
        <f t="shared" si="33"/>
        <v>4</v>
      </c>
      <c r="AA124" s="74">
        <f t="shared" si="34"/>
        <v>12</v>
      </c>
      <c r="AB124" s="55">
        <f>VLOOKUP(A124,'OM em FOCO'!$B:$G,6,0)</f>
        <v>1</v>
      </c>
      <c r="AC124" s="71">
        <f t="shared" si="35"/>
        <v>2</v>
      </c>
      <c r="AD124" s="74">
        <f t="shared" si="36"/>
        <v>4</v>
      </c>
      <c r="AE124" s="71">
        <f>VLOOKUP(A124,OM_SIAFI!$B:$E,4,0)</f>
        <v>5</v>
      </c>
      <c r="AF124" s="74">
        <f t="shared" si="37"/>
        <v>5</v>
      </c>
      <c r="AG124" s="71">
        <f>VLOOKUP(A124,OM_SIAFI!$B:$F,5,0)</f>
        <v>0</v>
      </c>
      <c r="AH124" s="74">
        <f t="shared" si="38"/>
        <v>0</v>
      </c>
      <c r="AI124" s="86">
        <f t="shared" si="39"/>
        <v>81</v>
      </c>
      <c r="AJ124" s="166">
        <f t="shared" si="41"/>
        <v>123</v>
      </c>
    </row>
    <row r="125" spans="1:36" x14ac:dyDescent="0.25">
      <c r="A125" s="55">
        <v>784900</v>
      </c>
      <c r="B125" s="55" t="s">
        <v>417</v>
      </c>
      <c r="C125" s="56">
        <v>0</v>
      </c>
      <c r="D125" s="63">
        <f t="shared" si="40"/>
        <v>0</v>
      </c>
      <c r="E125" s="70" t="str" cm="1">
        <f t="array" ref="E125">_xlfn.IFS(D125&gt;20%,"10",D125&gt;10%,"7",D125&gt;0%,"4",D125=0,"0")</f>
        <v>0</v>
      </c>
      <c r="F125" s="74">
        <f t="shared" si="22"/>
        <v>0</v>
      </c>
      <c r="G125" s="56">
        <f>VLOOKUP(A125,PAGAMENTO!$A:$C,3,0)</f>
        <v>35723540.089999996</v>
      </c>
      <c r="H125" s="57">
        <f t="shared" si="23"/>
        <v>1.3629634108030873E-3</v>
      </c>
      <c r="I125" s="70" t="str" cm="1">
        <f t="array" ref="I125">_xlfn.IFS(H125&gt;20%,"10",H125&gt;10%,"7",H125&gt;0%,"4",H125=0,"0")</f>
        <v>4</v>
      </c>
      <c r="J125" s="74">
        <f t="shared" si="24"/>
        <v>12</v>
      </c>
      <c r="K125" s="56">
        <f>VLOOKUP(A125,MUNIC!C:E,3,0)</f>
        <v>1844035.2</v>
      </c>
      <c r="L125" s="57">
        <f t="shared" si="25"/>
        <v>8.6803362847004979E-3</v>
      </c>
      <c r="M125" s="70" t="str">
        <f t="shared" si="26"/>
        <v>4</v>
      </c>
      <c r="N125" s="74">
        <f t="shared" si="27"/>
        <v>8</v>
      </c>
      <c r="O125" s="56">
        <f>VLOOKUP(A125,'BENS MOVEIS'!$A:$C,3,0)</f>
        <v>15361175.789999999</v>
      </c>
      <c r="P125" s="56">
        <v>0</v>
      </c>
      <c r="Q125" s="72">
        <f t="shared" si="28"/>
        <v>15361175.789999999</v>
      </c>
      <c r="R125" s="57">
        <f t="shared" si="29"/>
        <v>2.0165396555302592E-4</v>
      </c>
      <c r="S125" s="70" t="str" cm="1">
        <f t="array" ref="S125">_xlfn.IFS(R125&gt;20%,"10",R125&gt;10%,"7",R125&gt;0%,"4",R125=0,"0")</f>
        <v>4</v>
      </c>
      <c r="T125" s="74">
        <f t="shared" si="30"/>
        <v>8</v>
      </c>
      <c r="U125" s="55">
        <f>VLOOKUP(A125,'Tempo sem Auditoria'!$A:$M,13,0)</f>
        <v>5</v>
      </c>
      <c r="V125" s="71" t="str">
        <f t="shared" si="31"/>
        <v>8</v>
      </c>
      <c r="W125" s="74">
        <f t="shared" si="32"/>
        <v>32</v>
      </c>
      <c r="X125" s="55">
        <f>VLOOKUP(A125,'NOTAS AUDITORIA-CONTINUA-OM'!$A:$C,3,0)</f>
        <v>4</v>
      </c>
      <c r="Y125" s="57">
        <f>VLOOKUP(A125,'NOTAS AUDITORIA-CONTINUA-OM'!$A:$D,4,0)</f>
        <v>6.7385444743935314E-4</v>
      </c>
      <c r="Z125" s="71" t="str">
        <f t="shared" si="33"/>
        <v>4</v>
      </c>
      <c r="AA125" s="74">
        <f t="shared" si="34"/>
        <v>12</v>
      </c>
      <c r="AB125" s="55">
        <f>VLOOKUP(A125,'OM em FOCO'!$B:$G,6,0)</f>
        <v>1</v>
      </c>
      <c r="AC125" s="71">
        <f t="shared" si="35"/>
        <v>2</v>
      </c>
      <c r="AD125" s="74">
        <f t="shared" si="36"/>
        <v>4</v>
      </c>
      <c r="AE125" s="71">
        <f>VLOOKUP(A125,OM_SIAFI!$B:$E,4,0)</f>
        <v>5</v>
      </c>
      <c r="AF125" s="74">
        <f t="shared" si="37"/>
        <v>5</v>
      </c>
      <c r="AG125" s="71">
        <f>VLOOKUP(A125,OM_SIAFI!$B:$F,5,0)</f>
        <v>0</v>
      </c>
      <c r="AH125" s="74">
        <f t="shared" si="38"/>
        <v>0</v>
      </c>
      <c r="AI125" s="86">
        <f t="shared" si="39"/>
        <v>81</v>
      </c>
      <c r="AJ125" s="166">
        <f t="shared" si="41"/>
        <v>124</v>
      </c>
    </row>
    <row r="126" spans="1:36" x14ac:dyDescent="0.25">
      <c r="A126" s="55">
        <v>783200</v>
      </c>
      <c r="B126" s="55" t="s">
        <v>370</v>
      </c>
      <c r="C126" s="56">
        <v>0</v>
      </c>
      <c r="D126" s="63">
        <f t="shared" si="40"/>
        <v>0</v>
      </c>
      <c r="E126" s="70" t="str" cm="1">
        <f t="array" ref="E126">_xlfn.IFS(D126&gt;20%,"10",D126&gt;10%,"7",D126&gt;0%,"4",D126=0,"0")</f>
        <v>0</v>
      </c>
      <c r="F126" s="74">
        <f t="shared" si="22"/>
        <v>0</v>
      </c>
      <c r="G126" s="56">
        <f>VLOOKUP(A126,PAGAMENTO!$A:$C,3,0)</f>
        <v>42650339.370000005</v>
      </c>
      <c r="H126" s="57">
        <f t="shared" si="23"/>
        <v>1.6272422014501533E-3</v>
      </c>
      <c r="I126" s="70" t="str" cm="1">
        <f t="array" ref="I126">_xlfn.IFS(H126&gt;20%,"10",H126&gt;10%,"7",H126&gt;0%,"4",H126=0,"0")</f>
        <v>4</v>
      </c>
      <c r="J126" s="74">
        <f t="shared" si="24"/>
        <v>12</v>
      </c>
      <c r="K126" s="56">
        <f>VLOOKUP(A126,MUNIC!C:E,3,0)</f>
        <v>1277872.6000000001</v>
      </c>
      <c r="L126" s="57">
        <f t="shared" si="25"/>
        <v>6.0152668978360963E-3</v>
      </c>
      <c r="M126" s="70" t="str">
        <f t="shared" si="26"/>
        <v>4</v>
      </c>
      <c r="N126" s="74">
        <f t="shared" si="27"/>
        <v>8</v>
      </c>
      <c r="O126" s="56">
        <f>VLOOKUP(A126,'BENS MOVEIS'!$A:$C,3,0)</f>
        <v>16220416.59</v>
      </c>
      <c r="P126" s="56">
        <v>0</v>
      </c>
      <c r="Q126" s="72">
        <f t="shared" si="28"/>
        <v>16220416.59</v>
      </c>
      <c r="R126" s="57">
        <f t="shared" si="29"/>
        <v>2.1293365644737476E-4</v>
      </c>
      <c r="S126" s="70" t="str" cm="1">
        <f t="array" ref="S126">_xlfn.IFS(R126&gt;20%,"10",R126&gt;10%,"7",R126&gt;0%,"4",R126=0,"0")</f>
        <v>4</v>
      </c>
      <c r="T126" s="74">
        <f t="shared" si="30"/>
        <v>8</v>
      </c>
      <c r="U126" s="55" t="s">
        <v>772</v>
      </c>
      <c r="V126" s="71" t="str">
        <f t="shared" si="31"/>
        <v>10</v>
      </c>
      <c r="W126" s="74">
        <f t="shared" si="32"/>
        <v>40</v>
      </c>
      <c r="X126" s="55">
        <f>VLOOKUP(A126,'NOTAS AUDITORIA-CONTINUA-OM'!$A:$C,3,0)</f>
        <v>8</v>
      </c>
      <c r="Y126" s="57">
        <f>VLOOKUP(A126,'NOTAS AUDITORIA-CONTINUA-OM'!$A:$D,4,0)</f>
        <v>1.3477088948787063E-3</v>
      </c>
      <c r="Z126" s="71" t="str">
        <f t="shared" si="33"/>
        <v>4</v>
      </c>
      <c r="AA126" s="74">
        <f t="shared" si="34"/>
        <v>12</v>
      </c>
      <c r="AB126" s="55">
        <f>VLOOKUP(A126,'OM em FOCO'!$B:$G,6,0)</f>
        <v>0</v>
      </c>
      <c r="AC126" s="71">
        <f t="shared" si="35"/>
        <v>0</v>
      </c>
      <c r="AD126" s="74">
        <f t="shared" si="36"/>
        <v>0</v>
      </c>
      <c r="AE126" s="71">
        <f>VLOOKUP(A126,OM_SIAFI!$B:$E,4,0)</f>
        <v>0</v>
      </c>
      <c r="AF126" s="74">
        <f t="shared" si="37"/>
        <v>0</v>
      </c>
      <c r="AG126" s="71">
        <f>VLOOKUP(A126,OM_SIAFI!$B:$F,5,0)</f>
        <v>0</v>
      </c>
      <c r="AH126" s="74">
        <f t="shared" si="38"/>
        <v>0</v>
      </c>
      <c r="AI126" s="86">
        <f t="shared" si="39"/>
        <v>80</v>
      </c>
      <c r="AJ126" s="166">
        <f t="shared" si="41"/>
        <v>125</v>
      </c>
    </row>
    <row r="127" spans="1:36" x14ac:dyDescent="0.25">
      <c r="A127" s="55">
        <v>787200</v>
      </c>
      <c r="B127" s="55" t="s">
        <v>467</v>
      </c>
      <c r="C127" s="56">
        <v>0</v>
      </c>
      <c r="D127" s="63">
        <f t="shared" si="40"/>
        <v>0</v>
      </c>
      <c r="E127" s="70" t="str" cm="1">
        <f t="array" ref="E127">_xlfn.IFS(D127&gt;20%,"10",D127&gt;10%,"7",D127&gt;0%,"4",D127=0,"0")</f>
        <v>0</v>
      </c>
      <c r="F127" s="74">
        <f t="shared" si="22"/>
        <v>0</v>
      </c>
      <c r="G127" s="56">
        <f>VLOOKUP(A127,PAGAMENTO!$A:$C,3,0)</f>
        <v>49066676.149999999</v>
      </c>
      <c r="H127" s="57">
        <f t="shared" si="23"/>
        <v>1.8720452708127591E-3</v>
      </c>
      <c r="I127" s="70" t="str" cm="1">
        <f t="array" ref="I127">_xlfn.IFS(H127&gt;20%,"10",H127&gt;10%,"7",H127&gt;0%,"4",H127=0,"0")</f>
        <v>4</v>
      </c>
      <c r="J127" s="74">
        <f t="shared" si="24"/>
        <v>12</v>
      </c>
      <c r="K127" s="56">
        <f>VLOOKUP(A127,MUNIC!C:E,3,0)</f>
        <v>1410346.2</v>
      </c>
      <c r="L127" s="57">
        <f t="shared" si="25"/>
        <v>6.6388533656241838E-3</v>
      </c>
      <c r="M127" s="70" t="str">
        <f t="shared" si="26"/>
        <v>4</v>
      </c>
      <c r="N127" s="74">
        <f t="shared" si="27"/>
        <v>8</v>
      </c>
      <c r="O127" s="56">
        <f>VLOOKUP(A127,'BENS MOVEIS'!$A:$C,3,0)</f>
        <v>14696772.17</v>
      </c>
      <c r="P127" s="56">
        <v>0</v>
      </c>
      <c r="Q127" s="72">
        <f t="shared" si="28"/>
        <v>14696772.17</v>
      </c>
      <c r="R127" s="57">
        <f t="shared" si="29"/>
        <v>1.9293200139270395E-4</v>
      </c>
      <c r="S127" s="70" t="str" cm="1">
        <f t="array" ref="S127">_xlfn.IFS(R127&gt;20%,"10",R127&gt;10%,"7",R127&gt;0%,"4",R127=0,"0")</f>
        <v>4</v>
      </c>
      <c r="T127" s="74">
        <f t="shared" si="30"/>
        <v>8</v>
      </c>
      <c r="U127" s="55" t="s">
        <v>772</v>
      </c>
      <c r="V127" s="71" t="str">
        <f t="shared" si="31"/>
        <v>10</v>
      </c>
      <c r="W127" s="74">
        <f t="shared" si="32"/>
        <v>40</v>
      </c>
      <c r="X127" s="55">
        <f>VLOOKUP(A127,'NOTAS AUDITORIA-CONTINUA-OM'!$A:$C,3,0)</f>
        <v>7</v>
      </c>
      <c r="Y127" s="57">
        <f>VLOOKUP(A127,'NOTAS AUDITORIA-CONTINUA-OM'!$A:$D,4,0)</f>
        <v>1.1792452830188679E-3</v>
      </c>
      <c r="Z127" s="71" t="str">
        <f t="shared" si="33"/>
        <v>4</v>
      </c>
      <c r="AA127" s="74">
        <f t="shared" si="34"/>
        <v>12</v>
      </c>
      <c r="AB127" s="55">
        <f>VLOOKUP(A127,'OM em FOCO'!$B:$G,6,0)</f>
        <v>0</v>
      </c>
      <c r="AC127" s="71">
        <f t="shared" si="35"/>
        <v>0</v>
      </c>
      <c r="AD127" s="74">
        <f t="shared" si="36"/>
        <v>0</v>
      </c>
      <c r="AE127" s="71">
        <f>VLOOKUP(A127,OM_SIAFI!$B:$E,4,0)</f>
        <v>0</v>
      </c>
      <c r="AF127" s="74">
        <f t="shared" si="37"/>
        <v>0</v>
      </c>
      <c r="AG127" s="71">
        <f>VLOOKUP(A127,OM_SIAFI!$B:$F,5,0)</f>
        <v>0</v>
      </c>
      <c r="AH127" s="74">
        <f t="shared" si="38"/>
        <v>0</v>
      </c>
      <c r="AI127" s="86">
        <f t="shared" si="39"/>
        <v>80</v>
      </c>
      <c r="AJ127" s="166">
        <f t="shared" si="41"/>
        <v>126</v>
      </c>
    </row>
    <row r="128" spans="1:36" x14ac:dyDescent="0.25">
      <c r="A128" s="55">
        <v>785200</v>
      </c>
      <c r="B128" s="55" t="s">
        <v>425</v>
      </c>
      <c r="C128" s="56">
        <v>0</v>
      </c>
      <c r="D128" s="63">
        <f t="shared" si="40"/>
        <v>0</v>
      </c>
      <c r="E128" s="70" t="str" cm="1">
        <f t="array" ref="E128">_xlfn.IFS(D128&gt;20%,"10",D128&gt;10%,"7",D128&gt;0%,"4",D128=0,"0")</f>
        <v>0</v>
      </c>
      <c r="F128" s="74">
        <f t="shared" si="22"/>
        <v>0</v>
      </c>
      <c r="G128" s="56">
        <f>VLOOKUP(A128,PAGAMENTO!$A:$C,3,0)</f>
        <v>48454362.989999995</v>
      </c>
      <c r="H128" s="57">
        <f t="shared" si="23"/>
        <v>1.8486836322144937E-3</v>
      </c>
      <c r="I128" s="70" t="str" cm="1">
        <f t="array" ref="I128">_xlfn.IFS(H128&gt;20%,"10",H128&gt;10%,"7",H128&gt;0%,"4",H128=0,"0")</f>
        <v>4</v>
      </c>
      <c r="J128" s="74">
        <f t="shared" si="24"/>
        <v>12</v>
      </c>
      <c r="K128" s="56">
        <f>VLOOKUP(A128,MUNIC!C:E,3,0)</f>
        <v>1695904.1</v>
      </c>
      <c r="L128" s="57">
        <f t="shared" si="25"/>
        <v>7.983046036541137E-3</v>
      </c>
      <c r="M128" s="70" t="str">
        <f t="shared" si="26"/>
        <v>4</v>
      </c>
      <c r="N128" s="74">
        <f t="shared" si="27"/>
        <v>8</v>
      </c>
      <c r="O128" s="56">
        <f>VLOOKUP(A128,'BENS MOVEIS'!$A:$C,3,0)</f>
        <v>14174632.380000001</v>
      </c>
      <c r="P128" s="56">
        <v>0</v>
      </c>
      <c r="Q128" s="72">
        <f t="shared" si="28"/>
        <v>14174632.380000001</v>
      </c>
      <c r="R128" s="57">
        <f t="shared" si="29"/>
        <v>1.860776068680955E-4</v>
      </c>
      <c r="S128" s="70" t="str" cm="1">
        <f t="array" ref="S128">_xlfn.IFS(R128&gt;20%,"10",R128&gt;10%,"7",R128&gt;0%,"4",R128=0,"0")</f>
        <v>4</v>
      </c>
      <c r="T128" s="74">
        <f t="shared" si="30"/>
        <v>8</v>
      </c>
      <c r="U128" s="55" t="s">
        <v>772</v>
      </c>
      <c r="V128" s="71" t="str">
        <f t="shared" si="31"/>
        <v>10</v>
      </c>
      <c r="W128" s="74">
        <f t="shared" si="32"/>
        <v>40</v>
      </c>
      <c r="X128" s="55">
        <f>VLOOKUP(A128,'NOTAS AUDITORIA-CONTINUA-OM'!$A:$C,3,0)</f>
        <v>7</v>
      </c>
      <c r="Y128" s="57">
        <f>VLOOKUP(A128,'NOTAS AUDITORIA-CONTINUA-OM'!$A:$D,4,0)</f>
        <v>1.1792452830188679E-3</v>
      </c>
      <c r="Z128" s="71" t="str">
        <f t="shared" si="33"/>
        <v>4</v>
      </c>
      <c r="AA128" s="74">
        <f t="shared" si="34"/>
        <v>12</v>
      </c>
      <c r="AB128" s="55">
        <f>VLOOKUP(A128,'OM em FOCO'!$B:$G,6,0)</f>
        <v>0</v>
      </c>
      <c r="AC128" s="71">
        <f t="shared" si="35"/>
        <v>0</v>
      </c>
      <c r="AD128" s="74">
        <f t="shared" si="36"/>
        <v>0</v>
      </c>
      <c r="AE128" s="71">
        <f>VLOOKUP(A128,OM_SIAFI!$B:$E,4,0)</f>
        <v>0</v>
      </c>
      <c r="AF128" s="74">
        <f t="shared" si="37"/>
        <v>0</v>
      </c>
      <c r="AG128" s="71">
        <f>VLOOKUP(A128,OM_SIAFI!$B:$F,5,0)</f>
        <v>0</v>
      </c>
      <c r="AH128" s="74">
        <f t="shared" si="38"/>
        <v>0</v>
      </c>
      <c r="AI128" s="86">
        <f t="shared" si="39"/>
        <v>80</v>
      </c>
      <c r="AJ128" s="166">
        <f t="shared" si="41"/>
        <v>127</v>
      </c>
    </row>
    <row r="129" spans="1:36" x14ac:dyDescent="0.25">
      <c r="A129" s="55">
        <v>782200</v>
      </c>
      <c r="B129" s="55" t="s">
        <v>347</v>
      </c>
      <c r="C129" s="56">
        <v>0</v>
      </c>
      <c r="D129" s="63">
        <f t="shared" si="40"/>
        <v>0</v>
      </c>
      <c r="E129" s="70" t="str" cm="1">
        <f t="array" ref="E129">_xlfn.IFS(D129&gt;20%,"10",D129&gt;10%,"7",D129&gt;0%,"4",D129=0,"0")</f>
        <v>0</v>
      </c>
      <c r="F129" s="74">
        <f t="shared" si="22"/>
        <v>0</v>
      </c>
      <c r="G129" s="56">
        <f>VLOOKUP(A129,PAGAMENTO!$A:$C,3,0)</f>
        <v>35607434.650000006</v>
      </c>
      <c r="H129" s="57">
        <f t="shared" si="23"/>
        <v>1.3585336295967316E-3</v>
      </c>
      <c r="I129" s="70" t="str" cm="1">
        <f t="array" ref="I129">_xlfn.IFS(H129&gt;20%,"10",H129&gt;10%,"7",H129&gt;0%,"4",H129=0,"0")</f>
        <v>4</v>
      </c>
      <c r="J129" s="74">
        <f t="shared" si="24"/>
        <v>12</v>
      </c>
      <c r="K129" s="56">
        <f>VLOOKUP(A129,MUNIC!C:E,3,0)</f>
        <v>1097534.1000000001</v>
      </c>
      <c r="L129" s="57">
        <f t="shared" si="25"/>
        <v>5.1663683382649666E-3</v>
      </c>
      <c r="M129" s="70" t="str">
        <f t="shared" si="26"/>
        <v>4</v>
      </c>
      <c r="N129" s="74">
        <f t="shared" si="27"/>
        <v>8</v>
      </c>
      <c r="O129" s="56">
        <f>VLOOKUP(A129,'BENS MOVEIS'!$A:$C,3,0)</f>
        <v>12518215.960000001</v>
      </c>
      <c r="P129" s="56">
        <v>0</v>
      </c>
      <c r="Q129" s="72">
        <f t="shared" si="28"/>
        <v>12518215.960000001</v>
      </c>
      <c r="R129" s="57">
        <f t="shared" si="29"/>
        <v>1.6433298625659305E-4</v>
      </c>
      <c r="S129" s="70" t="str" cm="1">
        <f t="array" ref="S129">_xlfn.IFS(R129&gt;20%,"10",R129&gt;10%,"7",R129&gt;0%,"4",R129=0,"0")</f>
        <v>4</v>
      </c>
      <c r="T129" s="74">
        <f t="shared" si="30"/>
        <v>8</v>
      </c>
      <c r="U129" s="55" t="s">
        <v>772</v>
      </c>
      <c r="V129" s="71" t="str">
        <f t="shared" si="31"/>
        <v>10</v>
      </c>
      <c r="W129" s="74">
        <f t="shared" si="32"/>
        <v>40</v>
      </c>
      <c r="X129" s="55">
        <f>VLOOKUP(A129,'NOTAS AUDITORIA-CONTINUA-OM'!$A:$C,3,0)</f>
        <v>5</v>
      </c>
      <c r="Y129" s="57">
        <f>VLOOKUP(A129,'NOTAS AUDITORIA-CONTINUA-OM'!$A:$D,4,0)</f>
        <v>8.4231805929919142E-4</v>
      </c>
      <c r="Z129" s="71" t="str">
        <f t="shared" si="33"/>
        <v>4</v>
      </c>
      <c r="AA129" s="74">
        <f t="shared" si="34"/>
        <v>12</v>
      </c>
      <c r="AB129" s="55">
        <f>VLOOKUP(A129,'OM em FOCO'!$B:$G,6,0)</f>
        <v>0</v>
      </c>
      <c r="AC129" s="71">
        <f t="shared" si="35"/>
        <v>0</v>
      </c>
      <c r="AD129" s="74">
        <f t="shared" si="36"/>
        <v>0</v>
      </c>
      <c r="AE129" s="71">
        <f>VLOOKUP(A129,OM_SIAFI!$B:$E,4,0)</f>
        <v>0</v>
      </c>
      <c r="AF129" s="74">
        <f t="shared" si="37"/>
        <v>0</v>
      </c>
      <c r="AG129" s="71">
        <f>VLOOKUP(A129,OM_SIAFI!$B:$F,5,0)</f>
        <v>0</v>
      </c>
      <c r="AH129" s="74">
        <f t="shared" si="38"/>
        <v>0</v>
      </c>
      <c r="AI129" s="86">
        <f t="shared" si="39"/>
        <v>80</v>
      </c>
      <c r="AJ129" s="166">
        <f t="shared" si="41"/>
        <v>128</v>
      </c>
    </row>
    <row r="130" spans="1:36" x14ac:dyDescent="0.25">
      <c r="A130" s="55">
        <v>784310</v>
      </c>
      <c r="B130" s="55" t="s">
        <v>401</v>
      </c>
      <c r="C130" s="56">
        <v>0</v>
      </c>
      <c r="D130" s="63">
        <f t="shared" si="40"/>
        <v>0</v>
      </c>
      <c r="E130" s="70" t="str" cm="1">
        <f t="array" ref="E130">_xlfn.IFS(D130&gt;20%,"10",D130&gt;10%,"7",D130&gt;0%,"4",D130=0,"0")</f>
        <v>0</v>
      </c>
      <c r="F130" s="74">
        <f t="shared" ref="F130:F193" si="42">E130*4</f>
        <v>0</v>
      </c>
      <c r="G130" s="56">
        <f>VLOOKUP(A130,PAGAMENTO!$A:$C,3,0)</f>
        <v>15628025.699999999</v>
      </c>
      <c r="H130" s="57">
        <f t="shared" ref="H130:H193" si="43">G130/$G$446</f>
        <v>5.9625745820618946E-4</v>
      </c>
      <c r="I130" s="70" t="str" cm="1">
        <f t="array" ref="I130">_xlfn.IFS(H130&gt;20%,"10",H130&gt;10%,"7",H130&gt;0%,"4",H130=0,"0")</f>
        <v>4</v>
      </c>
      <c r="J130" s="74">
        <f t="shared" ref="J130:J193" si="44">+I130*3</f>
        <v>12</v>
      </c>
      <c r="K130" s="56">
        <f>VLOOKUP(A130,MUNIC!C:E,3,0)</f>
        <v>268209.59999999998</v>
      </c>
      <c r="L130" s="57">
        <f t="shared" ref="L130:L193" si="45">K130/$K$444</f>
        <v>1.2625298707882617E-3</v>
      </c>
      <c r="M130" s="70" t="str">
        <f t="shared" ref="M130:M193" si="46">_xlfn.IFS(L130&gt;20%,"10",L130&gt;10%,"7",L130&gt;0%,"4",L130=0,"0")</f>
        <v>4</v>
      </c>
      <c r="N130" s="74">
        <f t="shared" ref="N130:N193" si="47">+M130*2</f>
        <v>8</v>
      </c>
      <c r="O130" s="56">
        <f>VLOOKUP(A130,'BENS MOVEIS'!$A:$C,3,0)</f>
        <v>11654994.67</v>
      </c>
      <c r="P130" s="56">
        <v>0</v>
      </c>
      <c r="Q130" s="72">
        <f t="shared" ref="Q130:Q193" si="48">SUM(O130:P130)</f>
        <v>11654994.67</v>
      </c>
      <c r="R130" s="57">
        <f t="shared" ref="R130:R193" si="49">Q130/$Q$444</f>
        <v>1.5300104144598691E-4</v>
      </c>
      <c r="S130" s="70" t="str" cm="1">
        <f t="array" ref="S130">_xlfn.IFS(R130&gt;20%,"10",R130&gt;10%,"7",R130&gt;0%,"4",R130=0,"0")</f>
        <v>4</v>
      </c>
      <c r="T130" s="74">
        <f t="shared" ref="T130:T193" si="50">+S130*2</f>
        <v>8</v>
      </c>
      <c r="U130" s="55" t="s">
        <v>772</v>
      </c>
      <c r="V130" s="71" t="str">
        <f t="shared" ref="V130:V193" si="51">IF(U130=1,"0",IF(U130=2,"2",IF(U130=3,"4",IF(U130=4,"6",IF(U130=5,"8",IF(U130&gt;5,"10"))))))</f>
        <v>10</v>
      </c>
      <c r="W130" s="74">
        <f t="shared" ref="W130:W193" si="52">+V130*4</f>
        <v>40</v>
      </c>
      <c r="X130" s="55">
        <f>VLOOKUP(A130,'NOTAS AUDITORIA-CONTINUA-OM'!$A:$C,3,0)</f>
        <v>4</v>
      </c>
      <c r="Y130" s="57">
        <f>VLOOKUP(A130,'NOTAS AUDITORIA-CONTINUA-OM'!$A:$D,4,0)</f>
        <v>6.7385444743935314E-4</v>
      </c>
      <c r="Z130" s="71" t="str">
        <f t="shared" ref="Z130:Z193" si="53">IF(Y130&lt;21%,"4",IF(Y130&lt;31%,"7",IF(Y130&gt;30%,"10")))</f>
        <v>4</v>
      </c>
      <c r="AA130" s="74">
        <f t="shared" ref="AA130:AA193" si="54">+Z130*3</f>
        <v>12</v>
      </c>
      <c r="AB130" s="55">
        <f>VLOOKUP(A130,'OM em FOCO'!$B:$G,6,0)</f>
        <v>0</v>
      </c>
      <c r="AC130" s="71">
        <f t="shared" ref="AC130:AC193" si="55">IF(AB130=0,0,2)</f>
        <v>0</v>
      </c>
      <c r="AD130" s="74">
        <f t="shared" ref="AD130:AD193" si="56">+AC130*2</f>
        <v>0</v>
      </c>
      <c r="AE130" s="71">
        <f>VLOOKUP(A130,OM_SIAFI!$B:$E,4,0)</f>
        <v>0</v>
      </c>
      <c r="AF130" s="74">
        <f t="shared" ref="AF130:AF193" si="57">+AE130*1</f>
        <v>0</v>
      </c>
      <c r="AG130" s="71">
        <f>VLOOKUP(A130,OM_SIAFI!$B:$F,5,0)</f>
        <v>0</v>
      </c>
      <c r="AH130" s="74">
        <f t="shared" ref="AH130:AH193" si="58">+AG130*1</f>
        <v>0</v>
      </c>
      <c r="AI130" s="86">
        <f t="shared" ref="AI130:AI193" si="59">SUM(F130,J130,N130,T130,W130,AA130,AD130,AF130,AH130)</f>
        <v>80</v>
      </c>
      <c r="AJ130" s="166">
        <f t="shared" si="41"/>
        <v>129</v>
      </c>
    </row>
    <row r="131" spans="1:36" x14ac:dyDescent="0.25">
      <c r="A131" s="55">
        <v>783320</v>
      </c>
      <c r="B131" s="55" t="s">
        <v>373</v>
      </c>
      <c r="C131" s="56">
        <v>0</v>
      </c>
      <c r="D131" s="63">
        <f t="shared" ref="D131:D194" si="60">C131/$C$446</f>
        <v>0</v>
      </c>
      <c r="E131" s="70" t="str" cm="1">
        <f t="array" ref="E131">_xlfn.IFS(D131&gt;20%,"10",D131&gt;10%,"7",D131&gt;0%,"4",D131=0,"0")</f>
        <v>0</v>
      </c>
      <c r="F131" s="74">
        <f t="shared" si="42"/>
        <v>0</v>
      </c>
      <c r="G131" s="56">
        <f>VLOOKUP(A131,PAGAMENTO!$A:$C,3,0)</f>
        <v>14539111.969999999</v>
      </c>
      <c r="H131" s="57">
        <f t="shared" si="43"/>
        <v>5.5471203555848916E-4</v>
      </c>
      <c r="I131" s="70" t="str" cm="1">
        <f t="array" ref="I131">_xlfn.IFS(H131&gt;20%,"10",H131&gt;10%,"7",H131&gt;0%,"4",H131=0,"0")</f>
        <v>4</v>
      </c>
      <c r="J131" s="74">
        <f t="shared" si="44"/>
        <v>12</v>
      </c>
      <c r="K131" s="56">
        <f>VLOOKUP(A131,MUNIC!C:E,3,0)</f>
        <v>341667</v>
      </c>
      <c r="L131" s="57">
        <f t="shared" si="45"/>
        <v>1.6083122802562364E-3</v>
      </c>
      <c r="M131" s="70" t="str">
        <f t="shared" si="46"/>
        <v>4</v>
      </c>
      <c r="N131" s="74">
        <f t="shared" si="47"/>
        <v>8</v>
      </c>
      <c r="O131" s="56">
        <f>VLOOKUP(A131,'BENS MOVEIS'!$A:$C,3,0)</f>
        <v>9399061.4499999993</v>
      </c>
      <c r="P131" s="56">
        <v>0</v>
      </c>
      <c r="Q131" s="72">
        <f t="shared" si="48"/>
        <v>9399061.4499999993</v>
      </c>
      <c r="R131" s="57">
        <f t="shared" si="49"/>
        <v>1.2338625895440481E-4</v>
      </c>
      <c r="S131" s="70" t="str" cm="1">
        <f t="array" ref="S131">_xlfn.IFS(R131&gt;20%,"10",R131&gt;10%,"7",R131&gt;0%,"4",R131=0,"0")</f>
        <v>4</v>
      </c>
      <c r="T131" s="74">
        <f t="shared" si="50"/>
        <v>8</v>
      </c>
      <c r="U131" s="55" t="s">
        <v>772</v>
      </c>
      <c r="V131" s="71" t="str">
        <f t="shared" si="51"/>
        <v>10</v>
      </c>
      <c r="W131" s="74">
        <f t="shared" si="52"/>
        <v>40</v>
      </c>
      <c r="X131" s="55">
        <f>VLOOKUP(A131,'NOTAS AUDITORIA-CONTINUA-OM'!$A:$C,3,0)</f>
        <v>7</v>
      </c>
      <c r="Y131" s="57">
        <f>VLOOKUP(A131,'NOTAS AUDITORIA-CONTINUA-OM'!$A:$D,4,0)</f>
        <v>1.1792452830188679E-3</v>
      </c>
      <c r="Z131" s="71" t="str">
        <f t="shared" si="53"/>
        <v>4</v>
      </c>
      <c r="AA131" s="74">
        <f t="shared" si="54"/>
        <v>12</v>
      </c>
      <c r="AB131" s="55">
        <f>VLOOKUP(A131,'OM em FOCO'!$B:$G,6,0)</f>
        <v>0</v>
      </c>
      <c r="AC131" s="71">
        <f t="shared" si="55"/>
        <v>0</v>
      </c>
      <c r="AD131" s="74">
        <f t="shared" si="56"/>
        <v>0</v>
      </c>
      <c r="AE131" s="71">
        <f>VLOOKUP(A131,OM_SIAFI!$B:$E,4,0)</f>
        <v>0</v>
      </c>
      <c r="AF131" s="74">
        <f t="shared" si="57"/>
        <v>0</v>
      </c>
      <c r="AG131" s="71">
        <f>VLOOKUP(A131,OM_SIAFI!$B:$F,5,0)</f>
        <v>0</v>
      </c>
      <c r="AH131" s="74">
        <f t="shared" si="58"/>
        <v>0</v>
      </c>
      <c r="AI131" s="86">
        <f t="shared" si="59"/>
        <v>80</v>
      </c>
      <c r="AJ131" s="166">
        <f t="shared" si="41"/>
        <v>130</v>
      </c>
    </row>
    <row r="132" spans="1:36" x14ac:dyDescent="0.25">
      <c r="A132" s="55">
        <v>783340</v>
      </c>
      <c r="B132" s="55" t="s">
        <v>377</v>
      </c>
      <c r="C132" s="56">
        <v>0</v>
      </c>
      <c r="D132" s="63">
        <f t="shared" si="60"/>
        <v>0</v>
      </c>
      <c r="E132" s="70" t="str" cm="1">
        <f t="array" ref="E132">_xlfn.IFS(D132&gt;20%,"10",D132&gt;10%,"7",D132&gt;0%,"4",D132=0,"0")</f>
        <v>0</v>
      </c>
      <c r="F132" s="74">
        <f t="shared" si="42"/>
        <v>0</v>
      </c>
      <c r="G132" s="56">
        <f>VLOOKUP(A132,PAGAMENTO!$A:$C,3,0)</f>
        <v>16369460.780000001</v>
      </c>
      <c r="H132" s="57">
        <f t="shared" si="43"/>
        <v>6.2454549693303281E-4</v>
      </c>
      <c r="I132" s="70" t="str" cm="1">
        <f t="array" ref="I132">_xlfn.IFS(H132&gt;20%,"10",H132&gt;10%,"7",H132&gt;0%,"4",H132=0,"0")</f>
        <v>4</v>
      </c>
      <c r="J132" s="74">
        <f t="shared" si="44"/>
        <v>12</v>
      </c>
      <c r="K132" s="56">
        <f>VLOOKUP(A132,MUNIC!C:E,3,0)</f>
        <v>429696</v>
      </c>
      <c r="L132" s="57">
        <f t="shared" si="45"/>
        <v>2.0226868663844729E-3</v>
      </c>
      <c r="M132" s="70" t="str">
        <f t="shared" si="46"/>
        <v>4</v>
      </c>
      <c r="N132" s="74">
        <f t="shared" si="47"/>
        <v>8</v>
      </c>
      <c r="O132" s="56">
        <f>VLOOKUP(A132,'BENS MOVEIS'!$A:$C,3,0)</f>
        <v>8387075.5800000001</v>
      </c>
      <c r="P132" s="56">
        <v>0</v>
      </c>
      <c r="Q132" s="72">
        <f t="shared" si="48"/>
        <v>8387075.5800000001</v>
      </c>
      <c r="R132" s="57">
        <f t="shared" si="49"/>
        <v>1.1010140585728855E-4</v>
      </c>
      <c r="S132" s="70" t="str" cm="1">
        <f t="array" ref="S132">_xlfn.IFS(R132&gt;20%,"10",R132&gt;10%,"7",R132&gt;0%,"4",R132=0,"0")</f>
        <v>4</v>
      </c>
      <c r="T132" s="74">
        <f t="shared" si="50"/>
        <v>8</v>
      </c>
      <c r="U132" s="55" t="s">
        <v>772</v>
      </c>
      <c r="V132" s="71" t="str">
        <f t="shared" si="51"/>
        <v>10</v>
      </c>
      <c r="W132" s="74">
        <f t="shared" si="52"/>
        <v>40</v>
      </c>
      <c r="X132" s="55">
        <f>VLOOKUP(A132,'NOTAS AUDITORIA-CONTINUA-OM'!$A:$C,3,0)</f>
        <v>3</v>
      </c>
      <c r="Y132" s="57">
        <f>VLOOKUP(A132,'NOTAS AUDITORIA-CONTINUA-OM'!$A:$D,4,0)</f>
        <v>5.0539083557951485E-4</v>
      </c>
      <c r="Z132" s="71" t="str">
        <f t="shared" si="53"/>
        <v>4</v>
      </c>
      <c r="AA132" s="74">
        <f t="shared" si="54"/>
        <v>12</v>
      </c>
      <c r="AB132" s="55">
        <f>VLOOKUP(A132,'OM em FOCO'!$B:$G,6,0)</f>
        <v>0</v>
      </c>
      <c r="AC132" s="71">
        <f t="shared" si="55"/>
        <v>0</v>
      </c>
      <c r="AD132" s="74">
        <f t="shared" si="56"/>
        <v>0</v>
      </c>
      <c r="AE132" s="71">
        <f>VLOOKUP(A132,OM_SIAFI!$B:$E,4,0)</f>
        <v>0</v>
      </c>
      <c r="AF132" s="74">
        <f t="shared" si="57"/>
        <v>0</v>
      </c>
      <c r="AG132" s="71">
        <f>VLOOKUP(A132,OM_SIAFI!$B:$F,5,0)</f>
        <v>0</v>
      </c>
      <c r="AH132" s="74">
        <f t="shared" si="58"/>
        <v>0</v>
      </c>
      <c r="AI132" s="86">
        <f t="shared" si="59"/>
        <v>80</v>
      </c>
      <c r="AJ132" s="166">
        <f t="shared" ref="AJ132:AJ195" si="61">+AJ131+1</f>
        <v>131</v>
      </c>
    </row>
    <row r="133" spans="1:36" x14ac:dyDescent="0.25">
      <c r="A133" s="55">
        <v>711001</v>
      </c>
      <c r="B133" s="55" t="s">
        <v>185</v>
      </c>
      <c r="C133" s="56">
        <v>0</v>
      </c>
      <c r="D133" s="63">
        <f t="shared" si="60"/>
        <v>0</v>
      </c>
      <c r="E133" s="70" t="str" cm="1">
        <f t="array" ref="E133">_xlfn.IFS(D133&gt;20%,"10",D133&gt;10%,"7",D133&gt;0%,"4",D133=0,"0")</f>
        <v>0</v>
      </c>
      <c r="F133" s="74">
        <f t="shared" si="42"/>
        <v>0</v>
      </c>
      <c r="G133" s="56">
        <f>VLOOKUP(A133,PAGAMENTO!$A:$C,3,0)</f>
        <v>11915524.540000001</v>
      </c>
      <c r="H133" s="57">
        <f t="shared" si="43"/>
        <v>4.5461407037575291E-4</v>
      </c>
      <c r="I133" s="70" t="str" cm="1">
        <f t="array" ref="I133">_xlfn.IFS(H133&gt;20%,"10",H133&gt;10%,"7",H133&gt;0%,"4",H133=0,"0")</f>
        <v>4</v>
      </c>
      <c r="J133" s="74">
        <f t="shared" si="44"/>
        <v>12</v>
      </c>
      <c r="K133" s="56">
        <f>VLOOKUP(A133,MUNIC!C:E,3,0)</f>
        <v>250191</v>
      </c>
      <c r="L133" s="57">
        <f t="shared" si="45"/>
        <v>1.1777118004067939E-3</v>
      </c>
      <c r="M133" s="70" t="str">
        <f t="shared" si="46"/>
        <v>4</v>
      </c>
      <c r="N133" s="74">
        <f t="shared" si="47"/>
        <v>8</v>
      </c>
      <c r="O133" s="56">
        <f>VLOOKUP(A133,'BENS MOVEIS'!$A:$C,3,0)</f>
        <v>5085776.1399999997</v>
      </c>
      <c r="P133" s="56">
        <v>0</v>
      </c>
      <c r="Q133" s="72">
        <f t="shared" si="48"/>
        <v>5085776.1399999997</v>
      </c>
      <c r="R133" s="57">
        <f t="shared" si="49"/>
        <v>6.6763569440667225E-5</v>
      </c>
      <c r="S133" s="70" t="str" cm="1">
        <f t="array" ref="S133">_xlfn.IFS(R133&gt;20%,"10",R133&gt;10%,"7",R133&gt;0%,"4",R133=0,"0")</f>
        <v>4</v>
      </c>
      <c r="T133" s="74">
        <f t="shared" si="50"/>
        <v>8</v>
      </c>
      <c r="U133" s="55" t="s">
        <v>772</v>
      </c>
      <c r="V133" s="71" t="str">
        <f t="shared" si="51"/>
        <v>10</v>
      </c>
      <c r="W133" s="74">
        <f t="shared" si="52"/>
        <v>40</v>
      </c>
      <c r="X133" s="55">
        <f>VLOOKUP(A133,'NOTAS AUDITORIA-CONTINUA-OM'!$A:$C,3,0)</f>
        <v>1</v>
      </c>
      <c r="Y133" s="57">
        <f>VLOOKUP(A133,'NOTAS AUDITORIA-CONTINUA-OM'!$A:$D,4,0)</f>
        <v>1.6846361185983828E-4</v>
      </c>
      <c r="Z133" s="71" t="str">
        <f t="shared" si="53"/>
        <v>4</v>
      </c>
      <c r="AA133" s="74">
        <f t="shared" si="54"/>
        <v>12</v>
      </c>
      <c r="AB133" s="55">
        <f>VLOOKUP(A133,'OM em FOCO'!$B:$G,6,0)</f>
        <v>0</v>
      </c>
      <c r="AC133" s="71">
        <f t="shared" si="55"/>
        <v>0</v>
      </c>
      <c r="AD133" s="74">
        <f t="shared" si="56"/>
        <v>0</v>
      </c>
      <c r="AE133" s="71">
        <f>VLOOKUP(A133,OM_SIAFI!$B:$E,4,0)</f>
        <v>0</v>
      </c>
      <c r="AF133" s="74">
        <f t="shared" si="57"/>
        <v>0</v>
      </c>
      <c r="AG133" s="71">
        <f>VLOOKUP(A133,OM_SIAFI!$B:$F,5,0)</f>
        <v>0</v>
      </c>
      <c r="AH133" s="74">
        <f t="shared" si="58"/>
        <v>0</v>
      </c>
      <c r="AI133" s="86">
        <f t="shared" si="59"/>
        <v>80</v>
      </c>
      <c r="AJ133" s="166">
        <f t="shared" si="61"/>
        <v>132</v>
      </c>
    </row>
    <row r="134" spans="1:36" x14ac:dyDescent="0.25">
      <c r="A134" s="55">
        <v>785000</v>
      </c>
      <c r="B134" s="55" t="s">
        <v>418</v>
      </c>
      <c r="C134" s="56">
        <v>0</v>
      </c>
      <c r="D134" s="63">
        <f t="shared" si="60"/>
        <v>0</v>
      </c>
      <c r="E134" s="70" t="str" cm="1">
        <f t="array" ref="E134">_xlfn.IFS(D134&gt;20%,"10",D134&gt;10%,"7",D134&gt;0%,"4",D134=0,"0")</f>
        <v>0</v>
      </c>
      <c r="F134" s="74">
        <f t="shared" si="42"/>
        <v>0</v>
      </c>
      <c r="G134" s="56">
        <f>VLOOKUP(A134,PAGAMENTO!$A:$C,3,0)</f>
        <v>45337837.109999992</v>
      </c>
      <c r="H134" s="57">
        <f t="shared" si="43"/>
        <v>1.7297785423897047E-3</v>
      </c>
      <c r="I134" s="70" t="str" cm="1">
        <f t="array" ref="I134">_xlfn.IFS(H134&gt;20%,"10",H134&gt;10%,"7",H134&gt;0%,"4",H134=0,"0")</f>
        <v>4</v>
      </c>
      <c r="J134" s="74">
        <f t="shared" si="44"/>
        <v>12</v>
      </c>
      <c r="K134" s="56">
        <f>VLOOKUP(A134,MUNIC!C:E,3,0)</f>
        <v>1941237</v>
      </c>
      <c r="L134" s="57">
        <f t="shared" si="45"/>
        <v>9.1378895415353996E-3</v>
      </c>
      <c r="M134" s="70" t="str">
        <f t="shared" si="46"/>
        <v>4</v>
      </c>
      <c r="N134" s="74">
        <f t="shared" si="47"/>
        <v>8</v>
      </c>
      <c r="O134" s="56">
        <f>VLOOKUP(A134,'BENS MOVEIS'!$A:$C,3,0)</f>
        <v>5080595.53</v>
      </c>
      <c r="P134" s="56">
        <v>0</v>
      </c>
      <c r="Q134" s="72">
        <f t="shared" si="48"/>
        <v>5080595.53</v>
      </c>
      <c r="R134" s="57">
        <f t="shared" si="49"/>
        <v>6.6695560938924566E-5</v>
      </c>
      <c r="S134" s="70" t="str" cm="1">
        <f t="array" ref="S134">_xlfn.IFS(R134&gt;20%,"10",R134&gt;10%,"7",R134&gt;0%,"4",R134=0,"0")</f>
        <v>4</v>
      </c>
      <c r="T134" s="74">
        <f t="shared" si="50"/>
        <v>8</v>
      </c>
      <c r="U134" s="55" t="s">
        <v>772</v>
      </c>
      <c r="V134" s="71" t="str">
        <f t="shared" si="51"/>
        <v>10</v>
      </c>
      <c r="W134" s="74">
        <f t="shared" si="52"/>
        <v>40</v>
      </c>
      <c r="X134" s="55">
        <f>VLOOKUP(A134,'NOTAS AUDITORIA-CONTINUA-OM'!$A:$C,3,0)</f>
        <v>4</v>
      </c>
      <c r="Y134" s="57">
        <f>VLOOKUP(A134,'NOTAS AUDITORIA-CONTINUA-OM'!$A:$D,4,0)</f>
        <v>6.7385444743935314E-4</v>
      </c>
      <c r="Z134" s="71" t="str">
        <f t="shared" si="53"/>
        <v>4</v>
      </c>
      <c r="AA134" s="74">
        <f t="shared" si="54"/>
        <v>12</v>
      </c>
      <c r="AB134" s="55">
        <f>VLOOKUP(A134,'OM em FOCO'!$B:$G,6,0)</f>
        <v>0</v>
      </c>
      <c r="AC134" s="71">
        <f t="shared" si="55"/>
        <v>0</v>
      </c>
      <c r="AD134" s="74">
        <f t="shared" si="56"/>
        <v>0</v>
      </c>
      <c r="AE134" s="71">
        <f>VLOOKUP(A134,OM_SIAFI!$B:$E,4,0)</f>
        <v>0</v>
      </c>
      <c r="AF134" s="74">
        <f t="shared" si="57"/>
        <v>0</v>
      </c>
      <c r="AG134" s="71">
        <f>VLOOKUP(A134,OM_SIAFI!$B:$F,5,0)</f>
        <v>0</v>
      </c>
      <c r="AH134" s="74">
        <f t="shared" si="58"/>
        <v>0</v>
      </c>
      <c r="AI134" s="86">
        <f t="shared" si="59"/>
        <v>80</v>
      </c>
      <c r="AJ134" s="166">
        <f t="shared" si="61"/>
        <v>133</v>
      </c>
    </row>
    <row r="135" spans="1:36" x14ac:dyDescent="0.25">
      <c r="A135" s="55">
        <v>787400</v>
      </c>
      <c r="B135" s="55" t="s">
        <v>471</v>
      </c>
      <c r="C135" s="56">
        <v>0</v>
      </c>
      <c r="D135" s="63">
        <f t="shared" si="60"/>
        <v>0</v>
      </c>
      <c r="E135" s="70" t="str" cm="1">
        <f t="array" ref="E135">_xlfn.IFS(D135&gt;20%,"10",D135&gt;10%,"7",D135&gt;0%,"4",D135=0,"0")</f>
        <v>0</v>
      </c>
      <c r="F135" s="74">
        <f t="shared" si="42"/>
        <v>0</v>
      </c>
      <c r="G135" s="56">
        <f>VLOOKUP(A135,PAGAMENTO!$A:$C,3,0)</f>
        <v>14444674.059999999</v>
      </c>
      <c r="H135" s="57">
        <f t="shared" si="43"/>
        <v>5.5110893755648722E-4</v>
      </c>
      <c r="I135" s="70" t="str" cm="1">
        <f t="array" ref="I135">_xlfn.IFS(H135&gt;20%,"10",H135&gt;10%,"7",H135&gt;0%,"4",H135=0,"0")</f>
        <v>4</v>
      </c>
      <c r="J135" s="74">
        <f t="shared" si="44"/>
        <v>12</v>
      </c>
      <c r="K135" s="56">
        <f>VLOOKUP(A135,MUNIC!C:E,3,0)</f>
        <v>286254</v>
      </c>
      <c r="L135" s="57">
        <f t="shared" si="45"/>
        <v>1.3474693882419685E-3</v>
      </c>
      <c r="M135" s="70" t="str">
        <f t="shared" si="46"/>
        <v>4</v>
      </c>
      <c r="N135" s="74">
        <f t="shared" si="47"/>
        <v>8</v>
      </c>
      <c r="O135" s="56">
        <f>VLOOKUP(A135,'BENS MOVEIS'!$A:$C,3,0)</f>
        <v>4846975.33</v>
      </c>
      <c r="P135" s="56">
        <v>0</v>
      </c>
      <c r="Q135" s="72">
        <f t="shared" si="48"/>
        <v>4846975.33</v>
      </c>
      <c r="R135" s="57">
        <f t="shared" si="49"/>
        <v>6.3628709780697495E-5</v>
      </c>
      <c r="S135" s="70" t="str" cm="1">
        <f t="array" ref="S135">_xlfn.IFS(R135&gt;20%,"10",R135&gt;10%,"7",R135&gt;0%,"4",R135=0,"0")</f>
        <v>4</v>
      </c>
      <c r="T135" s="74">
        <f t="shared" si="50"/>
        <v>8</v>
      </c>
      <c r="U135" s="55" t="s">
        <v>772</v>
      </c>
      <c r="V135" s="71" t="str">
        <f t="shared" si="51"/>
        <v>10</v>
      </c>
      <c r="W135" s="74">
        <f t="shared" si="52"/>
        <v>40</v>
      </c>
      <c r="X135" s="55">
        <f>VLOOKUP(A135,'NOTAS AUDITORIA-CONTINUA-OM'!$A:$C,3,0)</f>
        <v>3</v>
      </c>
      <c r="Y135" s="57">
        <f>VLOOKUP(A135,'NOTAS AUDITORIA-CONTINUA-OM'!$A:$D,4,0)</f>
        <v>5.0539083557951485E-4</v>
      </c>
      <c r="Z135" s="71" t="str">
        <f t="shared" si="53"/>
        <v>4</v>
      </c>
      <c r="AA135" s="74">
        <f t="shared" si="54"/>
        <v>12</v>
      </c>
      <c r="AB135" s="55">
        <f>VLOOKUP(A135,'OM em FOCO'!$B:$G,6,0)</f>
        <v>0</v>
      </c>
      <c r="AC135" s="71">
        <f t="shared" si="55"/>
        <v>0</v>
      </c>
      <c r="AD135" s="74">
        <f t="shared" si="56"/>
        <v>0</v>
      </c>
      <c r="AE135" s="71">
        <f>VLOOKUP(A135,OM_SIAFI!$B:$E,4,0)</f>
        <v>0</v>
      </c>
      <c r="AF135" s="74">
        <f t="shared" si="57"/>
        <v>0</v>
      </c>
      <c r="AG135" s="71">
        <f>VLOOKUP(A135,OM_SIAFI!$B:$F,5,0)</f>
        <v>0</v>
      </c>
      <c r="AH135" s="74">
        <f t="shared" si="58"/>
        <v>0</v>
      </c>
      <c r="AI135" s="86">
        <f t="shared" si="59"/>
        <v>80</v>
      </c>
      <c r="AJ135" s="166">
        <f t="shared" si="61"/>
        <v>134</v>
      </c>
    </row>
    <row r="136" spans="1:36" x14ac:dyDescent="0.25">
      <c r="A136" s="55">
        <v>787310</v>
      </c>
      <c r="B136" s="55" t="s">
        <v>468</v>
      </c>
      <c r="C136" s="56">
        <v>0</v>
      </c>
      <c r="D136" s="63">
        <f t="shared" si="60"/>
        <v>0</v>
      </c>
      <c r="E136" s="70" t="str" cm="1">
        <f t="array" ref="E136">_xlfn.IFS(D136&gt;20%,"10",D136&gt;10%,"7",D136&gt;0%,"4",D136=0,"0")</f>
        <v>0</v>
      </c>
      <c r="F136" s="74">
        <f t="shared" si="42"/>
        <v>0</v>
      </c>
      <c r="G136" s="56">
        <f>VLOOKUP(A136,PAGAMENTO!$A:$C,3,0)</f>
        <v>9383467.1699999999</v>
      </c>
      <c r="H136" s="57">
        <f t="shared" si="43"/>
        <v>3.5800825973465256E-4</v>
      </c>
      <c r="I136" s="70" t="str" cm="1">
        <f t="array" ref="I136">_xlfn.IFS(H136&gt;20%,"10",H136&gt;10%,"7",H136&gt;0%,"4",H136=0,"0")</f>
        <v>4</v>
      </c>
      <c r="J136" s="74">
        <f t="shared" si="44"/>
        <v>12</v>
      </c>
      <c r="K136" s="56">
        <f>VLOOKUP(A136,MUNIC!C:E,3,0)</f>
        <v>174925.6</v>
      </c>
      <c r="L136" s="57">
        <f t="shared" si="45"/>
        <v>8.2341868138038009E-4</v>
      </c>
      <c r="M136" s="70" t="str">
        <f t="shared" si="46"/>
        <v>4</v>
      </c>
      <c r="N136" s="74">
        <f t="shared" si="47"/>
        <v>8</v>
      </c>
      <c r="O136" s="56">
        <f>VLOOKUP(A136,'BENS MOVEIS'!$A:$C,3,0)</f>
        <v>4530334.34</v>
      </c>
      <c r="P136" s="56">
        <v>0</v>
      </c>
      <c r="Q136" s="72">
        <f t="shared" si="48"/>
        <v>4530334.34</v>
      </c>
      <c r="R136" s="57">
        <f t="shared" si="49"/>
        <v>5.9472002497150675E-5</v>
      </c>
      <c r="S136" s="70" t="str" cm="1">
        <f t="array" ref="S136">_xlfn.IFS(R136&gt;20%,"10",R136&gt;10%,"7",R136&gt;0%,"4",R136=0,"0")</f>
        <v>4</v>
      </c>
      <c r="T136" s="74">
        <f t="shared" si="50"/>
        <v>8</v>
      </c>
      <c r="U136" s="55" t="s">
        <v>772</v>
      </c>
      <c r="V136" s="71" t="str">
        <f t="shared" si="51"/>
        <v>10</v>
      </c>
      <c r="W136" s="74">
        <f t="shared" si="52"/>
        <v>40</v>
      </c>
      <c r="X136" s="55">
        <f>VLOOKUP(A136,'NOTAS AUDITORIA-CONTINUA-OM'!$A:$C,3,0)</f>
        <v>6</v>
      </c>
      <c r="Y136" s="57">
        <f>VLOOKUP(A136,'NOTAS AUDITORIA-CONTINUA-OM'!$A:$D,4,0)</f>
        <v>1.0107816711590297E-3</v>
      </c>
      <c r="Z136" s="71" t="str">
        <f t="shared" si="53"/>
        <v>4</v>
      </c>
      <c r="AA136" s="74">
        <f t="shared" si="54"/>
        <v>12</v>
      </c>
      <c r="AB136" s="55">
        <f>VLOOKUP(A136,'OM em FOCO'!$B:$G,6,0)</f>
        <v>0</v>
      </c>
      <c r="AC136" s="71">
        <f t="shared" si="55"/>
        <v>0</v>
      </c>
      <c r="AD136" s="74">
        <f t="shared" si="56"/>
        <v>0</v>
      </c>
      <c r="AE136" s="71">
        <f>VLOOKUP(A136,OM_SIAFI!$B:$E,4,0)</f>
        <v>0</v>
      </c>
      <c r="AF136" s="74">
        <f t="shared" si="57"/>
        <v>0</v>
      </c>
      <c r="AG136" s="71">
        <f>VLOOKUP(A136,OM_SIAFI!$B:$F,5,0)</f>
        <v>0</v>
      </c>
      <c r="AH136" s="74">
        <f t="shared" si="58"/>
        <v>0</v>
      </c>
      <c r="AI136" s="86">
        <f t="shared" si="59"/>
        <v>80</v>
      </c>
      <c r="AJ136" s="166">
        <f t="shared" si="61"/>
        <v>135</v>
      </c>
    </row>
    <row r="137" spans="1:36" x14ac:dyDescent="0.25">
      <c r="A137" s="55">
        <v>784400</v>
      </c>
      <c r="B137" s="55" t="s">
        <v>408</v>
      </c>
      <c r="C137" s="56">
        <v>0</v>
      </c>
      <c r="D137" s="63">
        <f t="shared" si="60"/>
        <v>0</v>
      </c>
      <c r="E137" s="70" t="str" cm="1">
        <f t="array" ref="E137">_xlfn.IFS(D137&gt;20%,"10",D137&gt;10%,"7",D137&gt;0%,"4",D137=0,"0")</f>
        <v>0</v>
      </c>
      <c r="F137" s="74">
        <f t="shared" si="42"/>
        <v>0</v>
      </c>
      <c r="G137" s="56">
        <f>VLOOKUP(A137,PAGAMENTO!$A:$C,3,0)</f>
        <v>12159391.57</v>
      </c>
      <c r="H137" s="57">
        <f t="shared" si="43"/>
        <v>4.6391835091888592E-4</v>
      </c>
      <c r="I137" s="70" t="str" cm="1">
        <f t="array" ref="I137">_xlfn.IFS(H137&gt;20%,"10",H137&gt;10%,"7",H137&gt;0%,"4",H137=0,"0")</f>
        <v>4</v>
      </c>
      <c r="J137" s="74">
        <f t="shared" si="44"/>
        <v>12</v>
      </c>
      <c r="K137" s="56">
        <f>VLOOKUP(A137,MUNIC!C:E,3,0)</f>
        <v>316748.40000000002</v>
      </c>
      <c r="L137" s="57">
        <f t="shared" si="45"/>
        <v>1.4910141789271851E-3</v>
      </c>
      <c r="M137" s="70" t="str">
        <f t="shared" si="46"/>
        <v>4</v>
      </c>
      <c r="N137" s="74">
        <f t="shared" si="47"/>
        <v>8</v>
      </c>
      <c r="O137" s="56">
        <f>VLOOKUP(A137,'BENS MOVEIS'!$A:$C,3,0)</f>
        <v>3735289.52</v>
      </c>
      <c r="P137" s="56">
        <v>0</v>
      </c>
      <c r="Q137" s="72">
        <f t="shared" si="48"/>
        <v>3735289.52</v>
      </c>
      <c r="R137" s="57">
        <f t="shared" si="49"/>
        <v>4.9035044875081062E-5</v>
      </c>
      <c r="S137" s="70" t="str" cm="1">
        <f t="array" ref="S137">_xlfn.IFS(R137&gt;20%,"10",R137&gt;10%,"7",R137&gt;0%,"4",R137=0,"0")</f>
        <v>4</v>
      </c>
      <c r="T137" s="74">
        <f t="shared" si="50"/>
        <v>8</v>
      </c>
      <c r="U137" s="55" t="s">
        <v>772</v>
      </c>
      <c r="V137" s="71" t="str">
        <f t="shared" si="51"/>
        <v>10</v>
      </c>
      <c r="W137" s="74">
        <f t="shared" si="52"/>
        <v>40</v>
      </c>
      <c r="X137" s="55">
        <f>VLOOKUP(A137,'NOTAS AUDITORIA-CONTINUA-OM'!$A:$C,3,0)</f>
        <v>4</v>
      </c>
      <c r="Y137" s="57">
        <f>VLOOKUP(A137,'NOTAS AUDITORIA-CONTINUA-OM'!$A:$D,4,0)</f>
        <v>6.7385444743935314E-4</v>
      </c>
      <c r="Z137" s="71" t="str">
        <f t="shared" si="53"/>
        <v>4</v>
      </c>
      <c r="AA137" s="74">
        <f t="shared" si="54"/>
        <v>12</v>
      </c>
      <c r="AB137" s="55">
        <f>VLOOKUP(A137,'OM em FOCO'!$B:$G,6,0)</f>
        <v>0</v>
      </c>
      <c r="AC137" s="71">
        <f t="shared" si="55"/>
        <v>0</v>
      </c>
      <c r="AD137" s="74">
        <f t="shared" si="56"/>
        <v>0</v>
      </c>
      <c r="AE137" s="71">
        <f>VLOOKUP(A137,OM_SIAFI!$B:$E,4,0)</f>
        <v>0</v>
      </c>
      <c r="AF137" s="74">
        <f t="shared" si="57"/>
        <v>0</v>
      </c>
      <c r="AG137" s="71">
        <f>VLOOKUP(A137,OM_SIAFI!$B:$F,5,0)</f>
        <v>0</v>
      </c>
      <c r="AH137" s="74">
        <f t="shared" si="58"/>
        <v>0</v>
      </c>
      <c r="AI137" s="86">
        <f t="shared" si="59"/>
        <v>80</v>
      </c>
      <c r="AJ137" s="166">
        <f t="shared" si="61"/>
        <v>136</v>
      </c>
    </row>
    <row r="138" spans="1:36" x14ac:dyDescent="0.25">
      <c r="A138" s="55">
        <v>783350</v>
      </c>
      <c r="B138" s="55" t="s">
        <v>378</v>
      </c>
      <c r="C138" s="56">
        <v>0</v>
      </c>
      <c r="D138" s="63">
        <f t="shared" si="60"/>
        <v>0</v>
      </c>
      <c r="E138" s="70" t="str" cm="1">
        <f t="array" ref="E138">_xlfn.IFS(D138&gt;20%,"10",D138&gt;10%,"7",D138&gt;0%,"4",D138=0,"0")</f>
        <v>0</v>
      </c>
      <c r="F138" s="74">
        <f t="shared" si="42"/>
        <v>0</v>
      </c>
      <c r="G138" s="56">
        <f>VLOOKUP(A138,PAGAMENTO!$A:$C,3,0)</f>
        <v>8888717.0700000003</v>
      </c>
      <c r="H138" s="57">
        <f t="shared" si="43"/>
        <v>3.3913201504859108E-4</v>
      </c>
      <c r="I138" s="70" t="str" cm="1">
        <f t="array" ref="I138">_xlfn.IFS(H138&gt;20%,"10",H138&gt;10%,"7",H138&gt;0%,"4",H138=0,"0")</f>
        <v>4</v>
      </c>
      <c r="J138" s="74">
        <f t="shared" si="44"/>
        <v>12</v>
      </c>
      <c r="K138" s="56">
        <f>VLOOKUP(A138,MUNIC!C:E,3,0)</f>
        <v>243522</v>
      </c>
      <c r="L138" s="57">
        <f t="shared" si="45"/>
        <v>1.1463191444083252E-3</v>
      </c>
      <c r="M138" s="70" t="str">
        <f t="shared" si="46"/>
        <v>4</v>
      </c>
      <c r="N138" s="74">
        <f t="shared" si="47"/>
        <v>8</v>
      </c>
      <c r="O138" s="56">
        <f>VLOOKUP(A138,'BENS MOVEIS'!$A:$C,3,0)</f>
        <v>3543654.73</v>
      </c>
      <c r="P138" s="56">
        <v>0</v>
      </c>
      <c r="Q138" s="72">
        <f t="shared" si="48"/>
        <v>3543654.73</v>
      </c>
      <c r="R138" s="57">
        <f t="shared" si="49"/>
        <v>4.6519357542957812E-5</v>
      </c>
      <c r="S138" s="70" t="str" cm="1">
        <f t="array" ref="S138">_xlfn.IFS(R138&gt;20%,"10",R138&gt;10%,"7",R138&gt;0%,"4",R138=0,"0")</f>
        <v>4</v>
      </c>
      <c r="T138" s="74">
        <f t="shared" si="50"/>
        <v>8</v>
      </c>
      <c r="U138" s="55" t="s">
        <v>772</v>
      </c>
      <c r="V138" s="71" t="str">
        <f t="shared" si="51"/>
        <v>10</v>
      </c>
      <c r="W138" s="74">
        <f t="shared" si="52"/>
        <v>40</v>
      </c>
      <c r="X138" s="55">
        <f>VLOOKUP(A138,'NOTAS AUDITORIA-CONTINUA-OM'!$A:$C,3,0)</f>
        <v>4</v>
      </c>
      <c r="Y138" s="57">
        <f>VLOOKUP(A138,'NOTAS AUDITORIA-CONTINUA-OM'!$A:$D,4,0)</f>
        <v>6.7385444743935314E-4</v>
      </c>
      <c r="Z138" s="71" t="str">
        <f t="shared" si="53"/>
        <v>4</v>
      </c>
      <c r="AA138" s="74">
        <f t="shared" si="54"/>
        <v>12</v>
      </c>
      <c r="AB138" s="55">
        <f>VLOOKUP(A138,'OM em FOCO'!$B:$G,6,0)</f>
        <v>0</v>
      </c>
      <c r="AC138" s="71">
        <f t="shared" si="55"/>
        <v>0</v>
      </c>
      <c r="AD138" s="74">
        <f t="shared" si="56"/>
        <v>0</v>
      </c>
      <c r="AE138" s="71">
        <f>VLOOKUP(A138,OM_SIAFI!$B:$E,4,0)</f>
        <v>0</v>
      </c>
      <c r="AF138" s="74">
        <f t="shared" si="57"/>
        <v>0</v>
      </c>
      <c r="AG138" s="71">
        <f>VLOOKUP(A138,OM_SIAFI!$B:$F,5,0)</f>
        <v>0</v>
      </c>
      <c r="AH138" s="74">
        <f t="shared" si="58"/>
        <v>0</v>
      </c>
      <c r="AI138" s="86">
        <f t="shared" si="59"/>
        <v>80</v>
      </c>
      <c r="AJ138" s="166">
        <f t="shared" si="61"/>
        <v>137</v>
      </c>
    </row>
    <row r="139" spans="1:36" x14ac:dyDescent="0.25">
      <c r="A139" s="55">
        <v>785400</v>
      </c>
      <c r="B139" s="55" t="s">
        <v>433</v>
      </c>
      <c r="C139" s="56">
        <v>0</v>
      </c>
      <c r="D139" s="63">
        <f t="shared" si="60"/>
        <v>0</v>
      </c>
      <c r="E139" s="70" t="str" cm="1">
        <f t="array" ref="E139">_xlfn.IFS(D139&gt;20%,"10",D139&gt;10%,"7",D139&gt;0%,"4",D139=0,"0")</f>
        <v>0</v>
      </c>
      <c r="F139" s="74">
        <f t="shared" si="42"/>
        <v>0</v>
      </c>
      <c r="G139" s="56">
        <f>VLOOKUP(A139,PAGAMENTO!$A:$C,3,0)</f>
        <v>8252470.5099999998</v>
      </c>
      <c r="H139" s="57">
        <f t="shared" si="43"/>
        <v>3.1485724330579618E-4</v>
      </c>
      <c r="I139" s="70" t="str" cm="1">
        <f t="array" ref="I139">_xlfn.IFS(H139&gt;20%,"10",H139&gt;10%,"7",H139&gt;0%,"4",H139=0,"0")</f>
        <v>4</v>
      </c>
      <c r="J139" s="74">
        <f t="shared" si="44"/>
        <v>12</v>
      </c>
      <c r="K139" s="56">
        <f>VLOOKUP(A139,MUNIC!C:E,3,0)</f>
        <v>592168.6</v>
      </c>
      <c r="L139" s="57">
        <f t="shared" si="45"/>
        <v>2.7874861527807577E-3</v>
      </c>
      <c r="M139" s="70" t="str">
        <f t="shared" si="46"/>
        <v>4</v>
      </c>
      <c r="N139" s="74">
        <f t="shared" si="47"/>
        <v>8</v>
      </c>
      <c r="O139" s="56">
        <f>VLOOKUP(A139,'BENS MOVEIS'!$A:$C,3,0)</f>
        <v>2510901.19</v>
      </c>
      <c r="P139" s="56">
        <v>0</v>
      </c>
      <c r="Q139" s="72">
        <f t="shared" si="48"/>
        <v>2510901.19</v>
      </c>
      <c r="R139" s="57">
        <f t="shared" si="49"/>
        <v>3.2961876681661997E-5</v>
      </c>
      <c r="S139" s="70" t="str" cm="1">
        <f t="array" ref="S139">_xlfn.IFS(R139&gt;20%,"10",R139&gt;10%,"7",R139&gt;0%,"4",R139=0,"0")</f>
        <v>4</v>
      </c>
      <c r="T139" s="74">
        <f t="shared" si="50"/>
        <v>8</v>
      </c>
      <c r="U139" s="55" t="s">
        <v>772</v>
      </c>
      <c r="V139" s="71" t="str">
        <f t="shared" si="51"/>
        <v>10</v>
      </c>
      <c r="W139" s="74">
        <f t="shared" si="52"/>
        <v>40</v>
      </c>
      <c r="X139" s="55">
        <f>VLOOKUP(A139,'NOTAS AUDITORIA-CONTINUA-OM'!$A:$C,3,0)</f>
        <v>4</v>
      </c>
      <c r="Y139" s="57">
        <f>VLOOKUP(A139,'NOTAS AUDITORIA-CONTINUA-OM'!$A:$D,4,0)</f>
        <v>6.7385444743935314E-4</v>
      </c>
      <c r="Z139" s="71" t="str">
        <f t="shared" si="53"/>
        <v>4</v>
      </c>
      <c r="AA139" s="74">
        <f t="shared" si="54"/>
        <v>12</v>
      </c>
      <c r="AB139" s="55">
        <f>VLOOKUP(A139,'OM em FOCO'!$B:$G,6,0)</f>
        <v>0</v>
      </c>
      <c r="AC139" s="71">
        <f t="shared" si="55"/>
        <v>0</v>
      </c>
      <c r="AD139" s="74">
        <f t="shared" si="56"/>
        <v>0</v>
      </c>
      <c r="AE139" s="71">
        <f>VLOOKUP(A139,OM_SIAFI!$B:$E,4,0)</f>
        <v>0</v>
      </c>
      <c r="AF139" s="74">
        <f t="shared" si="57"/>
        <v>0</v>
      </c>
      <c r="AG139" s="71">
        <f>VLOOKUP(A139,OM_SIAFI!$B:$F,5,0)</f>
        <v>0</v>
      </c>
      <c r="AH139" s="74">
        <f t="shared" si="58"/>
        <v>0</v>
      </c>
      <c r="AI139" s="86">
        <f t="shared" si="59"/>
        <v>80</v>
      </c>
      <c r="AJ139" s="166">
        <f t="shared" si="61"/>
        <v>138</v>
      </c>
    </row>
    <row r="140" spans="1:36" x14ac:dyDescent="0.25">
      <c r="A140" s="55">
        <v>714100</v>
      </c>
      <c r="B140" s="55" t="s">
        <v>191</v>
      </c>
      <c r="C140" s="56">
        <v>0</v>
      </c>
      <c r="D140" s="63">
        <f t="shared" si="60"/>
        <v>0</v>
      </c>
      <c r="E140" s="70" t="str" cm="1">
        <f t="array" ref="E140">_xlfn.IFS(D140&gt;20%,"10",D140&gt;10%,"7",D140&gt;0%,"4",D140=0,"0")</f>
        <v>0</v>
      </c>
      <c r="F140" s="74">
        <f t="shared" si="42"/>
        <v>0</v>
      </c>
      <c r="G140" s="56">
        <f>VLOOKUP(A140,PAGAMENTO!$A:$C,3,0)</f>
        <v>5607465.9700000007</v>
      </c>
      <c r="H140" s="57">
        <f t="shared" si="43"/>
        <v>2.1394214921529757E-4</v>
      </c>
      <c r="I140" s="70" t="str" cm="1">
        <f t="array" ref="I140">_xlfn.IFS(H140&gt;20%,"10",H140&gt;10%,"7",H140&gt;0%,"4",H140=0,"0")</f>
        <v>4</v>
      </c>
      <c r="J140" s="74">
        <f t="shared" si="44"/>
        <v>12</v>
      </c>
      <c r="K140" s="56">
        <f>VLOOKUP(A140,MUNIC!C:E,3,0)</f>
        <v>112938</v>
      </c>
      <c r="L140" s="57">
        <f t="shared" si="45"/>
        <v>5.3162749784901333E-4</v>
      </c>
      <c r="M140" s="70" t="str">
        <f t="shared" si="46"/>
        <v>4</v>
      </c>
      <c r="N140" s="74">
        <f t="shared" si="47"/>
        <v>8</v>
      </c>
      <c r="O140" s="56">
        <f>VLOOKUP(A140,'BENS MOVEIS'!$A:$C,3,0)</f>
        <v>787236</v>
      </c>
      <c r="P140" s="56">
        <v>0</v>
      </c>
      <c r="Q140" s="72">
        <f t="shared" si="48"/>
        <v>787236</v>
      </c>
      <c r="R140" s="57">
        <f t="shared" si="49"/>
        <v>1.033444727124641E-5</v>
      </c>
      <c r="S140" s="70" t="str" cm="1">
        <f t="array" ref="S140">_xlfn.IFS(R140&gt;20%,"10",R140&gt;10%,"7",R140&gt;0%,"4",R140=0,"0")</f>
        <v>4</v>
      </c>
      <c r="T140" s="74">
        <f t="shared" si="50"/>
        <v>8</v>
      </c>
      <c r="U140" s="55" t="s">
        <v>772</v>
      </c>
      <c r="V140" s="71" t="str">
        <f t="shared" si="51"/>
        <v>10</v>
      </c>
      <c r="W140" s="74">
        <f t="shared" si="52"/>
        <v>40</v>
      </c>
      <c r="X140" s="55">
        <f>VLOOKUP(A140,'NOTAS AUDITORIA-CONTINUA-OM'!$A:$C,3,0)</f>
        <v>6</v>
      </c>
      <c r="Y140" s="57">
        <f>VLOOKUP(A140,'NOTAS AUDITORIA-CONTINUA-OM'!$A:$D,4,0)</f>
        <v>1.0107816711590297E-3</v>
      </c>
      <c r="Z140" s="71" t="str">
        <f t="shared" si="53"/>
        <v>4</v>
      </c>
      <c r="AA140" s="74">
        <f t="shared" si="54"/>
        <v>12</v>
      </c>
      <c r="AB140" s="55">
        <f>VLOOKUP(A140,'OM em FOCO'!$B:$G,6,0)</f>
        <v>0</v>
      </c>
      <c r="AC140" s="71">
        <f t="shared" si="55"/>
        <v>0</v>
      </c>
      <c r="AD140" s="74">
        <f t="shared" si="56"/>
        <v>0</v>
      </c>
      <c r="AE140" s="71">
        <f>VLOOKUP(A140,OM_SIAFI!$B:$E,4,0)</f>
        <v>0</v>
      </c>
      <c r="AF140" s="74">
        <f t="shared" si="57"/>
        <v>0</v>
      </c>
      <c r="AG140" s="71">
        <f>VLOOKUP(A140,OM_SIAFI!$B:$F,5,0)</f>
        <v>0</v>
      </c>
      <c r="AH140" s="74">
        <f t="shared" si="58"/>
        <v>0</v>
      </c>
      <c r="AI140" s="86">
        <f t="shared" si="59"/>
        <v>80</v>
      </c>
      <c r="AJ140" s="166">
        <f t="shared" si="61"/>
        <v>139</v>
      </c>
    </row>
    <row r="141" spans="1:36" x14ac:dyDescent="0.25">
      <c r="A141" s="55">
        <v>742030</v>
      </c>
      <c r="B141" s="55" t="s">
        <v>228</v>
      </c>
      <c r="C141" s="56">
        <v>0</v>
      </c>
      <c r="D141" s="63">
        <f t="shared" si="60"/>
        <v>0</v>
      </c>
      <c r="E141" s="70" t="str" cm="1">
        <f t="array" ref="E141">_xlfn.IFS(D141&gt;20%,"10",D141&gt;10%,"7",D141&gt;0%,"4",D141=0,"0")</f>
        <v>0</v>
      </c>
      <c r="F141" s="74">
        <f t="shared" si="42"/>
        <v>0</v>
      </c>
      <c r="G141" s="56">
        <f>VLOOKUP(A141,PAGAMENTO!$A:$C,3,0)</f>
        <v>36722287.340000004</v>
      </c>
      <c r="H141" s="57">
        <f t="shared" si="43"/>
        <v>1.4010687036984928E-3</v>
      </c>
      <c r="I141" s="70" t="str" cm="1">
        <f t="array" ref="I141">_xlfn.IFS(H141&gt;20%,"10",H141&gt;10%,"7",H141&gt;0%,"4",H141=0,"0")</f>
        <v>4</v>
      </c>
      <c r="J141" s="74">
        <f t="shared" si="44"/>
        <v>12</v>
      </c>
      <c r="K141" s="56">
        <f>VLOOKUP(A141,MUNIC!C:E,3,0)</f>
        <v>1453037.35</v>
      </c>
      <c r="L141" s="57">
        <f t="shared" si="45"/>
        <v>6.8398113182601165E-3</v>
      </c>
      <c r="M141" s="70" t="str">
        <f t="shared" si="46"/>
        <v>4</v>
      </c>
      <c r="N141" s="74">
        <f t="shared" si="47"/>
        <v>8</v>
      </c>
      <c r="O141" s="56">
        <f>VLOOKUP(A141,'BENS MOVEIS'!$A:$C,3,0)</f>
        <v>70140288.219999999</v>
      </c>
      <c r="P141" s="56">
        <f>VLOOKUP(A141,'BENS IMOVEIS'!$A:$C,3,0)</f>
        <v>771881119.42999995</v>
      </c>
      <c r="Q141" s="72">
        <f t="shared" si="48"/>
        <v>842021407.64999998</v>
      </c>
      <c r="R141" s="57">
        <f t="shared" si="49"/>
        <v>1.1053643175133764E-2</v>
      </c>
      <c r="S141" s="70" t="str" cm="1">
        <f t="array" ref="S141">_xlfn.IFS(R141&gt;20%,"10",R141&gt;10%,"7",R141&gt;0%,"4",R141=0,"0")</f>
        <v>4</v>
      </c>
      <c r="T141" s="74">
        <f t="shared" si="50"/>
        <v>8</v>
      </c>
      <c r="U141" s="55" t="s">
        <v>772</v>
      </c>
      <c r="V141" s="71" t="str">
        <f t="shared" si="51"/>
        <v>10</v>
      </c>
      <c r="W141" s="74">
        <f t="shared" si="52"/>
        <v>40</v>
      </c>
      <c r="X141" s="55">
        <f>VLOOKUP(A141,'NOTAS AUDITORIA-CONTINUA-OM'!$A:$C,3,0)</f>
        <v>3</v>
      </c>
      <c r="Y141" s="57">
        <f>VLOOKUP(A141,'NOTAS AUDITORIA-CONTINUA-OM'!$A:$D,4,0)</f>
        <v>5.0539083557951485E-4</v>
      </c>
      <c r="Z141" s="71" t="str">
        <f t="shared" si="53"/>
        <v>4</v>
      </c>
      <c r="AA141" s="74">
        <f t="shared" si="54"/>
        <v>12</v>
      </c>
      <c r="AB141" s="55">
        <f>VLOOKUP(A141,'OM em FOCO'!$B:$G,6,0)</f>
        <v>0</v>
      </c>
      <c r="AC141" s="71">
        <f t="shared" si="55"/>
        <v>0</v>
      </c>
      <c r="AD141" s="74">
        <f t="shared" si="56"/>
        <v>0</v>
      </c>
      <c r="AE141" s="71">
        <f>VLOOKUP(A141,OM_SIAFI!$B:$E,4,0)</f>
        <v>0</v>
      </c>
      <c r="AF141" s="74">
        <f t="shared" si="57"/>
        <v>0</v>
      </c>
      <c r="AG141" s="71">
        <f>VLOOKUP(A141,OM_SIAFI!$B:$F,5,0)</f>
        <v>0</v>
      </c>
      <c r="AH141" s="74">
        <f t="shared" si="58"/>
        <v>0</v>
      </c>
      <c r="AI141" s="86">
        <f t="shared" si="59"/>
        <v>80</v>
      </c>
      <c r="AJ141" s="166">
        <f t="shared" si="61"/>
        <v>140</v>
      </c>
    </row>
    <row r="142" spans="1:36" x14ac:dyDescent="0.25">
      <c r="A142" s="55">
        <v>783401</v>
      </c>
      <c r="B142" s="55" t="s">
        <v>380</v>
      </c>
      <c r="C142" s="56">
        <v>0</v>
      </c>
      <c r="D142" s="63">
        <f t="shared" si="60"/>
        <v>0</v>
      </c>
      <c r="E142" s="70" t="str" cm="1">
        <f t="array" ref="E142">_xlfn.IFS(D142&gt;20%,"10",D142&gt;10%,"7",D142&gt;0%,"4",D142=0,"0")</f>
        <v>0</v>
      </c>
      <c r="F142" s="74">
        <f t="shared" si="42"/>
        <v>0</v>
      </c>
      <c r="G142" s="56">
        <f>VLOOKUP(A142,PAGAMENTO!$A:$C,3,0)</f>
        <v>15450512.479999999</v>
      </c>
      <c r="H142" s="57">
        <f t="shared" si="43"/>
        <v>5.8948478049327801E-4</v>
      </c>
      <c r="I142" s="70" t="str" cm="1">
        <f t="array" ref="I142">_xlfn.IFS(H142&gt;20%,"10",H142&gt;10%,"7",H142&gt;0%,"4",H142=0,"0")</f>
        <v>4</v>
      </c>
      <c r="J142" s="74">
        <f t="shared" si="44"/>
        <v>12</v>
      </c>
      <c r="K142" s="56">
        <f>VLOOKUP(A142,MUNIC!C:E,3,0)</f>
        <v>363141</v>
      </c>
      <c r="L142" s="57">
        <f t="shared" si="45"/>
        <v>1.7093957852661508E-3</v>
      </c>
      <c r="M142" s="70" t="str">
        <f t="shared" si="46"/>
        <v>4</v>
      </c>
      <c r="N142" s="74">
        <f t="shared" si="47"/>
        <v>8</v>
      </c>
      <c r="O142" s="56">
        <f>VLOOKUP(A142,'BENS MOVEIS'!$A:$C,3,0)</f>
        <v>3995155.08</v>
      </c>
      <c r="P142" s="56">
        <f>VLOOKUP(A142,'BENS IMOVEIS'!$A:$C,3,0)</f>
        <v>93999</v>
      </c>
      <c r="Q142" s="72">
        <f t="shared" si="48"/>
        <v>4089154.08</v>
      </c>
      <c r="R142" s="57">
        <f t="shared" si="49"/>
        <v>5.3680404889718115E-5</v>
      </c>
      <c r="S142" s="70" t="str" cm="1">
        <f t="array" ref="S142">_xlfn.IFS(R142&gt;20%,"10",R142&gt;10%,"7",R142&gt;0%,"4",R142=0,"0")</f>
        <v>4</v>
      </c>
      <c r="T142" s="74">
        <f t="shared" si="50"/>
        <v>8</v>
      </c>
      <c r="U142" s="55" t="s">
        <v>772</v>
      </c>
      <c r="V142" s="71" t="str">
        <f t="shared" si="51"/>
        <v>10</v>
      </c>
      <c r="W142" s="74">
        <f t="shared" si="52"/>
        <v>40</v>
      </c>
      <c r="X142" s="55">
        <f>VLOOKUP(A142,'NOTAS AUDITORIA-CONTINUA-OM'!$A:$C,3,0)</f>
        <v>2</v>
      </c>
      <c r="Y142" s="57">
        <f>VLOOKUP(A142,'NOTAS AUDITORIA-CONTINUA-OM'!$A:$D,4,0)</f>
        <v>3.3692722371967657E-4</v>
      </c>
      <c r="Z142" s="71" t="str">
        <f t="shared" si="53"/>
        <v>4</v>
      </c>
      <c r="AA142" s="74">
        <f t="shared" si="54"/>
        <v>12</v>
      </c>
      <c r="AB142" s="55">
        <f>VLOOKUP(A142,'OM em FOCO'!$B:$G,6,0)</f>
        <v>0</v>
      </c>
      <c r="AC142" s="71">
        <f t="shared" si="55"/>
        <v>0</v>
      </c>
      <c r="AD142" s="74">
        <f t="shared" si="56"/>
        <v>0</v>
      </c>
      <c r="AE142" s="71">
        <f>VLOOKUP(A142,OM_SIAFI!$B:$E,4,0)</f>
        <v>0</v>
      </c>
      <c r="AF142" s="74">
        <f t="shared" si="57"/>
        <v>0</v>
      </c>
      <c r="AG142" s="71">
        <f>VLOOKUP(A142,OM_SIAFI!$B:$F,5,0)</f>
        <v>0</v>
      </c>
      <c r="AH142" s="74">
        <f t="shared" si="58"/>
        <v>0</v>
      </c>
      <c r="AI142" s="86">
        <f t="shared" si="59"/>
        <v>80</v>
      </c>
      <c r="AJ142" s="166">
        <f t="shared" si="61"/>
        <v>141</v>
      </c>
    </row>
    <row r="143" spans="1:36" x14ac:dyDescent="0.25">
      <c r="A143" s="55">
        <v>788000</v>
      </c>
      <c r="B143" s="55" t="s">
        <v>474</v>
      </c>
      <c r="C143" s="56">
        <v>0</v>
      </c>
      <c r="D143" s="63">
        <f t="shared" si="60"/>
        <v>0</v>
      </c>
      <c r="E143" s="70" t="str" cm="1">
        <f t="array" ref="E143">_xlfn.IFS(D143&gt;20%,"10",D143&gt;10%,"7",D143&gt;0%,"4",D143=0,"0")</f>
        <v>0</v>
      </c>
      <c r="F143" s="74">
        <f t="shared" si="42"/>
        <v>0</v>
      </c>
      <c r="G143" s="56">
        <f>VLOOKUP(A143,PAGAMENTO!$A:$C,3,0)</f>
        <v>62251234.299999997</v>
      </c>
      <c r="H143" s="57">
        <f t="shared" si="43"/>
        <v>2.3750768936805599E-3</v>
      </c>
      <c r="I143" s="70" t="str" cm="1">
        <f t="array" ref="I143">_xlfn.IFS(H143&gt;20%,"10",H143&gt;10%,"7",H143&gt;0%,"4",H143=0,"0")</f>
        <v>4</v>
      </c>
      <c r="J143" s="74">
        <f t="shared" si="44"/>
        <v>12</v>
      </c>
      <c r="K143" s="56">
        <f>VLOOKUP(A143,MUNIC!C:E,3,0)</f>
        <v>1572676.5</v>
      </c>
      <c r="L143" s="57">
        <f t="shared" si="45"/>
        <v>7.4029828102228105E-3</v>
      </c>
      <c r="M143" s="70" t="str">
        <f t="shared" si="46"/>
        <v>4</v>
      </c>
      <c r="N143" s="74">
        <f t="shared" si="47"/>
        <v>8</v>
      </c>
      <c r="O143" s="56">
        <f>VLOOKUP(A143,'BENS MOVEIS'!$A:$C,3,0)</f>
        <v>7311927.0099999998</v>
      </c>
      <c r="P143" s="56">
        <f>VLOOKUP(A143,'BENS IMOVEIS'!$A:$C,3,0)</f>
        <v>69772.28</v>
      </c>
      <c r="Q143" s="72">
        <f t="shared" si="48"/>
        <v>7381699.29</v>
      </c>
      <c r="R143" s="57">
        <f t="shared" si="49"/>
        <v>9.6903320077717562E-5</v>
      </c>
      <c r="S143" s="70" t="str" cm="1">
        <f t="array" ref="S143">_xlfn.IFS(R143&gt;20%,"10",R143&gt;10%,"7",R143&gt;0%,"4",R143=0,"0")</f>
        <v>4</v>
      </c>
      <c r="T143" s="74">
        <f t="shared" si="50"/>
        <v>8</v>
      </c>
      <c r="U143" s="55" t="s">
        <v>772</v>
      </c>
      <c r="V143" s="71" t="str">
        <f t="shared" si="51"/>
        <v>10</v>
      </c>
      <c r="W143" s="74">
        <f t="shared" si="52"/>
        <v>40</v>
      </c>
      <c r="X143" s="55">
        <f>VLOOKUP(A143,'NOTAS AUDITORIA-CONTINUA-OM'!$A:$C,3,0)</f>
        <v>8</v>
      </c>
      <c r="Y143" s="57">
        <f>VLOOKUP(A143,'NOTAS AUDITORIA-CONTINUA-OM'!$A:$D,4,0)</f>
        <v>1.3477088948787063E-3</v>
      </c>
      <c r="Z143" s="71" t="str">
        <f t="shared" si="53"/>
        <v>4</v>
      </c>
      <c r="AA143" s="74">
        <f t="shared" si="54"/>
        <v>12</v>
      </c>
      <c r="AB143" s="55">
        <f>VLOOKUP(A143,'OM em FOCO'!$B:$G,6,0)</f>
        <v>0</v>
      </c>
      <c r="AC143" s="71">
        <f t="shared" si="55"/>
        <v>0</v>
      </c>
      <c r="AD143" s="74">
        <f t="shared" si="56"/>
        <v>0</v>
      </c>
      <c r="AE143" s="71">
        <f>VLOOKUP(A143,OM_SIAFI!$B:$E,4,0)</f>
        <v>0</v>
      </c>
      <c r="AF143" s="74">
        <f t="shared" si="57"/>
        <v>0</v>
      </c>
      <c r="AG143" s="71">
        <f>VLOOKUP(A143,OM_SIAFI!$B:$F,5,0)</f>
        <v>0</v>
      </c>
      <c r="AH143" s="74">
        <f t="shared" si="58"/>
        <v>0</v>
      </c>
      <c r="AI143" s="86">
        <f t="shared" si="59"/>
        <v>80</v>
      </c>
      <c r="AJ143" s="166">
        <f t="shared" si="61"/>
        <v>142</v>
      </c>
    </row>
    <row r="144" spans="1:36" x14ac:dyDescent="0.25">
      <c r="A144" s="55">
        <v>785600</v>
      </c>
      <c r="B144" s="55" t="s">
        <v>436</v>
      </c>
      <c r="C144" s="56">
        <f>VLOOKUP(A144,EXEC_LICITACAO!$A:$Z,25,0)</f>
        <v>18163687</v>
      </c>
      <c r="D144" s="63">
        <f t="shared" si="60"/>
        <v>5.3840337040598639E-4</v>
      </c>
      <c r="E144" s="70" t="str" cm="1">
        <f t="array" ref="E144">_xlfn.IFS(D144&gt;20%,"10",D144&gt;10%,"7",D144&gt;0%,"4",D144=0,"0")</f>
        <v>4</v>
      </c>
      <c r="F144" s="74">
        <f t="shared" si="42"/>
        <v>16</v>
      </c>
      <c r="G144" s="56">
        <f>VLOOKUP(A144,PAGAMENTO!$A:$C,3,0)</f>
        <v>28558072.649999999</v>
      </c>
      <c r="H144" s="57">
        <f t="shared" si="43"/>
        <v>1.0895786925636229E-3</v>
      </c>
      <c r="I144" s="70" t="str" cm="1">
        <f t="array" ref="I144">_xlfn.IFS(H144&gt;20%,"10",H144&gt;10%,"7",H144&gt;0%,"4",H144=0,"0")</f>
        <v>4</v>
      </c>
      <c r="J144" s="74">
        <f t="shared" si="44"/>
        <v>12</v>
      </c>
      <c r="K144" s="56">
        <f>VLOOKUP(A144,MUNIC!C:E,3,0)</f>
        <v>953243.1</v>
      </c>
      <c r="L144" s="57">
        <f t="shared" si="45"/>
        <v>4.4871544041406499E-3</v>
      </c>
      <c r="M144" s="70" t="str">
        <f t="shared" si="46"/>
        <v>4</v>
      </c>
      <c r="N144" s="74">
        <f t="shared" si="47"/>
        <v>8</v>
      </c>
      <c r="O144" s="56">
        <f>VLOOKUP(A144,'BENS MOVEIS'!$A:$C,3,0)</f>
        <v>5550802.5099999998</v>
      </c>
      <c r="P144" s="56">
        <f>VLOOKUP(A144,'BENS IMOVEIS'!$A:$C,3,0)</f>
        <v>251122563.19</v>
      </c>
      <c r="Q144" s="72">
        <f t="shared" si="48"/>
        <v>256673365.69999999</v>
      </c>
      <c r="R144" s="57">
        <f t="shared" si="49"/>
        <v>3.3694817866052836E-3</v>
      </c>
      <c r="S144" s="70" t="str" cm="1">
        <f t="array" ref="S144">_xlfn.IFS(R144&gt;20%,"10",R144&gt;10%,"7",R144&gt;0%,"4",R144=0,"0")</f>
        <v>4</v>
      </c>
      <c r="T144" s="74">
        <f t="shared" si="50"/>
        <v>8</v>
      </c>
      <c r="U144" s="55">
        <f>VLOOKUP(A144,'Tempo sem Auditoria'!$A:$M,13,0)</f>
        <v>2</v>
      </c>
      <c r="V144" s="71" t="str">
        <f t="shared" si="51"/>
        <v>2</v>
      </c>
      <c r="W144" s="74">
        <f t="shared" si="52"/>
        <v>8</v>
      </c>
      <c r="X144" s="55">
        <f>VLOOKUP(A144,'NOTAS AUDITORIA-CONTINUA-OM'!$A:$C,3,0)</f>
        <v>38</v>
      </c>
      <c r="Y144" s="57">
        <f>VLOOKUP(A144,'NOTAS AUDITORIA-CONTINUA-OM'!$A:$D,4,0)</f>
        <v>6.4016172506738541E-3</v>
      </c>
      <c r="Z144" s="71" t="str">
        <f t="shared" si="53"/>
        <v>4</v>
      </c>
      <c r="AA144" s="74">
        <f t="shared" si="54"/>
        <v>12</v>
      </c>
      <c r="AB144" s="55">
        <f>VLOOKUP(A144,'OM em FOCO'!$B:$G,6,0)</f>
        <v>1</v>
      </c>
      <c r="AC144" s="71">
        <f t="shared" si="55"/>
        <v>2</v>
      </c>
      <c r="AD144" s="74">
        <f t="shared" si="56"/>
        <v>4</v>
      </c>
      <c r="AE144" s="71">
        <f>VLOOKUP(A144,OM_SIAFI!$B:$E,4,0)</f>
        <v>10</v>
      </c>
      <c r="AF144" s="74">
        <f t="shared" si="57"/>
        <v>10</v>
      </c>
      <c r="AG144" s="71">
        <f>VLOOKUP(A144,OM_SIAFI!$B:$F,5,0)</f>
        <v>0</v>
      </c>
      <c r="AH144" s="74">
        <f t="shared" si="58"/>
        <v>0</v>
      </c>
      <c r="AI144" s="86">
        <f t="shared" si="59"/>
        <v>78</v>
      </c>
      <c r="AJ144" s="166">
        <f t="shared" si="61"/>
        <v>143</v>
      </c>
    </row>
    <row r="145" spans="1:36" x14ac:dyDescent="0.25">
      <c r="A145" s="55">
        <v>723000</v>
      </c>
      <c r="B145" s="55" t="s">
        <v>203</v>
      </c>
      <c r="C145" s="56">
        <v>0</v>
      </c>
      <c r="D145" s="63">
        <f t="shared" si="60"/>
        <v>0</v>
      </c>
      <c r="E145" s="70" t="str" cm="1">
        <f t="array" ref="E145">_xlfn.IFS(D145&gt;20%,"10",D145&gt;10%,"7",D145&gt;0%,"4",D145=0,"0")</f>
        <v>0</v>
      </c>
      <c r="F145" s="74">
        <f t="shared" si="42"/>
        <v>0</v>
      </c>
      <c r="G145" s="56">
        <f>VLOOKUP(A145,PAGAMENTO!$A:$C,3,0)</f>
        <v>17214746.669999998</v>
      </c>
      <c r="H145" s="57">
        <f t="shared" si="43"/>
        <v>6.5679576487500042E-4</v>
      </c>
      <c r="I145" s="70" t="str" cm="1">
        <f t="array" ref="I145">_xlfn.IFS(H145&gt;20%,"10",H145&gt;10%,"7",H145&gt;0%,"4",H145=0,"0")</f>
        <v>4</v>
      </c>
      <c r="J145" s="74">
        <f t="shared" si="44"/>
        <v>12</v>
      </c>
      <c r="K145" s="56">
        <f>VLOOKUP(A145,MUNIC!C:E,3,0)</f>
        <v>0</v>
      </c>
      <c r="L145" s="57">
        <f t="shared" si="45"/>
        <v>0</v>
      </c>
      <c r="M145" s="70" t="str">
        <f t="shared" si="46"/>
        <v>0</v>
      </c>
      <c r="N145" s="74">
        <f t="shared" si="47"/>
        <v>0</v>
      </c>
      <c r="O145" s="56">
        <f>VLOOKUP(A145,'BENS MOVEIS'!$A:$C,3,0)</f>
        <v>8435560.7300000004</v>
      </c>
      <c r="P145" s="56">
        <v>0</v>
      </c>
      <c r="Q145" s="72">
        <f t="shared" si="48"/>
        <v>8435560.7300000004</v>
      </c>
      <c r="R145" s="57">
        <f t="shared" si="49"/>
        <v>1.1073789507540546E-4</v>
      </c>
      <c r="S145" s="70" t="str" cm="1">
        <f t="array" ref="S145">_xlfn.IFS(R145&gt;20%,"10",R145&gt;10%,"7",R145&gt;0%,"4",R145=0,"0")</f>
        <v>4</v>
      </c>
      <c r="T145" s="74">
        <f t="shared" si="50"/>
        <v>8</v>
      </c>
      <c r="U145" s="55" t="s">
        <v>772</v>
      </c>
      <c r="V145" s="71" t="str">
        <f t="shared" si="51"/>
        <v>10</v>
      </c>
      <c r="W145" s="74">
        <f t="shared" si="52"/>
        <v>40</v>
      </c>
      <c r="X145" s="55">
        <f>VLOOKUP(A145,'NOTAS AUDITORIA-CONTINUA-OM'!$A:$C,3,0)</f>
        <v>11</v>
      </c>
      <c r="Y145" s="57">
        <f>VLOOKUP(A145,'NOTAS AUDITORIA-CONTINUA-OM'!$A:$D,4,0)</f>
        <v>1.853099730458221E-3</v>
      </c>
      <c r="Z145" s="71" t="str">
        <f t="shared" si="53"/>
        <v>4</v>
      </c>
      <c r="AA145" s="74">
        <f t="shared" si="54"/>
        <v>12</v>
      </c>
      <c r="AB145" s="55">
        <f>VLOOKUP(A145,'OM em FOCO'!$B:$G,6,0)</f>
        <v>0</v>
      </c>
      <c r="AC145" s="71">
        <f t="shared" si="55"/>
        <v>0</v>
      </c>
      <c r="AD145" s="74">
        <f t="shared" si="56"/>
        <v>0</v>
      </c>
      <c r="AE145" s="71">
        <f>VLOOKUP(A145,OM_SIAFI!$B:$E,4,0)</f>
        <v>0</v>
      </c>
      <c r="AF145" s="74">
        <f t="shared" si="57"/>
        <v>0</v>
      </c>
      <c r="AG145" s="71">
        <f>VLOOKUP(A145,OM_SIAFI!$B:$F,5,0)</f>
        <v>6</v>
      </c>
      <c r="AH145" s="74">
        <f t="shared" si="58"/>
        <v>6</v>
      </c>
      <c r="AI145" s="86">
        <f t="shared" si="59"/>
        <v>78</v>
      </c>
      <c r="AJ145" s="166">
        <f t="shared" si="61"/>
        <v>144</v>
      </c>
    </row>
    <row r="146" spans="1:36" x14ac:dyDescent="0.25">
      <c r="A146" s="55">
        <v>720305</v>
      </c>
      <c r="B146" s="55" t="s">
        <v>198</v>
      </c>
      <c r="C146" s="56">
        <f>VLOOKUP(A146,EXEC_LICITACAO!$A:$Z,25,0)</f>
        <v>34182141.030000001</v>
      </c>
      <c r="D146" s="63">
        <f t="shared" si="60"/>
        <v>1.0132182930835988E-3</v>
      </c>
      <c r="E146" s="70" t="str" cm="1">
        <f t="array" ref="E146">_xlfn.IFS(D146&gt;20%,"10",D146&gt;10%,"7",D146&gt;0%,"4",D146=0,"0")</f>
        <v>4</v>
      </c>
      <c r="F146" s="74">
        <f t="shared" si="42"/>
        <v>16</v>
      </c>
      <c r="G146" s="56">
        <f>VLOOKUP(A146,PAGAMENTO!$A:$C,3,0)</f>
        <v>31820937.129999999</v>
      </c>
      <c r="H146" s="57">
        <f t="shared" si="43"/>
        <v>1.2140670520443767E-3</v>
      </c>
      <c r="I146" s="70" t="str" cm="1">
        <f t="array" ref="I146">_xlfn.IFS(H146&gt;20%,"10",H146&gt;10%,"7",H146&gt;0%,"4",H146=0,"0")</f>
        <v>4</v>
      </c>
      <c r="J146" s="74">
        <f t="shared" si="44"/>
        <v>12</v>
      </c>
      <c r="K146" s="56">
        <f>VLOOKUP(A146,MUNIC!C:E,3,0)</f>
        <v>950706</v>
      </c>
      <c r="L146" s="57">
        <f t="shared" si="45"/>
        <v>4.4752116379787495E-3</v>
      </c>
      <c r="M146" s="70" t="str">
        <f t="shared" si="46"/>
        <v>4</v>
      </c>
      <c r="N146" s="74">
        <f t="shared" si="47"/>
        <v>8</v>
      </c>
      <c r="O146" s="56">
        <f>VLOOKUP(A146,'BENS MOVEIS'!$A:$C,3,0)</f>
        <v>6889899.3600000003</v>
      </c>
      <c r="P146" s="56">
        <v>0</v>
      </c>
      <c r="Q146" s="72">
        <f t="shared" si="48"/>
        <v>6889899.3600000003</v>
      </c>
      <c r="R146" s="57">
        <f t="shared" si="49"/>
        <v>9.0447212322752516E-5</v>
      </c>
      <c r="S146" s="70" t="str" cm="1">
        <f t="array" ref="S146">_xlfn.IFS(R146&gt;20%,"10",R146&gt;10%,"7",R146&gt;0%,"4",R146=0,"0")</f>
        <v>4</v>
      </c>
      <c r="T146" s="74">
        <f t="shared" si="50"/>
        <v>8</v>
      </c>
      <c r="U146" s="55">
        <f>VLOOKUP(A146,'Tempo sem Auditoria'!$A:$M,13,0)</f>
        <v>3</v>
      </c>
      <c r="V146" s="71" t="str">
        <f t="shared" si="51"/>
        <v>4</v>
      </c>
      <c r="W146" s="74">
        <f t="shared" si="52"/>
        <v>16</v>
      </c>
      <c r="X146" s="55">
        <f>VLOOKUP(A146,'NOTAS AUDITORIA-CONTINUA-OM'!$A:$C,3,0)</f>
        <v>40</v>
      </c>
      <c r="Y146" s="57">
        <f>VLOOKUP(A146,'NOTAS AUDITORIA-CONTINUA-OM'!$A:$D,4,0)</f>
        <v>6.7385444743935314E-3</v>
      </c>
      <c r="Z146" s="71" t="str">
        <f t="shared" si="53"/>
        <v>4</v>
      </c>
      <c r="AA146" s="74">
        <f t="shared" si="54"/>
        <v>12</v>
      </c>
      <c r="AB146" s="55">
        <f>VLOOKUP(A146,'OM em FOCO'!$B:$G,6,0)</f>
        <v>0</v>
      </c>
      <c r="AC146" s="71">
        <f t="shared" si="55"/>
        <v>0</v>
      </c>
      <c r="AD146" s="74">
        <f t="shared" si="56"/>
        <v>0</v>
      </c>
      <c r="AE146" s="71">
        <f>VLOOKUP(A146,OM_SIAFI!$B:$E,4,0)</f>
        <v>5</v>
      </c>
      <c r="AF146" s="74">
        <f t="shared" si="57"/>
        <v>5</v>
      </c>
      <c r="AG146" s="71">
        <f>VLOOKUP(A146,OM_SIAFI!$B:$F,5,0)</f>
        <v>0</v>
      </c>
      <c r="AH146" s="74">
        <f t="shared" si="58"/>
        <v>0</v>
      </c>
      <c r="AI146" s="86">
        <f t="shared" si="59"/>
        <v>77</v>
      </c>
      <c r="AJ146" s="166">
        <f t="shared" si="61"/>
        <v>145</v>
      </c>
    </row>
    <row r="147" spans="1:36" x14ac:dyDescent="0.25">
      <c r="A147" s="156">
        <v>791615</v>
      </c>
      <c r="B147" s="156" t="s">
        <v>557</v>
      </c>
      <c r="C147" s="56">
        <v>0</v>
      </c>
      <c r="D147" s="63">
        <f t="shared" si="60"/>
        <v>0</v>
      </c>
      <c r="E147" s="70" t="str" cm="1">
        <f t="array" ref="E147">_xlfn.IFS(D147&gt;20%,"10",D147&gt;10%,"7",D147&gt;0%,"4",D147=0,"0")</f>
        <v>0</v>
      </c>
      <c r="F147" s="74">
        <f t="shared" si="42"/>
        <v>0</v>
      </c>
      <c r="G147" s="56">
        <f>VLOOKUP(A147,PAGAMENTO!$A:$C,3,0)</f>
        <v>29623824.329999998</v>
      </c>
      <c r="H147" s="57">
        <f t="shared" si="43"/>
        <v>1.1302404114521306E-3</v>
      </c>
      <c r="I147" s="70" t="str" cm="1">
        <f t="array" ref="I147">_xlfn.IFS(H147&gt;20%,"10",H147&gt;10%,"7",H147&gt;0%,"4",H147=0,"0")</f>
        <v>4</v>
      </c>
      <c r="J147" s="74">
        <f t="shared" si="44"/>
        <v>12</v>
      </c>
      <c r="K147" s="56">
        <f>VLOOKUP(A147,MUNIC!C:E,3,0)</f>
        <v>678175.7</v>
      </c>
      <c r="L147" s="57">
        <f t="shared" si="45"/>
        <v>3.1923431483911798E-3</v>
      </c>
      <c r="M147" s="70" t="str">
        <f t="shared" si="46"/>
        <v>4</v>
      </c>
      <c r="N147" s="74">
        <f t="shared" si="47"/>
        <v>8</v>
      </c>
      <c r="O147" s="56">
        <v>0</v>
      </c>
      <c r="P147" s="56">
        <v>0</v>
      </c>
      <c r="Q147" s="72">
        <f t="shared" si="48"/>
        <v>0</v>
      </c>
      <c r="R147" s="57">
        <f t="shared" si="49"/>
        <v>0</v>
      </c>
      <c r="S147" s="70" t="str" cm="1">
        <f t="array" ref="S147">_xlfn.IFS(R147&gt;20%,"10",R147&gt;10%,"7",R147&gt;0%,"4",R147=0,"0")</f>
        <v>0</v>
      </c>
      <c r="T147" s="74">
        <f t="shared" si="50"/>
        <v>0</v>
      </c>
      <c r="U147" s="55" t="s">
        <v>772</v>
      </c>
      <c r="V147" s="71" t="str">
        <f t="shared" si="51"/>
        <v>10</v>
      </c>
      <c r="W147" s="74">
        <f t="shared" si="52"/>
        <v>40</v>
      </c>
      <c r="X147" s="55">
        <f>VLOOKUP(A147,'NOTAS AUDITORIA-CONTINUA-OM'!$A:$C,3,0)</f>
        <v>13</v>
      </c>
      <c r="Y147" s="57">
        <f>VLOOKUP(A147,'NOTAS AUDITORIA-CONTINUA-OM'!$A:$D,4,0)</f>
        <v>2.1900269541778976E-3</v>
      </c>
      <c r="Z147" s="71" t="str">
        <f t="shared" si="53"/>
        <v>4</v>
      </c>
      <c r="AA147" s="74">
        <f t="shared" si="54"/>
        <v>12</v>
      </c>
      <c r="AB147" s="55">
        <f>VLOOKUP(A147,'OM em FOCO'!$B:$G,6,0)</f>
        <v>0</v>
      </c>
      <c r="AC147" s="71">
        <f t="shared" si="55"/>
        <v>0</v>
      </c>
      <c r="AD147" s="74">
        <f t="shared" si="56"/>
        <v>0</v>
      </c>
      <c r="AE147" s="71">
        <f>VLOOKUP(A147,OM_SIAFI!$B:$E,4,0)</f>
        <v>5</v>
      </c>
      <c r="AF147" s="74">
        <f t="shared" si="57"/>
        <v>5</v>
      </c>
      <c r="AG147" s="71">
        <f>VLOOKUP(A147,OM_SIAFI!$B:$F,5,0)</f>
        <v>0</v>
      </c>
      <c r="AH147" s="74">
        <f t="shared" si="58"/>
        <v>0</v>
      </c>
      <c r="AI147" s="86">
        <f t="shared" si="59"/>
        <v>77</v>
      </c>
      <c r="AJ147" s="166">
        <f t="shared" si="61"/>
        <v>146</v>
      </c>
    </row>
    <row r="148" spans="1:36" x14ac:dyDescent="0.25">
      <c r="A148" s="156">
        <v>791612</v>
      </c>
      <c r="B148" s="156" t="s">
        <v>554</v>
      </c>
      <c r="C148" s="56">
        <v>0</v>
      </c>
      <c r="D148" s="63">
        <f t="shared" si="60"/>
        <v>0</v>
      </c>
      <c r="E148" s="70" t="str" cm="1">
        <f t="array" ref="E148">_xlfn.IFS(D148&gt;20%,"10",D148&gt;10%,"7",D148&gt;0%,"4",D148=0,"0")</f>
        <v>0</v>
      </c>
      <c r="F148" s="74">
        <f t="shared" si="42"/>
        <v>0</v>
      </c>
      <c r="G148" s="56">
        <f>VLOOKUP(A148,PAGAMENTO!$A:$C,3,0)</f>
        <v>28252372.559999999</v>
      </c>
      <c r="H148" s="57">
        <f t="shared" si="43"/>
        <v>1.0779152897681691E-3</v>
      </c>
      <c r="I148" s="70" t="str" cm="1">
        <f t="array" ref="I148">_xlfn.IFS(H148&gt;20%,"10",H148&gt;10%,"7",H148&gt;0%,"4",H148=0,"0")</f>
        <v>4</v>
      </c>
      <c r="J148" s="74">
        <f t="shared" si="44"/>
        <v>12</v>
      </c>
      <c r="K148" s="56">
        <f>VLOOKUP(A148,MUNIC!C:E,3,0)</f>
        <v>797981.1</v>
      </c>
      <c r="L148" s="57">
        <f t="shared" si="45"/>
        <v>3.7562972208096766E-3</v>
      </c>
      <c r="M148" s="70" t="str">
        <f t="shared" si="46"/>
        <v>4</v>
      </c>
      <c r="N148" s="74">
        <f t="shared" si="47"/>
        <v>8</v>
      </c>
      <c r="O148" s="56">
        <v>0</v>
      </c>
      <c r="P148" s="56">
        <v>0</v>
      </c>
      <c r="Q148" s="72">
        <f t="shared" si="48"/>
        <v>0</v>
      </c>
      <c r="R148" s="57">
        <f t="shared" si="49"/>
        <v>0</v>
      </c>
      <c r="S148" s="70" t="str" cm="1">
        <f t="array" ref="S148">_xlfn.IFS(R148&gt;20%,"10",R148&gt;10%,"7",R148&gt;0%,"4",R148=0,"0")</f>
        <v>0</v>
      </c>
      <c r="T148" s="74">
        <f t="shared" si="50"/>
        <v>0</v>
      </c>
      <c r="U148" s="55" t="s">
        <v>772</v>
      </c>
      <c r="V148" s="71" t="str">
        <f t="shared" si="51"/>
        <v>10</v>
      </c>
      <c r="W148" s="74">
        <f t="shared" si="52"/>
        <v>40</v>
      </c>
      <c r="X148" s="55">
        <f>VLOOKUP(A148,'NOTAS AUDITORIA-CONTINUA-OM'!$A:$C,3,0)</f>
        <v>12</v>
      </c>
      <c r="Y148" s="57">
        <f>VLOOKUP(A148,'NOTAS AUDITORIA-CONTINUA-OM'!$A:$D,4,0)</f>
        <v>2.0215633423180594E-3</v>
      </c>
      <c r="Z148" s="71" t="str">
        <f t="shared" si="53"/>
        <v>4</v>
      </c>
      <c r="AA148" s="74">
        <f t="shared" si="54"/>
        <v>12</v>
      </c>
      <c r="AB148" s="55">
        <f>VLOOKUP(A148,'OM em FOCO'!$B:$G,6,0)</f>
        <v>0</v>
      </c>
      <c r="AC148" s="71">
        <f t="shared" si="55"/>
        <v>0</v>
      </c>
      <c r="AD148" s="74">
        <f t="shared" si="56"/>
        <v>0</v>
      </c>
      <c r="AE148" s="71">
        <f>VLOOKUP(A148,OM_SIAFI!$B:$E,4,0)</f>
        <v>5</v>
      </c>
      <c r="AF148" s="74">
        <f t="shared" si="57"/>
        <v>5</v>
      </c>
      <c r="AG148" s="71">
        <f>VLOOKUP(A148,OM_SIAFI!$B:$F,5,0)</f>
        <v>0</v>
      </c>
      <c r="AH148" s="74">
        <f t="shared" si="58"/>
        <v>0</v>
      </c>
      <c r="AI148" s="86">
        <f t="shared" si="59"/>
        <v>77</v>
      </c>
      <c r="AJ148" s="166">
        <f t="shared" si="61"/>
        <v>147</v>
      </c>
    </row>
    <row r="149" spans="1:36" x14ac:dyDescent="0.25">
      <c r="A149" s="55">
        <v>791613</v>
      </c>
      <c r="B149" s="55" t="s">
        <v>555</v>
      </c>
      <c r="C149" s="56">
        <v>0</v>
      </c>
      <c r="D149" s="63">
        <f t="shared" si="60"/>
        <v>0</v>
      </c>
      <c r="E149" s="70" t="str" cm="1">
        <f t="array" ref="E149">_xlfn.IFS(D149&gt;20%,"10",D149&gt;10%,"7",D149&gt;0%,"4",D149=0,"0")</f>
        <v>0</v>
      </c>
      <c r="F149" s="74">
        <f t="shared" si="42"/>
        <v>0</v>
      </c>
      <c r="G149" s="56">
        <f>VLOOKUP(A149,PAGAMENTO!$A:$C,3,0)</f>
        <v>24436079.379999995</v>
      </c>
      <c r="H149" s="57">
        <f t="shared" si="43"/>
        <v>9.3231191574272081E-4</v>
      </c>
      <c r="I149" s="70" t="str" cm="1">
        <f t="array" ref="I149">_xlfn.IFS(H149&gt;20%,"10",H149&gt;10%,"7",H149&gt;0%,"4",H149=0,"0")</f>
        <v>4</v>
      </c>
      <c r="J149" s="74">
        <f t="shared" si="44"/>
        <v>12</v>
      </c>
      <c r="K149" s="56">
        <f>VLOOKUP(A149,MUNIC!C:E,3,0)</f>
        <v>809484</v>
      </c>
      <c r="L149" s="57">
        <f t="shared" si="45"/>
        <v>3.8104442567498155E-3</v>
      </c>
      <c r="M149" s="70" t="str">
        <f t="shared" si="46"/>
        <v>4</v>
      </c>
      <c r="N149" s="74">
        <f t="shared" si="47"/>
        <v>8</v>
      </c>
      <c r="O149" s="56">
        <v>0</v>
      </c>
      <c r="P149" s="56">
        <v>0</v>
      </c>
      <c r="Q149" s="72">
        <f t="shared" si="48"/>
        <v>0</v>
      </c>
      <c r="R149" s="57">
        <f t="shared" si="49"/>
        <v>0</v>
      </c>
      <c r="S149" s="70" t="str" cm="1">
        <f t="array" ref="S149">_xlfn.IFS(R149&gt;20%,"10",R149&gt;10%,"7",R149&gt;0%,"4",R149=0,"0")</f>
        <v>0</v>
      </c>
      <c r="T149" s="74">
        <f t="shared" si="50"/>
        <v>0</v>
      </c>
      <c r="U149" s="55">
        <f>VLOOKUP(A149,'Tempo sem Auditoria'!$A:$M,13,0)</f>
        <v>7</v>
      </c>
      <c r="V149" s="71" t="str">
        <f t="shared" si="51"/>
        <v>10</v>
      </c>
      <c r="W149" s="74">
        <f t="shared" si="52"/>
        <v>40</v>
      </c>
      <c r="X149" s="55">
        <f>VLOOKUP(A149,'NOTAS AUDITORIA-CONTINUA-OM'!$A:$C,3,0)</f>
        <v>14</v>
      </c>
      <c r="Y149" s="57">
        <f>VLOOKUP(A149,'NOTAS AUDITORIA-CONTINUA-OM'!$A:$D,4,0)</f>
        <v>2.3584905660377358E-3</v>
      </c>
      <c r="Z149" s="71" t="str">
        <f t="shared" si="53"/>
        <v>4</v>
      </c>
      <c r="AA149" s="74">
        <f t="shared" si="54"/>
        <v>12</v>
      </c>
      <c r="AB149" s="55">
        <f>VLOOKUP(A149,'OM em FOCO'!$B:$G,6,0)</f>
        <v>0</v>
      </c>
      <c r="AC149" s="71">
        <f t="shared" si="55"/>
        <v>0</v>
      </c>
      <c r="AD149" s="74">
        <f t="shared" si="56"/>
        <v>0</v>
      </c>
      <c r="AE149" s="71">
        <f>VLOOKUP(A149,OM_SIAFI!$B:$E,4,0)</f>
        <v>5</v>
      </c>
      <c r="AF149" s="74">
        <f t="shared" si="57"/>
        <v>5</v>
      </c>
      <c r="AG149" s="71">
        <f>VLOOKUP(A149,OM_SIAFI!$B:$F,5,0)</f>
        <v>0</v>
      </c>
      <c r="AH149" s="74">
        <f t="shared" si="58"/>
        <v>0</v>
      </c>
      <c r="AI149" s="86">
        <f t="shared" si="59"/>
        <v>77</v>
      </c>
      <c r="AJ149" s="166">
        <f t="shared" si="61"/>
        <v>148</v>
      </c>
    </row>
    <row r="150" spans="1:36" x14ac:dyDescent="0.25">
      <c r="A150" s="55">
        <v>791624</v>
      </c>
      <c r="B150" s="55" t="s">
        <v>561</v>
      </c>
      <c r="C150" s="56">
        <v>0</v>
      </c>
      <c r="D150" s="63">
        <f t="shared" si="60"/>
        <v>0</v>
      </c>
      <c r="E150" s="70" t="str" cm="1">
        <f t="array" ref="E150">_xlfn.IFS(D150&gt;20%,"10",D150&gt;10%,"7",D150&gt;0%,"4",D150=0,"0")</f>
        <v>0</v>
      </c>
      <c r="F150" s="74">
        <f t="shared" si="42"/>
        <v>0</v>
      </c>
      <c r="G150" s="56">
        <f>VLOOKUP(A150,PAGAMENTO!$A:$C,3,0)</f>
        <v>22355526.609999999</v>
      </c>
      <c r="H150" s="57">
        <f t="shared" si="43"/>
        <v>8.5293240036964047E-4</v>
      </c>
      <c r="I150" s="70" t="str" cm="1">
        <f t="array" ref="I150">_xlfn.IFS(H150&gt;20%,"10",H150&gt;10%,"7",H150&gt;0%,"4",H150=0,"0")</f>
        <v>4</v>
      </c>
      <c r="J150" s="74">
        <f t="shared" si="44"/>
        <v>12</v>
      </c>
      <c r="K150" s="56">
        <f>VLOOKUP(A150,MUNIC!C:E,3,0)</f>
        <v>565633.80000000005</v>
      </c>
      <c r="L150" s="57">
        <f t="shared" si="45"/>
        <v>2.6625801926085926E-3</v>
      </c>
      <c r="M150" s="70" t="str">
        <f t="shared" si="46"/>
        <v>4</v>
      </c>
      <c r="N150" s="74">
        <f t="shared" si="47"/>
        <v>8</v>
      </c>
      <c r="O150" s="56">
        <v>0</v>
      </c>
      <c r="P150" s="56">
        <v>0</v>
      </c>
      <c r="Q150" s="72">
        <f t="shared" si="48"/>
        <v>0</v>
      </c>
      <c r="R150" s="57">
        <f t="shared" si="49"/>
        <v>0</v>
      </c>
      <c r="S150" s="70" t="str" cm="1">
        <f t="array" ref="S150">_xlfn.IFS(R150&gt;20%,"10",R150&gt;10%,"7",R150&gt;0%,"4",R150=0,"0")</f>
        <v>0</v>
      </c>
      <c r="T150" s="74">
        <f t="shared" si="50"/>
        <v>0</v>
      </c>
      <c r="U150" s="55" t="s">
        <v>772</v>
      </c>
      <c r="V150" s="71" t="str">
        <f t="shared" si="51"/>
        <v>10</v>
      </c>
      <c r="W150" s="74">
        <f t="shared" si="52"/>
        <v>40</v>
      </c>
      <c r="X150" s="55">
        <f>VLOOKUP(A150,'NOTAS AUDITORIA-CONTINUA-OM'!$A:$C,3,0)</f>
        <v>8</v>
      </c>
      <c r="Y150" s="57">
        <f>VLOOKUP(A150,'NOTAS AUDITORIA-CONTINUA-OM'!$A:$D,4,0)</f>
        <v>1.3477088948787063E-3</v>
      </c>
      <c r="Z150" s="71" t="str">
        <f t="shared" si="53"/>
        <v>4</v>
      </c>
      <c r="AA150" s="74">
        <f t="shared" si="54"/>
        <v>12</v>
      </c>
      <c r="AB150" s="55">
        <f>VLOOKUP(A150,'OM em FOCO'!$B:$G,6,0)</f>
        <v>0</v>
      </c>
      <c r="AC150" s="71">
        <f t="shared" si="55"/>
        <v>0</v>
      </c>
      <c r="AD150" s="74">
        <f t="shared" si="56"/>
        <v>0</v>
      </c>
      <c r="AE150" s="71">
        <f>VLOOKUP(A150,OM_SIAFI!$B:$E,4,0)</f>
        <v>5</v>
      </c>
      <c r="AF150" s="74">
        <f t="shared" si="57"/>
        <v>5</v>
      </c>
      <c r="AG150" s="71">
        <f>VLOOKUP(A150,OM_SIAFI!$B:$F,5,0)</f>
        <v>0</v>
      </c>
      <c r="AH150" s="74">
        <f t="shared" si="58"/>
        <v>0</v>
      </c>
      <c r="AI150" s="86">
        <f t="shared" si="59"/>
        <v>77</v>
      </c>
      <c r="AJ150" s="166">
        <f t="shared" si="61"/>
        <v>149</v>
      </c>
    </row>
    <row r="151" spans="1:36" x14ac:dyDescent="0.25">
      <c r="A151" s="55">
        <v>791661</v>
      </c>
      <c r="B151" s="55" t="s">
        <v>564</v>
      </c>
      <c r="C151" s="56">
        <v>0</v>
      </c>
      <c r="D151" s="63">
        <f t="shared" si="60"/>
        <v>0</v>
      </c>
      <c r="E151" s="70" t="str" cm="1">
        <f t="array" ref="E151">_xlfn.IFS(D151&gt;20%,"10",D151&gt;10%,"7",D151&gt;0%,"4",D151=0,"0")</f>
        <v>0</v>
      </c>
      <c r="F151" s="74">
        <f t="shared" si="42"/>
        <v>0</v>
      </c>
      <c r="G151" s="56">
        <f>VLOOKUP(A151,PAGAMENTO!$A:$C,3,0)</f>
        <v>21367983.700000003</v>
      </c>
      <c r="H151" s="57">
        <f t="shared" si="43"/>
        <v>8.152545876574345E-4</v>
      </c>
      <c r="I151" s="70" t="str" cm="1">
        <f t="array" ref="I151">_xlfn.IFS(H151&gt;20%,"10",H151&gt;10%,"7",H151&gt;0%,"4",H151=0,"0")</f>
        <v>4</v>
      </c>
      <c r="J151" s="74">
        <f t="shared" si="44"/>
        <v>12</v>
      </c>
      <c r="K151" s="56">
        <f>VLOOKUP(A151,MUNIC!C:E,3,0)</f>
        <v>269016.59999999998</v>
      </c>
      <c r="L151" s="57">
        <f t="shared" si="45"/>
        <v>1.2663286222338705E-3</v>
      </c>
      <c r="M151" s="70" t="str">
        <f t="shared" si="46"/>
        <v>4</v>
      </c>
      <c r="N151" s="74">
        <f t="shared" si="47"/>
        <v>8</v>
      </c>
      <c r="O151" s="56">
        <v>0</v>
      </c>
      <c r="P151" s="56">
        <v>0</v>
      </c>
      <c r="Q151" s="72">
        <f t="shared" si="48"/>
        <v>0</v>
      </c>
      <c r="R151" s="57">
        <f t="shared" si="49"/>
        <v>0</v>
      </c>
      <c r="S151" s="70" t="str" cm="1">
        <f t="array" ref="S151">_xlfn.IFS(R151&gt;20%,"10",R151&gt;10%,"7",R151&gt;0%,"4",R151=0,"0")</f>
        <v>0</v>
      </c>
      <c r="T151" s="74">
        <f t="shared" si="50"/>
        <v>0</v>
      </c>
      <c r="U151" s="55">
        <f>VLOOKUP(A151,'Tempo sem Auditoria'!$A:$M,13,0)</f>
        <v>8</v>
      </c>
      <c r="V151" s="71" t="str">
        <f t="shared" si="51"/>
        <v>10</v>
      </c>
      <c r="W151" s="74">
        <f t="shared" si="52"/>
        <v>40</v>
      </c>
      <c r="X151" s="55">
        <f>VLOOKUP(A151,'NOTAS AUDITORIA-CONTINUA-OM'!$A:$C,3,0)</f>
        <v>13</v>
      </c>
      <c r="Y151" s="57">
        <f>VLOOKUP(A151,'NOTAS AUDITORIA-CONTINUA-OM'!$A:$D,4,0)</f>
        <v>2.1900269541778976E-3</v>
      </c>
      <c r="Z151" s="71" t="str">
        <f t="shared" si="53"/>
        <v>4</v>
      </c>
      <c r="AA151" s="74">
        <f t="shared" si="54"/>
        <v>12</v>
      </c>
      <c r="AB151" s="55">
        <f>VLOOKUP(A151,'OM em FOCO'!$B:$G,6,0)</f>
        <v>0</v>
      </c>
      <c r="AC151" s="71">
        <f t="shared" si="55"/>
        <v>0</v>
      </c>
      <c r="AD151" s="74">
        <f t="shared" si="56"/>
        <v>0</v>
      </c>
      <c r="AE151" s="71">
        <f>VLOOKUP(A151,OM_SIAFI!$B:$E,4,0)</f>
        <v>5</v>
      </c>
      <c r="AF151" s="74">
        <f t="shared" si="57"/>
        <v>5</v>
      </c>
      <c r="AG151" s="71">
        <f>VLOOKUP(A151,OM_SIAFI!$B:$F,5,0)</f>
        <v>0</v>
      </c>
      <c r="AH151" s="74">
        <f t="shared" si="58"/>
        <v>0</v>
      </c>
      <c r="AI151" s="86">
        <f t="shared" si="59"/>
        <v>77</v>
      </c>
      <c r="AJ151" s="166">
        <f t="shared" si="61"/>
        <v>150</v>
      </c>
    </row>
    <row r="152" spans="1:36" x14ac:dyDescent="0.25">
      <c r="A152" s="55">
        <v>791619</v>
      </c>
      <c r="B152" s="55" t="s">
        <v>559</v>
      </c>
      <c r="C152" s="56">
        <v>0</v>
      </c>
      <c r="D152" s="63">
        <f t="shared" si="60"/>
        <v>0</v>
      </c>
      <c r="E152" s="70" t="str" cm="1">
        <f t="array" ref="E152">_xlfn.IFS(D152&gt;20%,"10",D152&gt;10%,"7",D152&gt;0%,"4",D152=0,"0")</f>
        <v>0</v>
      </c>
      <c r="F152" s="74">
        <f t="shared" si="42"/>
        <v>0</v>
      </c>
      <c r="G152" s="56">
        <f>VLOOKUP(A152,PAGAMENTO!$A:$C,3,0)</f>
        <v>17408755.900000002</v>
      </c>
      <c r="H152" s="57">
        <f t="shared" si="43"/>
        <v>6.64197816328521E-4</v>
      </c>
      <c r="I152" s="70" t="str" cm="1">
        <f t="array" ref="I152">_xlfn.IFS(H152&gt;20%,"10",H152&gt;10%,"7",H152&gt;0%,"4",H152=0,"0")</f>
        <v>4</v>
      </c>
      <c r="J152" s="74">
        <f t="shared" si="44"/>
        <v>12</v>
      </c>
      <c r="K152" s="56">
        <f>VLOOKUP(A152,MUNIC!C:E,3,0)</f>
        <v>279214.2</v>
      </c>
      <c r="L152" s="57">
        <f t="shared" si="45"/>
        <v>1.3143312836238819E-3</v>
      </c>
      <c r="M152" s="70" t="str">
        <f t="shared" si="46"/>
        <v>4</v>
      </c>
      <c r="N152" s="74">
        <f t="shared" si="47"/>
        <v>8</v>
      </c>
      <c r="O152" s="56">
        <v>0</v>
      </c>
      <c r="P152" s="56">
        <v>0</v>
      </c>
      <c r="Q152" s="72">
        <f t="shared" si="48"/>
        <v>0</v>
      </c>
      <c r="R152" s="57">
        <f t="shared" si="49"/>
        <v>0</v>
      </c>
      <c r="S152" s="70" t="str" cm="1">
        <f t="array" ref="S152">_xlfn.IFS(R152&gt;20%,"10",R152&gt;10%,"7",R152&gt;0%,"4",R152=0,"0")</f>
        <v>0</v>
      </c>
      <c r="T152" s="74">
        <f t="shared" si="50"/>
        <v>0</v>
      </c>
      <c r="U152" s="55" t="s">
        <v>772</v>
      </c>
      <c r="V152" s="71" t="str">
        <f t="shared" si="51"/>
        <v>10</v>
      </c>
      <c r="W152" s="74">
        <f t="shared" si="52"/>
        <v>40</v>
      </c>
      <c r="X152" s="55">
        <f>VLOOKUP(A152,'NOTAS AUDITORIA-CONTINUA-OM'!$A:$C,3,0)</f>
        <v>15</v>
      </c>
      <c r="Y152" s="57">
        <f>VLOOKUP(A152,'NOTAS AUDITORIA-CONTINUA-OM'!$A:$D,4,0)</f>
        <v>2.5269541778975739E-3</v>
      </c>
      <c r="Z152" s="71" t="str">
        <f t="shared" si="53"/>
        <v>4</v>
      </c>
      <c r="AA152" s="74">
        <f t="shared" si="54"/>
        <v>12</v>
      </c>
      <c r="AB152" s="55">
        <f>VLOOKUP(A152,'OM em FOCO'!$B:$G,6,0)</f>
        <v>0</v>
      </c>
      <c r="AC152" s="71">
        <f t="shared" si="55"/>
        <v>0</v>
      </c>
      <c r="AD152" s="74">
        <f t="shared" si="56"/>
        <v>0</v>
      </c>
      <c r="AE152" s="71">
        <f>VLOOKUP(A152,OM_SIAFI!$B:$E,4,0)</f>
        <v>5</v>
      </c>
      <c r="AF152" s="74">
        <f t="shared" si="57"/>
        <v>5</v>
      </c>
      <c r="AG152" s="71">
        <f>VLOOKUP(A152,OM_SIAFI!$B:$F,5,0)</f>
        <v>0</v>
      </c>
      <c r="AH152" s="74">
        <f t="shared" si="58"/>
        <v>0</v>
      </c>
      <c r="AI152" s="86">
        <f t="shared" si="59"/>
        <v>77</v>
      </c>
      <c r="AJ152" s="166">
        <f t="shared" si="61"/>
        <v>151</v>
      </c>
    </row>
    <row r="153" spans="1:36" x14ac:dyDescent="0.25">
      <c r="A153" s="55">
        <v>791665</v>
      </c>
      <c r="B153" s="55" t="s">
        <v>565</v>
      </c>
      <c r="C153" s="56">
        <v>0</v>
      </c>
      <c r="D153" s="63">
        <f t="shared" si="60"/>
        <v>0</v>
      </c>
      <c r="E153" s="70" t="str" cm="1">
        <f t="array" ref="E153">_xlfn.IFS(D153&gt;20%,"10",D153&gt;10%,"7",D153&gt;0%,"4",D153=0,"0")</f>
        <v>0</v>
      </c>
      <c r="F153" s="74">
        <f t="shared" si="42"/>
        <v>0</v>
      </c>
      <c r="G153" s="56">
        <f>VLOOKUP(A153,PAGAMENTO!$A:$C,3,0)</f>
        <v>15430892.120000001</v>
      </c>
      <c r="H153" s="57">
        <f t="shared" si="43"/>
        <v>5.8873620314849615E-4</v>
      </c>
      <c r="I153" s="70" t="str" cm="1">
        <f t="array" ref="I153">_xlfn.IFS(H153&gt;20%,"10",H153&gt;10%,"7",H153&gt;0%,"4",H153=0,"0")</f>
        <v>4</v>
      </c>
      <c r="J153" s="74">
        <f t="shared" si="44"/>
        <v>12</v>
      </c>
      <c r="K153" s="56">
        <f>VLOOKUP(A153,MUNIC!C:E,3,0)</f>
        <v>375262.2</v>
      </c>
      <c r="L153" s="57">
        <f t="shared" si="45"/>
        <v>1.7664533144142449E-3</v>
      </c>
      <c r="M153" s="70" t="str">
        <f t="shared" si="46"/>
        <v>4</v>
      </c>
      <c r="N153" s="74">
        <f t="shared" si="47"/>
        <v>8</v>
      </c>
      <c r="O153" s="56">
        <v>0</v>
      </c>
      <c r="P153" s="56">
        <v>0</v>
      </c>
      <c r="Q153" s="72">
        <f t="shared" si="48"/>
        <v>0</v>
      </c>
      <c r="R153" s="57">
        <f t="shared" si="49"/>
        <v>0</v>
      </c>
      <c r="S153" s="70" t="str" cm="1">
        <f t="array" ref="S153">_xlfn.IFS(R153&gt;20%,"10",R153&gt;10%,"7",R153&gt;0%,"4",R153=0,"0")</f>
        <v>0</v>
      </c>
      <c r="T153" s="74">
        <f t="shared" si="50"/>
        <v>0</v>
      </c>
      <c r="U153" s="55" t="s">
        <v>772</v>
      </c>
      <c r="V153" s="71" t="str">
        <f t="shared" si="51"/>
        <v>10</v>
      </c>
      <c r="W153" s="74">
        <f t="shared" si="52"/>
        <v>40</v>
      </c>
      <c r="X153" s="55">
        <f>VLOOKUP(A153,'NOTAS AUDITORIA-CONTINUA-OM'!$A:$C,3,0)</f>
        <v>17</v>
      </c>
      <c r="Y153" s="57">
        <f>VLOOKUP(A153,'NOTAS AUDITORIA-CONTINUA-OM'!$A:$D,4,0)</f>
        <v>2.8638814016172507E-3</v>
      </c>
      <c r="Z153" s="71" t="str">
        <f t="shared" si="53"/>
        <v>4</v>
      </c>
      <c r="AA153" s="74">
        <f t="shared" si="54"/>
        <v>12</v>
      </c>
      <c r="AB153" s="55">
        <f>VLOOKUP(A153,'OM em FOCO'!$B:$G,6,0)</f>
        <v>0</v>
      </c>
      <c r="AC153" s="71">
        <f t="shared" si="55"/>
        <v>0</v>
      </c>
      <c r="AD153" s="74">
        <f t="shared" si="56"/>
        <v>0</v>
      </c>
      <c r="AE153" s="71">
        <f>VLOOKUP(A153,OM_SIAFI!$B:$E,4,0)</f>
        <v>5</v>
      </c>
      <c r="AF153" s="74">
        <f t="shared" si="57"/>
        <v>5</v>
      </c>
      <c r="AG153" s="71">
        <f>VLOOKUP(A153,OM_SIAFI!$B:$F,5,0)</f>
        <v>0</v>
      </c>
      <c r="AH153" s="74">
        <f t="shared" si="58"/>
        <v>0</v>
      </c>
      <c r="AI153" s="86">
        <f t="shared" si="59"/>
        <v>77</v>
      </c>
      <c r="AJ153" s="166">
        <f t="shared" si="61"/>
        <v>152</v>
      </c>
    </row>
    <row r="154" spans="1:36" x14ac:dyDescent="0.25">
      <c r="A154" s="55">
        <v>791190</v>
      </c>
      <c r="B154" s="55" t="s">
        <v>537</v>
      </c>
      <c r="C154" s="56">
        <v>0</v>
      </c>
      <c r="D154" s="63">
        <f t="shared" si="60"/>
        <v>0</v>
      </c>
      <c r="E154" s="70" t="str" cm="1">
        <f t="array" ref="E154">_xlfn.IFS(D154&gt;20%,"10",D154&gt;10%,"7",D154&gt;0%,"4",D154=0,"0")</f>
        <v>0</v>
      </c>
      <c r="F154" s="74">
        <f t="shared" si="42"/>
        <v>0</v>
      </c>
      <c r="G154" s="56">
        <f>VLOOKUP(A154,PAGAMENTO!$A:$C,3,0)</f>
        <v>54945716.550000004</v>
      </c>
      <c r="H154" s="57">
        <f t="shared" si="43"/>
        <v>2.0963488234742767E-3</v>
      </c>
      <c r="I154" s="70" t="str" cm="1">
        <f t="array" ref="I154">_xlfn.IFS(H154&gt;20%,"10",H154&gt;10%,"7",H154&gt;0%,"4",H154=0,"0")</f>
        <v>4</v>
      </c>
      <c r="J154" s="74">
        <f t="shared" si="44"/>
        <v>12</v>
      </c>
      <c r="K154" s="56">
        <f>VLOOKUP(A154,MUNIC!C:E,3,0)</f>
        <v>0</v>
      </c>
      <c r="L154" s="57">
        <f t="shared" si="45"/>
        <v>0</v>
      </c>
      <c r="M154" s="70" t="str">
        <f t="shared" si="46"/>
        <v>0</v>
      </c>
      <c r="N154" s="74">
        <f t="shared" si="47"/>
        <v>0</v>
      </c>
      <c r="O154" s="56">
        <f>VLOOKUP(A154,'BENS MOVEIS'!$A:$C,3,0)</f>
        <v>3830927.23</v>
      </c>
      <c r="P154" s="56">
        <v>0</v>
      </c>
      <c r="Q154" s="72">
        <f t="shared" si="48"/>
        <v>3830927.23</v>
      </c>
      <c r="R154" s="57">
        <f t="shared" si="49"/>
        <v>5.0290529724780209E-5</v>
      </c>
      <c r="S154" s="70" t="str" cm="1">
        <f t="array" ref="S154">_xlfn.IFS(R154&gt;20%,"10",R154&gt;10%,"7",R154&gt;0%,"4",R154=0,"0")</f>
        <v>4</v>
      </c>
      <c r="T154" s="74">
        <f t="shared" si="50"/>
        <v>8</v>
      </c>
      <c r="U154" s="55" t="s">
        <v>772</v>
      </c>
      <c r="V154" s="71" t="str">
        <f t="shared" si="51"/>
        <v>10</v>
      </c>
      <c r="W154" s="74">
        <f t="shared" si="52"/>
        <v>40</v>
      </c>
      <c r="X154" s="55">
        <f>VLOOKUP(A154,'NOTAS AUDITORIA-CONTINUA-OM'!$A:$C,3,0)</f>
        <v>5</v>
      </c>
      <c r="Y154" s="57">
        <f>VLOOKUP(A154,'NOTAS AUDITORIA-CONTINUA-OM'!$A:$D,4,0)</f>
        <v>8.4231805929919142E-4</v>
      </c>
      <c r="Z154" s="71" t="str">
        <f t="shared" si="53"/>
        <v>4</v>
      </c>
      <c r="AA154" s="74">
        <f t="shared" si="54"/>
        <v>12</v>
      </c>
      <c r="AB154" s="55">
        <f>VLOOKUP(A154,'OM em FOCO'!$B:$G,6,0)</f>
        <v>0</v>
      </c>
      <c r="AC154" s="71">
        <f t="shared" si="55"/>
        <v>0</v>
      </c>
      <c r="AD154" s="74">
        <f t="shared" si="56"/>
        <v>0</v>
      </c>
      <c r="AE154" s="71">
        <f>VLOOKUP(A154,OM_SIAFI!$B:$E,4,0)</f>
        <v>5</v>
      </c>
      <c r="AF154" s="74">
        <f t="shared" si="57"/>
        <v>5</v>
      </c>
      <c r="AG154" s="71">
        <f>VLOOKUP(A154,OM_SIAFI!$B:$F,5,0)</f>
        <v>0</v>
      </c>
      <c r="AH154" s="74">
        <f t="shared" si="58"/>
        <v>0</v>
      </c>
      <c r="AI154" s="86">
        <f t="shared" si="59"/>
        <v>77</v>
      </c>
      <c r="AJ154" s="166">
        <f t="shared" si="61"/>
        <v>153</v>
      </c>
    </row>
    <row r="155" spans="1:36" x14ac:dyDescent="0.25">
      <c r="A155" s="55">
        <v>740031</v>
      </c>
      <c r="B155" s="55" t="s">
        <v>223</v>
      </c>
      <c r="C155" s="56">
        <v>0</v>
      </c>
      <c r="D155" s="63">
        <f t="shared" si="60"/>
        <v>0</v>
      </c>
      <c r="E155" s="70" t="str" cm="1">
        <f t="array" ref="E155">_xlfn.IFS(D155&gt;20%,"10",D155&gt;10%,"7",D155&gt;0%,"4",D155=0,"0")</f>
        <v>0</v>
      </c>
      <c r="F155" s="74">
        <f t="shared" si="42"/>
        <v>0</v>
      </c>
      <c r="G155" s="56">
        <f>VLOOKUP(A155,PAGAMENTO!$A:$C,3,0)</f>
        <v>7163803.1099999994</v>
      </c>
      <c r="H155" s="57">
        <f t="shared" si="43"/>
        <v>2.7332121890855316E-4</v>
      </c>
      <c r="I155" s="70" t="str" cm="1">
        <f t="array" ref="I155">_xlfn.IFS(H155&gt;20%,"10",H155&gt;10%,"7",H155&gt;0%,"4",H155=0,"0")</f>
        <v>4</v>
      </c>
      <c r="J155" s="74">
        <f t="shared" si="44"/>
        <v>12</v>
      </c>
      <c r="K155" s="56">
        <f>VLOOKUP(A155,MUNIC!C:E,3,0)</f>
        <v>0</v>
      </c>
      <c r="L155" s="57">
        <f t="shared" si="45"/>
        <v>0</v>
      </c>
      <c r="M155" s="70" t="str">
        <f t="shared" si="46"/>
        <v>0</v>
      </c>
      <c r="N155" s="74">
        <f t="shared" si="47"/>
        <v>0</v>
      </c>
      <c r="O155" s="56">
        <f>VLOOKUP(A155,'BENS MOVEIS'!$A:$C,3,0)</f>
        <v>2227698.2799999998</v>
      </c>
      <c r="P155" s="56">
        <v>0</v>
      </c>
      <c r="Q155" s="72">
        <f t="shared" si="48"/>
        <v>2227698.2799999998</v>
      </c>
      <c r="R155" s="57">
        <f t="shared" si="49"/>
        <v>2.9244128077103082E-5</v>
      </c>
      <c r="S155" s="70" t="str" cm="1">
        <f t="array" ref="S155">_xlfn.IFS(R155&gt;20%,"10",R155&gt;10%,"7",R155&gt;0%,"4",R155=0,"0")</f>
        <v>4</v>
      </c>
      <c r="T155" s="74">
        <f t="shared" si="50"/>
        <v>8</v>
      </c>
      <c r="U155" s="55" t="s">
        <v>772</v>
      </c>
      <c r="V155" s="71" t="str">
        <f t="shared" si="51"/>
        <v>10</v>
      </c>
      <c r="W155" s="74">
        <f t="shared" si="52"/>
        <v>40</v>
      </c>
      <c r="X155" s="56">
        <v>0</v>
      </c>
      <c r="Y155" s="57">
        <v>0</v>
      </c>
      <c r="Z155" s="71" t="str">
        <f t="shared" si="53"/>
        <v>4</v>
      </c>
      <c r="AA155" s="74">
        <f t="shared" si="54"/>
        <v>12</v>
      </c>
      <c r="AB155" s="55">
        <f>VLOOKUP(A155,'OM em FOCO'!$B:$G,6,0)</f>
        <v>0</v>
      </c>
      <c r="AC155" s="71">
        <f t="shared" si="55"/>
        <v>0</v>
      </c>
      <c r="AD155" s="74">
        <f t="shared" si="56"/>
        <v>0</v>
      </c>
      <c r="AE155" s="71">
        <f>VLOOKUP(A155,OM_SIAFI!$B:$E,4,0)</f>
        <v>5</v>
      </c>
      <c r="AF155" s="74">
        <f t="shared" si="57"/>
        <v>5</v>
      </c>
      <c r="AG155" s="71">
        <f>VLOOKUP(A155,OM_SIAFI!$B:$F,5,0)</f>
        <v>0</v>
      </c>
      <c r="AH155" s="74">
        <f t="shared" si="58"/>
        <v>0</v>
      </c>
      <c r="AI155" s="86">
        <f t="shared" si="59"/>
        <v>77</v>
      </c>
      <c r="AJ155" s="166">
        <f t="shared" si="61"/>
        <v>154</v>
      </c>
    </row>
    <row r="156" spans="1:36" x14ac:dyDescent="0.25">
      <c r="A156" s="55">
        <v>765721</v>
      </c>
      <c r="B156" s="55" t="s">
        <v>283</v>
      </c>
      <c r="C156" s="56">
        <v>0</v>
      </c>
      <c r="D156" s="63">
        <f t="shared" si="60"/>
        <v>0</v>
      </c>
      <c r="E156" s="70" t="str" cm="1">
        <f t="array" ref="E156">_xlfn.IFS(D156&gt;20%,"10",D156&gt;10%,"7",D156&gt;0%,"4",D156=0,"0")</f>
        <v>0</v>
      </c>
      <c r="F156" s="74">
        <f t="shared" si="42"/>
        <v>0</v>
      </c>
      <c r="G156" s="56">
        <f>VLOOKUP(A156,PAGAMENTO!$A:$C,3,0)</f>
        <v>66297232.090000004</v>
      </c>
      <c r="H156" s="57">
        <f t="shared" si="43"/>
        <v>2.5294442081759067E-3</v>
      </c>
      <c r="I156" s="70" t="str" cm="1">
        <f t="array" ref="I156">_xlfn.IFS(H156&gt;20%,"10",H156&gt;10%,"7",H156&gt;0%,"4",H156=0,"0")</f>
        <v>4</v>
      </c>
      <c r="J156" s="74">
        <f t="shared" si="44"/>
        <v>12</v>
      </c>
      <c r="K156" s="56">
        <f>VLOOKUP(A156,MUNIC!C:E,3,0)</f>
        <v>0</v>
      </c>
      <c r="L156" s="57">
        <f t="shared" si="45"/>
        <v>0</v>
      </c>
      <c r="M156" s="70" t="str">
        <f t="shared" si="46"/>
        <v>0</v>
      </c>
      <c r="N156" s="74">
        <f t="shared" si="47"/>
        <v>0</v>
      </c>
      <c r="O156" s="56">
        <f>VLOOKUP(A156,'BENS MOVEIS'!$A:$C,3,0)</f>
        <v>1988309.99</v>
      </c>
      <c r="P156" s="56">
        <v>0</v>
      </c>
      <c r="Q156" s="72">
        <f t="shared" si="48"/>
        <v>1988309.99</v>
      </c>
      <c r="R156" s="57">
        <f t="shared" si="49"/>
        <v>2.6101556268447425E-5</v>
      </c>
      <c r="S156" s="70" t="str" cm="1">
        <f t="array" ref="S156">_xlfn.IFS(R156&gt;20%,"10",R156&gt;10%,"7",R156&gt;0%,"4",R156=0,"0")</f>
        <v>4</v>
      </c>
      <c r="T156" s="74">
        <f t="shared" si="50"/>
        <v>8</v>
      </c>
      <c r="U156" s="55" t="s">
        <v>772</v>
      </c>
      <c r="V156" s="71" t="str">
        <f t="shared" si="51"/>
        <v>10</v>
      </c>
      <c r="W156" s="74">
        <f t="shared" si="52"/>
        <v>40</v>
      </c>
      <c r="X156" s="55">
        <f>VLOOKUP(A156,'NOTAS AUDITORIA-CONTINUA-OM'!$A:$C,3,0)</f>
        <v>4</v>
      </c>
      <c r="Y156" s="57">
        <f>VLOOKUP(A156,'NOTAS AUDITORIA-CONTINUA-OM'!$A:$D,4,0)</f>
        <v>6.7385444743935314E-4</v>
      </c>
      <c r="Z156" s="71" t="str">
        <f t="shared" si="53"/>
        <v>4</v>
      </c>
      <c r="AA156" s="74">
        <f t="shared" si="54"/>
        <v>12</v>
      </c>
      <c r="AB156" s="55">
        <f>VLOOKUP(A156,'OM em FOCO'!$B:$G,6,0)</f>
        <v>0</v>
      </c>
      <c r="AC156" s="71">
        <f t="shared" si="55"/>
        <v>0</v>
      </c>
      <c r="AD156" s="74">
        <f t="shared" si="56"/>
        <v>0</v>
      </c>
      <c r="AE156" s="71">
        <f>VLOOKUP(A156,OM_SIAFI!$B:$E,4,0)</f>
        <v>5</v>
      </c>
      <c r="AF156" s="74">
        <f t="shared" si="57"/>
        <v>5</v>
      </c>
      <c r="AG156" s="71">
        <f>VLOOKUP(A156,OM_SIAFI!$B:$F,5,0)</f>
        <v>0</v>
      </c>
      <c r="AH156" s="74">
        <f t="shared" si="58"/>
        <v>0</v>
      </c>
      <c r="AI156" s="86">
        <f t="shared" si="59"/>
        <v>77</v>
      </c>
      <c r="AJ156" s="166">
        <f t="shared" si="61"/>
        <v>155</v>
      </c>
    </row>
    <row r="157" spans="1:36" x14ac:dyDescent="0.25">
      <c r="A157" s="55">
        <v>751110</v>
      </c>
      <c r="B157" s="55" t="s">
        <v>240</v>
      </c>
      <c r="C157" s="56">
        <v>0</v>
      </c>
      <c r="D157" s="63">
        <f t="shared" si="60"/>
        <v>0</v>
      </c>
      <c r="E157" s="70" t="str" cm="1">
        <f t="array" ref="E157">_xlfn.IFS(D157&gt;20%,"10",D157&gt;10%,"7",D157&gt;0%,"4",D157=0,"0")</f>
        <v>0</v>
      </c>
      <c r="F157" s="74">
        <f t="shared" si="42"/>
        <v>0</v>
      </c>
      <c r="G157" s="56">
        <f>VLOOKUP(A157,PAGAMENTO!$A:$C,3,0)</f>
        <v>16571084.140000001</v>
      </c>
      <c r="H157" s="57">
        <f t="shared" si="43"/>
        <v>6.3223805096745522E-4</v>
      </c>
      <c r="I157" s="70" t="str" cm="1">
        <f t="array" ref="I157">_xlfn.IFS(H157&gt;20%,"10",H157&gt;10%,"7",H157&gt;0%,"4",H157=0,"0")</f>
        <v>4</v>
      </c>
      <c r="J157" s="74">
        <f t="shared" si="44"/>
        <v>12</v>
      </c>
      <c r="K157" s="56">
        <f>VLOOKUP(A157,MUNIC!C:E,3,0)</f>
        <v>0</v>
      </c>
      <c r="L157" s="57">
        <f t="shared" si="45"/>
        <v>0</v>
      </c>
      <c r="M157" s="70" t="str">
        <f t="shared" si="46"/>
        <v>0</v>
      </c>
      <c r="N157" s="74">
        <f t="shared" si="47"/>
        <v>0</v>
      </c>
      <c r="O157" s="56">
        <f>VLOOKUP(A157,'BENS MOVEIS'!$A:$C,3,0)</f>
        <v>1724577.31</v>
      </c>
      <c r="P157" s="56">
        <v>0</v>
      </c>
      <c r="Q157" s="72">
        <f t="shared" si="48"/>
        <v>1724577.31</v>
      </c>
      <c r="R157" s="57">
        <f t="shared" si="49"/>
        <v>2.2639403273456723E-5</v>
      </c>
      <c r="S157" s="70" t="str" cm="1">
        <f t="array" ref="S157">_xlfn.IFS(R157&gt;20%,"10",R157&gt;10%,"7",R157&gt;0%,"4",R157=0,"0")</f>
        <v>4</v>
      </c>
      <c r="T157" s="74">
        <f t="shared" si="50"/>
        <v>8</v>
      </c>
      <c r="U157" s="55" t="s">
        <v>772</v>
      </c>
      <c r="V157" s="71" t="str">
        <f t="shared" si="51"/>
        <v>10</v>
      </c>
      <c r="W157" s="74">
        <f t="shared" si="52"/>
        <v>40</v>
      </c>
      <c r="X157" s="55">
        <f>VLOOKUP(A157,'NOTAS AUDITORIA-CONTINUA-OM'!$A:$C,3,0)</f>
        <v>2</v>
      </c>
      <c r="Y157" s="57">
        <f>VLOOKUP(A157,'NOTAS AUDITORIA-CONTINUA-OM'!$A:$D,4,0)</f>
        <v>3.3692722371967657E-4</v>
      </c>
      <c r="Z157" s="71" t="str">
        <f t="shared" si="53"/>
        <v>4</v>
      </c>
      <c r="AA157" s="74">
        <f t="shared" si="54"/>
        <v>12</v>
      </c>
      <c r="AB157" s="55">
        <f>VLOOKUP(A157,'OM em FOCO'!$B:$G,6,0)</f>
        <v>0</v>
      </c>
      <c r="AC157" s="71">
        <f t="shared" si="55"/>
        <v>0</v>
      </c>
      <c r="AD157" s="74">
        <f t="shared" si="56"/>
        <v>0</v>
      </c>
      <c r="AE157" s="71">
        <f>VLOOKUP(A157,OM_SIAFI!$B:$E,4,0)</f>
        <v>5</v>
      </c>
      <c r="AF157" s="74">
        <f t="shared" si="57"/>
        <v>5</v>
      </c>
      <c r="AG157" s="71">
        <f>VLOOKUP(A157,OM_SIAFI!$B:$F,5,0)</f>
        <v>0</v>
      </c>
      <c r="AH157" s="74">
        <f t="shared" si="58"/>
        <v>0</v>
      </c>
      <c r="AI157" s="86">
        <f t="shared" si="59"/>
        <v>77</v>
      </c>
      <c r="AJ157" s="166">
        <f t="shared" si="61"/>
        <v>156</v>
      </c>
    </row>
    <row r="158" spans="1:36" x14ac:dyDescent="0.25">
      <c r="A158" s="47">
        <v>740003</v>
      </c>
      <c r="B158" s="47" t="s">
        <v>32</v>
      </c>
      <c r="C158" s="56">
        <f>VLOOKUP(A158,EXEC_LICITACAO!$A:$Z,25,0)</f>
        <v>494181191.094598</v>
      </c>
      <c r="D158" s="63">
        <f t="shared" si="60"/>
        <v>1.4648392635073285E-2</v>
      </c>
      <c r="E158" s="70" t="str" cm="1">
        <f t="array" ref="E158">_xlfn.IFS(D158&gt;20%,"10",D158&gt;10%,"7",D158&gt;0%,"4",D158=0,"0")</f>
        <v>4</v>
      </c>
      <c r="F158" s="74">
        <f t="shared" si="42"/>
        <v>16</v>
      </c>
      <c r="G158" s="56">
        <v>0</v>
      </c>
      <c r="H158" s="57">
        <f t="shared" si="43"/>
        <v>0</v>
      </c>
      <c r="I158" s="70" t="str" cm="1">
        <f t="array" ref="I158">_xlfn.IFS(H158&gt;20%,"10",H158&gt;10%,"7",H158&gt;0%,"4",H158=0,"0")</f>
        <v>0</v>
      </c>
      <c r="J158" s="74">
        <f t="shared" si="44"/>
        <v>0</v>
      </c>
      <c r="K158" s="56">
        <f>VLOOKUP(A158,MUNIC!C:E,3,0)</f>
        <v>0</v>
      </c>
      <c r="L158" s="57">
        <f t="shared" si="45"/>
        <v>0</v>
      </c>
      <c r="M158" s="70" t="str">
        <f t="shared" si="46"/>
        <v>0</v>
      </c>
      <c r="N158" s="74">
        <f t="shared" si="47"/>
        <v>0</v>
      </c>
      <c r="O158" s="56">
        <f>VLOOKUP(A158,'BENS MOVEIS'!$A:$C,3,0)</f>
        <v>24891935.103087999</v>
      </c>
      <c r="P158" s="56">
        <v>0</v>
      </c>
      <c r="Q158" s="72">
        <f t="shared" si="48"/>
        <v>24891935.103087999</v>
      </c>
      <c r="R158" s="57">
        <f t="shared" si="49"/>
        <v>3.2676908932283393E-4</v>
      </c>
      <c r="S158" s="70" t="str" cm="1">
        <f t="array" ref="S158">_xlfn.IFS(R158&gt;20%,"10",R158&gt;10%,"7",R158&gt;0%,"4",R158=0,"0")</f>
        <v>4</v>
      </c>
      <c r="T158" s="74">
        <f t="shared" si="50"/>
        <v>8</v>
      </c>
      <c r="U158" s="55" t="s">
        <v>772</v>
      </c>
      <c r="V158" s="71" t="str">
        <f t="shared" si="51"/>
        <v>10</v>
      </c>
      <c r="W158" s="74">
        <f t="shared" si="52"/>
        <v>40</v>
      </c>
      <c r="X158" s="56">
        <v>0</v>
      </c>
      <c r="Y158" s="57">
        <v>0</v>
      </c>
      <c r="Z158" s="71" t="str">
        <f t="shared" si="53"/>
        <v>4</v>
      </c>
      <c r="AA158" s="74">
        <f t="shared" si="54"/>
        <v>12</v>
      </c>
      <c r="AB158" s="55">
        <f>VLOOKUP(A158,'OM em FOCO'!$B:$G,6,0)</f>
        <v>0</v>
      </c>
      <c r="AC158" s="71">
        <f t="shared" si="55"/>
        <v>0</v>
      </c>
      <c r="AD158" s="74">
        <f t="shared" si="56"/>
        <v>0</v>
      </c>
      <c r="AE158" s="71">
        <v>0</v>
      </c>
      <c r="AF158" s="74">
        <f t="shared" si="57"/>
        <v>0</v>
      </c>
      <c r="AG158" s="71">
        <v>0</v>
      </c>
      <c r="AH158" s="74">
        <f t="shared" si="58"/>
        <v>0</v>
      </c>
      <c r="AI158" s="86">
        <f t="shared" si="59"/>
        <v>76</v>
      </c>
      <c r="AJ158" s="166">
        <f t="shared" si="61"/>
        <v>157</v>
      </c>
    </row>
    <row r="159" spans="1:36" x14ac:dyDescent="0.25">
      <c r="A159" s="47">
        <v>773201</v>
      </c>
      <c r="B159" s="47" t="s">
        <v>82</v>
      </c>
      <c r="C159" s="56">
        <f>VLOOKUP(A159,EXEC_LICITACAO!$A:$Z,25,0)</f>
        <v>463514800.05046898</v>
      </c>
      <c r="D159" s="63">
        <f t="shared" si="60"/>
        <v>1.3739387305023994E-2</v>
      </c>
      <c r="E159" s="70" t="str" cm="1">
        <f t="array" ref="E159">_xlfn.IFS(D159&gt;20%,"10",D159&gt;10%,"7",D159&gt;0%,"4",D159=0,"0")</f>
        <v>4</v>
      </c>
      <c r="F159" s="74">
        <f t="shared" si="42"/>
        <v>16</v>
      </c>
      <c r="G159" s="56">
        <v>0</v>
      </c>
      <c r="H159" s="57">
        <f t="shared" si="43"/>
        <v>0</v>
      </c>
      <c r="I159" s="70" t="str" cm="1">
        <f t="array" ref="I159">_xlfn.IFS(H159&gt;20%,"10",H159&gt;10%,"7",H159&gt;0%,"4",H159=0,"0")</f>
        <v>0</v>
      </c>
      <c r="J159" s="74">
        <f t="shared" si="44"/>
        <v>0</v>
      </c>
      <c r="K159" s="56">
        <f>VLOOKUP(A159,MUNIC!C:E,3,0)</f>
        <v>0</v>
      </c>
      <c r="L159" s="57">
        <f t="shared" si="45"/>
        <v>0</v>
      </c>
      <c r="M159" s="70" t="str">
        <f t="shared" si="46"/>
        <v>0</v>
      </c>
      <c r="N159" s="74">
        <f t="shared" si="47"/>
        <v>0</v>
      </c>
      <c r="O159" s="56">
        <f>VLOOKUP(A159,'BENS MOVEIS'!$A:$C,3,0)</f>
        <v>608619.12899999996</v>
      </c>
      <c r="P159" s="56">
        <v>0</v>
      </c>
      <c r="Q159" s="72">
        <f t="shared" si="48"/>
        <v>608619.12899999996</v>
      </c>
      <c r="R159" s="57">
        <f t="shared" si="49"/>
        <v>7.989652781278316E-6</v>
      </c>
      <c r="S159" s="70" t="str" cm="1">
        <f t="array" ref="S159">_xlfn.IFS(R159&gt;20%,"10",R159&gt;10%,"7",R159&gt;0%,"4",R159=0,"0")</f>
        <v>4</v>
      </c>
      <c r="T159" s="74">
        <f t="shared" si="50"/>
        <v>8</v>
      </c>
      <c r="U159" s="55" t="s">
        <v>772</v>
      </c>
      <c r="V159" s="71" t="str">
        <f t="shared" si="51"/>
        <v>10</v>
      </c>
      <c r="W159" s="74">
        <f t="shared" si="52"/>
        <v>40</v>
      </c>
      <c r="X159" s="56">
        <v>0</v>
      </c>
      <c r="Y159" s="57">
        <v>0</v>
      </c>
      <c r="Z159" s="71" t="str">
        <f t="shared" si="53"/>
        <v>4</v>
      </c>
      <c r="AA159" s="74">
        <f t="shared" si="54"/>
        <v>12</v>
      </c>
      <c r="AB159" s="55">
        <f>VLOOKUP(A159,'OM em FOCO'!$B:$G,6,0)</f>
        <v>0</v>
      </c>
      <c r="AC159" s="71">
        <f t="shared" si="55"/>
        <v>0</v>
      </c>
      <c r="AD159" s="74">
        <f t="shared" si="56"/>
        <v>0</v>
      </c>
      <c r="AE159" s="71">
        <v>0</v>
      </c>
      <c r="AF159" s="74">
        <f t="shared" si="57"/>
        <v>0</v>
      </c>
      <c r="AG159" s="71">
        <v>0</v>
      </c>
      <c r="AH159" s="74">
        <f t="shared" si="58"/>
        <v>0</v>
      </c>
      <c r="AI159" s="86">
        <f t="shared" si="59"/>
        <v>76</v>
      </c>
      <c r="AJ159" s="166">
        <f t="shared" si="61"/>
        <v>158</v>
      </c>
    </row>
    <row r="160" spans="1:36" x14ac:dyDescent="0.25">
      <c r="A160" s="55">
        <v>783701</v>
      </c>
      <c r="B160" s="55" t="s">
        <v>385</v>
      </c>
      <c r="C160" s="56">
        <f>VLOOKUP(A160,EXEC_LICITACAO!$A:$Z,25,0)</f>
        <v>65412385.530000001</v>
      </c>
      <c r="D160" s="63">
        <f t="shared" si="60"/>
        <v>1.9389372232437045E-3</v>
      </c>
      <c r="E160" s="70" t="str" cm="1">
        <f t="array" ref="E160">_xlfn.IFS(D160&gt;20%,"10",D160&gt;10%,"7",D160&gt;0%,"4",D160=0,"0")</f>
        <v>4</v>
      </c>
      <c r="F160" s="74">
        <f t="shared" si="42"/>
        <v>16</v>
      </c>
      <c r="G160" s="56">
        <f>VLOOKUP(A160,PAGAMENTO!$A:$C,3,0)</f>
        <v>48588360.329999998</v>
      </c>
      <c r="H160" s="57">
        <f t="shared" si="43"/>
        <v>1.8537960446771116E-3</v>
      </c>
      <c r="I160" s="70" t="str" cm="1">
        <f t="array" ref="I160">_xlfn.IFS(H160&gt;20%,"10",H160&gt;10%,"7",H160&gt;0%,"4",H160=0,"0")</f>
        <v>4</v>
      </c>
      <c r="J160" s="74">
        <f t="shared" si="44"/>
        <v>12</v>
      </c>
      <c r="K160" s="56">
        <f>VLOOKUP(A160,MUNIC!C:E,3,0)</f>
        <v>1183725</v>
      </c>
      <c r="L160" s="57">
        <f t="shared" si="45"/>
        <v>5.5720905265838182E-3</v>
      </c>
      <c r="M160" s="70" t="str">
        <f t="shared" si="46"/>
        <v>4</v>
      </c>
      <c r="N160" s="74">
        <f t="shared" si="47"/>
        <v>8</v>
      </c>
      <c r="O160" s="56">
        <f>VLOOKUP(A160,'BENS MOVEIS'!$A:$C,3,0)</f>
        <v>11435298.960000001</v>
      </c>
      <c r="P160" s="56">
        <f>VLOOKUP(A160,'BENS IMOVEIS'!$A:$C,3,0)</f>
        <v>15127.17</v>
      </c>
      <c r="Q160" s="72">
        <f t="shared" si="48"/>
        <v>11450426.130000001</v>
      </c>
      <c r="R160" s="57">
        <f t="shared" si="49"/>
        <v>1.5031556620097037E-4</v>
      </c>
      <c r="S160" s="70" t="str" cm="1">
        <f t="array" ref="S160">_xlfn.IFS(R160&gt;20%,"10",R160&gt;10%,"7",R160&gt;0%,"4",R160=0,"0")</f>
        <v>4</v>
      </c>
      <c r="T160" s="74">
        <f t="shared" si="50"/>
        <v>8</v>
      </c>
      <c r="U160" s="55">
        <f>VLOOKUP(A160,'Tempo sem Auditoria'!$A:$M,13,0)</f>
        <v>3</v>
      </c>
      <c r="V160" s="71" t="str">
        <f t="shared" si="51"/>
        <v>4</v>
      </c>
      <c r="W160" s="74">
        <f t="shared" si="52"/>
        <v>16</v>
      </c>
      <c r="X160" s="55">
        <f>VLOOKUP(A160,'NOTAS AUDITORIA-CONTINUA-OM'!$A:$C,3,0)</f>
        <v>21</v>
      </c>
      <c r="Y160" s="57">
        <f>VLOOKUP(A160,'NOTAS AUDITORIA-CONTINUA-OM'!$A:$D,4,0)</f>
        <v>3.5377358490566039E-3</v>
      </c>
      <c r="Z160" s="71" t="str">
        <f t="shared" si="53"/>
        <v>4</v>
      </c>
      <c r="AA160" s="74">
        <f t="shared" si="54"/>
        <v>12</v>
      </c>
      <c r="AB160" s="55">
        <f>VLOOKUP(A160,'OM em FOCO'!$B:$G,6,0)</f>
        <v>1</v>
      </c>
      <c r="AC160" s="71">
        <f t="shared" si="55"/>
        <v>2</v>
      </c>
      <c r="AD160" s="74">
        <f t="shared" si="56"/>
        <v>4</v>
      </c>
      <c r="AE160" s="71">
        <f>VLOOKUP(A160,OM_SIAFI!$B:$E,4,0)</f>
        <v>0</v>
      </c>
      <c r="AF160" s="74">
        <f t="shared" si="57"/>
        <v>0</v>
      </c>
      <c r="AG160" s="71">
        <f>VLOOKUP(A160,OM_SIAFI!$B:$F,5,0)</f>
        <v>0</v>
      </c>
      <c r="AH160" s="74">
        <f t="shared" si="58"/>
        <v>0</v>
      </c>
      <c r="AI160" s="86">
        <f t="shared" si="59"/>
        <v>76</v>
      </c>
      <c r="AJ160" s="166">
        <f t="shared" si="61"/>
        <v>159</v>
      </c>
    </row>
    <row r="161" spans="1:36" x14ac:dyDescent="0.25">
      <c r="A161" s="47">
        <v>773002</v>
      </c>
      <c r="B161" s="47" t="s">
        <v>1036</v>
      </c>
      <c r="C161" s="56">
        <f>VLOOKUP(A161,EXEC_LICITACAO!$A:$Z,25,0)</f>
        <v>11940580.589165</v>
      </c>
      <c r="D161" s="63">
        <f t="shared" si="60"/>
        <v>3.5393963977747107E-4</v>
      </c>
      <c r="E161" s="70" t="str" cm="1">
        <f t="array" ref="E161">_xlfn.IFS(D161&gt;20%,"10",D161&gt;10%,"7",D161&gt;0%,"4",D161=0,"0")</f>
        <v>4</v>
      </c>
      <c r="F161" s="74">
        <f t="shared" si="42"/>
        <v>16</v>
      </c>
      <c r="G161" s="56">
        <v>0</v>
      </c>
      <c r="H161" s="57">
        <f t="shared" si="43"/>
        <v>0</v>
      </c>
      <c r="I161" s="70" t="str" cm="1">
        <f t="array" ref="I161">_xlfn.IFS(H161&gt;20%,"10",H161&gt;10%,"7",H161&gt;0%,"4",H161=0,"0")</f>
        <v>0</v>
      </c>
      <c r="J161" s="74">
        <f t="shared" si="44"/>
        <v>0</v>
      </c>
      <c r="K161" s="56">
        <f>VLOOKUP(A161,MUNIC!C:E,3,0)</f>
        <v>0</v>
      </c>
      <c r="L161" s="57">
        <f t="shared" si="45"/>
        <v>0</v>
      </c>
      <c r="M161" s="70" t="str">
        <f t="shared" si="46"/>
        <v>0</v>
      </c>
      <c r="N161" s="74">
        <f t="shared" si="47"/>
        <v>0</v>
      </c>
      <c r="O161" s="56">
        <f>VLOOKUP(A161,'BENS MOVEIS'!$A:$C,3,0)</f>
        <v>23807759.026138</v>
      </c>
      <c r="P161" s="56">
        <v>0</v>
      </c>
      <c r="Q161" s="72">
        <f t="shared" si="48"/>
        <v>23807759.026138</v>
      </c>
      <c r="R161" s="57">
        <f t="shared" si="49"/>
        <v>3.1253655867130565E-4</v>
      </c>
      <c r="S161" s="70" t="str" cm="1">
        <f t="array" ref="S161">_xlfn.IFS(R161&gt;20%,"10",R161&gt;10%,"7",R161&gt;0%,"4",R161=0,"0")</f>
        <v>4</v>
      </c>
      <c r="T161" s="74">
        <f t="shared" si="50"/>
        <v>8</v>
      </c>
      <c r="U161" s="55" t="s">
        <v>772</v>
      </c>
      <c r="V161" s="71" t="str">
        <f t="shared" si="51"/>
        <v>10</v>
      </c>
      <c r="W161" s="74">
        <f t="shared" si="52"/>
        <v>40</v>
      </c>
      <c r="X161" s="56">
        <v>0</v>
      </c>
      <c r="Y161" s="57">
        <v>0</v>
      </c>
      <c r="Z161" s="71" t="str">
        <f t="shared" si="53"/>
        <v>4</v>
      </c>
      <c r="AA161" s="74">
        <f t="shared" si="54"/>
        <v>12</v>
      </c>
      <c r="AB161" s="55">
        <f>VLOOKUP(A161,'OM em FOCO'!$B:$G,6,0)</f>
        <v>0</v>
      </c>
      <c r="AC161" s="71">
        <f t="shared" si="55"/>
        <v>0</v>
      </c>
      <c r="AD161" s="74">
        <f t="shared" si="56"/>
        <v>0</v>
      </c>
      <c r="AE161" s="71">
        <v>0</v>
      </c>
      <c r="AF161" s="74">
        <f t="shared" si="57"/>
        <v>0</v>
      </c>
      <c r="AG161" s="71">
        <v>0</v>
      </c>
      <c r="AH161" s="74">
        <f t="shared" si="58"/>
        <v>0</v>
      </c>
      <c r="AI161" s="86">
        <f t="shared" si="59"/>
        <v>76</v>
      </c>
      <c r="AJ161" s="166">
        <f t="shared" si="61"/>
        <v>160</v>
      </c>
    </row>
    <row r="162" spans="1:36" x14ac:dyDescent="0.25">
      <c r="A162" s="55">
        <v>720000</v>
      </c>
      <c r="B162" s="55" t="s">
        <v>193</v>
      </c>
      <c r="C162" s="56">
        <f>VLOOKUP(A162,EXEC_LICITACAO!$A:$Z,25,0)</f>
        <v>10945597.949999999</v>
      </c>
      <c r="D162" s="63">
        <f t="shared" si="60"/>
        <v>3.2444661854109545E-4</v>
      </c>
      <c r="E162" s="70" t="str" cm="1">
        <f t="array" ref="E162">_xlfn.IFS(D162&gt;20%,"10",D162&gt;10%,"7",D162&gt;0%,"4",D162=0,"0")</f>
        <v>4</v>
      </c>
      <c r="F162" s="74">
        <f t="shared" si="42"/>
        <v>16</v>
      </c>
      <c r="G162" s="56">
        <f>VLOOKUP(A162,PAGAMENTO!$A:$C,3,0)</f>
        <v>92016649.74000001</v>
      </c>
      <c r="H162" s="57">
        <f t="shared" si="43"/>
        <v>3.5107194433793149E-3</v>
      </c>
      <c r="I162" s="70" t="str" cm="1">
        <f t="array" ref="I162">_xlfn.IFS(H162&gt;20%,"10",H162&gt;10%,"7",H162&gt;0%,"4",H162=0,"0")</f>
        <v>4</v>
      </c>
      <c r="J162" s="74">
        <f t="shared" si="44"/>
        <v>12</v>
      </c>
      <c r="K162" s="56">
        <f>VLOOKUP(A162,MUNIC!C:E,3,0)</f>
        <v>41598</v>
      </c>
      <c r="L162" s="57">
        <f t="shared" si="45"/>
        <v>1.9581222135617112E-4</v>
      </c>
      <c r="M162" s="70" t="str">
        <f t="shared" si="46"/>
        <v>4</v>
      </c>
      <c r="N162" s="74">
        <f t="shared" si="47"/>
        <v>8</v>
      </c>
      <c r="O162" s="56">
        <f>VLOOKUP(A162,'BENS MOVEIS'!$A:$C,3,0)</f>
        <v>8832198.3599999994</v>
      </c>
      <c r="P162" s="56">
        <v>0</v>
      </c>
      <c r="Q162" s="72">
        <f t="shared" si="48"/>
        <v>8832198.3599999994</v>
      </c>
      <c r="R162" s="57">
        <f t="shared" si="49"/>
        <v>1.1594475892948115E-4</v>
      </c>
      <c r="S162" s="70" t="str" cm="1">
        <f t="array" ref="S162">_xlfn.IFS(R162&gt;20%,"10",R162&gt;10%,"7",R162&gt;0%,"4",R162=0,"0")</f>
        <v>4</v>
      </c>
      <c r="T162" s="74">
        <f t="shared" si="50"/>
        <v>8</v>
      </c>
      <c r="U162" s="55">
        <f>VLOOKUP(A162,'Tempo sem Auditoria'!$A:$M,13,0)</f>
        <v>3</v>
      </c>
      <c r="V162" s="71" t="str">
        <f t="shared" si="51"/>
        <v>4</v>
      </c>
      <c r="W162" s="74">
        <f t="shared" si="52"/>
        <v>16</v>
      </c>
      <c r="X162" s="55">
        <f>VLOOKUP(A162,'NOTAS AUDITORIA-CONTINUA-OM'!$A:$C,3,0)</f>
        <v>7</v>
      </c>
      <c r="Y162" s="57">
        <f>VLOOKUP(A162,'NOTAS AUDITORIA-CONTINUA-OM'!$A:$D,4,0)</f>
        <v>1.1792452830188679E-3</v>
      </c>
      <c r="Z162" s="71" t="str">
        <f t="shared" si="53"/>
        <v>4</v>
      </c>
      <c r="AA162" s="74">
        <f t="shared" si="54"/>
        <v>12</v>
      </c>
      <c r="AB162" s="55">
        <f>VLOOKUP(A162,'OM em FOCO'!$B:$G,6,0)</f>
        <v>1</v>
      </c>
      <c r="AC162" s="71">
        <f t="shared" si="55"/>
        <v>2</v>
      </c>
      <c r="AD162" s="74">
        <f t="shared" si="56"/>
        <v>4</v>
      </c>
      <c r="AE162" s="71">
        <f>VLOOKUP(A162,OM_SIAFI!$B:$E,4,0)</f>
        <v>0</v>
      </c>
      <c r="AF162" s="74">
        <f t="shared" si="57"/>
        <v>0</v>
      </c>
      <c r="AG162" s="71">
        <f>VLOOKUP(A162,OM_SIAFI!$B:$F,5,0)</f>
        <v>0</v>
      </c>
      <c r="AH162" s="74">
        <f t="shared" si="58"/>
        <v>0</v>
      </c>
      <c r="AI162" s="86">
        <f t="shared" si="59"/>
        <v>76</v>
      </c>
      <c r="AJ162" s="166">
        <f t="shared" si="61"/>
        <v>161</v>
      </c>
    </row>
    <row r="163" spans="1:36" x14ac:dyDescent="0.25">
      <c r="A163" s="47">
        <v>773202</v>
      </c>
      <c r="B163" s="47" t="s">
        <v>83</v>
      </c>
      <c r="C163" s="56">
        <f>VLOOKUP(A163,EXEC_LICITACAO!$A:$Z,25,0)</f>
        <v>7037372.2599999998</v>
      </c>
      <c r="D163" s="63">
        <f t="shared" si="60"/>
        <v>2.0859999093717003E-4</v>
      </c>
      <c r="E163" s="70" t="str" cm="1">
        <f t="array" ref="E163">_xlfn.IFS(D163&gt;20%,"10",D163&gt;10%,"7",D163&gt;0%,"4",D163=0,"0")</f>
        <v>4</v>
      </c>
      <c r="F163" s="74">
        <f t="shared" si="42"/>
        <v>16</v>
      </c>
      <c r="G163" s="56">
        <v>0</v>
      </c>
      <c r="H163" s="57">
        <f t="shared" si="43"/>
        <v>0</v>
      </c>
      <c r="I163" s="70" t="str" cm="1">
        <f t="array" ref="I163">_xlfn.IFS(H163&gt;20%,"10",H163&gt;10%,"7",H163&gt;0%,"4",H163=0,"0")</f>
        <v>0</v>
      </c>
      <c r="J163" s="74">
        <f t="shared" si="44"/>
        <v>0</v>
      </c>
      <c r="K163" s="56">
        <f>VLOOKUP(A163,MUNIC!C:E,3,0)</f>
        <v>0</v>
      </c>
      <c r="L163" s="57">
        <f t="shared" si="45"/>
        <v>0</v>
      </c>
      <c r="M163" s="70" t="str">
        <f t="shared" si="46"/>
        <v>0</v>
      </c>
      <c r="N163" s="74">
        <f t="shared" si="47"/>
        <v>0</v>
      </c>
      <c r="O163" s="56">
        <f>VLOOKUP(A163,'BENS MOVEIS'!$A:$C,3,0)</f>
        <v>3397361.17</v>
      </c>
      <c r="P163" s="56">
        <v>0</v>
      </c>
      <c r="Q163" s="72">
        <f t="shared" si="48"/>
        <v>3397361.17</v>
      </c>
      <c r="R163" s="57">
        <f t="shared" si="49"/>
        <v>4.459888759246911E-5</v>
      </c>
      <c r="S163" s="70" t="str" cm="1">
        <f t="array" ref="S163">_xlfn.IFS(R163&gt;20%,"10",R163&gt;10%,"7",R163&gt;0%,"4",R163=0,"0")</f>
        <v>4</v>
      </c>
      <c r="T163" s="74">
        <f t="shared" si="50"/>
        <v>8</v>
      </c>
      <c r="U163" s="55" t="s">
        <v>772</v>
      </c>
      <c r="V163" s="71" t="str">
        <f t="shared" si="51"/>
        <v>10</v>
      </c>
      <c r="W163" s="74">
        <f t="shared" si="52"/>
        <v>40</v>
      </c>
      <c r="X163" s="56">
        <v>0</v>
      </c>
      <c r="Y163" s="57">
        <v>0</v>
      </c>
      <c r="Z163" s="71" t="str">
        <f t="shared" si="53"/>
        <v>4</v>
      </c>
      <c r="AA163" s="74">
        <f t="shared" si="54"/>
        <v>12</v>
      </c>
      <c r="AB163" s="55">
        <f>VLOOKUP(A163,'OM em FOCO'!$B:$G,6,0)</f>
        <v>0</v>
      </c>
      <c r="AC163" s="71">
        <f t="shared" si="55"/>
        <v>0</v>
      </c>
      <c r="AD163" s="74">
        <f t="shared" si="56"/>
        <v>0</v>
      </c>
      <c r="AE163" s="71">
        <v>0</v>
      </c>
      <c r="AF163" s="74">
        <f t="shared" si="57"/>
        <v>0</v>
      </c>
      <c r="AG163" s="71">
        <v>0</v>
      </c>
      <c r="AH163" s="74">
        <f t="shared" si="58"/>
        <v>0</v>
      </c>
      <c r="AI163" s="86">
        <f t="shared" si="59"/>
        <v>76</v>
      </c>
      <c r="AJ163" s="166">
        <f t="shared" si="61"/>
        <v>162</v>
      </c>
    </row>
    <row r="164" spans="1:36" x14ac:dyDescent="0.25">
      <c r="A164" s="47">
        <v>764003</v>
      </c>
      <c r="B164" s="47" t="s">
        <v>816</v>
      </c>
      <c r="C164" s="56">
        <f>VLOOKUP(A164,EXEC_LICITACAO!$A:$Z,25,0)</f>
        <v>630731.44999999995</v>
      </c>
      <c r="D164" s="63">
        <f t="shared" si="60"/>
        <v>1.8695980529782023E-5</v>
      </c>
      <c r="E164" s="70" t="str" cm="1">
        <f t="array" ref="E164">_xlfn.IFS(D164&gt;20%,"10",D164&gt;10%,"7",D164&gt;0%,"4",D164=0,"0")</f>
        <v>4</v>
      </c>
      <c r="F164" s="74">
        <f t="shared" si="42"/>
        <v>16</v>
      </c>
      <c r="G164" s="56">
        <v>0</v>
      </c>
      <c r="H164" s="57">
        <f t="shared" si="43"/>
        <v>0</v>
      </c>
      <c r="I164" s="70" t="str" cm="1">
        <f t="array" ref="I164">_xlfn.IFS(H164&gt;20%,"10",H164&gt;10%,"7",H164&gt;0%,"4",H164=0,"0")</f>
        <v>0</v>
      </c>
      <c r="J164" s="74">
        <f t="shared" si="44"/>
        <v>0</v>
      </c>
      <c r="K164" s="56">
        <f>VLOOKUP(A164,MUNIC!C:E,3,0)</f>
        <v>0</v>
      </c>
      <c r="L164" s="57">
        <f t="shared" si="45"/>
        <v>0</v>
      </c>
      <c r="M164" s="70" t="str">
        <f t="shared" si="46"/>
        <v>0</v>
      </c>
      <c r="N164" s="74">
        <f t="shared" si="47"/>
        <v>0</v>
      </c>
      <c r="O164" s="56">
        <f>VLOOKUP(A164,'BENS MOVEIS'!$A:$C,3,0)</f>
        <v>3126363.25</v>
      </c>
      <c r="P164" s="56">
        <v>0</v>
      </c>
      <c r="Q164" s="72">
        <f t="shared" si="48"/>
        <v>3126363.25</v>
      </c>
      <c r="R164" s="57">
        <f t="shared" si="49"/>
        <v>4.1041360097718553E-5</v>
      </c>
      <c r="S164" s="70" t="str" cm="1">
        <f t="array" ref="S164">_xlfn.IFS(R164&gt;20%,"10",R164&gt;10%,"7",R164&gt;0%,"4",R164=0,"0")</f>
        <v>4</v>
      </c>
      <c r="T164" s="74">
        <f t="shared" si="50"/>
        <v>8</v>
      </c>
      <c r="U164" s="55" t="s">
        <v>772</v>
      </c>
      <c r="V164" s="71" t="str">
        <f t="shared" si="51"/>
        <v>10</v>
      </c>
      <c r="W164" s="74">
        <f t="shared" si="52"/>
        <v>40</v>
      </c>
      <c r="X164" s="55">
        <f>VLOOKUP(A164,'NOTAS AUDITORIA-CONTINUA-OM'!$A:$C,3,0)</f>
        <v>7</v>
      </c>
      <c r="Y164" s="57">
        <f>VLOOKUP(A164,'NOTAS AUDITORIA-CONTINUA-OM'!$A:$D,4,0)</f>
        <v>1.1792452830188679E-3</v>
      </c>
      <c r="Z164" s="71" t="str">
        <f t="shared" si="53"/>
        <v>4</v>
      </c>
      <c r="AA164" s="74">
        <f t="shared" si="54"/>
        <v>12</v>
      </c>
      <c r="AB164" s="55">
        <f>VLOOKUP(A164,'OM em FOCO'!$B:$G,6,0)</f>
        <v>0</v>
      </c>
      <c r="AC164" s="71">
        <f t="shared" si="55"/>
        <v>0</v>
      </c>
      <c r="AD164" s="74">
        <f t="shared" si="56"/>
        <v>0</v>
      </c>
      <c r="AE164" s="71">
        <v>0</v>
      </c>
      <c r="AF164" s="74">
        <f t="shared" si="57"/>
        <v>0</v>
      </c>
      <c r="AG164" s="71">
        <v>0</v>
      </c>
      <c r="AH164" s="74">
        <f t="shared" si="58"/>
        <v>0</v>
      </c>
      <c r="AI164" s="86">
        <f t="shared" si="59"/>
        <v>76</v>
      </c>
      <c r="AJ164" s="166">
        <f t="shared" si="61"/>
        <v>163</v>
      </c>
    </row>
    <row r="165" spans="1:36" x14ac:dyDescent="0.25">
      <c r="A165" s="47">
        <v>771301</v>
      </c>
      <c r="B165" s="47" t="s">
        <v>77</v>
      </c>
      <c r="C165" s="56">
        <f>VLOOKUP(A165,EXEC_LICITACAO!$A:$Z,25,0)</f>
        <v>364786.04999999993</v>
      </c>
      <c r="D165" s="63">
        <f t="shared" si="60"/>
        <v>1.0812894914842269E-5</v>
      </c>
      <c r="E165" s="70" t="str" cm="1">
        <f t="array" ref="E165">_xlfn.IFS(D165&gt;20%,"10",D165&gt;10%,"7",D165&gt;0%,"4",D165=0,"0")</f>
        <v>4</v>
      </c>
      <c r="F165" s="74">
        <f t="shared" si="42"/>
        <v>16</v>
      </c>
      <c r="G165" s="56">
        <v>0</v>
      </c>
      <c r="H165" s="57">
        <f t="shared" si="43"/>
        <v>0</v>
      </c>
      <c r="I165" s="70" t="str" cm="1">
        <f t="array" ref="I165">_xlfn.IFS(H165&gt;20%,"10",H165&gt;10%,"7",H165&gt;0%,"4",H165=0,"0")</f>
        <v>0</v>
      </c>
      <c r="J165" s="74">
        <f t="shared" si="44"/>
        <v>0</v>
      </c>
      <c r="K165" s="56">
        <f>VLOOKUP(A165,MUNIC!C:E,3,0)</f>
        <v>0</v>
      </c>
      <c r="L165" s="57">
        <f t="shared" si="45"/>
        <v>0</v>
      </c>
      <c r="M165" s="70" t="str">
        <f t="shared" si="46"/>
        <v>0</v>
      </c>
      <c r="N165" s="74">
        <f t="shared" si="47"/>
        <v>0</v>
      </c>
      <c r="O165" s="56">
        <f>VLOOKUP(A165,'BENS MOVEIS'!$A:$C,3,0)</f>
        <v>245867.96</v>
      </c>
      <c r="P165" s="56">
        <v>0</v>
      </c>
      <c r="Q165" s="72">
        <f t="shared" si="48"/>
        <v>245867.96</v>
      </c>
      <c r="R165" s="57">
        <f t="shared" si="49"/>
        <v>3.2276337315734056E-6</v>
      </c>
      <c r="S165" s="70" t="str" cm="1">
        <f t="array" ref="S165">_xlfn.IFS(R165&gt;20%,"10",R165&gt;10%,"7",R165&gt;0%,"4",R165=0,"0")</f>
        <v>4</v>
      </c>
      <c r="T165" s="74">
        <f t="shared" si="50"/>
        <v>8</v>
      </c>
      <c r="U165" s="55" t="s">
        <v>772</v>
      </c>
      <c r="V165" s="71" t="str">
        <f t="shared" si="51"/>
        <v>10</v>
      </c>
      <c r="W165" s="74">
        <f t="shared" si="52"/>
        <v>40</v>
      </c>
      <c r="X165" s="56">
        <v>0</v>
      </c>
      <c r="Y165" s="57">
        <v>0</v>
      </c>
      <c r="Z165" s="71" t="str">
        <f t="shared" si="53"/>
        <v>4</v>
      </c>
      <c r="AA165" s="74">
        <f t="shared" si="54"/>
        <v>12</v>
      </c>
      <c r="AB165" s="55">
        <f>VLOOKUP(A165,'OM em FOCO'!$B:$G,6,0)</f>
        <v>0</v>
      </c>
      <c r="AC165" s="71">
        <f t="shared" si="55"/>
        <v>0</v>
      </c>
      <c r="AD165" s="74">
        <f t="shared" si="56"/>
        <v>0</v>
      </c>
      <c r="AE165" s="71">
        <v>0</v>
      </c>
      <c r="AF165" s="74">
        <f t="shared" si="57"/>
        <v>0</v>
      </c>
      <c r="AG165" s="71">
        <v>0</v>
      </c>
      <c r="AH165" s="74">
        <f t="shared" si="58"/>
        <v>0</v>
      </c>
      <c r="AI165" s="86">
        <f t="shared" si="59"/>
        <v>76</v>
      </c>
      <c r="AJ165" s="166">
        <f t="shared" si="61"/>
        <v>164</v>
      </c>
    </row>
    <row r="166" spans="1:36" x14ac:dyDescent="0.25">
      <c r="A166" s="55">
        <v>751213</v>
      </c>
      <c r="B166" s="55" t="s">
        <v>249</v>
      </c>
      <c r="C166" s="56">
        <v>0</v>
      </c>
      <c r="D166" s="63">
        <f t="shared" si="60"/>
        <v>0</v>
      </c>
      <c r="E166" s="70" t="str" cm="1">
        <f t="array" ref="E166">_xlfn.IFS(D166&gt;20%,"10",D166&gt;10%,"7",D166&gt;0%,"4",D166=0,"0")</f>
        <v>0</v>
      </c>
      <c r="F166" s="74">
        <f t="shared" si="42"/>
        <v>0</v>
      </c>
      <c r="G166" s="56">
        <f>VLOOKUP(A166,PAGAMENTO!$A:$C,3,0)</f>
        <v>47679778.980000004</v>
      </c>
      <c r="H166" s="57">
        <f t="shared" si="43"/>
        <v>1.8191308594052097E-3</v>
      </c>
      <c r="I166" s="70" t="str" cm="1">
        <f t="array" ref="I166">_xlfn.IFS(H166&gt;20%,"10",H166&gt;10%,"7",H166&gt;0%,"4",H166=0,"0")</f>
        <v>4</v>
      </c>
      <c r="J166" s="74">
        <f t="shared" si="44"/>
        <v>12</v>
      </c>
      <c r="K166" s="56">
        <f>VLOOKUP(A166,MUNIC!C:E,3,0)</f>
        <v>0</v>
      </c>
      <c r="L166" s="57">
        <f t="shared" si="45"/>
        <v>0</v>
      </c>
      <c r="M166" s="70" t="str">
        <f t="shared" si="46"/>
        <v>0</v>
      </c>
      <c r="N166" s="74">
        <f t="shared" si="47"/>
        <v>0</v>
      </c>
      <c r="O166" s="56">
        <f>VLOOKUP(A166,'BENS MOVEIS'!$A:$C,3,0)</f>
        <v>9634305.0299999993</v>
      </c>
      <c r="P166" s="56">
        <v>0</v>
      </c>
      <c r="Q166" s="72">
        <f t="shared" si="48"/>
        <v>9634305.0299999993</v>
      </c>
      <c r="R166" s="57">
        <f t="shared" si="49"/>
        <v>1.2647442104735945E-4</v>
      </c>
      <c r="S166" s="70" t="str" cm="1">
        <f t="array" ref="S166">_xlfn.IFS(R166&gt;20%,"10",R166&gt;10%,"7",R166&gt;0%,"4",R166=0,"0")</f>
        <v>4</v>
      </c>
      <c r="T166" s="74">
        <f t="shared" si="50"/>
        <v>8</v>
      </c>
      <c r="U166" s="55" t="s">
        <v>772</v>
      </c>
      <c r="V166" s="71" t="str">
        <f t="shared" si="51"/>
        <v>10</v>
      </c>
      <c r="W166" s="74">
        <f t="shared" si="52"/>
        <v>40</v>
      </c>
      <c r="X166" s="55">
        <f>VLOOKUP(A166,'NOTAS AUDITORIA-CONTINUA-OM'!$A:$C,3,0)</f>
        <v>3</v>
      </c>
      <c r="Y166" s="57">
        <f>VLOOKUP(A166,'NOTAS AUDITORIA-CONTINUA-OM'!$A:$D,4,0)</f>
        <v>5.0539083557951485E-4</v>
      </c>
      <c r="Z166" s="71" t="str">
        <f t="shared" si="53"/>
        <v>4</v>
      </c>
      <c r="AA166" s="74">
        <f t="shared" si="54"/>
        <v>12</v>
      </c>
      <c r="AB166" s="55">
        <f>VLOOKUP(A166,'OM em FOCO'!$B:$G,6,0)</f>
        <v>0</v>
      </c>
      <c r="AC166" s="71">
        <f t="shared" si="55"/>
        <v>0</v>
      </c>
      <c r="AD166" s="74">
        <f t="shared" si="56"/>
        <v>0</v>
      </c>
      <c r="AE166" s="71">
        <f>VLOOKUP(A166,OM_SIAFI!$B:$E,4,0)</f>
        <v>0</v>
      </c>
      <c r="AF166" s="74">
        <f t="shared" si="57"/>
        <v>0</v>
      </c>
      <c r="AG166" s="71">
        <f>VLOOKUP(A166,OM_SIAFI!$B:$F,5,0)</f>
        <v>4</v>
      </c>
      <c r="AH166" s="74">
        <f t="shared" si="58"/>
        <v>4</v>
      </c>
      <c r="AI166" s="86">
        <f t="shared" si="59"/>
        <v>76</v>
      </c>
      <c r="AJ166" s="166">
        <f t="shared" si="61"/>
        <v>165</v>
      </c>
    </row>
    <row r="167" spans="1:36" x14ac:dyDescent="0.25">
      <c r="A167" s="55">
        <v>746000</v>
      </c>
      <c r="B167" s="55" t="s">
        <v>235</v>
      </c>
      <c r="C167" s="56">
        <v>0</v>
      </c>
      <c r="D167" s="63">
        <f t="shared" si="60"/>
        <v>0</v>
      </c>
      <c r="E167" s="70" t="str" cm="1">
        <f t="array" ref="E167">_xlfn.IFS(D167&gt;20%,"10",D167&gt;10%,"7",D167&gt;0%,"4",D167=0,"0")</f>
        <v>0</v>
      </c>
      <c r="F167" s="74">
        <f t="shared" si="42"/>
        <v>0</v>
      </c>
      <c r="G167" s="56">
        <f>VLOOKUP(A167,PAGAMENTO!$A:$C,3,0)</f>
        <v>24923967.339999996</v>
      </c>
      <c r="H167" s="57">
        <f t="shared" si="43"/>
        <v>9.5092634858941129E-4</v>
      </c>
      <c r="I167" s="70" t="str" cm="1">
        <f t="array" ref="I167">_xlfn.IFS(H167&gt;20%,"10",H167&gt;10%,"7",H167&gt;0%,"4",H167=0,"0")</f>
        <v>4</v>
      </c>
      <c r="J167" s="74">
        <f t="shared" si="44"/>
        <v>12</v>
      </c>
      <c r="K167" s="56">
        <f>VLOOKUP(A167,MUNIC!C:E,3,0)</f>
        <v>0</v>
      </c>
      <c r="L167" s="57">
        <f t="shared" si="45"/>
        <v>0</v>
      </c>
      <c r="M167" s="70" t="str">
        <f t="shared" si="46"/>
        <v>0</v>
      </c>
      <c r="N167" s="74">
        <f t="shared" si="47"/>
        <v>0</v>
      </c>
      <c r="O167" s="56">
        <f>VLOOKUP(A167,'BENS MOVEIS'!$A:$C,3,0)</f>
        <v>2341361.9700000002</v>
      </c>
      <c r="P167" s="56">
        <v>0</v>
      </c>
      <c r="Q167" s="72">
        <f t="shared" si="48"/>
        <v>2341361.9700000002</v>
      </c>
      <c r="R167" s="57">
        <f t="shared" si="49"/>
        <v>3.073624913223814E-5</v>
      </c>
      <c r="S167" s="70" t="str" cm="1">
        <f t="array" ref="S167">_xlfn.IFS(R167&gt;20%,"10",R167&gt;10%,"7",R167&gt;0%,"4",R167=0,"0")</f>
        <v>4</v>
      </c>
      <c r="T167" s="74">
        <f t="shared" si="50"/>
        <v>8</v>
      </c>
      <c r="U167" s="55" t="s">
        <v>772</v>
      </c>
      <c r="V167" s="71" t="str">
        <f t="shared" si="51"/>
        <v>10</v>
      </c>
      <c r="W167" s="74">
        <f t="shared" si="52"/>
        <v>40</v>
      </c>
      <c r="X167" s="55">
        <f>VLOOKUP(A167,'NOTAS AUDITORIA-CONTINUA-OM'!$A:$C,3,0)</f>
        <v>3</v>
      </c>
      <c r="Y167" s="57">
        <f>VLOOKUP(A167,'NOTAS AUDITORIA-CONTINUA-OM'!$A:$D,4,0)</f>
        <v>5.0539083557951485E-4</v>
      </c>
      <c r="Z167" s="71" t="str">
        <f t="shared" si="53"/>
        <v>4</v>
      </c>
      <c r="AA167" s="74">
        <f t="shared" si="54"/>
        <v>12</v>
      </c>
      <c r="AB167" s="55">
        <f>VLOOKUP(A167,'OM em FOCO'!$B:$G,6,0)</f>
        <v>0</v>
      </c>
      <c r="AC167" s="71">
        <f t="shared" si="55"/>
        <v>0</v>
      </c>
      <c r="AD167" s="74">
        <f t="shared" si="56"/>
        <v>0</v>
      </c>
      <c r="AE167" s="71">
        <f>VLOOKUP(A167,OM_SIAFI!$B:$E,4,0)</f>
        <v>0</v>
      </c>
      <c r="AF167" s="74">
        <f t="shared" si="57"/>
        <v>0</v>
      </c>
      <c r="AG167" s="71">
        <f>VLOOKUP(A167,OM_SIAFI!$B:$F,5,0)</f>
        <v>4</v>
      </c>
      <c r="AH167" s="74">
        <f t="shared" si="58"/>
        <v>4</v>
      </c>
      <c r="AI167" s="86">
        <f t="shared" si="59"/>
        <v>76</v>
      </c>
      <c r="AJ167" s="166">
        <f t="shared" si="61"/>
        <v>166</v>
      </c>
    </row>
    <row r="168" spans="1:36" x14ac:dyDescent="0.25">
      <c r="A168" s="55">
        <v>771200</v>
      </c>
      <c r="B168" s="55" t="s">
        <v>292</v>
      </c>
      <c r="C168" s="56">
        <v>0</v>
      </c>
      <c r="D168" s="63">
        <f t="shared" si="60"/>
        <v>0</v>
      </c>
      <c r="E168" s="70" t="str" cm="1">
        <f t="array" ref="E168">_xlfn.IFS(D168&gt;20%,"10",D168&gt;10%,"7",D168&gt;0%,"4",D168=0,"0")</f>
        <v>0</v>
      </c>
      <c r="F168" s="74">
        <f t="shared" si="42"/>
        <v>0</v>
      </c>
      <c r="G168" s="56">
        <f>VLOOKUP(A168,PAGAMENTO!$A:$C,3,0)</f>
        <v>11490659.09</v>
      </c>
      <c r="H168" s="57">
        <f t="shared" si="43"/>
        <v>4.3840414097330577E-4</v>
      </c>
      <c r="I168" s="70" t="str" cm="1">
        <f t="array" ref="I168">_xlfn.IFS(H168&gt;20%,"10",H168&gt;10%,"7",H168&gt;0%,"4",H168=0,"0")</f>
        <v>4</v>
      </c>
      <c r="J168" s="74">
        <f t="shared" si="44"/>
        <v>12</v>
      </c>
      <c r="K168" s="56">
        <f>VLOOKUP(A168,MUNIC!C:E,3,0)</f>
        <v>0</v>
      </c>
      <c r="L168" s="57">
        <f t="shared" si="45"/>
        <v>0</v>
      </c>
      <c r="M168" s="70" t="str">
        <f t="shared" si="46"/>
        <v>0</v>
      </c>
      <c r="N168" s="74">
        <f t="shared" si="47"/>
        <v>0</v>
      </c>
      <c r="O168" s="56">
        <f>VLOOKUP(A168,'BENS MOVEIS'!$A:$C,3,0)</f>
        <v>1818208.47</v>
      </c>
      <c r="P168" s="56">
        <v>0</v>
      </c>
      <c r="Q168" s="72">
        <f t="shared" si="48"/>
        <v>1818208.47</v>
      </c>
      <c r="R168" s="57">
        <f t="shared" si="49"/>
        <v>2.3868547121001339E-5</v>
      </c>
      <c r="S168" s="70" t="str" cm="1">
        <f t="array" ref="S168">_xlfn.IFS(R168&gt;20%,"10",R168&gt;10%,"7",R168&gt;0%,"4",R168=0,"0")</f>
        <v>4</v>
      </c>
      <c r="T168" s="74">
        <f t="shared" si="50"/>
        <v>8</v>
      </c>
      <c r="U168" s="55" t="s">
        <v>772</v>
      </c>
      <c r="V168" s="71" t="str">
        <f t="shared" si="51"/>
        <v>10</v>
      </c>
      <c r="W168" s="74">
        <f t="shared" si="52"/>
        <v>40</v>
      </c>
      <c r="X168" s="55">
        <f>VLOOKUP(A168,'NOTAS AUDITORIA-CONTINUA-OM'!$A:$C,3,0)</f>
        <v>2</v>
      </c>
      <c r="Y168" s="57">
        <f>VLOOKUP(A168,'NOTAS AUDITORIA-CONTINUA-OM'!$A:$D,4,0)</f>
        <v>3.3692722371967657E-4</v>
      </c>
      <c r="Z168" s="71" t="str">
        <f t="shared" si="53"/>
        <v>4</v>
      </c>
      <c r="AA168" s="74">
        <f t="shared" si="54"/>
        <v>12</v>
      </c>
      <c r="AB168" s="55">
        <f>VLOOKUP(A168,'OM em FOCO'!$B:$G,6,0)</f>
        <v>0</v>
      </c>
      <c r="AC168" s="71">
        <f t="shared" si="55"/>
        <v>0</v>
      </c>
      <c r="AD168" s="74">
        <f t="shared" si="56"/>
        <v>0</v>
      </c>
      <c r="AE168" s="71">
        <f>VLOOKUP(A168,OM_SIAFI!$B:$E,4,0)</f>
        <v>0</v>
      </c>
      <c r="AF168" s="74">
        <f t="shared" si="57"/>
        <v>0</v>
      </c>
      <c r="AG168" s="71">
        <f>VLOOKUP(A168,OM_SIAFI!$B:$F,5,0)</f>
        <v>4</v>
      </c>
      <c r="AH168" s="74">
        <f t="shared" si="58"/>
        <v>4</v>
      </c>
      <c r="AI168" s="86">
        <f t="shared" si="59"/>
        <v>76</v>
      </c>
      <c r="AJ168" s="166">
        <f t="shared" si="61"/>
        <v>167</v>
      </c>
    </row>
    <row r="169" spans="1:36" x14ac:dyDescent="0.25">
      <c r="A169" s="55">
        <v>785332</v>
      </c>
      <c r="B169" s="55" t="s">
        <v>427</v>
      </c>
      <c r="C169" s="56">
        <v>0</v>
      </c>
      <c r="D169" s="63">
        <f t="shared" si="60"/>
        <v>0</v>
      </c>
      <c r="E169" s="70" t="str" cm="1">
        <f t="array" ref="E169">_xlfn.IFS(D169&gt;20%,"10",D169&gt;10%,"7",D169&gt;0%,"4",D169=0,"0")</f>
        <v>0</v>
      </c>
      <c r="F169" s="74">
        <f t="shared" si="42"/>
        <v>0</v>
      </c>
      <c r="G169" s="56">
        <f>VLOOKUP(A169,PAGAMENTO!$A:$C,3,0)</f>
        <v>5440520.9900000002</v>
      </c>
      <c r="H169" s="57">
        <f t="shared" si="43"/>
        <v>2.0757268250555934E-4</v>
      </c>
      <c r="I169" s="70" t="str" cm="1">
        <f t="array" ref="I169">_xlfn.IFS(H169&gt;20%,"10",H169&gt;10%,"7",H169&gt;0%,"4",H169=0,"0")</f>
        <v>4</v>
      </c>
      <c r="J169" s="74">
        <f t="shared" si="44"/>
        <v>12</v>
      </c>
      <c r="K169" s="56">
        <f>VLOOKUP(A169,MUNIC!C:E,3,0)</f>
        <v>0</v>
      </c>
      <c r="L169" s="57">
        <f t="shared" si="45"/>
        <v>0</v>
      </c>
      <c r="M169" s="70" t="str">
        <f t="shared" si="46"/>
        <v>0</v>
      </c>
      <c r="N169" s="74">
        <f t="shared" si="47"/>
        <v>0</v>
      </c>
      <c r="O169" s="56">
        <f>VLOOKUP(A169,'BENS MOVEIS'!$A:$C,3,0)</f>
        <v>1498581.17</v>
      </c>
      <c r="P169" s="56">
        <v>0</v>
      </c>
      <c r="Q169" s="72">
        <f t="shared" si="48"/>
        <v>1498581.17</v>
      </c>
      <c r="R169" s="57">
        <f t="shared" si="49"/>
        <v>1.9672637027584807E-5</v>
      </c>
      <c r="S169" s="70" t="str" cm="1">
        <f t="array" ref="S169">_xlfn.IFS(R169&gt;20%,"10",R169&gt;10%,"7",R169&gt;0%,"4",R169=0,"0")</f>
        <v>4</v>
      </c>
      <c r="T169" s="74">
        <f t="shared" si="50"/>
        <v>8</v>
      </c>
      <c r="U169" s="55" t="s">
        <v>772</v>
      </c>
      <c r="V169" s="71" t="str">
        <f t="shared" si="51"/>
        <v>10</v>
      </c>
      <c r="W169" s="74">
        <f t="shared" si="52"/>
        <v>40</v>
      </c>
      <c r="X169" s="55">
        <f>VLOOKUP(A169,'NOTAS AUDITORIA-CONTINUA-OM'!$A:$C,3,0)</f>
        <v>3</v>
      </c>
      <c r="Y169" s="57">
        <f>VLOOKUP(A169,'NOTAS AUDITORIA-CONTINUA-OM'!$A:$D,4,0)</f>
        <v>5.0539083557951485E-4</v>
      </c>
      <c r="Z169" s="71" t="str">
        <f t="shared" si="53"/>
        <v>4</v>
      </c>
      <c r="AA169" s="74">
        <f t="shared" si="54"/>
        <v>12</v>
      </c>
      <c r="AB169" s="55">
        <f>VLOOKUP(A169,'OM em FOCO'!$B:$G,6,0)</f>
        <v>1</v>
      </c>
      <c r="AC169" s="71">
        <f t="shared" si="55"/>
        <v>2</v>
      </c>
      <c r="AD169" s="74">
        <f t="shared" si="56"/>
        <v>4</v>
      </c>
      <c r="AE169" s="71">
        <f>VLOOKUP(A169,OM_SIAFI!$B:$E,4,0)</f>
        <v>0</v>
      </c>
      <c r="AF169" s="74">
        <f t="shared" si="57"/>
        <v>0</v>
      </c>
      <c r="AG169" s="71">
        <f>VLOOKUP(A169,OM_SIAFI!$B:$F,5,0)</f>
        <v>0</v>
      </c>
      <c r="AH169" s="74">
        <f t="shared" si="58"/>
        <v>0</v>
      </c>
      <c r="AI169" s="86">
        <f t="shared" si="59"/>
        <v>76</v>
      </c>
      <c r="AJ169" s="166">
        <f t="shared" si="61"/>
        <v>168</v>
      </c>
    </row>
    <row r="170" spans="1:36" x14ac:dyDescent="0.25">
      <c r="A170" s="55">
        <v>791180</v>
      </c>
      <c r="B170" s="55" t="s">
        <v>535</v>
      </c>
      <c r="C170" s="56">
        <f>VLOOKUP(A170,EXEC_LICITACAO!$A:$Z,25,0)</f>
        <v>28274723.060000002</v>
      </c>
      <c r="D170" s="63">
        <f t="shared" si="60"/>
        <v>8.3811211858032266E-4</v>
      </c>
      <c r="E170" s="70" t="str" cm="1">
        <f t="array" ref="E170">_xlfn.IFS(D170&gt;20%,"10",D170&gt;10%,"7",D170&gt;0%,"4",D170=0,"0")</f>
        <v>4</v>
      </c>
      <c r="F170" s="74">
        <f t="shared" si="42"/>
        <v>16</v>
      </c>
      <c r="G170" s="56">
        <f>VLOOKUP(A170,PAGAMENTO!$A:$C,3,0)</f>
        <v>89140133.270000011</v>
      </c>
      <c r="H170" s="57">
        <f t="shared" si="43"/>
        <v>3.4009714539777851E-3</v>
      </c>
      <c r="I170" s="70" t="str" cm="1">
        <f t="array" ref="I170">_xlfn.IFS(H170&gt;20%,"10",H170&gt;10%,"7",H170&gt;0%,"4",H170=0,"0")</f>
        <v>4</v>
      </c>
      <c r="J170" s="74">
        <f t="shared" si="44"/>
        <v>12</v>
      </c>
      <c r="K170" s="56">
        <f>VLOOKUP(A170,MUNIC!C:E,3,0)</f>
        <v>8629859.8499999996</v>
      </c>
      <c r="L170" s="57">
        <f t="shared" si="45"/>
        <v>4.0622915217580984E-2</v>
      </c>
      <c r="M170" s="70" t="str">
        <f t="shared" si="46"/>
        <v>4</v>
      </c>
      <c r="N170" s="74">
        <f t="shared" si="47"/>
        <v>8</v>
      </c>
      <c r="O170" s="56">
        <f>VLOOKUP(A170,'BENS MOVEIS'!$A:$C,3,0)</f>
        <v>31367597.16</v>
      </c>
      <c r="P170" s="56">
        <f>VLOOKUP(A170,'BENS IMOVEIS'!$A:$C,3,0)</f>
        <v>1177544780.02</v>
      </c>
      <c r="Q170" s="72">
        <f t="shared" si="48"/>
        <v>1208912377.1800001</v>
      </c>
      <c r="R170" s="57">
        <f t="shared" si="49"/>
        <v>1.5870007491430603E-2</v>
      </c>
      <c r="S170" s="70" t="str" cm="1">
        <f t="array" ref="S170">_xlfn.IFS(R170&gt;20%,"10",R170&gt;10%,"7",R170&gt;0%,"4",R170=0,"0")</f>
        <v>4</v>
      </c>
      <c r="T170" s="74">
        <f t="shared" si="50"/>
        <v>8</v>
      </c>
      <c r="U170" s="55">
        <f>VLOOKUP(A170,'Tempo sem Auditoria'!$A:$M,13,0)</f>
        <v>2</v>
      </c>
      <c r="V170" s="71" t="str">
        <f t="shared" si="51"/>
        <v>2</v>
      </c>
      <c r="W170" s="74">
        <f t="shared" si="52"/>
        <v>8</v>
      </c>
      <c r="X170" s="55">
        <f>VLOOKUP(A170,'NOTAS AUDITORIA-CONTINUA-OM'!$A:$C,3,0)</f>
        <v>14</v>
      </c>
      <c r="Y170" s="57">
        <f>VLOOKUP(A170,'NOTAS AUDITORIA-CONTINUA-OM'!$A:$D,4,0)</f>
        <v>2.3584905660377358E-3</v>
      </c>
      <c r="Z170" s="71" t="str">
        <f t="shared" si="53"/>
        <v>4</v>
      </c>
      <c r="AA170" s="74">
        <f t="shared" si="54"/>
        <v>12</v>
      </c>
      <c r="AB170" s="55">
        <f>VLOOKUP(A170,'OM em FOCO'!$B:$G,6,0)</f>
        <v>0</v>
      </c>
      <c r="AC170" s="71">
        <f t="shared" si="55"/>
        <v>0</v>
      </c>
      <c r="AD170" s="74">
        <f t="shared" si="56"/>
        <v>0</v>
      </c>
      <c r="AE170" s="71">
        <f>VLOOKUP(A170,OM_SIAFI!$B:$E,4,0)</f>
        <v>0</v>
      </c>
      <c r="AF170" s="74">
        <f t="shared" si="57"/>
        <v>0</v>
      </c>
      <c r="AG170" s="71">
        <f>VLOOKUP(A170,OM_SIAFI!$B:$F,5,0)</f>
        <v>10</v>
      </c>
      <c r="AH170" s="74">
        <f t="shared" si="58"/>
        <v>10</v>
      </c>
      <c r="AI170" s="86">
        <f t="shared" si="59"/>
        <v>74</v>
      </c>
      <c r="AJ170" s="166">
        <f t="shared" si="61"/>
        <v>169</v>
      </c>
    </row>
    <row r="171" spans="1:36" x14ac:dyDescent="0.25">
      <c r="A171" s="55">
        <v>732200</v>
      </c>
      <c r="B171" s="55" t="s">
        <v>213</v>
      </c>
      <c r="C171" s="56">
        <f>VLOOKUP(A171,EXEC_LICITACAO!$A:$Z,25,0)</f>
        <v>7006349.9899999993</v>
      </c>
      <c r="D171" s="63">
        <f t="shared" si="60"/>
        <v>2.0768043673401488E-4</v>
      </c>
      <c r="E171" s="70" t="str" cm="1">
        <f t="array" ref="E171">_xlfn.IFS(D171&gt;20%,"10",D171&gt;10%,"7",D171&gt;0%,"4",D171=0,"0")</f>
        <v>4</v>
      </c>
      <c r="F171" s="74">
        <f t="shared" si="42"/>
        <v>16</v>
      </c>
      <c r="G171" s="56">
        <f>VLOOKUP(A171,PAGAMENTO!$A:$C,3,0)</f>
        <v>58491406.329999991</v>
      </c>
      <c r="H171" s="57">
        <f t="shared" si="43"/>
        <v>2.2316278418476887E-3</v>
      </c>
      <c r="I171" s="70" t="str" cm="1">
        <f t="array" ref="I171">_xlfn.IFS(H171&gt;20%,"10",H171&gt;10%,"7",H171&gt;0%,"4",H171=0,"0")</f>
        <v>4</v>
      </c>
      <c r="J171" s="74">
        <f t="shared" si="44"/>
        <v>12</v>
      </c>
      <c r="K171" s="56">
        <f>VLOOKUP(A171,MUNIC!C:E,3,0)</f>
        <v>3820717.2</v>
      </c>
      <c r="L171" s="57">
        <f t="shared" si="45"/>
        <v>1.7985074333038378E-2</v>
      </c>
      <c r="M171" s="70" t="str">
        <f t="shared" si="46"/>
        <v>4</v>
      </c>
      <c r="N171" s="74">
        <f t="shared" si="47"/>
        <v>8</v>
      </c>
      <c r="O171" s="56">
        <f>VLOOKUP(A171,'BENS MOVEIS'!$A:$C,3,0)</f>
        <v>14148545.23</v>
      </c>
      <c r="P171" s="56">
        <f>VLOOKUP(A171,'BENS IMOVEIS'!$A:$C,3,0)</f>
        <v>271563119.56999999</v>
      </c>
      <c r="Q171" s="72">
        <f t="shared" si="48"/>
        <v>285711664.80000001</v>
      </c>
      <c r="R171" s="57">
        <f t="shared" si="49"/>
        <v>3.7506823044876369E-3</v>
      </c>
      <c r="S171" s="70" t="str" cm="1">
        <f t="array" ref="S171">_xlfn.IFS(R171&gt;20%,"10",R171&gt;10%,"7",R171&gt;0%,"4",R171=0,"0")</f>
        <v>4</v>
      </c>
      <c r="T171" s="74">
        <f t="shared" si="50"/>
        <v>8</v>
      </c>
      <c r="U171" s="55">
        <f>VLOOKUP(A171,'Tempo sem Auditoria'!$A:$M,13,0)</f>
        <v>2</v>
      </c>
      <c r="V171" s="71" t="str">
        <f t="shared" si="51"/>
        <v>2</v>
      </c>
      <c r="W171" s="74">
        <f t="shared" si="52"/>
        <v>8</v>
      </c>
      <c r="X171" s="55">
        <f>VLOOKUP(A171,'NOTAS AUDITORIA-CONTINUA-OM'!$A:$C,3,0)</f>
        <v>47</v>
      </c>
      <c r="Y171" s="57">
        <f>VLOOKUP(A171,'NOTAS AUDITORIA-CONTINUA-OM'!$A:$D,4,0)</f>
        <v>7.9177897574123982E-3</v>
      </c>
      <c r="Z171" s="71" t="str">
        <f t="shared" si="53"/>
        <v>4</v>
      </c>
      <c r="AA171" s="74">
        <f t="shared" si="54"/>
        <v>12</v>
      </c>
      <c r="AB171" s="55">
        <f>VLOOKUP(A171,'OM em FOCO'!$B:$G,6,0)</f>
        <v>0</v>
      </c>
      <c r="AC171" s="71">
        <f t="shared" si="55"/>
        <v>0</v>
      </c>
      <c r="AD171" s="74">
        <f t="shared" si="56"/>
        <v>0</v>
      </c>
      <c r="AE171" s="71">
        <f>VLOOKUP(A171,OM_SIAFI!$B:$E,4,0)</f>
        <v>10</v>
      </c>
      <c r="AF171" s="74">
        <f t="shared" si="57"/>
        <v>10</v>
      </c>
      <c r="AG171" s="71">
        <f>VLOOKUP(A171,OM_SIAFI!$B:$F,5,0)</f>
        <v>0</v>
      </c>
      <c r="AH171" s="74">
        <f t="shared" si="58"/>
        <v>0</v>
      </c>
      <c r="AI171" s="86">
        <f t="shared" si="59"/>
        <v>74</v>
      </c>
      <c r="AJ171" s="166">
        <f t="shared" si="61"/>
        <v>170</v>
      </c>
    </row>
    <row r="172" spans="1:36" x14ac:dyDescent="0.25">
      <c r="A172" s="55">
        <v>765720</v>
      </c>
      <c r="B172" s="55" t="s">
        <v>282</v>
      </c>
      <c r="C172" s="56">
        <f>VLOOKUP(A172,EXEC_LICITACAO!$A:$Z,25,0)</f>
        <v>249041392.94</v>
      </c>
      <c r="D172" s="63">
        <f t="shared" si="60"/>
        <v>7.3820213555484421E-3</v>
      </c>
      <c r="E172" s="70" t="str" cm="1">
        <f t="array" ref="E172">_xlfn.IFS(D172&gt;20%,"10",D172&gt;10%,"7",D172&gt;0%,"4",D172=0,"0")</f>
        <v>4</v>
      </c>
      <c r="F172" s="74">
        <f t="shared" si="42"/>
        <v>16</v>
      </c>
      <c r="G172" s="56">
        <f>VLOOKUP(A172,PAGAMENTO!$A:$C,3,0)</f>
        <v>321157395.56999999</v>
      </c>
      <c r="H172" s="57">
        <f t="shared" si="43"/>
        <v>1.2253146753315611E-2</v>
      </c>
      <c r="I172" s="70" t="str" cm="1">
        <f t="array" ref="I172">_xlfn.IFS(H172&gt;20%,"10",H172&gt;10%,"7",H172&gt;0%,"4",H172=0,"0")</f>
        <v>4</v>
      </c>
      <c r="J172" s="74">
        <f t="shared" si="44"/>
        <v>12</v>
      </c>
      <c r="K172" s="56">
        <f>VLOOKUP(A172,MUNIC!C:E,3,0)</f>
        <v>7999428.6500000004</v>
      </c>
      <c r="L172" s="57">
        <f t="shared" si="45"/>
        <v>3.7655317407969069E-2</v>
      </c>
      <c r="M172" s="70" t="str">
        <f t="shared" si="46"/>
        <v>4</v>
      </c>
      <c r="N172" s="74">
        <f t="shared" si="47"/>
        <v>8</v>
      </c>
      <c r="O172" s="56">
        <f>VLOOKUP(A172,'BENS MOVEIS'!$A:$C,3,0)</f>
        <v>187149117</v>
      </c>
      <c r="P172" s="56">
        <f>VLOOKUP(A172,'BENS IMOVEIS'!$A:$C,3,0)</f>
        <v>401089873.31</v>
      </c>
      <c r="Q172" s="72">
        <f t="shared" si="48"/>
        <v>588238990.30999994</v>
      </c>
      <c r="R172" s="57">
        <f t="shared" si="49"/>
        <v>7.7221123376597653E-3</v>
      </c>
      <c r="S172" s="70" t="str" cm="1">
        <f t="array" ref="S172">_xlfn.IFS(R172&gt;20%,"10",R172&gt;10%,"7",R172&gt;0%,"4",R172=0,"0")</f>
        <v>4</v>
      </c>
      <c r="T172" s="74">
        <f t="shared" si="50"/>
        <v>8</v>
      </c>
      <c r="U172" s="55">
        <f>VLOOKUP(A172,'Tempo sem Auditoria'!$A:$M,13,0)</f>
        <v>1</v>
      </c>
      <c r="V172" s="71" t="str">
        <f t="shared" si="51"/>
        <v>0</v>
      </c>
      <c r="W172" s="74">
        <f t="shared" si="52"/>
        <v>0</v>
      </c>
      <c r="X172" s="55">
        <f>VLOOKUP(A172,'NOTAS AUDITORIA-CONTINUA-OM'!$A:$C,3,0)</f>
        <v>135</v>
      </c>
      <c r="Y172" s="57">
        <f>VLOOKUP(A172,'NOTAS AUDITORIA-CONTINUA-OM'!$A:$D,4,0)</f>
        <v>2.2742587601078168E-2</v>
      </c>
      <c r="Z172" s="71" t="str">
        <f t="shared" si="53"/>
        <v>4</v>
      </c>
      <c r="AA172" s="74">
        <f t="shared" si="54"/>
        <v>12</v>
      </c>
      <c r="AB172" s="55">
        <f>VLOOKUP(A172,'OM em FOCO'!$B:$G,6,0)</f>
        <v>2</v>
      </c>
      <c r="AC172" s="71">
        <f t="shared" si="55"/>
        <v>2</v>
      </c>
      <c r="AD172" s="74">
        <f t="shared" si="56"/>
        <v>4</v>
      </c>
      <c r="AE172" s="71">
        <f>VLOOKUP(A172,OM_SIAFI!$B:$E,4,0)</f>
        <v>5</v>
      </c>
      <c r="AF172" s="74">
        <f t="shared" si="57"/>
        <v>5</v>
      </c>
      <c r="AG172" s="71">
        <f>VLOOKUP(A172,OM_SIAFI!$B:$F,5,0)</f>
        <v>8</v>
      </c>
      <c r="AH172" s="74">
        <f t="shared" si="58"/>
        <v>8</v>
      </c>
      <c r="AI172" s="86">
        <f t="shared" si="59"/>
        <v>73</v>
      </c>
      <c r="AJ172" s="166">
        <f t="shared" si="61"/>
        <v>171</v>
      </c>
    </row>
    <row r="173" spans="1:36" x14ac:dyDescent="0.25">
      <c r="A173" s="55">
        <v>740002</v>
      </c>
      <c r="B173" s="55" t="s">
        <v>218</v>
      </c>
      <c r="C173" s="56">
        <f>VLOOKUP(A173,EXEC_LICITACAO!$A:$Z,25,0)</f>
        <v>546691899.27999997</v>
      </c>
      <c r="D173" s="63">
        <f t="shared" si="60"/>
        <v>1.6204901634013072E-2</v>
      </c>
      <c r="E173" s="70" t="str" cm="1">
        <f t="array" ref="E173">_xlfn.IFS(D173&gt;20%,"10",D173&gt;10%,"7",D173&gt;0%,"4",D173=0,"0")</f>
        <v>4</v>
      </c>
      <c r="F173" s="74">
        <f t="shared" si="42"/>
        <v>16</v>
      </c>
      <c r="G173" s="56">
        <f>VLOOKUP(A173,PAGAMENTO!$A:$C,3,0)</f>
        <v>36869930.049999997</v>
      </c>
      <c r="H173" s="57">
        <f t="shared" si="43"/>
        <v>1.4067017291795854E-3</v>
      </c>
      <c r="I173" s="70" t="str" cm="1">
        <f t="array" ref="I173">_xlfn.IFS(H173&gt;20%,"10",H173&gt;10%,"7",H173&gt;0%,"4",H173=0,"0")</f>
        <v>4</v>
      </c>
      <c r="J173" s="74">
        <f t="shared" si="44"/>
        <v>12</v>
      </c>
      <c r="K173" s="56">
        <f>VLOOKUP(A173,MUNIC!C:E,3,0)</f>
        <v>0</v>
      </c>
      <c r="L173" s="57">
        <f t="shared" si="45"/>
        <v>0</v>
      </c>
      <c r="M173" s="70" t="str">
        <f t="shared" si="46"/>
        <v>0</v>
      </c>
      <c r="N173" s="74">
        <f t="shared" si="47"/>
        <v>0</v>
      </c>
      <c r="O173" s="56">
        <f>VLOOKUP(A173,'BENS MOVEIS'!$A:$C,3,0)</f>
        <v>8124218768.8199997</v>
      </c>
      <c r="P173" s="56">
        <f>VLOOKUP(A173,'BENS IMOVEIS'!$A:$C,3,0)</f>
        <v>9291633520.0799999</v>
      </c>
      <c r="Q173" s="72">
        <f t="shared" si="48"/>
        <v>17415852288.900002</v>
      </c>
      <c r="R173" s="57">
        <f t="shared" si="49"/>
        <v>0.22862674873030855</v>
      </c>
      <c r="S173" s="70" t="str" cm="1">
        <f t="array" ref="S173">_xlfn.IFS(R173&gt;20%,"10",R173&gt;10%,"7",R173&gt;0%,"4",R173=0,"0")</f>
        <v>10</v>
      </c>
      <c r="T173" s="74">
        <f t="shared" si="50"/>
        <v>20</v>
      </c>
      <c r="U173" s="55">
        <f>VLOOKUP(A173,'Tempo sem Auditoria'!$A:$M,13,0)</f>
        <v>2</v>
      </c>
      <c r="V173" s="71" t="str">
        <f t="shared" si="51"/>
        <v>2</v>
      </c>
      <c r="W173" s="74">
        <f t="shared" si="52"/>
        <v>8</v>
      </c>
      <c r="X173" s="55">
        <f>VLOOKUP(A173,'NOTAS AUDITORIA-CONTINUA-OM'!$A:$C,3,0)</f>
        <v>12</v>
      </c>
      <c r="Y173" s="57">
        <f>VLOOKUP(A173,'NOTAS AUDITORIA-CONTINUA-OM'!$A:$D,4,0)</f>
        <v>2.0215633423180594E-3</v>
      </c>
      <c r="Z173" s="71" t="str">
        <f t="shared" si="53"/>
        <v>4</v>
      </c>
      <c r="AA173" s="74">
        <f t="shared" si="54"/>
        <v>12</v>
      </c>
      <c r="AB173" s="55">
        <f>VLOOKUP(A173,'OM em FOCO'!$B:$G,6,0)</f>
        <v>2</v>
      </c>
      <c r="AC173" s="71">
        <f t="shared" si="55"/>
        <v>2</v>
      </c>
      <c r="AD173" s="74">
        <f t="shared" si="56"/>
        <v>4</v>
      </c>
      <c r="AE173" s="71">
        <f>VLOOKUP(A173,OM_SIAFI!$B:$E,4,0)</f>
        <v>0</v>
      </c>
      <c r="AF173" s="74">
        <f t="shared" si="57"/>
        <v>0</v>
      </c>
      <c r="AG173" s="71">
        <f>VLOOKUP(A173,OM_SIAFI!$B:$F,5,0)</f>
        <v>0</v>
      </c>
      <c r="AH173" s="74">
        <f t="shared" si="58"/>
        <v>0</v>
      </c>
      <c r="AI173" s="86">
        <f t="shared" si="59"/>
        <v>72</v>
      </c>
      <c r="AJ173" s="166">
        <f t="shared" si="61"/>
        <v>172</v>
      </c>
    </row>
    <row r="174" spans="1:36" x14ac:dyDescent="0.25">
      <c r="A174" s="55">
        <v>744000</v>
      </c>
      <c r="B174" s="55" t="s">
        <v>231</v>
      </c>
      <c r="C174" s="56">
        <f>VLOOKUP(A174,EXEC_LICITACAO!$A:$Z,25,0)</f>
        <v>44607582.5</v>
      </c>
      <c r="D174" s="63">
        <f t="shared" si="60"/>
        <v>1.3222465661108945E-3</v>
      </c>
      <c r="E174" s="70" t="str" cm="1">
        <f t="array" ref="E174">_xlfn.IFS(D174&gt;20%,"10",D174&gt;10%,"7",D174&gt;0%,"4",D174=0,"0")</f>
        <v>4</v>
      </c>
      <c r="F174" s="74">
        <f t="shared" si="42"/>
        <v>16</v>
      </c>
      <c r="G174" s="56">
        <f>VLOOKUP(A174,PAGAMENTO!$A:$C,3,0)</f>
        <v>48611084.350000009</v>
      </c>
      <c r="H174" s="57">
        <f t="shared" si="43"/>
        <v>1.8546630362386517E-3</v>
      </c>
      <c r="I174" s="70" t="str" cm="1">
        <f t="array" ref="I174">_xlfn.IFS(H174&gt;20%,"10",H174&gt;10%,"7",H174&gt;0%,"4",H174=0,"0")</f>
        <v>4</v>
      </c>
      <c r="J174" s="74">
        <f t="shared" si="44"/>
        <v>12</v>
      </c>
      <c r="K174" s="56">
        <f>VLOOKUP(A174,MUNIC!C:E,3,0)</f>
        <v>0</v>
      </c>
      <c r="L174" s="57">
        <f t="shared" si="45"/>
        <v>0</v>
      </c>
      <c r="M174" s="70" t="str">
        <f t="shared" si="46"/>
        <v>0</v>
      </c>
      <c r="N174" s="74">
        <f t="shared" si="47"/>
        <v>0</v>
      </c>
      <c r="O174" s="56">
        <f>VLOOKUP(A174,'BENS MOVEIS'!$A:$C,3,0)</f>
        <v>1766755601.4200001</v>
      </c>
      <c r="P174" s="56">
        <v>0</v>
      </c>
      <c r="Q174" s="72">
        <f t="shared" si="48"/>
        <v>1766755601.4200001</v>
      </c>
      <c r="R174" s="57">
        <f t="shared" si="49"/>
        <v>2.3193099152038564E-2</v>
      </c>
      <c r="S174" s="70" t="str" cm="1">
        <f t="array" ref="S174">_xlfn.IFS(R174&gt;20%,"10",R174&gt;10%,"7",R174&gt;0%,"4",R174=0,"0")</f>
        <v>4</v>
      </c>
      <c r="T174" s="74">
        <f t="shared" si="50"/>
        <v>8</v>
      </c>
      <c r="U174" s="55">
        <f>VLOOKUP(A174,'Tempo sem Auditoria'!$A:$M,13,0)</f>
        <v>4</v>
      </c>
      <c r="V174" s="71" t="str">
        <f t="shared" si="51"/>
        <v>6</v>
      </c>
      <c r="W174" s="74">
        <f t="shared" si="52"/>
        <v>24</v>
      </c>
      <c r="X174" s="55">
        <f>VLOOKUP(A174,'NOTAS AUDITORIA-CONTINUA-OM'!$A:$C,3,0)</f>
        <v>11</v>
      </c>
      <c r="Y174" s="57">
        <f>VLOOKUP(A174,'NOTAS AUDITORIA-CONTINUA-OM'!$A:$D,4,0)</f>
        <v>1.853099730458221E-3</v>
      </c>
      <c r="Z174" s="71" t="str">
        <f t="shared" si="53"/>
        <v>4</v>
      </c>
      <c r="AA174" s="74">
        <f t="shared" si="54"/>
        <v>12</v>
      </c>
      <c r="AB174" s="55">
        <f>VLOOKUP(A174,'OM em FOCO'!$B:$G,6,0)</f>
        <v>0</v>
      </c>
      <c r="AC174" s="71">
        <f t="shared" si="55"/>
        <v>0</v>
      </c>
      <c r="AD174" s="74">
        <f t="shared" si="56"/>
        <v>0</v>
      </c>
      <c r="AE174" s="71">
        <f>VLOOKUP(A174,OM_SIAFI!$B:$E,4,0)</f>
        <v>0</v>
      </c>
      <c r="AF174" s="74">
        <f t="shared" si="57"/>
        <v>0</v>
      </c>
      <c r="AG174" s="71">
        <f>VLOOKUP(A174,OM_SIAFI!$B:$F,5,0)</f>
        <v>0</v>
      </c>
      <c r="AH174" s="74">
        <f t="shared" si="58"/>
        <v>0</v>
      </c>
      <c r="AI174" s="86">
        <f t="shared" si="59"/>
        <v>72</v>
      </c>
      <c r="AJ174" s="166">
        <f t="shared" si="61"/>
        <v>173</v>
      </c>
    </row>
    <row r="175" spans="1:36" x14ac:dyDescent="0.25">
      <c r="A175" s="55">
        <v>782700</v>
      </c>
      <c r="B175" s="55" t="s">
        <v>358</v>
      </c>
      <c r="C175" s="56">
        <f>VLOOKUP(A175,EXEC_LICITACAO!$A:$Z,25,0)</f>
        <v>38045482.509999998</v>
      </c>
      <c r="D175" s="63">
        <f t="shared" si="60"/>
        <v>1.1277344743997188E-3</v>
      </c>
      <c r="E175" s="70" t="str" cm="1">
        <f t="array" ref="E175">_xlfn.IFS(D175&gt;20%,"10",D175&gt;10%,"7",D175&gt;0%,"4",D175=0,"0")</f>
        <v>4</v>
      </c>
      <c r="F175" s="74">
        <f t="shared" si="42"/>
        <v>16</v>
      </c>
      <c r="G175" s="56">
        <f>VLOOKUP(A175,PAGAMENTO!$A:$C,3,0)</f>
        <v>46846283.319999993</v>
      </c>
      <c r="H175" s="57">
        <f t="shared" si="43"/>
        <v>1.7873304251598591E-3</v>
      </c>
      <c r="I175" s="70" t="str" cm="1">
        <f t="array" ref="I175">_xlfn.IFS(H175&gt;20%,"10",H175&gt;10%,"7",H175&gt;0%,"4",H175=0,"0")</f>
        <v>4</v>
      </c>
      <c r="J175" s="74">
        <f t="shared" si="44"/>
        <v>12</v>
      </c>
      <c r="K175" s="56">
        <f>VLOOKUP(A175,MUNIC!C:E,3,0)</f>
        <v>954553.85</v>
      </c>
      <c r="L175" s="57">
        <f t="shared" si="45"/>
        <v>4.4933244332079755E-3</v>
      </c>
      <c r="M175" s="70" t="str">
        <f t="shared" si="46"/>
        <v>4</v>
      </c>
      <c r="N175" s="74">
        <f t="shared" si="47"/>
        <v>8</v>
      </c>
      <c r="O175" s="56">
        <f>VLOOKUP(A175,'BENS MOVEIS'!$A:$C,3,0)</f>
        <v>13883218.18</v>
      </c>
      <c r="P175" s="56">
        <v>0</v>
      </c>
      <c r="Q175" s="72">
        <f t="shared" si="48"/>
        <v>13883218.18</v>
      </c>
      <c r="R175" s="57">
        <f t="shared" si="49"/>
        <v>1.8225206448437261E-4</v>
      </c>
      <c r="S175" s="70" t="str" cm="1">
        <f t="array" ref="S175">_xlfn.IFS(R175&gt;20%,"10",R175&gt;10%,"7",R175&gt;0%,"4",R175=0,"0")</f>
        <v>4</v>
      </c>
      <c r="T175" s="74">
        <f t="shared" si="50"/>
        <v>8</v>
      </c>
      <c r="U175" s="55">
        <f>VLOOKUP(A175,'Tempo sem Auditoria'!$A:$M,13,0)</f>
        <v>3</v>
      </c>
      <c r="V175" s="71" t="str">
        <f t="shared" si="51"/>
        <v>4</v>
      </c>
      <c r="W175" s="74">
        <f t="shared" si="52"/>
        <v>16</v>
      </c>
      <c r="X175" s="55">
        <f>VLOOKUP(A175,'NOTAS AUDITORIA-CONTINUA-OM'!$A:$C,3,0)</f>
        <v>23</v>
      </c>
      <c r="Y175" s="57">
        <f>VLOOKUP(A175,'NOTAS AUDITORIA-CONTINUA-OM'!$A:$D,4,0)</f>
        <v>3.8746630727762802E-3</v>
      </c>
      <c r="Z175" s="71" t="str">
        <f t="shared" si="53"/>
        <v>4</v>
      </c>
      <c r="AA175" s="74">
        <f t="shared" si="54"/>
        <v>12</v>
      </c>
      <c r="AB175" s="55">
        <f>VLOOKUP(A175,'OM em FOCO'!$B:$G,6,0)</f>
        <v>0</v>
      </c>
      <c r="AC175" s="71">
        <f t="shared" si="55"/>
        <v>0</v>
      </c>
      <c r="AD175" s="74">
        <f t="shared" si="56"/>
        <v>0</v>
      </c>
      <c r="AE175" s="71">
        <f>VLOOKUP(A175,OM_SIAFI!$B:$E,4,0)</f>
        <v>0</v>
      </c>
      <c r="AF175" s="74">
        <f t="shared" si="57"/>
        <v>0</v>
      </c>
      <c r="AG175" s="71">
        <f>VLOOKUP(A175,OM_SIAFI!$B:$F,5,0)</f>
        <v>0</v>
      </c>
      <c r="AH175" s="74">
        <f t="shared" si="58"/>
        <v>0</v>
      </c>
      <c r="AI175" s="86">
        <f t="shared" si="59"/>
        <v>72</v>
      </c>
      <c r="AJ175" s="166">
        <f t="shared" si="61"/>
        <v>174</v>
      </c>
    </row>
    <row r="176" spans="1:36" x14ac:dyDescent="0.25">
      <c r="A176" s="55">
        <v>795500</v>
      </c>
      <c r="B176" s="55" t="s">
        <v>596</v>
      </c>
      <c r="C176" s="56">
        <f>VLOOKUP(A176,EXEC_LICITACAO!$A:$Z,25,0)</f>
        <v>7313340.5</v>
      </c>
      <c r="D176" s="63">
        <f t="shared" si="60"/>
        <v>2.1678017101520199E-4</v>
      </c>
      <c r="E176" s="70" t="str" cm="1">
        <f t="array" ref="E176">_xlfn.IFS(D176&gt;20%,"10",D176&gt;10%,"7",D176&gt;0%,"4",D176=0,"0")</f>
        <v>4</v>
      </c>
      <c r="F176" s="74">
        <f t="shared" si="42"/>
        <v>16</v>
      </c>
      <c r="G176" s="56">
        <f>VLOOKUP(A176,PAGAMENTO!$A:$C,3,0)</f>
        <v>43279033.370000005</v>
      </c>
      <c r="H176" s="57">
        <f t="shared" si="43"/>
        <v>1.651228819697747E-3</v>
      </c>
      <c r="I176" s="70" t="str" cm="1">
        <f t="array" ref="I176">_xlfn.IFS(H176&gt;20%,"10",H176&gt;10%,"7",H176&gt;0%,"4",H176=0,"0")</f>
        <v>4</v>
      </c>
      <c r="J176" s="74">
        <f t="shared" si="44"/>
        <v>12</v>
      </c>
      <c r="K176" s="56">
        <f>VLOOKUP(A176,MUNIC!C:E,3,0)</f>
        <v>3718365.2</v>
      </c>
      <c r="L176" s="57">
        <f t="shared" si="45"/>
        <v>1.7503277792814163E-2</v>
      </c>
      <c r="M176" s="70" t="str">
        <f t="shared" si="46"/>
        <v>4</v>
      </c>
      <c r="N176" s="74">
        <f t="shared" si="47"/>
        <v>8</v>
      </c>
      <c r="O176" s="56">
        <f>VLOOKUP(A176,'BENS MOVEIS'!$A:$C,3,0)</f>
        <v>12957635.27</v>
      </c>
      <c r="P176" s="56">
        <f>VLOOKUP(A176,'BENS IMOVEIS'!$A:$C,3,0)</f>
        <v>1997023003.54</v>
      </c>
      <c r="Q176" s="72">
        <f t="shared" si="48"/>
        <v>2009980638.8099999</v>
      </c>
      <c r="R176" s="57">
        <f t="shared" si="49"/>
        <v>2.6386037894618793E-2</v>
      </c>
      <c r="S176" s="70" t="str" cm="1">
        <f t="array" ref="S176">_xlfn.IFS(R176&gt;20%,"10",R176&gt;10%,"7",R176&gt;0%,"4",R176=0,"0")</f>
        <v>4</v>
      </c>
      <c r="T176" s="74">
        <f t="shared" si="50"/>
        <v>8</v>
      </c>
      <c r="U176" s="55">
        <f>VLOOKUP(A176,'Tempo sem Auditoria'!$A:$M,13,0)</f>
        <v>3</v>
      </c>
      <c r="V176" s="71" t="str">
        <f t="shared" si="51"/>
        <v>4</v>
      </c>
      <c r="W176" s="74">
        <f t="shared" si="52"/>
        <v>16</v>
      </c>
      <c r="X176" s="55">
        <f>VLOOKUP(A176,'NOTAS AUDITORIA-CONTINUA-OM'!$A:$C,3,0)</f>
        <v>20</v>
      </c>
      <c r="Y176" s="57">
        <f>VLOOKUP(A176,'NOTAS AUDITORIA-CONTINUA-OM'!$A:$D,4,0)</f>
        <v>3.3692722371967657E-3</v>
      </c>
      <c r="Z176" s="71" t="str">
        <f t="shared" si="53"/>
        <v>4</v>
      </c>
      <c r="AA176" s="74">
        <f t="shared" si="54"/>
        <v>12</v>
      </c>
      <c r="AB176" s="55">
        <f>VLOOKUP(A176,'OM em FOCO'!$B:$G,6,0)</f>
        <v>0</v>
      </c>
      <c r="AC176" s="71">
        <f t="shared" si="55"/>
        <v>0</v>
      </c>
      <c r="AD176" s="74">
        <f t="shared" si="56"/>
        <v>0</v>
      </c>
      <c r="AE176" s="71">
        <f>VLOOKUP(A176,OM_SIAFI!$B:$E,4,0)</f>
        <v>0</v>
      </c>
      <c r="AF176" s="74">
        <f t="shared" si="57"/>
        <v>0</v>
      </c>
      <c r="AG176" s="71">
        <f>VLOOKUP(A176,OM_SIAFI!$B:$F,5,0)</f>
        <v>0</v>
      </c>
      <c r="AH176" s="74">
        <f t="shared" si="58"/>
        <v>0</v>
      </c>
      <c r="AI176" s="86">
        <f t="shared" si="59"/>
        <v>72</v>
      </c>
      <c r="AJ176" s="166">
        <f t="shared" si="61"/>
        <v>175</v>
      </c>
    </row>
    <row r="177" spans="1:36" x14ac:dyDescent="0.25">
      <c r="A177" s="55">
        <v>791515</v>
      </c>
      <c r="B177" s="55" t="s">
        <v>540</v>
      </c>
      <c r="C177" s="56">
        <v>0</v>
      </c>
      <c r="D177" s="63">
        <f t="shared" si="60"/>
        <v>0</v>
      </c>
      <c r="E177" s="70" t="str" cm="1">
        <f t="array" ref="E177">_xlfn.IFS(D177&gt;20%,"10",D177&gt;10%,"7",D177&gt;0%,"4",D177=0,"0")</f>
        <v>0</v>
      </c>
      <c r="F177" s="74">
        <f t="shared" si="42"/>
        <v>0</v>
      </c>
      <c r="G177" s="56">
        <f>VLOOKUP(A177,PAGAMENTO!$A:$C,3,0)</f>
        <v>16191967.360000003</v>
      </c>
      <c r="H177" s="57">
        <f t="shared" si="43"/>
        <v>6.1777357465128723E-4</v>
      </c>
      <c r="I177" s="70" t="str" cm="1">
        <f t="array" ref="I177">_xlfn.IFS(H177&gt;20%,"10",H177&gt;10%,"7",H177&gt;0%,"4",H177=0,"0")</f>
        <v>4</v>
      </c>
      <c r="J177" s="74">
        <f t="shared" si="44"/>
        <v>12</v>
      </c>
      <c r="K177" s="56">
        <f>VLOOKUP(A177,MUNIC!C:E,3,0)</f>
        <v>427148.85</v>
      </c>
      <c r="L177" s="57">
        <f t="shared" si="45"/>
        <v>2.0106967923514095E-3</v>
      </c>
      <c r="M177" s="70" t="str">
        <f t="shared" si="46"/>
        <v>4</v>
      </c>
      <c r="N177" s="74">
        <f t="shared" si="47"/>
        <v>8</v>
      </c>
      <c r="O177" s="56">
        <v>0</v>
      </c>
      <c r="P177" s="56">
        <v>0</v>
      </c>
      <c r="Q177" s="72">
        <f t="shared" si="48"/>
        <v>0</v>
      </c>
      <c r="R177" s="57">
        <f t="shared" si="49"/>
        <v>0</v>
      </c>
      <c r="S177" s="70" t="str" cm="1">
        <f t="array" ref="S177">_xlfn.IFS(R177&gt;20%,"10",R177&gt;10%,"7",R177&gt;0%,"4",R177=0,"0")</f>
        <v>0</v>
      </c>
      <c r="T177" s="74">
        <f t="shared" si="50"/>
        <v>0</v>
      </c>
      <c r="U177" s="55" t="s">
        <v>772</v>
      </c>
      <c r="V177" s="71" t="str">
        <f t="shared" si="51"/>
        <v>10</v>
      </c>
      <c r="W177" s="74">
        <f t="shared" si="52"/>
        <v>40</v>
      </c>
      <c r="X177" s="55">
        <f>VLOOKUP(A177,'NOTAS AUDITORIA-CONTINUA-OM'!$A:$C,3,0)</f>
        <v>3</v>
      </c>
      <c r="Y177" s="57">
        <f>VLOOKUP(A177,'NOTAS AUDITORIA-CONTINUA-OM'!$A:$D,4,0)</f>
        <v>5.0539083557951485E-4</v>
      </c>
      <c r="Z177" s="71" t="str">
        <f t="shared" si="53"/>
        <v>4</v>
      </c>
      <c r="AA177" s="74">
        <f t="shared" si="54"/>
        <v>12</v>
      </c>
      <c r="AB177" s="55">
        <f>VLOOKUP(A177,'OM em FOCO'!$B:$G,6,0)</f>
        <v>0</v>
      </c>
      <c r="AC177" s="71">
        <f t="shared" si="55"/>
        <v>0</v>
      </c>
      <c r="AD177" s="74">
        <f t="shared" si="56"/>
        <v>0</v>
      </c>
      <c r="AE177" s="71">
        <f>VLOOKUP(A177,OM_SIAFI!$B:$E,4,0)</f>
        <v>0</v>
      </c>
      <c r="AF177" s="74">
        <f t="shared" si="57"/>
        <v>0</v>
      </c>
      <c r="AG177" s="71">
        <f>VLOOKUP(A177,OM_SIAFI!$B:$F,5,0)</f>
        <v>0</v>
      </c>
      <c r="AH177" s="74">
        <f t="shared" si="58"/>
        <v>0</v>
      </c>
      <c r="AI177" s="86">
        <f t="shared" si="59"/>
        <v>72</v>
      </c>
      <c r="AJ177" s="166">
        <f t="shared" si="61"/>
        <v>176</v>
      </c>
    </row>
    <row r="178" spans="1:36" x14ac:dyDescent="0.25">
      <c r="A178" s="55">
        <v>751210</v>
      </c>
      <c r="B178" s="55" t="s">
        <v>247</v>
      </c>
      <c r="C178" s="56">
        <v>0</v>
      </c>
      <c r="D178" s="63">
        <f t="shared" si="60"/>
        <v>0</v>
      </c>
      <c r="E178" s="70" t="str" cm="1">
        <f t="array" ref="E178">_xlfn.IFS(D178&gt;20%,"10",D178&gt;10%,"7",D178&gt;0%,"4",D178=0,"0")</f>
        <v>0</v>
      </c>
      <c r="F178" s="74">
        <f t="shared" si="42"/>
        <v>0</v>
      </c>
      <c r="G178" s="56">
        <f>VLOOKUP(A178,PAGAMENTO!$A:$C,3,0)</f>
        <v>13487880.160000002</v>
      </c>
      <c r="H178" s="57">
        <f t="shared" si="43"/>
        <v>5.1460429456494264E-4</v>
      </c>
      <c r="I178" s="70" t="str" cm="1">
        <f t="array" ref="I178">_xlfn.IFS(H178&gt;20%,"10",H178&gt;10%,"7",H178&gt;0%,"4",H178=0,"0")</f>
        <v>4</v>
      </c>
      <c r="J178" s="74">
        <f t="shared" si="44"/>
        <v>12</v>
      </c>
      <c r="K178" s="56">
        <f>VLOOKUP(A178,MUNIC!C:E,3,0)</f>
        <v>419479.2</v>
      </c>
      <c r="L178" s="57">
        <f t="shared" si="45"/>
        <v>1.9745938257779119E-3</v>
      </c>
      <c r="M178" s="70" t="str">
        <f t="shared" si="46"/>
        <v>4</v>
      </c>
      <c r="N178" s="74">
        <f t="shared" si="47"/>
        <v>8</v>
      </c>
      <c r="O178" s="56">
        <v>0</v>
      </c>
      <c r="P178" s="56">
        <v>0</v>
      </c>
      <c r="Q178" s="72">
        <f t="shared" si="48"/>
        <v>0</v>
      </c>
      <c r="R178" s="57">
        <f t="shared" si="49"/>
        <v>0</v>
      </c>
      <c r="S178" s="70" t="str" cm="1">
        <f t="array" ref="S178">_xlfn.IFS(R178&gt;20%,"10",R178&gt;10%,"7",R178&gt;0%,"4",R178=0,"0")</f>
        <v>0</v>
      </c>
      <c r="T178" s="74">
        <f t="shared" si="50"/>
        <v>0</v>
      </c>
      <c r="U178" s="55" t="s">
        <v>772</v>
      </c>
      <c r="V178" s="71" t="str">
        <f t="shared" si="51"/>
        <v>10</v>
      </c>
      <c r="W178" s="74">
        <f t="shared" si="52"/>
        <v>40</v>
      </c>
      <c r="X178" s="55">
        <f>VLOOKUP(A178,'NOTAS AUDITORIA-CONTINUA-OM'!$A:$C,3,0)</f>
        <v>1</v>
      </c>
      <c r="Y178" s="57">
        <f>VLOOKUP(A178,'NOTAS AUDITORIA-CONTINUA-OM'!$A:$D,4,0)</f>
        <v>1.6846361185983828E-4</v>
      </c>
      <c r="Z178" s="71" t="str">
        <f t="shared" si="53"/>
        <v>4</v>
      </c>
      <c r="AA178" s="74">
        <f t="shared" si="54"/>
        <v>12</v>
      </c>
      <c r="AB178" s="55">
        <f>VLOOKUP(A178,'OM em FOCO'!$B:$G,6,0)</f>
        <v>0</v>
      </c>
      <c r="AC178" s="71">
        <f t="shared" si="55"/>
        <v>0</v>
      </c>
      <c r="AD178" s="74">
        <f t="shared" si="56"/>
        <v>0</v>
      </c>
      <c r="AE178" s="71">
        <f>VLOOKUP(A178,OM_SIAFI!$B:$E,4,0)</f>
        <v>0</v>
      </c>
      <c r="AF178" s="74">
        <f t="shared" si="57"/>
        <v>0</v>
      </c>
      <c r="AG178" s="71">
        <f>VLOOKUP(A178,OM_SIAFI!$B:$F,5,0)</f>
        <v>0</v>
      </c>
      <c r="AH178" s="74">
        <f t="shared" si="58"/>
        <v>0</v>
      </c>
      <c r="AI178" s="86">
        <f t="shared" si="59"/>
        <v>72</v>
      </c>
      <c r="AJ178" s="166">
        <f t="shared" si="61"/>
        <v>177</v>
      </c>
    </row>
    <row r="179" spans="1:36" x14ac:dyDescent="0.25">
      <c r="A179" s="55">
        <v>791534</v>
      </c>
      <c r="B179" s="55" t="s">
        <v>544</v>
      </c>
      <c r="C179" s="56">
        <v>0</v>
      </c>
      <c r="D179" s="63">
        <f t="shared" si="60"/>
        <v>0</v>
      </c>
      <c r="E179" s="70" t="str" cm="1">
        <f t="array" ref="E179">_xlfn.IFS(D179&gt;20%,"10",D179&gt;10%,"7",D179&gt;0%,"4",D179=0,"0")</f>
        <v>0</v>
      </c>
      <c r="F179" s="74">
        <f t="shared" si="42"/>
        <v>0</v>
      </c>
      <c r="G179" s="56">
        <f>VLOOKUP(A179,PAGAMENTO!$A:$C,3,0)</f>
        <v>13140716.300000003</v>
      </c>
      <c r="H179" s="57">
        <f t="shared" si="43"/>
        <v>5.0135892085502801E-4</v>
      </c>
      <c r="I179" s="70" t="str" cm="1">
        <f t="array" ref="I179">_xlfn.IFS(H179&gt;20%,"10",H179&gt;10%,"7",H179&gt;0%,"4",H179=0,"0")</f>
        <v>4</v>
      </c>
      <c r="J179" s="74">
        <f t="shared" si="44"/>
        <v>12</v>
      </c>
      <c r="K179" s="56">
        <f>VLOOKUP(A179,MUNIC!C:E,3,0)</f>
        <v>186100.8</v>
      </c>
      <c r="L179" s="57">
        <f t="shared" si="45"/>
        <v>8.7602315121305182E-4</v>
      </c>
      <c r="M179" s="70" t="str">
        <f t="shared" si="46"/>
        <v>4</v>
      </c>
      <c r="N179" s="74">
        <f t="shared" si="47"/>
        <v>8</v>
      </c>
      <c r="O179" s="56">
        <v>0</v>
      </c>
      <c r="P179" s="56">
        <v>0</v>
      </c>
      <c r="Q179" s="72">
        <f t="shared" si="48"/>
        <v>0</v>
      </c>
      <c r="R179" s="57">
        <f t="shared" si="49"/>
        <v>0</v>
      </c>
      <c r="S179" s="70" t="str" cm="1">
        <f t="array" ref="S179">_xlfn.IFS(R179&gt;20%,"10",R179&gt;10%,"7",R179&gt;0%,"4",R179=0,"0")</f>
        <v>0</v>
      </c>
      <c r="T179" s="74">
        <f t="shared" si="50"/>
        <v>0</v>
      </c>
      <c r="U179" s="55" t="s">
        <v>772</v>
      </c>
      <c r="V179" s="71" t="str">
        <f t="shared" si="51"/>
        <v>10</v>
      </c>
      <c r="W179" s="74">
        <f t="shared" si="52"/>
        <v>40</v>
      </c>
      <c r="X179" s="55">
        <f>VLOOKUP(A179,'NOTAS AUDITORIA-CONTINUA-OM'!$A:$C,3,0)</f>
        <v>4</v>
      </c>
      <c r="Y179" s="57">
        <f>VLOOKUP(A179,'NOTAS AUDITORIA-CONTINUA-OM'!$A:$D,4,0)</f>
        <v>6.7385444743935314E-4</v>
      </c>
      <c r="Z179" s="71" t="str">
        <f t="shared" si="53"/>
        <v>4</v>
      </c>
      <c r="AA179" s="74">
        <f t="shared" si="54"/>
        <v>12</v>
      </c>
      <c r="AB179" s="55">
        <f>VLOOKUP(A179,'OM em FOCO'!$B:$G,6,0)</f>
        <v>0</v>
      </c>
      <c r="AC179" s="71">
        <f t="shared" si="55"/>
        <v>0</v>
      </c>
      <c r="AD179" s="74">
        <f t="shared" si="56"/>
        <v>0</v>
      </c>
      <c r="AE179" s="71">
        <f>VLOOKUP(A179,OM_SIAFI!$B:$E,4,0)</f>
        <v>0</v>
      </c>
      <c r="AF179" s="74">
        <f t="shared" si="57"/>
        <v>0</v>
      </c>
      <c r="AG179" s="71">
        <f>VLOOKUP(A179,OM_SIAFI!$B:$F,5,0)</f>
        <v>0</v>
      </c>
      <c r="AH179" s="74">
        <f t="shared" si="58"/>
        <v>0</v>
      </c>
      <c r="AI179" s="86">
        <f t="shared" si="59"/>
        <v>72</v>
      </c>
      <c r="AJ179" s="166">
        <f t="shared" si="61"/>
        <v>178</v>
      </c>
    </row>
    <row r="180" spans="1:36" x14ac:dyDescent="0.25">
      <c r="A180" s="55">
        <v>791530</v>
      </c>
      <c r="B180" s="55" t="s">
        <v>541</v>
      </c>
      <c r="C180" s="56">
        <v>0</v>
      </c>
      <c r="D180" s="63">
        <f t="shared" si="60"/>
        <v>0</v>
      </c>
      <c r="E180" s="70" t="str" cm="1">
        <f t="array" ref="E180">_xlfn.IFS(D180&gt;20%,"10",D180&gt;10%,"7",D180&gt;0%,"4",D180=0,"0")</f>
        <v>0</v>
      </c>
      <c r="F180" s="74">
        <f t="shared" si="42"/>
        <v>0</v>
      </c>
      <c r="G180" s="56">
        <f>VLOOKUP(A180,PAGAMENTO!$A:$C,3,0)</f>
        <v>12126562.360000001</v>
      </c>
      <c r="H180" s="57">
        <f t="shared" si="43"/>
        <v>4.626658151421168E-4</v>
      </c>
      <c r="I180" s="70" t="str" cm="1">
        <f t="array" ref="I180">_xlfn.IFS(H180&gt;20%,"10",H180&gt;10%,"7",H180&gt;0%,"4",H180=0,"0")</f>
        <v>4</v>
      </c>
      <c r="J180" s="74">
        <f t="shared" si="44"/>
        <v>12</v>
      </c>
      <c r="K180" s="56">
        <f>VLOOKUP(A180,MUNIC!C:E,3,0)</f>
        <v>335199.59999999998</v>
      </c>
      <c r="L180" s="57">
        <f t="shared" si="45"/>
        <v>1.5778686060315403E-3</v>
      </c>
      <c r="M180" s="70" t="str">
        <f t="shared" si="46"/>
        <v>4</v>
      </c>
      <c r="N180" s="74">
        <f t="shared" si="47"/>
        <v>8</v>
      </c>
      <c r="O180" s="56">
        <v>0</v>
      </c>
      <c r="P180" s="56">
        <v>0</v>
      </c>
      <c r="Q180" s="72">
        <f t="shared" si="48"/>
        <v>0</v>
      </c>
      <c r="R180" s="57">
        <f t="shared" si="49"/>
        <v>0</v>
      </c>
      <c r="S180" s="70" t="str" cm="1">
        <f t="array" ref="S180">_xlfn.IFS(R180&gt;20%,"10",R180&gt;10%,"7",R180&gt;0%,"4",R180=0,"0")</f>
        <v>0</v>
      </c>
      <c r="T180" s="74">
        <f t="shared" si="50"/>
        <v>0</v>
      </c>
      <c r="U180" s="55" t="s">
        <v>772</v>
      </c>
      <c r="V180" s="71" t="str">
        <f t="shared" si="51"/>
        <v>10</v>
      </c>
      <c r="W180" s="74">
        <f t="shared" si="52"/>
        <v>40</v>
      </c>
      <c r="X180" s="55">
        <f>VLOOKUP(A180,'NOTAS AUDITORIA-CONTINUA-OM'!$A:$C,3,0)</f>
        <v>3</v>
      </c>
      <c r="Y180" s="57">
        <f>VLOOKUP(A180,'NOTAS AUDITORIA-CONTINUA-OM'!$A:$D,4,0)</f>
        <v>5.0539083557951485E-4</v>
      </c>
      <c r="Z180" s="71" t="str">
        <f t="shared" si="53"/>
        <v>4</v>
      </c>
      <c r="AA180" s="74">
        <f t="shared" si="54"/>
        <v>12</v>
      </c>
      <c r="AB180" s="55">
        <f>VLOOKUP(A180,'OM em FOCO'!$B:$G,6,0)</f>
        <v>0</v>
      </c>
      <c r="AC180" s="71">
        <f t="shared" si="55"/>
        <v>0</v>
      </c>
      <c r="AD180" s="74">
        <f t="shared" si="56"/>
        <v>0</v>
      </c>
      <c r="AE180" s="71">
        <f>VLOOKUP(A180,OM_SIAFI!$B:$E,4,0)</f>
        <v>0</v>
      </c>
      <c r="AF180" s="74">
        <f t="shared" si="57"/>
        <v>0</v>
      </c>
      <c r="AG180" s="71">
        <f>VLOOKUP(A180,OM_SIAFI!$B:$F,5,0)</f>
        <v>0</v>
      </c>
      <c r="AH180" s="74">
        <f t="shared" si="58"/>
        <v>0</v>
      </c>
      <c r="AI180" s="86">
        <f t="shared" si="59"/>
        <v>72</v>
      </c>
      <c r="AJ180" s="166">
        <f t="shared" si="61"/>
        <v>179</v>
      </c>
    </row>
    <row r="181" spans="1:36" x14ac:dyDescent="0.25">
      <c r="A181" s="55">
        <v>781153</v>
      </c>
      <c r="B181" s="55" t="s">
        <v>322</v>
      </c>
      <c r="C181" s="56">
        <v>0</v>
      </c>
      <c r="D181" s="63">
        <f t="shared" si="60"/>
        <v>0</v>
      </c>
      <c r="E181" s="70" t="str" cm="1">
        <f t="array" ref="E181">_xlfn.IFS(D181&gt;20%,"10",D181&gt;10%,"7",D181&gt;0%,"4",D181=0,"0")</f>
        <v>0</v>
      </c>
      <c r="F181" s="74">
        <f t="shared" si="42"/>
        <v>0</v>
      </c>
      <c r="G181" s="56">
        <f>VLOOKUP(A181,PAGAMENTO!$A:$C,3,0)</f>
        <v>11898075.970000001</v>
      </c>
      <c r="H181" s="57">
        <f t="shared" si="43"/>
        <v>4.5394835352851654E-4</v>
      </c>
      <c r="I181" s="70" t="str" cm="1">
        <f t="array" ref="I181">_xlfn.IFS(H181&gt;20%,"10",H181&gt;10%,"7",H181&gt;0%,"4",H181=0,"0")</f>
        <v>4</v>
      </c>
      <c r="J181" s="74">
        <f t="shared" si="44"/>
        <v>12</v>
      </c>
      <c r="K181" s="56">
        <f>VLOOKUP(A181,MUNIC!C:E,3,0)</f>
        <v>4889.3999999999996</v>
      </c>
      <c r="L181" s="57">
        <f t="shared" si="45"/>
        <v>2.3015632364509426E-5</v>
      </c>
      <c r="M181" s="70" t="str">
        <f t="shared" si="46"/>
        <v>4</v>
      </c>
      <c r="N181" s="74">
        <f t="shared" si="47"/>
        <v>8</v>
      </c>
      <c r="O181" s="56">
        <v>0</v>
      </c>
      <c r="P181" s="56">
        <v>0</v>
      </c>
      <c r="Q181" s="72">
        <f t="shared" si="48"/>
        <v>0</v>
      </c>
      <c r="R181" s="57">
        <f t="shared" si="49"/>
        <v>0</v>
      </c>
      <c r="S181" s="70" t="str" cm="1">
        <f t="array" ref="S181">_xlfn.IFS(R181&gt;20%,"10",R181&gt;10%,"7",R181&gt;0%,"4",R181=0,"0")</f>
        <v>0</v>
      </c>
      <c r="T181" s="74">
        <f t="shared" si="50"/>
        <v>0</v>
      </c>
      <c r="U181" s="55" t="s">
        <v>772</v>
      </c>
      <c r="V181" s="71" t="str">
        <f t="shared" si="51"/>
        <v>10</v>
      </c>
      <c r="W181" s="74">
        <f t="shared" si="52"/>
        <v>40</v>
      </c>
      <c r="X181" s="55">
        <f>VLOOKUP(A181,'NOTAS AUDITORIA-CONTINUA-OM'!$A:$C,3,0)</f>
        <v>2</v>
      </c>
      <c r="Y181" s="57">
        <f>VLOOKUP(A181,'NOTAS AUDITORIA-CONTINUA-OM'!$A:$D,4,0)</f>
        <v>3.3692722371967657E-4</v>
      </c>
      <c r="Z181" s="71" t="str">
        <f t="shared" si="53"/>
        <v>4</v>
      </c>
      <c r="AA181" s="74">
        <f t="shared" si="54"/>
        <v>12</v>
      </c>
      <c r="AB181" s="55">
        <f>VLOOKUP(A181,'OM em FOCO'!$B:$G,6,0)</f>
        <v>0</v>
      </c>
      <c r="AC181" s="71">
        <f t="shared" si="55"/>
        <v>0</v>
      </c>
      <c r="AD181" s="74">
        <f t="shared" si="56"/>
        <v>0</v>
      </c>
      <c r="AE181" s="71">
        <f>VLOOKUP(A181,OM_SIAFI!$B:$E,4,0)</f>
        <v>0</v>
      </c>
      <c r="AF181" s="74">
        <f t="shared" si="57"/>
        <v>0</v>
      </c>
      <c r="AG181" s="71">
        <f>VLOOKUP(A181,OM_SIAFI!$B:$F,5,0)</f>
        <v>0</v>
      </c>
      <c r="AH181" s="74">
        <f t="shared" si="58"/>
        <v>0</v>
      </c>
      <c r="AI181" s="86">
        <f t="shared" si="59"/>
        <v>72</v>
      </c>
      <c r="AJ181" s="166">
        <f t="shared" si="61"/>
        <v>180</v>
      </c>
    </row>
    <row r="182" spans="1:36" x14ac:dyDescent="0.25">
      <c r="A182" s="55">
        <v>783103</v>
      </c>
      <c r="B182" s="55" t="s">
        <v>363</v>
      </c>
      <c r="C182" s="56">
        <v>0</v>
      </c>
      <c r="D182" s="63">
        <f t="shared" si="60"/>
        <v>0</v>
      </c>
      <c r="E182" s="70" t="str" cm="1">
        <f t="array" ref="E182">_xlfn.IFS(D182&gt;20%,"10",D182&gt;10%,"7",D182&gt;0%,"4",D182=0,"0")</f>
        <v>0</v>
      </c>
      <c r="F182" s="74">
        <f t="shared" si="42"/>
        <v>0</v>
      </c>
      <c r="G182" s="56">
        <f>VLOOKUP(A182,PAGAMENTO!$A:$C,3,0)</f>
        <v>11604253.489999998</v>
      </c>
      <c r="H182" s="57">
        <f t="shared" si="43"/>
        <v>4.4273811824661267E-4</v>
      </c>
      <c r="I182" s="70" t="str" cm="1">
        <f t="array" ref="I182">_xlfn.IFS(H182&gt;20%,"10",H182&gt;10%,"7",H182&gt;0%,"4",H182=0,"0")</f>
        <v>4</v>
      </c>
      <c r="J182" s="74">
        <f t="shared" si="44"/>
        <v>12</v>
      </c>
      <c r="K182" s="56">
        <f>VLOOKUP(A182,MUNIC!C:E,3,0)</f>
        <v>348186.6</v>
      </c>
      <c r="L182" s="57">
        <f t="shared" si="45"/>
        <v>1.6390016729759269E-3</v>
      </c>
      <c r="M182" s="70" t="str">
        <f t="shared" si="46"/>
        <v>4</v>
      </c>
      <c r="N182" s="74">
        <f t="shared" si="47"/>
        <v>8</v>
      </c>
      <c r="O182" s="56">
        <v>0</v>
      </c>
      <c r="P182" s="56">
        <v>0</v>
      </c>
      <c r="Q182" s="72">
        <f t="shared" si="48"/>
        <v>0</v>
      </c>
      <c r="R182" s="57">
        <f t="shared" si="49"/>
        <v>0</v>
      </c>
      <c r="S182" s="70" t="str" cm="1">
        <f t="array" ref="S182">_xlfn.IFS(R182&gt;20%,"10",R182&gt;10%,"7",R182&gt;0%,"4",R182=0,"0")</f>
        <v>0</v>
      </c>
      <c r="T182" s="74">
        <f t="shared" si="50"/>
        <v>0</v>
      </c>
      <c r="U182" s="55" t="s">
        <v>772</v>
      </c>
      <c r="V182" s="71" t="str">
        <f t="shared" si="51"/>
        <v>10</v>
      </c>
      <c r="W182" s="74">
        <f t="shared" si="52"/>
        <v>40</v>
      </c>
      <c r="X182" s="55">
        <f>VLOOKUP(A182,'NOTAS AUDITORIA-CONTINUA-OM'!$A:$C,3,0)</f>
        <v>2</v>
      </c>
      <c r="Y182" s="57">
        <f>VLOOKUP(A182,'NOTAS AUDITORIA-CONTINUA-OM'!$A:$D,4,0)</f>
        <v>3.3692722371967657E-4</v>
      </c>
      <c r="Z182" s="71" t="str">
        <f t="shared" si="53"/>
        <v>4</v>
      </c>
      <c r="AA182" s="74">
        <f t="shared" si="54"/>
        <v>12</v>
      </c>
      <c r="AB182" s="55">
        <f>VLOOKUP(A182,'OM em FOCO'!$B:$G,6,0)</f>
        <v>0</v>
      </c>
      <c r="AC182" s="71">
        <f t="shared" si="55"/>
        <v>0</v>
      </c>
      <c r="AD182" s="74">
        <f t="shared" si="56"/>
        <v>0</v>
      </c>
      <c r="AE182" s="71">
        <f>VLOOKUP(A182,OM_SIAFI!$B:$E,4,0)</f>
        <v>0</v>
      </c>
      <c r="AF182" s="74">
        <f t="shared" si="57"/>
        <v>0</v>
      </c>
      <c r="AG182" s="71">
        <f>VLOOKUP(A182,OM_SIAFI!$B:$F,5,0)</f>
        <v>0</v>
      </c>
      <c r="AH182" s="74">
        <f t="shared" si="58"/>
        <v>0</v>
      </c>
      <c r="AI182" s="86">
        <f t="shared" si="59"/>
        <v>72</v>
      </c>
      <c r="AJ182" s="166">
        <f t="shared" si="61"/>
        <v>181</v>
      </c>
    </row>
    <row r="183" spans="1:36" x14ac:dyDescent="0.25">
      <c r="A183" s="55">
        <v>781152</v>
      </c>
      <c r="B183" s="55" t="s">
        <v>321</v>
      </c>
      <c r="C183" s="56">
        <v>0</v>
      </c>
      <c r="D183" s="63">
        <f t="shared" si="60"/>
        <v>0</v>
      </c>
      <c r="E183" s="70" t="str" cm="1">
        <f t="array" ref="E183">_xlfn.IFS(D183&gt;20%,"10",D183&gt;10%,"7",D183&gt;0%,"4",D183=0,"0")</f>
        <v>0</v>
      </c>
      <c r="F183" s="74">
        <f t="shared" si="42"/>
        <v>0</v>
      </c>
      <c r="G183" s="56">
        <f>VLOOKUP(A183,PAGAMENTO!$A:$C,3,0)</f>
        <v>11587998.450000001</v>
      </c>
      <c r="H183" s="57">
        <f t="shared" si="43"/>
        <v>4.4211793825590289E-4</v>
      </c>
      <c r="I183" s="70" t="str" cm="1">
        <f t="array" ref="I183">_xlfn.IFS(H183&gt;20%,"10",H183&gt;10%,"7",H183&gt;0%,"4",H183=0,"0")</f>
        <v>4</v>
      </c>
      <c r="J183" s="74">
        <f t="shared" si="44"/>
        <v>12</v>
      </c>
      <c r="K183" s="56">
        <f>VLOOKUP(A183,MUNIC!C:E,3,0)</f>
        <v>292371.3</v>
      </c>
      <c r="L183" s="57">
        <f t="shared" si="45"/>
        <v>1.3762650539398892E-3</v>
      </c>
      <c r="M183" s="70" t="str">
        <f t="shared" si="46"/>
        <v>4</v>
      </c>
      <c r="N183" s="74">
        <f t="shared" si="47"/>
        <v>8</v>
      </c>
      <c r="O183" s="56">
        <v>0</v>
      </c>
      <c r="P183" s="56">
        <v>0</v>
      </c>
      <c r="Q183" s="72">
        <f t="shared" si="48"/>
        <v>0</v>
      </c>
      <c r="R183" s="57">
        <f t="shared" si="49"/>
        <v>0</v>
      </c>
      <c r="S183" s="70" t="str" cm="1">
        <f t="array" ref="S183">_xlfn.IFS(R183&gt;20%,"10",R183&gt;10%,"7",R183&gt;0%,"4",R183=0,"0")</f>
        <v>0</v>
      </c>
      <c r="T183" s="74">
        <f t="shared" si="50"/>
        <v>0</v>
      </c>
      <c r="U183" s="55" t="s">
        <v>772</v>
      </c>
      <c r="V183" s="71" t="str">
        <f t="shared" si="51"/>
        <v>10</v>
      </c>
      <c r="W183" s="74">
        <f t="shared" si="52"/>
        <v>40</v>
      </c>
      <c r="X183" s="55">
        <f>VLOOKUP(A183,'NOTAS AUDITORIA-CONTINUA-OM'!$A:$C,3,0)</f>
        <v>2</v>
      </c>
      <c r="Y183" s="57">
        <f>VLOOKUP(A183,'NOTAS AUDITORIA-CONTINUA-OM'!$A:$D,4,0)</f>
        <v>3.3692722371967657E-4</v>
      </c>
      <c r="Z183" s="71" t="str">
        <f t="shared" si="53"/>
        <v>4</v>
      </c>
      <c r="AA183" s="74">
        <f t="shared" si="54"/>
        <v>12</v>
      </c>
      <c r="AB183" s="55">
        <f>VLOOKUP(A183,'OM em FOCO'!$B:$G,6,0)</f>
        <v>0</v>
      </c>
      <c r="AC183" s="71">
        <f t="shared" si="55"/>
        <v>0</v>
      </c>
      <c r="AD183" s="74">
        <f t="shared" si="56"/>
        <v>0</v>
      </c>
      <c r="AE183" s="71">
        <f>VLOOKUP(A183,OM_SIAFI!$B:$E,4,0)</f>
        <v>0</v>
      </c>
      <c r="AF183" s="74">
        <f t="shared" si="57"/>
        <v>0</v>
      </c>
      <c r="AG183" s="71">
        <f>VLOOKUP(A183,OM_SIAFI!$B:$F,5,0)</f>
        <v>0</v>
      </c>
      <c r="AH183" s="74">
        <f t="shared" si="58"/>
        <v>0</v>
      </c>
      <c r="AI183" s="86">
        <f t="shared" si="59"/>
        <v>72</v>
      </c>
      <c r="AJ183" s="166">
        <f t="shared" si="61"/>
        <v>182</v>
      </c>
    </row>
    <row r="184" spans="1:36" x14ac:dyDescent="0.25">
      <c r="A184" s="55">
        <v>751204</v>
      </c>
      <c r="B184" s="55" t="s">
        <v>245</v>
      </c>
      <c r="C184" s="56">
        <v>0</v>
      </c>
      <c r="D184" s="63">
        <f t="shared" si="60"/>
        <v>0</v>
      </c>
      <c r="E184" s="70" t="str" cm="1">
        <f t="array" ref="E184">_xlfn.IFS(D184&gt;20%,"10",D184&gt;10%,"7",D184&gt;0%,"4",D184=0,"0")</f>
        <v>0</v>
      </c>
      <c r="F184" s="74">
        <f t="shared" si="42"/>
        <v>0</v>
      </c>
      <c r="G184" s="56">
        <f>VLOOKUP(A184,PAGAMENTO!$A:$C,3,0)</f>
        <v>11108731.440000001</v>
      </c>
      <c r="H184" s="57">
        <f t="shared" si="43"/>
        <v>4.2383242128336043E-4</v>
      </c>
      <c r="I184" s="70" t="str" cm="1">
        <f t="array" ref="I184">_xlfn.IFS(H184&gt;20%,"10",H184&gt;10%,"7",H184&gt;0%,"4",H184=0,"0")</f>
        <v>4</v>
      </c>
      <c r="J184" s="74">
        <f t="shared" si="44"/>
        <v>12</v>
      </c>
      <c r="K184" s="56">
        <f>VLOOKUP(A184,MUNIC!C:E,3,0)</f>
        <v>15435</v>
      </c>
      <c r="L184" s="57">
        <f t="shared" si="45"/>
        <v>7.2656417054485826E-5</v>
      </c>
      <c r="M184" s="70" t="str">
        <f t="shared" si="46"/>
        <v>4</v>
      </c>
      <c r="N184" s="74">
        <f t="shared" si="47"/>
        <v>8</v>
      </c>
      <c r="O184" s="56">
        <v>0</v>
      </c>
      <c r="P184" s="56">
        <v>0</v>
      </c>
      <c r="Q184" s="72">
        <f t="shared" si="48"/>
        <v>0</v>
      </c>
      <c r="R184" s="57">
        <f t="shared" si="49"/>
        <v>0</v>
      </c>
      <c r="S184" s="70" t="str" cm="1">
        <f t="array" ref="S184">_xlfn.IFS(R184&gt;20%,"10",R184&gt;10%,"7",R184&gt;0%,"4",R184=0,"0")</f>
        <v>0</v>
      </c>
      <c r="T184" s="74">
        <f t="shared" si="50"/>
        <v>0</v>
      </c>
      <c r="U184" s="55" t="s">
        <v>772</v>
      </c>
      <c r="V184" s="71" t="str">
        <f t="shared" si="51"/>
        <v>10</v>
      </c>
      <c r="W184" s="74">
        <f t="shared" si="52"/>
        <v>40</v>
      </c>
      <c r="X184" s="55">
        <f>VLOOKUP(A184,'NOTAS AUDITORIA-CONTINUA-OM'!$A:$C,3,0)</f>
        <v>3</v>
      </c>
      <c r="Y184" s="57">
        <f>VLOOKUP(A184,'NOTAS AUDITORIA-CONTINUA-OM'!$A:$D,4,0)</f>
        <v>5.0539083557951485E-4</v>
      </c>
      <c r="Z184" s="71" t="str">
        <f t="shared" si="53"/>
        <v>4</v>
      </c>
      <c r="AA184" s="74">
        <f t="shared" si="54"/>
        <v>12</v>
      </c>
      <c r="AB184" s="55">
        <f>VLOOKUP(A184,'OM em FOCO'!$B:$G,6,0)</f>
        <v>0</v>
      </c>
      <c r="AC184" s="71">
        <f t="shared" si="55"/>
        <v>0</v>
      </c>
      <c r="AD184" s="74">
        <f t="shared" si="56"/>
        <v>0</v>
      </c>
      <c r="AE184" s="71">
        <f>VLOOKUP(A184,OM_SIAFI!$B:$E,4,0)</f>
        <v>0</v>
      </c>
      <c r="AF184" s="74">
        <f t="shared" si="57"/>
        <v>0</v>
      </c>
      <c r="AG184" s="71">
        <f>VLOOKUP(A184,OM_SIAFI!$B:$F,5,0)</f>
        <v>0</v>
      </c>
      <c r="AH184" s="74">
        <f t="shared" si="58"/>
        <v>0</v>
      </c>
      <c r="AI184" s="86">
        <f t="shared" si="59"/>
        <v>72</v>
      </c>
      <c r="AJ184" s="166">
        <f t="shared" si="61"/>
        <v>183</v>
      </c>
    </row>
    <row r="185" spans="1:36" x14ac:dyDescent="0.25">
      <c r="A185" s="55">
        <v>751203</v>
      </c>
      <c r="B185" s="55" t="s">
        <v>244</v>
      </c>
      <c r="C185" s="56">
        <v>0</v>
      </c>
      <c r="D185" s="63">
        <f t="shared" si="60"/>
        <v>0</v>
      </c>
      <c r="E185" s="70" t="str" cm="1">
        <f t="array" ref="E185">_xlfn.IFS(D185&gt;20%,"10",D185&gt;10%,"7",D185&gt;0%,"4",D185=0,"0")</f>
        <v>0</v>
      </c>
      <c r="F185" s="74">
        <f t="shared" si="42"/>
        <v>0</v>
      </c>
      <c r="G185" s="56">
        <f>VLOOKUP(A185,PAGAMENTO!$A:$C,3,0)</f>
        <v>8720613.5099999998</v>
      </c>
      <c r="H185" s="57">
        <f t="shared" si="43"/>
        <v>3.3271834493279312E-4</v>
      </c>
      <c r="I185" s="70" t="str" cm="1">
        <f t="array" ref="I185">_xlfn.IFS(H185&gt;20%,"10",H185&gt;10%,"7",H185&gt;0%,"4",H185=0,"0")</f>
        <v>4</v>
      </c>
      <c r="J185" s="74">
        <f t="shared" si="44"/>
        <v>12</v>
      </c>
      <c r="K185" s="56">
        <f>VLOOKUP(A185,MUNIC!C:E,3,0)</f>
        <v>251279.4</v>
      </c>
      <c r="L185" s="57">
        <f t="shared" si="45"/>
        <v>1.1828351722449606E-3</v>
      </c>
      <c r="M185" s="70" t="str">
        <f t="shared" si="46"/>
        <v>4</v>
      </c>
      <c r="N185" s="74">
        <f t="shared" si="47"/>
        <v>8</v>
      </c>
      <c r="O185" s="56">
        <v>0</v>
      </c>
      <c r="P185" s="56">
        <v>0</v>
      </c>
      <c r="Q185" s="72">
        <f t="shared" si="48"/>
        <v>0</v>
      </c>
      <c r="R185" s="57">
        <f t="shared" si="49"/>
        <v>0</v>
      </c>
      <c r="S185" s="70" t="str" cm="1">
        <f t="array" ref="S185">_xlfn.IFS(R185&gt;20%,"10",R185&gt;10%,"7",R185&gt;0%,"4",R185=0,"0")</f>
        <v>0</v>
      </c>
      <c r="T185" s="74">
        <f t="shared" si="50"/>
        <v>0</v>
      </c>
      <c r="U185" s="55" t="s">
        <v>772</v>
      </c>
      <c r="V185" s="71" t="str">
        <f t="shared" si="51"/>
        <v>10</v>
      </c>
      <c r="W185" s="74">
        <f t="shared" si="52"/>
        <v>40</v>
      </c>
      <c r="X185" s="55">
        <f>VLOOKUP(A185,'NOTAS AUDITORIA-CONTINUA-OM'!$A:$C,3,0)</f>
        <v>1</v>
      </c>
      <c r="Y185" s="57">
        <f>VLOOKUP(A185,'NOTAS AUDITORIA-CONTINUA-OM'!$A:$D,4,0)</f>
        <v>1.6846361185983828E-4</v>
      </c>
      <c r="Z185" s="71" t="str">
        <f t="shared" si="53"/>
        <v>4</v>
      </c>
      <c r="AA185" s="74">
        <f t="shared" si="54"/>
        <v>12</v>
      </c>
      <c r="AB185" s="55">
        <f>VLOOKUP(A185,'OM em FOCO'!$B:$G,6,0)</f>
        <v>0</v>
      </c>
      <c r="AC185" s="71">
        <f t="shared" si="55"/>
        <v>0</v>
      </c>
      <c r="AD185" s="74">
        <f t="shared" si="56"/>
        <v>0</v>
      </c>
      <c r="AE185" s="71">
        <f>VLOOKUP(A185,OM_SIAFI!$B:$E,4,0)</f>
        <v>0</v>
      </c>
      <c r="AF185" s="74">
        <f t="shared" si="57"/>
        <v>0</v>
      </c>
      <c r="AG185" s="71">
        <f>VLOOKUP(A185,OM_SIAFI!$B:$F,5,0)</f>
        <v>0</v>
      </c>
      <c r="AH185" s="74">
        <f t="shared" si="58"/>
        <v>0</v>
      </c>
      <c r="AI185" s="86">
        <f t="shared" si="59"/>
        <v>72</v>
      </c>
      <c r="AJ185" s="166">
        <f t="shared" si="61"/>
        <v>184</v>
      </c>
    </row>
    <row r="186" spans="1:36" x14ac:dyDescent="0.25">
      <c r="A186" s="55">
        <v>784124</v>
      </c>
      <c r="B186" s="55" t="s">
        <v>397</v>
      </c>
      <c r="C186" s="56">
        <v>0</v>
      </c>
      <c r="D186" s="63">
        <f t="shared" si="60"/>
        <v>0</v>
      </c>
      <c r="E186" s="70" t="str" cm="1">
        <f t="array" ref="E186">_xlfn.IFS(D186&gt;20%,"10",D186&gt;10%,"7",D186&gt;0%,"4",D186=0,"0")</f>
        <v>0</v>
      </c>
      <c r="F186" s="74">
        <f t="shared" si="42"/>
        <v>0</v>
      </c>
      <c r="G186" s="56">
        <f>VLOOKUP(A186,PAGAMENTO!$A:$C,3,0)</f>
        <v>8697205.1699999981</v>
      </c>
      <c r="H186" s="57">
        <f t="shared" si="43"/>
        <v>3.3182524444926709E-4</v>
      </c>
      <c r="I186" s="70" t="str" cm="1">
        <f t="array" ref="I186">_xlfn.IFS(H186&gt;20%,"10",H186&gt;10%,"7",H186&gt;0%,"4",H186=0,"0")</f>
        <v>4</v>
      </c>
      <c r="J186" s="74">
        <f t="shared" si="44"/>
        <v>12</v>
      </c>
      <c r="K186" s="56">
        <f>VLOOKUP(A186,MUNIC!C:E,3,0)</f>
        <v>339190.8</v>
      </c>
      <c r="L186" s="57">
        <f t="shared" si="45"/>
        <v>1.5966561856718296E-3</v>
      </c>
      <c r="M186" s="70" t="str">
        <f t="shared" si="46"/>
        <v>4</v>
      </c>
      <c r="N186" s="74">
        <f t="shared" si="47"/>
        <v>8</v>
      </c>
      <c r="O186" s="56">
        <v>0</v>
      </c>
      <c r="P186" s="56">
        <v>0</v>
      </c>
      <c r="Q186" s="72">
        <f t="shared" si="48"/>
        <v>0</v>
      </c>
      <c r="R186" s="57">
        <f t="shared" si="49"/>
        <v>0</v>
      </c>
      <c r="S186" s="70" t="str" cm="1">
        <f t="array" ref="S186">_xlfn.IFS(R186&gt;20%,"10",R186&gt;10%,"7",R186&gt;0%,"4",R186=0,"0")</f>
        <v>0</v>
      </c>
      <c r="T186" s="74">
        <f t="shared" si="50"/>
        <v>0</v>
      </c>
      <c r="U186" s="55" t="s">
        <v>772</v>
      </c>
      <c r="V186" s="71" t="str">
        <f t="shared" si="51"/>
        <v>10</v>
      </c>
      <c r="W186" s="74">
        <f t="shared" si="52"/>
        <v>40</v>
      </c>
      <c r="X186" s="55">
        <f>VLOOKUP(A186,'NOTAS AUDITORIA-CONTINUA-OM'!$A:$C,3,0)</f>
        <v>3</v>
      </c>
      <c r="Y186" s="57">
        <f>VLOOKUP(A186,'NOTAS AUDITORIA-CONTINUA-OM'!$A:$D,4,0)</f>
        <v>5.0539083557951485E-4</v>
      </c>
      <c r="Z186" s="71" t="str">
        <f t="shared" si="53"/>
        <v>4</v>
      </c>
      <c r="AA186" s="74">
        <f t="shared" si="54"/>
        <v>12</v>
      </c>
      <c r="AB186" s="55">
        <f>VLOOKUP(A186,'OM em FOCO'!$B:$G,6,0)</f>
        <v>0</v>
      </c>
      <c r="AC186" s="71">
        <f t="shared" si="55"/>
        <v>0</v>
      </c>
      <c r="AD186" s="74">
        <f t="shared" si="56"/>
        <v>0</v>
      </c>
      <c r="AE186" s="71">
        <f>VLOOKUP(A186,OM_SIAFI!$B:$E,4,0)</f>
        <v>0</v>
      </c>
      <c r="AF186" s="74">
        <f t="shared" si="57"/>
        <v>0</v>
      </c>
      <c r="AG186" s="71">
        <f>VLOOKUP(A186,OM_SIAFI!$B:$F,5,0)</f>
        <v>0</v>
      </c>
      <c r="AH186" s="74">
        <f t="shared" si="58"/>
        <v>0</v>
      </c>
      <c r="AI186" s="86">
        <f t="shared" si="59"/>
        <v>72</v>
      </c>
      <c r="AJ186" s="166">
        <f t="shared" si="61"/>
        <v>185</v>
      </c>
    </row>
    <row r="187" spans="1:36" x14ac:dyDescent="0.25">
      <c r="A187" s="55">
        <v>788121</v>
      </c>
      <c r="B187" s="55" t="s">
        <v>480</v>
      </c>
      <c r="C187" s="56">
        <v>0</v>
      </c>
      <c r="D187" s="63">
        <f t="shared" si="60"/>
        <v>0</v>
      </c>
      <c r="E187" s="70" t="str" cm="1">
        <f t="array" ref="E187">_xlfn.IFS(D187&gt;20%,"10",D187&gt;10%,"7",D187&gt;0%,"4",D187=0,"0")</f>
        <v>0</v>
      </c>
      <c r="F187" s="74">
        <f t="shared" si="42"/>
        <v>0</v>
      </c>
      <c r="G187" s="56">
        <f>VLOOKUP(A187,PAGAMENTO!$A:$C,3,0)</f>
        <v>8458245.9199999999</v>
      </c>
      <c r="H187" s="57">
        <f t="shared" si="43"/>
        <v>3.2270821087413955E-4</v>
      </c>
      <c r="I187" s="70" t="str" cm="1">
        <f t="array" ref="I187">_xlfn.IFS(H187&gt;20%,"10",H187&gt;10%,"7",H187&gt;0%,"4",H187=0,"0")</f>
        <v>4</v>
      </c>
      <c r="J187" s="74">
        <f t="shared" si="44"/>
        <v>12</v>
      </c>
      <c r="K187" s="56">
        <f>VLOOKUP(A187,MUNIC!C:E,3,0)</f>
        <v>172136.75</v>
      </c>
      <c r="L187" s="57">
        <f t="shared" si="45"/>
        <v>8.1029086481397886E-4</v>
      </c>
      <c r="M187" s="70" t="str">
        <f t="shared" si="46"/>
        <v>4</v>
      </c>
      <c r="N187" s="74">
        <f t="shared" si="47"/>
        <v>8</v>
      </c>
      <c r="O187" s="56">
        <v>0</v>
      </c>
      <c r="P187" s="56">
        <v>0</v>
      </c>
      <c r="Q187" s="72">
        <f t="shared" si="48"/>
        <v>0</v>
      </c>
      <c r="R187" s="57">
        <f t="shared" si="49"/>
        <v>0</v>
      </c>
      <c r="S187" s="70" t="str" cm="1">
        <f t="array" ref="S187">_xlfn.IFS(R187&gt;20%,"10",R187&gt;10%,"7",R187&gt;0%,"4",R187=0,"0")</f>
        <v>0</v>
      </c>
      <c r="T187" s="74">
        <f t="shared" si="50"/>
        <v>0</v>
      </c>
      <c r="U187" s="55" t="s">
        <v>772</v>
      </c>
      <c r="V187" s="71" t="str">
        <f t="shared" si="51"/>
        <v>10</v>
      </c>
      <c r="W187" s="74">
        <f t="shared" si="52"/>
        <v>40</v>
      </c>
      <c r="X187" s="55">
        <f>VLOOKUP(A187,'NOTAS AUDITORIA-CONTINUA-OM'!$A:$C,3,0)</f>
        <v>2</v>
      </c>
      <c r="Y187" s="57">
        <f>VLOOKUP(A187,'NOTAS AUDITORIA-CONTINUA-OM'!$A:$D,4,0)</f>
        <v>3.3692722371967657E-4</v>
      </c>
      <c r="Z187" s="71" t="str">
        <f t="shared" si="53"/>
        <v>4</v>
      </c>
      <c r="AA187" s="74">
        <f t="shared" si="54"/>
        <v>12</v>
      </c>
      <c r="AB187" s="55">
        <f>VLOOKUP(A187,'OM em FOCO'!$B:$G,6,0)</f>
        <v>0</v>
      </c>
      <c r="AC187" s="71">
        <f t="shared" si="55"/>
        <v>0</v>
      </c>
      <c r="AD187" s="74">
        <f t="shared" si="56"/>
        <v>0</v>
      </c>
      <c r="AE187" s="71">
        <f>VLOOKUP(A187,OM_SIAFI!$B:$E,4,0)</f>
        <v>0</v>
      </c>
      <c r="AF187" s="74">
        <f t="shared" si="57"/>
        <v>0</v>
      </c>
      <c r="AG187" s="71">
        <f>VLOOKUP(A187,OM_SIAFI!$B:$F,5,0)</f>
        <v>0</v>
      </c>
      <c r="AH187" s="74">
        <f t="shared" si="58"/>
        <v>0</v>
      </c>
      <c r="AI187" s="86">
        <f t="shared" si="59"/>
        <v>72</v>
      </c>
      <c r="AJ187" s="166">
        <f t="shared" si="61"/>
        <v>186</v>
      </c>
    </row>
    <row r="188" spans="1:36" x14ac:dyDescent="0.25">
      <c r="A188" s="55">
        <v>751202</v>
      </c>
      <c r="B188" s="55" t="s">
        <v>243</v>
      </c>
      <c r="C188" s="56">
        <v>0</v>
      </c>
      <c r="D188" s="63">
        <f t="shared" si="60"/>
        <v>0</v>
      </c>
      <c r="E188" s="70" t="str" cm="1">
        <f t="array" ref="E188">_xlfn.IFS(D188&gt;20%,"10",D188&gt;10%,"7",D188&gt;0%,"4",D188=0,"0")</f>
        <v>0</v>
      </c>
      <c r="F188" s="74">
        <f t="shared" si="42"/>
        <v>0</v>
      </c>
      <c r="G188" s="56">
        <f>VLOOKUP(A188,PAGAMENTO!$A:$C,3,0)</f>
        <v>8437253.9500000011</v>
      </c>
      <c r="H188" s="57">
        <f t="shared" si="43"/>
        <v>3.2190730237071036E-4</v>
      </c>
      <c r="I188" s="70" t="str" cm="1">
        <f t="array" ref="I188">_xlfn.IFS(H188&gt;20%,"10",H188&gt;10%,"7",H188&gt;0%,"4",H188=0,"0")</f>
        <v>4</v>
      </c>
      <c r="J188" s="74">
        <f t="shared" si="44"/>
        <v>12</v>
      </c>
      <c r="K188" s="56">
        <f>VLOOKUP(A188,MUNIC!C:E,3,0)</f>
        <v>125253</v>
      </c>
      <c r="L188" s="57">
        <f t="shared" si="45"/>
        <v>5.8959729221415703E-4</v>
      </c>
      <c r="M188" s="70" t="str">
        <f t="shared" si="46"/>
        <v>4</v>
      </c>
      <c r="N188" s="74">
        <f t="shared" si="47"/>
        <v>8</v>
      </c>
      <c r="O188" s="56">
        <v>0</v>
      </c>
      <c r="P188" s="56">
        <v>0</v>
      </c>
      <c r="Q188" s="72">
        <f t="shared" si="48"/>
        <v>0</v>
      </c>
      <c r="R188" s="57">
        <f t="shared" si="49"/>
        <v>0</v>
      </c>
      <c r="S188" s="70" t="str" cm="1">
        <f t="array" ref="S188">_xlfn.IFS(R188&gt;20%,"10",R188&gt;10%,"7",R188&gt;0%,"4",R188=0,"0")</f>
        <v>0</v>
      </c>
      <c r="T188" s="74">
        <f t="shared" si="50"/>
        <v>0</v>
      </c>
      <c r="U188" s="55" t="s">
        <v>772</v>
      </c>
      <c r="V188" s="71" t="str">
        <f t="shared" si="51"/>
        <v>10</v>
      </c>
      <c r="W188" s="74">
        <f t="shared" si="52"/>
        <v>40</v>
      </c>
      <c r="X188" s="55">
        <f>VLOOKUP(A188,'NOTAS AUDITORIA-CONTINUA-OM'!$A:$C,3,0)</f>
        <v>1</v>
      </c>
      <c r="Y188" s="57">
        <f>VLOOKUP(A188,'NOTAS AUDITORIA-CONTINUA-OM'!$A:$D,4,0)</f>
        <v>1.6846361185983828E-4</v>
      </c>
      <c r="Z188" s="71" t="str">
        <f t="shared" si="53"/>
        <v>4</v>
      </c>
      <c r="AA188" s="74">
        <f t="shared" si="54"/>
        <v>12</v>
      </c>
      <c r="AB188" s="55">
        <f>VLOOKUP(A188,'OM em FOCO'!$B:$G,6,0)</f>
        <v>0</v>
      </c>
      <c r="AC188" s="71">
        <f t="shared" si="55"/>
        <v>0</v>
      </c>
      <c r="AD188" s="74">
        <f t="shared" si="56"/>
        <v>0</v>
      </c>
      <c r="AE188" s="71">
        <f>VLOOKUP(A188,OM_SIAFI!$B:$E,4,0)</f>
        <v>0</v>
      </c>
      <c r="AF188" s="74">
        <f t="shared" si="57"/>
        <v>0</v>
      </c>
      <c r="AG188" s="71">
        <f>VLOOKUP(A188,OM_SIAFI!$B:$F,5,0)</f>
        <v>0</v>
      </c>
      <c r="AH188" s="74">
        <f t="shared" si="58"/>
        <v>0</v>
      </c>
      <c r="AI188" s="86">
        <f t="shared" si="59"/>
        <v>72</v>
      </c>
      <c r="AJ188" s="166">
        <f t="shared" si="61"/>
        <v>187</v>
      </c>
    </row>
    <row r="189" spans="1:36" x14ac:dyDescent="0.25">
      <c r="A189" s="55">
        <v>788132</v>
      </c>
      <c r="B189" s="55" t="s">
        <v>483</v>
      </c>
      <c r="C189" s="56">
        <v>0</v>
      </c>
      <c r="D189" s="63">
        <f t="shared" si="60"/>
        <v>0</v>
      </c>
      <c r="E189" s="70" t="str" cm="1">
        <f t="array" ref="E189">_xlfn.IFS(D189&gt;20%,"10",D189&gt;10%,"7",D189&gt;0%,"4",D189=0,"0")</f>
        <v>0</v>
      </c>
      <c r="F189" s="74">
        <f t="shared" si="42"/>
        <v>0</v>
      </c>
      <c r="G189" s="56">
        <f>VLOOKUP(A189,PAGAMENTO!$A:$C,3,0)</f>
        <v>7124317.790000001</v>
      </c>
      <c r="H189" s="57">
        <f t="shared" si="43"/>
        <v>2.7181473197337638E-4</v>
      </c>
      <c r="I189" s="70" t="str" cm="1">
        <f t="array" ref="I189">_xlfn.IFS(H189&gt;20%,"10",H189&gt;10%,"7",H189&gt;0%,"4",H189=0,"0")</f>
        <v>4</v>
      </c>
      <c r="J189" s="74">
        <f t="shared" si="44"/>
        <v>12</v>
      </c>
      <c r="K189" s="56">
        <f>VLOOKUP(A189,MUNIC!C:E,3,0)</f>
        <v>290379.7</v>
      </c>
      <c r="L189" s="57">
        <f t="shared" si="45"/>
        <v>1.3668900931231927E-3</v>
      </c>
      <c r="M189" s="70" t="str">
        <f t="shared" si="46"/>
        <v>4</v>
      </c>
      <c r="N189" s="74">
        <f t="shared" si="47"/>
        <v>8</v>
      </c>
      <c r="O189" s="56">
        <v>0</v>
      </c>
      <c r="P189" s="56">
        <v>0</v>
      </c>
      <c r="Q189" s="72">
        <f t="shared" si="48"/>
        <v>0</v>
      </c>
      <c r="R189" s="57">
        <f t="shared" si="49"/>
        <v>0</v>
      </c>
      <c r="S189" s="70" t="str" cm="1">
        <f t="array" ref="S189">_xlfn.IFS(R189&gt;20%,"10",R189&gt;10%,"7",R189&gt;0%,"4",R189=0,"0")</f>
        <v>0</v>
      </c>
      <c r="T189" s="74">
        <f t="shared" si="50"/>
        <v>0</v>
      </c>
      <c r="U189" s="55" t="s">
        <v>772</v>
      </c>
      <c r="V189" s="71" t="str">
        <f t="shared" si="51"/>
        <v>10</v>
      </c>
      <c r="W189" s="74">
        <f t="shared" si="52"/>
        <v>40</v>
      </c>
      <c r="X189" s="55">
        <f>VLOOKUP(A189,'NOTAS AUDITORIA-CONTINUA-OM'!$A:$C,3,0)</f>
        <v>1</v>
      </c>
      <c r="Y189" s="57">
        <f>VLOOKUP(A189,'NOTAS AUDITORIA-CONTINUA-OM'!$A:$D,4,0)</f>
        <v>1.6846361185983828E-4</v>
      </c>
      <c r="Z189" s="71" t="str">
        <f t="shared" si="53"/>
        <v>4</v>
      </c>
      <c r="AA189" s="74">
        <f t="shared" si="54"/>
        <v>12</v>
      </c>
      <c r="AB189" s="55">
        <f>VLOOKUP(A189,'OM em FOCO'!$B:$G,6,0)</f>
        <v>0</v>
      </c>
      <c r="AC189" s="71">
        <f t="shared" si="55"/>
        <v>0</v>
      </c>
      <c r="AD189" s="74">
        <f t="shared" si="56"/>
        <v>0</v>
      </c>
      <c r="AE189" s="71">
        <f>VLOOKUP(A189,OM_SIAFI!$B:$E,4,0)</f>
        <v>0</v>
      </c>
      <c r="AF189" s="74">
        <f t="shared" si="57"/>
        <v>0</v>
      </c>
      <c r="AG189" s="71">
        <f>VLOOKUP(A189,OM_SIAFI!$B:$F,5,0)</f>
        <v>0</v>
      </c>
      <c r="AH189" s="74">
        <f t="shared" si="58"/>
        <v>0</v>
      </c>
      <c r="AI189" s="86">
        <f t="shared" si="59"/>
        <v>72</v>
      </c>
      <c r="AJ189" s="166">
        <f t="shared" si="61"/>
        <v>188</v>
      </c>
    </row>
    <row r="190" spans="1:36" x14ac:dyDescent="0.25">
      <c r="A190" s="55">
        <v>788134</v>
      </c>
      <c r="B190" s="55" t="s">
        <v>485</v>
      </c>
      <c r="C190" s="56">
        <v>0</v>
      </c>
      <c r="D190" s="63">
        <f t="shared" si="60"/>
        <v>0</v>
      </c>
      <c r="E190" s="70" t="str" cm="1">
        <f t="array" ref="E190">_xlfn.IFS(D190&gt;20%,"10",D190&gt;10%,"7",D190&gt;0%,"4",D190=0,"0")</f>
        <v>0</v>
      </c>
      <c r="F190" s="74">
        <f t="shared" si="42"/>
        <v>0</v>
      </c>
      <c r="G190" s="56">
        <f>VLOOKUP(A190,PAGAMENTO!$A:$C,3,0)</f>
        <v>6972781.71</v>
      </c>
      <c r="H190" s="57">
        <f t="shared" si="43"/>
        <v>2.6603316239947103E-4</v>
      </c>
      <c r="I190" s="70" t="str" cm="1">
        <f t="array" ref="I190">_xlfn.IFS(H190&gt;20%,"10",H190&gt;10%,"7",H190&gt;0%,"4",H190=0,"0")</f>
        <v>4</v>
      </c>
      <c r="J190" s="74">
        <f t="shared" si="44"/>
        <v>12</v>
      </c>
      <c r="K190" s="56">
        <f>VLOOKUP(A190,MUNIC!C:E,3,0)</f>
        <v>353503.9</v>
      </c>
      <c r="L190" s="57">
        <f t="shared" si="45"/>
        <v>1.6640315379842731E-3</v>
      </c>
      <c r="M190" s="70" t="str">
        <f t="shared" si="46"/>
        <v>4</v>
      </c>
      <c r="N190" s="74">
        <f t="shared" si="47"/>
        <v>8</v>
      </c>
      <c r="O190" s="56">
        <v>0</v>
      </c>
      <c r="P190" s="56">
        <v>0</v>
      </c>
      <c r="Q190" s="72">
        <f t="shared" si="48"/>
        <v>0</v>
      </c>
      <c r="R190" s="57">
        <f t="shared" si="49"/>
        <v>0</v>
      </c>
      <c r="S190" s="70" t="str" cm="1">
        <f t="array" ref="S190">_xlfn.IFS(R190&gt;20%,"10",R190&gt;10%,"7",R190&gt;0%,"4",R190=0,"0")</f>
        <v>0</v>
      </c>
      <c r="T190" s="74">
        <f t="shared" si="50"/>
        <v>0</v>
      </c>
      <c r="U190" s="55" t="s">
        <v>772</v>
      </c>
      <c r="V190" s="71" t="str">
        <f t="shared" si="51"/>
        <v>10</v>
      </c>
      <c r="W190" s="74">
        <f t="shared" si="52"/>
        <v>40</v>
      </c>
      <c r="X190" s="55">
        <f>VLOOKUP(A190,'NOTAS AUDITORIA-CONTINUA-OM'!$A:$C,3,0)</f>
        <v>2</v>
      </c>
      <c r="Y190" s="57">
        <f>VLOOKUP(A190,'NOTAS AUDITORIA-CONTINUA-OM'!$A:$D,4,0)</f>
        <v>3.3692722371967657E-4</v>
      </c>
      <c r="Z190" s="71" t="str">
        <f t="shared" si="53"/>
        <v>4</v>
      </c>
      <c r="AA190" s="74">
        <f t="shared" si="54"/>
        <v>12</v>
      </c>
      <c r="AB190" s="55">
        <f>VLOOKUP(A190,'OM em FOCO'!$B:$G,6,0)</f>
        <v>0</v>
      </c>
      <c r="AC190" s="71">
        <f t="shared" si="55"/>
        <v>0</v>
      </c>
      <c r="AD190" s="74">
        <f t="shared" si="56"/>
        <v>0</v>
      </c>
      <c r="AE190" s="71">
        <f>VLOOKUP(A190,OM_SIAFI!$B:$E,4,0)</f>
        <v>0</v>
      </c>
      <c r="AF190" s="74">
        <f t="shared" si="57"/>
        <v>0</v>
      </c>
      <c r="AG190" s="71">
        <f>VLOOKUP(A190,OM_SIAFI!$B:$F,5,0)</f>
        <v>0</v>
      </c>
      <c r="AH190" s="74">
        <f t="shared" si="58"/>
        <v>0</v>
      </c>
      <c r="AI190" s="86">
        <f t="shared" si="59"/>
        <v>72</v>
      </c>
      <c r="AJ190" s="166">
        <f t="shared" si="61"/>
        <v>189</v>
      </c>
    </row>
    <row r="191" spans="1:36" x14ac:dyDescent="0.25">
      <c r="A191" s="55">
        <v>788120</v>
      </c>
      <c r="B191" s="55" t="s">
        <v>479</v>
      </c>
      <c r="C191" s="56">
        <v>0</v>
      </c>
      <c r="D191" s="63">
        <f t="shared" si="60"/>
        <v>0</v>
      </c>
      <c r="E191" s="70" t="str" cm="1">
        <f t="array" ref="E191">_xlfn.IFS(D191&gt;20%,"10",D191&gt;10%,"7",D191&gt;0%,"4",D191=0,"0")</f>
        <v>0</v>
      </c>
      <c r="F191" s="74">
        <f t="shared" si="42"/>
        <v>0</v>
      </c>
      <c r="G191" s="56">
        <f>VLOOKUP(A191,PAGAMENTO!$A:$C,3,0)</f>
        <v>6836653.620000001</v>
      </c>
      <c r="H191" s="57">
        <f t="shared" si="43"/>
        <v>2.6083945524208759E-4</v>
      </c>
      <c r="I191" s="70" t="str" cm="1">
        <f t="array" ref="I191">_xlfn.IFS(H191&gt;20%,"10",H191&gt;10%,"7",H191&gt;0%,"4",H191=0,"0")</f>
        <v>4</v>
      </c>
      <c r="J191" s="74">
        <f t="shared" si="44"/>
        <v>12</v>
      </c>
      <c r="K191" s="56">
        <f>VLOOKUP(A191,MUNIC!C:E,3,0)</f>
        <v>185592.6</v>
      </c>
      <c r="L191" s="57">
        <f t="shared" si="45"/>
        <v>8.7363092632499948E-4</v>
      </c>
      <c r="M191" s="70" t="str">
        <f t="shared" si="46"/>
        <v>4</v>
      </c>
      <c r="N191" s="74">
        <f t="shared" si="47"/>
        <v>8</v>
      </c>
      <c r="O191" s="56">
        <v>0</v>
      </c>
      <c r="P191" s="56">
        <v>0</v>
      </c>
      <c r="Q191" s="72">
        <f t="shared" si="48"/>
        <v>0</v>
      </c>
      <c r="R191" s="57">
        <f t="shared" si="49"/>
        <v>0</v>
      </c>
      <c r="S191" s="70" t="str" cm="1">
        <f t="array" ref="S191">_xlfn.IFS(R191&gt;20%,"10",R191&gt;10%,"7",R191&gt;0%,"4",R191=0,"0")</f>
        <v>0</v>
      </c>
      <c r="T191" s="74">
        <f t="shared" si="50"/>
        <v>0</v>
      </c>
      <c r="U191" s="55" t="s">
        <v>772</v>
      </c>
      <c r="V191" s="71" t="str">
        <f t="shared" si="51"/>
        <v>10</v>
      </c>
      <c r="W191" s="74">
        <f t="shared" si="52"/>
        <v>40</v>
      </c>
      <c r="X191" s="55">
        <f>VLOOKUP(A191,'NOTAS AUDITORIA-CONTINUA-OM'!$A:$C,3,0)</f>
        <v>4</v>
      </c>
      <c r="Y191" s="57">
        <f>VLOOKUP(A191,'NOTAS AUDITORIA-CONTINUA-OM'!$A:$D,4,0)</f>
        <v>6.7385444743935314E-4</v>
      </c>
      <c r="Z191" s="71" t="str">
        <f t="shared" si="53"/>
        <v>4</v>
      </c>
      <c r="AA191" s="74">
        <f t="shared" si="54"/>
        <v>12</v>
      </c>
      <c r="AB191" s="55">
        <f>VLOOKUP(A191,'OM em FOCO'!$B:$G,6,0)</f>
        <v>0</v>
      </c>
      <c r="AC191" s="71">
        <f t="shared" si="55"/>
        <v>0</v>
      </c>
      <c r="AD191" s="74">
        <f t="shared" si="56"/>
        <v>0</v>
      </c>
      <c r="AE191" s="71">
        <f>VLOOKUP(A191,OM_SIAFI!$B:$E,4,0)</f>
        <v>0</v>
      </c>
      <c r="AF191" s="74">
        <f t="shared" si="57"/>
        <v>0</v>
      </c>
      <c r="AG191" s="71">
        <f>VLOOKUP(A191,OM_SIAFI!$B:$F,5,0)</f>
        <v>0</v>
      </c>
      <c r="AH191" s="74">
        <f t="shared" si="58"/>
        <v>0</v>
      </c>
      <c r="AI191" s="86">
        <f t="shared" si="59"/>
        <v>72</v>
      </c>
      <c r="AJ191" s="166">
        <f t="shared" si="61"/>
        <v>190</v>
      </c>
    </row>
    <row r="192" spans="1:36" x14ac:dyDescent="0.25">
      <c r="A192" s="55">
        <v>788133</v>
      </c>
      <c r="B192" s="55" t="s">
        <v>484</v>
      </c>
      <c r="C192" s="56">
        <v>0</v>
      </c>
      <c r="D192" s="63">
        <f t="shared" si="60"/>
        <v>0</v>
      </c>
      <c r="E192" s="70" t="str" cm="1">
        <f t="array" ref="E192">_xlfn.IFS(D192&gt;20%,"10",D192&gt;10%,"7",D192&gt;0%,"4",D192=0,"0")</f>
        <v>0</v>
      </c>
      <c r="F192" s="74">
        <f t="shared" si="42"/>
        <v>0</v>
      </c>
      <c r="G192" s="56">
        <f>VLOOKUP(A192,PAGAMENTO!$A:$C,3,0)</f>
        <v>6779232.2400000002</v>
      </c>
      <c r="H192" s="57">
        <f t="shared" si="43"/>
        <v>2.5864865221023102E-4</v>
      </c>
      <c r="I192" s="70" t="str" cm="1">
        <f t="array" ref="I192">_xlfn.IFS(H192&gt;20%,"10",H192&gt;10%,"7",H192&gt;0%,"4",H192=0,"0")</f>
        <v>4</v>
      </c>
      <c r="J192" s="74">
        <f t="shared" si="44"/>
        <v>12</v>
      </c>
      <c r="K192" s="56">
        <f>VLOOKUP(A192,MUNIC!C:E,3,0)</f>
        <v>301598.59999999998</v>
      </c>
      <c r="L192" s="57">
        <f t="shared" si="45"/>
        <v>1.4197002698185324E-3</v>
      </c>
      <c r="M192" s="70" t="str">
        <f t="shared" si="46"/>
        <v>4</v>
      </c>
      <c r="N192" s="74">
        <f t="shared" si="47"/>
        <v>8</v>
      </c>
      <c r="O192" s="56">
        <v>0</v>
      </c>
      <c r="P192" s="56">
        <v>0</v>
      </c>
      <c r="Q192" s="72">
        <f t="shared" si="48"/>
        <v>0</v>
      </c>
      <c r="R192" s="57">
        <f t="shared" si="49"/>
        <v>0</v>
      </c>
      <c r="S192" s="70" t="str" cm="1">
        <f t="array" ref="S192">_xlfn.IFS(R192&gt;20%,"10",R192&gt;10%,"7",R192&gt;0%,"4",R192=0,"0")</f>
        <v>0</v>
      </c>
      <c r="T192" s="74">
        <f t="shared" si="50"/>
        <v>0</v>
      </c>
      <c r="U192" s="55" t="s">
        <v>772</v>
      </c>
      <c r="V192" s="71" t="str">
        <f t="shared" si="51"/>
        <v>10</v>
      </c>
      <c r="W192" s="74">
        <f t="shared" si="52"/>
        <v>40</v>
      </c>
      <c r="X192" s="55">
        <f>VLOOKUP(A192,'NOTAS AUDITORIA-CONTINUA-OM'!$A:$C,3,0)</f>
        <v>2</v>
      </c>
      <c r="Y192" s="57">
        <f>VLOOKUP(A192,'NOTAS AUDITORIA-CONTINUA-OM'!$A:$D,4,0)</f>
        <v>3.3692722371967657E-4</v>
      </c>
      <c r="Z192" s="71" t="str">
        <f t="shared" si="53"/>
        <v>4</v>
      </c>
      <c r="AA192" s="74">
        <f t="shared" si="54"/>
        <v>12</v>
      </c>
      <c r="AB192" s="55">
        <f>VLOOKUP(A192,'OM em FOCO'!$B:$G,6,0)</f>
        <v>0</v>
      </c>
      <c r="AC192" s="71">
        <f t="shared" si="55"/>
        <v>0</v>
      </c>
      <c r="AD192" s="74">
        <f t="shared" si="56"/>
        <v>0</v>
      </c>
      <c r="AE192" s="71">
        <f>VLOOKUP(A192,OM_SIAFI!$B:$E,4,0)</f>
        <v>0</v>
      </c>
      <c r="AF192" s="74">
        <f t="shared" si="57"/>
        <v>0</v>
      </c>
      <c r="AG192" s="71">
        <f>VLOOKUP(A192,OM_SIAFI!$B:$F,5,0)</f>
        <v>0</v>
      </c>
      <c r="AH192" s="74">
        <f t="shared" si="58"/>
        <v>0</v>
      </c>
      <c r="AI192" s="86">
        <f t="shared" si="59"/>
        <v>72</v>
      </c>
      <c r="AJ192" s="166">
        <f t="shared" si="61"/>
        <v>191</v>
      </c>
    </row>
    <row r="193" spans="1:36" x14ac:dyDescent="0.25">
      <c r="A193" s="55">
        <v>782019</v>
      </c>
      <c r="B193" s="55" t="s">
        <v>340</v>
      </c>
      <c r="C193" s="56">
        <v>0</v>
      </c>
      <c r="D193" s="63">
        <f t="shared" si="60"/>
        <v>0</v>
      </c>
      <c r="E193" s="70" t="str" cm="1">
        <f t="array" ref="E193">_xlfn.IFS(D193&gt;20%,"10",D193&gt;10%,"7",D193&gt;0%,"4",D193=0,"0")</f>
        <v>0</v>
      </c>
      <c r="F193" s="74">
        <f t="shared" si="42"/>
        <v>0</v>
      </c>
      <c r="G193" s="56">
        <f>VLOOKUP(A193,PAGAMENTO!$A:$C,3,0)</f>
        <v>6716222.9699999988</v>
      </c>
      <c r="H193" s="57">
        <f t="shared" si="43"/>
        <v>2.5624465391288828E-4</v>
      </c>
      <c r="I193" s="70" t="str" cm="1">
        <f t="array" ref="I193">_xlfn.IFS(H193&gt;20%,"10",H193&gt;10%,"7",H193&gt;0%,"4",H193=0,"0")</f>
        <v>4</v>
      </c>
      <c r="J193" s="74">
        <f t="shared" si="44"/>
        <v>12</v>
      </c>
      <c r="K193" s="56">
        <f>VLOOKUP(A193,MUNIC!C:E,3,0)</f>
        <v>200634.3</v>
      </c>
      <c r="L193" s="57">
        <f t="shared" si="45"/>
        <v>9.4443598161547291E-4</v>
      </c>
      <c r="M193" s="70" t="str">
        <f t="shared" si="46"/>
        <v>4</v>
      </c>
      <c r="N193" s="74">
        <f t="shared" si="47"/>
        <v>8</v>
      </c>
      <c r="O193" s="56">
        <v>0</v>
      </c>
      <c r="P193" s="56">
        <v>0</v>
      </c>
      <c r="Q193" s="72">
        <f t="shared" si="48"/>
        <v>0</v>
      </c>
      <c r="R193" s="57">
        <f t="shared" si="49"/>
        <v>0</v>
      </c>
      <c r="S193" s="70" t="str" cm="1">
        <f t="array" ref="S193">_xlfn.IFS(R193&gt;20%,"10",R193&gt;10%,"7",R193&gt;0%,"4",R193=0,"0")</f>
        <v>0</v>
      </c>
      <c r="T193" s="74">
        <f t="shared" si="50"/>
        <v>0</v>
      </c>
      <c r="U193" s="55" t="s">
        <v>772</v>
      </c>
      <c r="V193" s="71" t="str">
        <f t="shared" si="51"/>
        <v>10</v>
      </c>
      <c r="W193" s="74">
        <f t="shared" si="52"/>
        <v>40</v>
      </c>
      <c r="X193" s="55">
        <f>VLOOKUP(A193,'NOTAS AUDITORIA-CONTINUA-OM'!$A:$C,3,0)</f>
        <v>2</v>
      </c>
      <c r="Y193" s="57">
        <f>VLOOKUP(A193,'NOTAS AUDITORIA-CONTINUA-OM'!$A:$D,4,0)</f>
        <v>3.3692722371967657E-4</v>
      </c>
      <c r="Z193" s="71" t="str">
        <f t="shared" si="53"/>
        <v>4</v>
      </c>
      <c r="AA193" s="74">
        <f t="shared" si="54"/>
        <v>12</v>
      </c>
      <c r="AB193" s="55">
        <f>VLOOKUP(A193,'OM em FOCO'!$B:$G,6,0)</f>
        <v>0</v>
      </c>
      <c r="AC193" s="71">
        <f t="shared" si="55"/>
        <v>0</v>
      </c>
      <c r="AD193" s="74">
        <f t="shared" si="56"/>
        <v>0</v>
      </c>
      <c r="AE193" s="71">
        <f>VLOOKUP(A193,OM_SIAFI!$B:$E,4,0)</f>
        <v>0</v>
      </c>
      <c r="AF193" s="74">
        <f t="shared" si="57"/>
        <v>0</v>
      </c>
      <c r="AG193" s="71">
        <f>VLOOKUP(A193,OM_SIAFI!$B:$F,5,0)</f>
        <v>0</v>
      </c>
      <c r="AH193" s="74">
        <f t="shared" si="58"/>
        <v>0</v>
      </c>
      <c r="AI193" s="86">
        <f t="shared" si="59"/>
        <v>72</v>
      </c>
      <c r="AJ193" s="166">
        <f t="shared" si="61"/>
        <v>192</v>
      </c>
    </row>
    <row r="194" spans="1:36" x14ac:dyDescent="0.25">
      <c r="A194" s="55">
        <v>788130</v>
      </c>
      <c r="B194" s="55" t="s">
        <v>481</v>
      </c>
      <c r="C194" s="56">
        <v>0</v>
      </c>
      <c r="D194" s="63">
        <f t="shared" si="60"/>
        <v>0</v>
      </c>
      <c r="E194" s="70" t="str" cm="1">
        <f t="array" ref="E194">_xlfn.IFS(D194&gt;20%,"10",D194&gt;10%,"7",D194&gt;0%,"4",D194=0,"0")</f>
        <v>0</v>
      </c>
      <c r="F194" s="74">
        <f t="shared" ref="F194:F257" si="62">E194*4</f>
        <v>0</v>
      </c>
      <c r="G194" s="56">
        <f>VLOOKUP(A194,PAGAMENTO!$A:$C,3,0)</f>
        <v>6596310.3799999999</v>
      </c>
      <c r="H194" s="57">
        <f t="shared" ref="H194:H257" si="63">G194/$G$446</f>
        <v>2.5166961817306861E-4</v>
      </c>
      <c r="I194" s="70" t="str" cm="1">
        <f t="array" ref="I194">_xlfn.IFS(H194&gt;20%,"10",H194&gt;10%,"7",H194&gt;0%,"4",H194=0,"0")</f>
        <v>4</v>
      </c>
      <c r="J194" s="74">
        <f t="shared" ref="J194:J257" si="64">+I194*3</f>
        <v>12</v>
      </c>
      <c r="K194" s="56">
        <f>VLOOKUP(A194,MUNIC!C:E,3,0)</f>
        <v>164415.29999999999</v>
      </c>
      <c r="L194" s="57">
        <f t="shared" ref="L194:L257" si="65">K194/$K$444</f>
        <v>7.7394406264583106E-4</v>
      </c>
      <c r="M194" s="70" t="str">
        <f t="shared" ref="M194:M257" si="66">_xlfn.IFS(L194&gt;20%,"10",L194&gt;10%,"7",L194&gt;0%,"4",L194=0,"0")</f>
        <v>4</v>
      </c>
      <c r="N194" s="74">
        <f t="shared" ref="N194:N257" si="67">+M194*2</f>
        <v>8</v>
      </c>
      <c r="O194" s="56">
        <v>0</v>
      </c>
      <c r="P194" s="56">
        <v>0</v>
      </c>
      <c r="Q194" s="72">
        <f t="shared" ref="Q194:Q257" si="68">SUM(O194:P194)</f>
        <v>0</v>
      </c>
      <c r="R194" s="57">
        <f t="shared" ref="R194:R257" si="69">Q194/$Q$444</f>
        <v>0</v>
      </c>
      <c r="S194" s="70" t="str" cm="1">
        <f t="array" ref="S194">_xlfn.IFS(R194&gt;20%,"10",R194&gt;10%,"7",R194&gt;0%,"4",R194=0,"0")</f>
        <v>0</v>
      </c>
      <c r="T194" s="74">
        <f t="shared" ref="T194:T257" si="70">+S194*2</f>
        <v>0</v>
      </c>
      <c r="U194" s="55" t="s">
        <v>772</v>
      </c>
      <c r="V194" s="71" t="str">
        <f t="shared" ref="V194:V257" si="71">IF(U194=1,"0",IF(U194=2,"2",IF(U194=3,"4",IF(U194=4,"6",IF(U194=5,"8",IF(U194&gt;5,"10"))))))</f>
        <v>10</v>
      </c>
      <c r="W194" s="74">
        <f t="shared" ref="W194:W257" si="72">+V194*4</f>
        <v>40</v>
      </c>
      <c r="X194" s="55">
        <f>VLOOKUP(A194,'NOTAS AUDITORIA-CONTINUA-OM'!$A:$C,3,0)</f>
        <v>2</v>
      </c>
      <c r="Y194" s="57">
        <f>VLOOKUP(A194,'NOTAS AUDITORIA-CONTINUA-OM'!$A:$D,4,0)</f>
        <v>3.3692722371967657E-4</v>
      </c>
      <c r="Z194" s="71" t="str">
        <f t="shared" ref="Z194:Z257" si="73">IF(Y194&lt;21%,"4",IF(Y194&lt;31%,"7",IF(Y194&gt;30%,"10")))</f>
        <v>4</v>
      </c>
      <c r="AA194" s="74">
        <f t="shared" ref="AA194:AA257" si="74">+Z194*3</f>
        <v>12</v>
      </c>
      <c r="AB194" s="55">
        <f>VLOOKUP(A194,'OM em FOCO'!$B:$G,6,0)</f>
        <v>0</v>
      </c>
      <c r="AC194" s="71">
        <f t="shared" ref="AC194:AC257" si="75">IF(AB194=0,0,2)</f>
        <v>0</v>
      </c>
      <c r="AD194" s="74">
        <f t="shared" ref="AD194:AD257" si="76">+AC194*2</f>
        <v>0</v>
      </c>
      <c r="AE194" s="71">
        <f>VLOOKUP(A194,OM_SIAFI!$B:$E,4,0)</f>
        <v>0</v>
      </c>
      <c r="AF194" s="74">
        <f t="shared" ref="AF194:AF257" si="77">+AE194*1</f>
        <v>0</v>
      </c>
      <c r="AG194" s="71">
        <f>VLOOKUP(A194,OM_SIAFI!$B:$F,5,0)</f>
        <v>0</v>
      </c>
      <c r="AH194" s="74">
        <f t="shared" ref="AH194:AH257" si="78">+AG194*1</f>
        <v>0</v>
      </c>
      <c r="AI194" s="86">
        <f t="shared" ref="AI194:AI257" si="79">SUM(F194,J194,N194,T194,W194,AA194,AD194,AF194,AH194)</f>
        <v>72</v>
      </c>
      <c r="AJ194" s="166">
        <f t="shared" si="61"/>
        <v>193</v>
      </c>
    </row>
    <row r="195" spans="1:36" x14ac:dyDescent="0.25">
      <c r="A195" s="55">
        <v>784119</v>
      </c>
      <c r="B195" s="55" t="s">
        <v>393</v>
      </c>
      <c r="C195" s="56">
        <v>0</v>
      </c>
      <c r="D195" s="63">
        <f t="shared" ref="D195:D258" si="80">C195/$C$446</f>
        <v>0</v>
      </c>
      <c r="E195" s="70" t="str" cm="1">
        <f t="array" ref="E195">_xlfn.IFS(D195&gt;20%,"10",D195&gt;10%,"7",D195&gt;0%,"4",D195=0,"0")</f>
        <v>0</v>
      </c>
      <c r="F195" s="74">
        <f t="shared" si="62"/>
        <v>0</v>
      </c>
      <c r="G195" s="56">
        <f>VLOOKUP(A195,PAGAMENTO!$A:$C,3,0)</f>
        <v>6524233.6700000009</v>
      </c>
      <c r="H195" s="57">
        <f t="shared" si="63"/>
        <v>2.4891966902879098E-4</v>
      </c>
      <c r="I195" s="70" t="str" cm="1">
        <f t="array" ref="I195">_xlfn.IFS(H195&gt;20%,"10",H195&gt;10%,"7",H195&gt;0%,"4",H195=0,"0")</f>
        <v>4</v>
      </c>
      <c r="J195" s="74">
        <f t="shared" si="64"/>
        <v>12</v>
      </c>
      <c r="K195" s="56">
        <f>VLOOKUP(A195,MUNIC!C:E,3,0)</f>
        <v>23956.2</v>
      </c>
      <c r="L195" s="57">
        <f t="shared" si="65"/>
        <v>1.1276784309949293E-4</v>
      </c>
      <c r="M195" s="70" t="str">
        <f t="shared" si="66"/>
        <v>4</v>
      </c>
      <c r="N195" s="74">
        <f t="shared" si="67"/>
        <v>8</v>
      </c>
      <c r="O195" s="56">
        <v>0</v>
      </c>
      <c r="P195" s="56">
        <v>0</v>
      </c>
      <c r="Q195" s="72">
        <f t="shared" si="68"/>
        <v>0</v>
      </c>
      <c r="R195" s="57">
        <f t="shared" si="69"/>
        <v>0</v>
      </c>
      <c r="S195" s="70" t="str" cm="1">
        <f t="array" ref="S195">_xlfn.IFS(R195&gt;20%,"10",R195&gt;10%,"7",R195&gt;0%,"4",R195=0,"0")</f>
        <v>0</v>
      </c>
      <c r="T195" s="74">
        <f t="shared" si="70"/>
        <v>0</v>
      </c>
      <c r="U195" s="55" t="s">
        <v>772</v>
      </c>
      <c r="V195" s="71" t="str">
        <f t="shared" si="71"/>
        <v>10</v>
      </c>
      <c r="W195" s="74">
        <f t="shared" si="72"/>
        <v>40</v>
      </c>
      <c r="X195" s="55">
        <f>VLOOKUP(A195,'NOTAS AUDITORIA-CONTINUA-OM'!$A:$C,3,0)</f>
        <v>1</v>
      </c>
      <c r="Y195" s="57">
        <f>VLOOKUP(A195,'NOTAS AUDITORIA-CONTINUA-OM'!$A:$D,4,0)</f>
        <v>1.6846361185983828E-4</v>
      </c>
      <c r="Z195" s="71" t="str">
        <f t="shared" si="73"/>
        <v>4</v>
      </c>
      <c r="AA195" s="74">
        <f t="shared" si="74"/>
        <v>12</v>
      </c>
      <c r="AB195" s="55">
        <f>VLOOKUP(A195,'OM em FOCO'!$B:$G,6,0)</f>
        <v>0</v>
      </c>
      <c r="AC195" s="71">
        <f t="shared" si="75"/>
        <v>0</v>
      </c>
      <c r="AD195" s="74">
        <f t="shared" si="76"/>
        <v>0</v>
      </c>
      <c r="AE195" s="71">
        <f>VLOOKUP(A195,OM_SIAFI!$B:$E,4,0)</f>
        <v>0</v>
      </c>
      <c r="AF195" s="74">
        <f t="shared" si="77"/>
        <v>0</v>
      </c>
      <c r="AG195" s="71">
        <f>VLOOKUP(A195,OM_SIAFI!$B:$F,5,0)</f>
        <v>0</v>
      </c>
      <c r="AH195" s="74">
        <f t="shared" si="78"/>
        <v>0</v>
      </c>
      <c r="AI195" s="86">
        <f t="shared" si="79"/>
        <v>72</v>
      </c>
      <c r="AJ195" s="166">
        <f t="shared" si="61"/>
        <v>194</v>
      </c>
    </row>
    <row r="196" spans="1:36" x14ac:dyDescent="0.25">
      <c r="A196" s="55">
        <v>751209</v>
      </c>
      <c r="B196" s="55" t="s">
        <v>246</v>
      </c>
      <c r="C196" s="56">
        <v>0</v>
      </c>
      <c r="D196" s="63">
        <f t="shared" si="80"/>
        <v>0</v>
      </c>
      <c r="E196" s="70" t="str" cm="1">
        <f t="array" ref="E196">_xlfn.IFS(D196&gt;20%,"10",D196&gt;10%,"7",D196&gt;0%,"4",D196=0,"0")</f>
        <v>0</v>
      </c>
      <c r="F196" s="74">
        <f t="shared" si="62"/>
        <v>0</v>
      </c>
      <c r="G196" s="56">
        <f>VLOOKUP(A196,PAGAMENTO!$A:$C,3,0)</f>
        <v>6432010.1900000004</v>
      </c>
      <c r="H196" s="57">
        <f t="shared" si="63"/>
        <v>2.4540105837205721E-4</v>
      </c>
      <c r="I196" s="70" t="str" cm="1">
        <f t="array" ref="I196">_xlfn.IFS(H196&gt;20%,"10",H196&gt;10%,"7",H196&gt;0%,"4",H196=0,"0")</f>
        <v>4</v>
      </c>
      <c r="J196" s="74">
        <f t="shared" si="64"/>
        <v>12</v>
      </c>
      <c r="K196" s="56">
        <f>VLOOKUP(A196,MUNIC!C:E,3,0)</f>
        <v>180556.2</v>
      </c>
      <c r="L196" s="57">
        <f t="shared" si="65"/>
        <v>8.4992332808378067E-4</v>
      </c>
      <c r="M196" s="70" t="str">
        <f t="shared" si="66"/>
        <v>4</v>
      </c>
      <c r="N196" s="74">
        <f t="shared" si="67"/>
        <v>8</v>
      </c>
      <c r="O196" s="56">
        <v>0</v>
      </c>
      <c r="P196" s="56">
        <v>0</v>
      </c>
      <c r="Q196" s="72">
        <f t="shared" si="68"/>
        <v>0</v>
      </c>
      <c r="R196" s="57">
        <f t="shared" si="69"/>
        <v>0</v>
      </c>
      <c r="S196" s="70" t="str" cm="1">
        <f t="array" ref="S196">_xlfn.IFS(R196&gt;20%,"10",R196&gt;10%,"7",R196&gt;0%,"4",R196=0,"0")</f>
        <v>0</v>
      </c>
      <c r="T196" s="74">
        <f t="shared" si="70"/>
        <v>0</v>
      </c>
      <c r="U196" s="55" t="s">
        <v>772</v>
      </c>
      <c r="V196" s="71" t="str">
        <f t="shared" si="71"/>
        <v>10</v>
      </c>
      <c r="W196" s="74">
        <f t="shared" si="72"/>
        <v>40</v>
      </c>
      <c r="X196" s="55">
        <f>VLOOKUP(A196,'NOTAS AUDITORIA-CONTINUA-OM'!$A:$C,3,0)</f>
        <v>2</v>
      </c>
      <c r="Y196" s="57">
        <f>VLOOKUP(A196,'NOTAS AUDITORIA-CONTINUA-OM'!$A:$D,4,0)</f>
        <v>3.3692722371967657E-4</v>
      </c>
      <c r="Z196" s="71" t="str">
        <f t="shared" si="73"/>
        <v>4</v>
      </c>
      <c r="AA196" s="74">
        <f t="shared" si="74"/>
        <v>12</v>
      </c>
      <c r="AB196" s="55">
        <f>VLOOKUP(A196,'OM em FOCO'!$B:$G,6,0)</f>
        <v>0</v>
      </c>
      <c r="AC196" s="71">
        <f t="shared" si="75"/>
        <v>0</v>
      </c>
      <c r="AD196" s="74">
        <f t="shared" si="76"/>
        <v>0</v>
      </c>
      <c r="AE196" s="71">
        <f>VLOOKUP(A196,OM_SIAFI!$B:$E,4,0)</f>
        <v>0</v>
      </c>
      <c r="AF196" s="74">
        <f t="shared" si="77"/>
        <v>0</v>
      </c>
      <c r="AG196" s="71">
        <f>VLOOKUP(A196,OM_SIAFI!$B:$F,5,0)</f>
        <v>0</v>
      </c>
      <c r="AH196" s="74">
        <f t="shared" si="78"/>
        <v>0</v>
      </c>
      <c r="AI196" s="86">
        <f t="shared" si="79"/>
        <v>72</v>
      </c>
      <c r="AJ196" s="166">
        <f t="shared" ref="AJ196:AJ259" si="81">+AJ195+1</f>
        <v>195</v>
      </c>
    </row>
    <row r="197" spans="1:36" x14ac:dyDescent="0.25">
      <c r="A197" s="55">
        <v>788118</v>
      </c>
      <c r="B197" s="55" t="s">
        <v>477</v>
      </c>
      <c r="C197" s="56">
        <v>0</v>
      </c>
      <c r="D197" s="63">
        <f t="shared" si="80"/>
        <v>0</v>
      </c>
      <c r="E197" s="70" t="str" cm="1">
        <f t="array" ref="E197">_xlfn.IFS(D197&gt;20%,"10",D197&gt;10%,"7",D197&gt;0%,"4",D197=0,"0")</f>
        <v>0</v>
      </c>
      <c r="F197" s="74">
        <f t="shared" si="62"/>
        <v>0</v>
      </c>
      <c r="G197" s="56">
        <f>VLOOKUP(A197,PAGAMENTO!$A:$C,3,0)</f>
        <v>6265364.2299999995</v>
      </c>
      <c r="H197" s="57">
        <f t="shared" si="63"/>
        <v>2.3904300019904492E-4</v>
      </c>
      <c r="I197" s="70" t="str" cm="1">
        <f t="array" ref="I197">_xlfn.IFS(H197&gt;20%,"10",H197&gt;10%,"7",H197&gt;0%,"4",H197=0,"0")</f>
        <v>4</v>
      </c>
      <c r="J197" s="74">
        <f t="shared" si="64"/>
        <v>12</v>
      </c>
      <c r="K197" s="56">
        <f>VLOOKUP(A197,MUNIC!C:E,3,0)</f>
        <v>264617.34999999998</v>
      </c>
      <c r="L197" s="57">
        <f t="shared" si="65"/>
        <v>1.2456202488793549E-3</v>
      </c>
      <c r="M197" s="70" t="str">
        <f t="shared" si="66"/>
        <v>4</v>
      </c>
      <c r="N197" s="74">
        <f t="shared" si="67"/>
        <v>8</v>
      </c>
      <c r="O197" s="56">
        <v>0</v>
      </c>
      <c r="P197" s="56">
        <v>0</v>
      </c>
      <c r="Q197" s="72">
        <f t="shared" si="68"/>
        <v>0</v>
      </c>
      <c r="R197" s="57">
        <f t="shared" si="69"/>
        <v>0</v>
      </c>
      <c r="S197" s="70" t="str" cm="1">
        <f t="array" ref="S197">_xlfn.IFS(R197&gt;20%,"10",R197&gt;10%,"7",R197&gt;0%,"4",R197=0,"0")</f>
        <v>0</v>
      </c>
      <c r="T197" s="74">
        <f t="shared" si="70"/>
        <v>0</v>
      </c>
      <c r="U197" s="55" t="s">
        <v>772</v>
      </c>
      <c r="V197" s="71" t="str">
        <f t="shared" si="71"/>
        <v>10</v>
      </c>
      <c r="W197" s="74">
        <f t="shared" si="72"/>
        <v>40</v>
      </c>
      <c r="X197" s="55">
        <f>VLOOKUP(A197,'NOTAS AUDITORIA-CONTINUA-OM'!$A:$C,3,0)</f>
        <v>3</v>
      </c>
      <c r="Y197" s="57">
        <f>VLOOKUP(A197,'NOTAS AUDITORIA-CONTINUA-OM'!$A:$D,4,0)</f>
        <v>5.0539083557951485E-4</v>
      </c>
      <c r="Z197" s="71" t="str">
        <f t="shared" si="73"/>
        <v>4</v>
      </c>
      <c r="AA197" s="74">
        <f t="shared" si="74"/>
        <v>12</v>
      </c>
      <c r="AB197" s="55">
        <f>VLOOKUP(A197,'OM em FOCO'!$B:$G,6,0)</f>
        <v>0</v>
      </c>
      <c r="AC197" s="71">
        <f t="shared" si="75"/>
        <v>0</v>
      </c>
      <c r="AD197" s="74">
        <f t="shared" si="76"/>
        <v>0</v>
      </c>
      <c r="AE197" s="71">
        <f>VLOOKUP(A197,OM_SIAFI!$B:$E,4,0)</f>
        <v>0</v>
      </c>
      <c r="AF197" s="74">
        <f t="shared" si="77"/>
        <v>0</v>
      </c>
      <c r="AG197" s="71">
        <f>VLOOKUP(A197,OM_SIAFI!$B:$F,5,0)</f>
        <v>0</v>
      </c>
      <c r="AH197" s="74">
        <f t="shared" si="78"/>
        <v>0</v>
      </c>
      <c r="AI197" s="86">
        <f t="shared" si="79"/>
        <v>72</v>
      </c>
      <c r="AJ197" s="166">
        <f t="shared" si="81"/>
        <v>196</v>
      </c>
    </row>
    <row r="198" spans="1:36" x14ac:dyDescent="0.25">
      <c r="A198" s="55">
        <v>788119</v>
      </c>
      <c r="B198" s="55" t="s">
        <v>478</v>
      </c>
      <c r="C198" s="56">
        <v>0</v>
      </c>
      <c r="D198" s="63">
        <f t="shared" si="80"/>
        <v>0</v>
      </c>
      <c r="E198" s="70" t="str" cm="1">
        <f t="array" ref="E198">_xlfn.IFS(D198&gt;20%,"10",D198&gt;10%,"7",D198&gt;0%,"4",D198=0,"0")</f>
        <v>0</v>
      </c>
      <c r="F198" s="74">
        <f t="shared" si="62"/>
        <v>0</v>
      </c>
      <c r="G198" s="56">
        <f>VLOOKUP(A198,PAGAMENTO!$A:$C,3,0)</f>
        <v>6189497.9699999988</v>
      </c>
      <c r="H198" s="57">
        <f t="shared" si="63"/>
        <v>2.3614846801567319E-4</v>
      </c>
      <c r="I198" s="70" t="str" cm="1">
        <f t="array" ref="I198">_xlfn.IFS(H198&gt;20%,"10",H198&gt;10%,"7",H198&gt;0%,"4",H198=0,"0")</f>
        <v>4</v>
      </c>
      <c r="J198" s="74">
        <f t="shared" si="64"/>
        <v>12</v>
      </c>
      <c r="K198" s="56">
        <f>VLOOKUP(A198,MUNIC!C:E,3,0)</f>
        <v>174096.6</v>
      </c>
      <c r="L198" s="57">
        <f t="shared" si="65"/>
        <v>8.1951637041580811E-4</v>
      </c>
      <c r="M198" s="70" t="str">
        <f t="shared" si="66"/>
        <v>4</v>
      </c>
      <c r="N198" s="74">
        <f t="shared" si="67"/>
        <v>8</v>
      </c>
      <c r="O198" s="56">
        <v>0</v>
      </c>
      <c r="P198" s="56">
        <v>0</v>
      </c>
      <c r="Q198" s="72">
        <f t="shared" si="68"/>
        <v>0</v>
      </c>
      <c r="R198" s="57">
        <f t="shared" si="69"/>
        <v>0</v>
      </c>
      <c r="S198" s="70" t="str" cm="1">
        <f t="array" ref="S198">_xlfn.IFS(R198&gt;20%,"10",R198&gt;10%,"7",R198&gt;0%,"4",R198=0,"0")</f>
        <v>0</v>
      </c>
      <c r="T198" s="74">
        <f t="shared" si="70"/>
        <v>0</v>
      </c>
      <c r="U198" s="55" t="s">
        <v>772</v>
      </c>
      <c r="V198" s="71" t="str">
        <f t="shared" si="71"/>
        <v>10</v>
      </c>
      <c r="W198" s="74">
        <f t="shared" si="72"/>
        <v>40</v>
      </c>
      <c r="X198" s="55">
        <f>VLOOKUP(A198,'NOTAS AUDITORIA-CONTINUA-OM'!$A:$C,3,0)</f>
        <v>1</v>
      </c>
      <c r="Y198" s="57">
        <f>VLOOKUP(A198,'NOTAS AUDITORIA-CONTINUA-OM'!$A:$D,4,0)</f>
        <v>1.6846361185983828E-4</v>
      </c>
      <c r="Z198" s="71" t="str">
        <f t="shared" si="73"/>
        <v>4</v>
      </c>
      <c r="AA198" s="74">
        <f t="shared" si="74"/>
        <v>12</v>
      </c>
      <c r="AB198" s="55">
        <f>VLOOKUP(A198,'OM em FOCO'!$B:$G,6,0)</f>
        <v>0</v>
      </c>
      <c r="AC198" s="71">
        <f t="shared" si="75"/>
        <v>0</v>
      </c>
      <c r="AD198" s="74">
        <f t="shared" si="76"/>
        <v>0</v>
      </c>
      <c r="AE198" s="71">
        <f>VLOOKUP(A198,OM_SIAFI!$B:$E,4,0)</f>
        <v>0</v>
      </c>
      <c r="AF198" s="74">
        <f t="shared" si="77"/>
        <v>0</v>
      </c>
      <c r="AG198" s="71">
        <f>VLOOKUP(A198,OM_SIAFI!$B:$F,5,0)</f>
        <v>0</v>
      </c>
      <c r="AH198" s="74">
        <f t="shared" si="78"/>
        <v>0</v>
      </c>
      <c r="AI198" s="86">
        <f t="shared" si="79"/>
        <v>72</v>
      </c>
      <c r="AJ198" s="166">
        <f t="shared" si="81"/>
        <v>197</v>
      </c>
    </row>
    <row r="199" spans="1:36" x14ac:dyDescent="0.25">
      <c r="A199" s="55">
        <v>784120</v>
      </c>
      <c r="B199" s="55" t="s">
        <v>394</v>
      </c>
      <c r="C199" s="56">
        <v>0</v>
      </c>
      <c r="D199" s="63">
        <f t="shared" si="80"/>
        <v>0</v>
      </c>
      <c r="E199" s="70" t="str" cm="1">
        <f t="array" ref="E199">_xlfn.IFS(D199&gt;20%,"10",D199&gt;10%,"7",D199&gt;0%,"4",D199=0,"0")</f>
        <v>0</v>
      </c>
      <c r="F199" s="74">
        <f t="shared" si="62"/>
        <v>0</v>
      </c>
      <c r="G199" s="56">
        <f>VLOOKUP(A199,PAGAMENTO!$A:$C,3,0)</f>
        <v>6042870.7699999996</v>
      </c>
      <c r="H199" s="57">
        <f t="shared" si="63"/>
        <v>2.3055418737817141E-4</v>
      </c>
      <c r="I199" s="70" t="str" cm="1">
        <f t="array" ref="I199">_xlfn.IFS(H199&gt;20%,"10",H199&gt;10%,"7",H199&gt;0%,"4",H199=0,"0")</f>
        <v>4</v>
      </c>
      <c r="J199" s="74">
        <f t="shared" si="64"/>
        <v>12</v>
      </c>
      <c r="K199" s="56">
        <f>VLOOKUP(A199,MUNIC!C:E,3,0)</f>
        <v>140263.65</v>
      </c>
      <c r="L199" s="57">
        <f t="shared" si="65"/>
        <v>6.602561873653664E-4</v>
      </c>
      <c r="M199" s="70" t="str">
        <f t="shared" si="66"/>
        <v>4</v>
      </c>
      <c r="N199" s="74">
        <f t="shared" si="67"/>
        <v>8</v>
      </c>
      <c r="O199" s="56">
        <v>0</v>
      </c>
      <c r="P199" s="56">
        <v>0</v>
      </c>
      <c r="Q199" s="72">
        <f t="shared" si="68"/>
        <v>0</v>
      </c>
      <c r="R199" s="57">
        <f t="shared" si="69"/>
        <v>0</v>
      </c>
      <c r="S199" s="70" t="str" cm="1">
        <f t="array" ref="S199">_xlfn.IFS(R199&gt;20%,"10",R199&gt;10%,"7",R199&gt;0%,"4",R199=0,"0")</f>
        <v>0</v>
      </c>
      <c r="T199" s="74">
        <f t="shared" si="70"/>
        <v>0</v>
      </c>
      <c r="U199" s="55" t="s">
        <v>772</v>
      </c>
      <c r="V199" s="71" t="str">
        <f t="shared" si="71"/>
        <v>10</v>
      </c>
      <c r="W199" s="74">
        <f t="shared" si="72"/>
        <v>40</v>
      </c>
      <c r="X199" s="55">
        <f>VLOOKUP(A199,'NOTAS AUDITORIA-CONTINUA-OM'!$A:$C,3,0)</f>
        <v>1</v>
      </c>
      <c r="Y199" s="57">
        <f>VLOOKUP(A199,'NOTAS AUDITORIA-CONTINUA-OM'!$A:$D,4,0)</f>
        <v>1.6846361185983828E-4</v>
      </c>
      <c r="Z199" s="71" t="str">
        <f t="shared" si="73"/>
        <v>4</v>
      </c>
      <c r="AA199" s="74">
        <f t="shared" si="74"/>
        <v>12</v>
      </c>
      <c r="AB199" s="55">
        <f>VLOOKUP(A199,'OM em FOCO'!$B:$G,6,0)</f>
        <v>0</v>
      </c>
      <c r="AC199" s="71">
        <f t="shared" si="75"/>
        <v>0</v>
      </c>
      <c r="AD199" s="74">
        <f t="shared" si="76"/>
        <v>0</v>
      </c>
      <c r="AE199" s="71">
        <f>VLOOKUP(A199,OM_SIAFI!$B:$E,4,0)</f>
        <v>0</v>
      </c>
      <c r="AF199" s="74">
        <f t="shared" si="77"/>
        <v>0</v>
      </c>
      <c r="AG199" s="71">
        <f>VLOOKUP(A199,OM_SIAFI!$B:$F,5,0)</f>
        <v>0</v>
      </c>
      <c r="AH199" s="74">
        <f t="shared" si="78"/>
        <v>0</v>
      </c>
      <c r="AI199" s="86">
        <f t="shared" si="79"/>
        <v>72</v>
      </c>
      <c r="AJ199" s="166">
        <f t="shared" si="81"/>
        <v>198</v>
      </c>
    </row>
    <row r="200" spans="1:36" x14ac:dyDescent="0.25">
      <c r="A200" s="55">
        <v>788131</v>
      </c>
      <c r="B200" s="55" t="s">
        <v>482</v>
      </c>
      <c r="C200" s="56">
        <v>0</v>
      </c>
      <c r="D200" s="63">
        <f t="shared" si="80"/>
        <v>0</v>
      </c>
      <c r="E200" s="70" t="str" cm="1">
        <f t="array" ref="E200">_xlfn.IFS(D200&gt;20%,"10",D200&gt;10%,"7",D200&gt;0%,"4",D200=0,"0")</f>
        <v>0</v>
      </c>
      <c r="F200" s="74">
        <f t="shared" si="62"/>
        <v>0</v>
      </c>
      <c r="G200" s="56">
        <f>VLOOKUP(A200,PAGAMENTO!$A:$C,3,0)</f>
        <v>5885330.8300000001</v>
      </c>
      <c r="H200" s="57">
        <f t="shared" si="63"/>
        <v>2.2454355199827471E-4</v>
      </c>
      <c r="I200" s="70" t="str" cm="1">
        <f t="array" ref="I200">_xlfn.IFS(H200&gt;20%,"10",H200&gt;10%,"7",H200&gt;0%,"4",H200=0,"0")</f>
        <v>4</v>
      </c>
      <c r="J200" s="74">
        <f t="shared" si="64"/>
        <v>12</v>
      </c>
      <c r="K200" s="56">
        <f>VLOOKUP(A200,MUNIC!C:E,3,0)</f>
        <v>249656</v>
      </c>
      <c r="L200" s="57">
        <f t="shared" si="65"/>
        <v>1.1751934211956406E-3</v>
      </c>
      <c r="M200" s="70" t="str">
        <f t="shared" si="66"/>
        <v>4</v>
      </c>
      <c r="N200" s="74">
        <f t="shared" si="67"/>
        <v>8</v>
      </c>
      <c r="O200" s="56">
        <v>0</v>
      </c>
      <c r="P200" s="56">
        <v>0</v>
      </c>
      <c r="Q200" s="72">
        <f t="shared" si="68"/>
        <v>0</v>
      </c>
      <c r="R200" s="57">
        <f t="shared" si="69"/>
        <v>0</v>
      </c>
      <c r="S200" s="70" t="str" cm="1">
        <f t="array" ref="S200">_xlfn.IFS(R200&gt;20%,"10",R200&gt;10%,"7",R200&gt;0%,"4",R200=0,"0")</f>
        <v>0</v>
      </c>
      <c r="T200" s="74">
        <f t="shared" si="70"/>
        <v>0</v>
      </c>
      <c r="U200" s="55" t="s">
        <v>772</v>
      </c>
      <c r="V200" s="71" t="str">
        <f t="shared" si="71"/>
        <v>10</v>
      </c>
      <c r="W200" s="74">
        <f t="shared" si="72"/>
        <v>40</v>
      </c>
      <c r="X200" s="55">
        <f>VLOOKUP(A200,'NOTAS AUDITORIA-CONTINUA-OM'!$A:$C,3,0)</f>
        <v>2</v>
      </c>
      <c r="Y200" s="57">
        <f>VLOOKUP(A200,'NOTAS AUDITORIA-CONTINUA-OM'!$A:$D,4,0)</f>
        <v>3.3692722371967657E-4</v>
      </c>
      <c r="Z200" s="71" t="str">
        <f t="shared" si="73"/>
        <v>4</v>
      </c>
      <c r="AA200" s="74">
        <f t="shared" si="74"/>
        <v>12</v>
      </c>
      <c r="AB200" s="55">
        <f>VLOOKUP(A200,'OM em FOCO'!$B:$G,6,0)</f>
        <v>0</v>
      </c>
      <c r="AC200" s="71">
        <f t="shared" si="75"/>
        <v>0</v>
      </c>
      <c r="AD200" s="74">
        <f t="shared" si="76"/>
        <v>0</v>
      </c>
      <c r="AE200" s="71">
        <f>VLOOKUP(A200,OM_SIAFI!$B:$E,4,0)</f>
        <v>0</v>
      </c>
      <c r="AF200" s="74">
        <f t="shared" si="77"/>
        <v>0</v>
      </c>
      <c r="AG200" s="71">
        <f>VLOOKUP(A200,OM_SIAFI!$B:$F,5,0)</f>
        <v>0</v>
      </c>
      <c r="AH200" s="74">
        <f t="shared" si="78"/>
        <v>0</v>
      </c>
      <c r="AI200" s="86">
        <f t="shared" si="79"/>
        <v>72</v>
      </c>
      <c r="AJ200" s="166">
        <f t="shared" si="81"/>
        <v>199</v>
      </c>
    </row>
    <row r="201" spans="1:36" x14ac:dyDescent="0.25">
      <c r="A201" s="55">
        <v>786103</v>
      </c>
      <c r="B201" s="55" t="s">
        <v>444</v>
      </c>
      <c r="C201" s="56">
        <v>0</v>
      </c>
      <c r="D201" s="63">
        <f t="shared" si="80"/>
        <v>0</v>
      </c>
      <c r="E201" s="70" t="str" cm="1">
        <f t="array" ref="E201">_xlfn.IFS(D201&gt;20%,"10",D201&gt;10%,"7",D201&gt;0%,"4",D201=0,"0")</f>
        <v>0</v>
      </c>
      <c r="F201" s="74">
        <f t="shared" si="62"/>
        <v>0</v>
      </c>
      <c r="G201" s="56">
        <f>VLOOKUP(A201,PAGAMENTO!$A:$C,3,0)</f>
        <v>5709717.0500000007</v>
      </c>
      <c r="H201" s="57">
        <f t="shared" si="63"/>
        <v>2.1784334378907138E-4</v>
      </c>
      <c r="I201" s="70" t="str" cm="1">
        <f t="array" ref="I201">_xlfn.IFS(H201&gt;20%,"10",H201&gt;10%,"7",H201&gt;0%,"4",H201=0,"0")</f>
        <v>4</v>
      </c>
      <c r="J201" s="74">
        <f t="shared" si="64"/>
        <v>12</v>
      </c>
      <c r="K201" s="56">
        <f>VLOOKUP(A201,MUNIC!C:E,3,0)</f>
        <v>94238.399999999994</v>
      </c>
      <c r="L201" s="57">
        <f t="shared" si="65"/>
        <v>4.4360378963054464E-4</v>
      </c>
      <c r="M201" s="70" t="str">
        <f t="shared" si="66"/>
        <v>4</v>
      </c>
      <c r="N201" s="74">
        <f t="shared" si="67"/>
        <v>8</v>
      </c>
      <c r="O201" s="56">
        <v>0</v>
      </c>
      <c r="P201" s="56">
        <v>0</v>
      </c>
      <c r="Q201" s="72">
        <f t="shared" si="68"/>
        <v>0</v>
      </c>
      <c r="R201" s="57">
        <f t="shared" si="69"/>
        <v>0</v>
      </c>
      <c r="S201" s="70" t="str" cm="1">
        <f t="array" ref="S201">_xlfn.IFS(R201&gt;20%,"10",R201&gt;10%,"7",R201&gt;0%,"4",R201=0,"0")</f>
        <v>0</v>
      </c>
      <c r="T201" s="74">
        <f t="shared" si="70"/>
        <v>0</v>
      </c>
      <c r="U201" s="55" t="s">
        <v>772</v>
      </c>
      <c r="V201" s="71" t="str">
        <f t="shared" si="71"/>
        <v>10</v>
      </c>
      <c r="W201" s="74">
        <f t="shared" si="72"/>
        <v>40</v>
      </c>
      <c r="X201" s="55">
        <f>VLOOKUP(A201,'NOTAS AUDITORIA-CONTINUA-OM'!$A:$C,3,0)</f>
        <v>1</v>
      </c>
      <c r="Y201" s="57">
        <f>VLOOKUP(A201,'NOTAS AUDITORIA-CONTINUA-OM'!$A:$D,4,0)</f>
        <v>1.6846361185983828E-4</v>
      </c>
      <c r="Z201" s="71" t="str">
        <f t="shared" si="73"/>
        <v>4</v>
      </c>
      <c r="AA201" s="74">
        <f t="shared" si="74"/>
        <v>12</v>
      </c>
      <c r="AB201" s="55">
        <f>VLOOKUP(A201,'OM em FOCO'!$B:$G,6,0)</f>
        <v>0</v>
      </c>
      <c r="AC201" s="71">
        <f t="shared" si="75"/>
        <v>0</v>
      </c>
      <c r="AD201" s="74">
        <f t="shared" si="76"/>
        <v>0</v>
      </c>
      <c r="AE201" s="71">
        <f>VLOOKUP(A201,OM_SIAFI!$B:$E,4,0)</f>
        <v>0</v>
      </c>
      <c r="AF201" s="74">
        <f t="shared" si="77"/>
        <v>0</v>
      </c>
      <c r="AG201" s="71">
        <f>VLOOKUP(A201,OM_SIAFI!$B:$F,5,0)</f>
        <v>0</v>
      </c>
      <c r="AH201" s="74">
        <f t="shared" si="78"/>
        <v>0</v>
      </c>
      <c r="AI201" s="86">
        <f t="shared" si="79"/>
        <v>72</v>
      </c>
      <c r="AJ201" s="166">
        <f t="shared" si="81"/>
        <v>200</v>
      </c>
    </row>
    <row r="202" spans="1:36" x14ac:dyDescent="0.25">
      <c r="A202" s="55">
        <v>785120</v>
      </c>
      <c r="B202" s="55" t="s">
        <v>423</v>
      </c>
      <c r="C202" s="56">
        <v>0</v>
      </c>
      <c r="D202" s="63">
        <f t="shared" si="80"/>
        <v>0</v>
      </c>
      <c r="E202" s="70" t="str" cm="1">
        <f t="array" ref="E202">_xlfn.IFS(D202&gt;20%,"10",D202&gt;10%,"7",D202&gt;0%,"4",D202=0,"0")</f>
        <v>0</v>
      </c>
      <c r="F202" s="74">
        <f t="shared" si="62"/>
        <v>0</v>
      </c>
      <c r="G202" s="56">
        <f>VLOOKUP(A202,PAGAMENTO!$A:$C,3,0)</f>
        <v>5709475.4700000007</v>
      </c>
      <c r="H202" s="57">
        <f t="shared" si="63"/>
        <v>2.1783412676578778E-4</v>
      </c>
      <c r="I202" s="70" t="str" cm="1">
        <f t="array" ref="I202">_xlfn.IFS(H202&gt;20%,"10",H202&gt;10%,"7",H202&gt;0%,"4",H202=0,"0")</f>
        <v>4</v>
      </c>
      <c r="J202" s="74">
        <f t="shared" si="64"/>
        <v>12</v>
      </c>
      <c r="K202" s="56">
        <f>VLOOKUP(A202,MUNIC!C:E,3,0)</f>
        <v>168748.45</v>
      </c>
      <c r="L202" s="57">
        <f t="shared" si="65"/>
        <v>7.9434128671837057E-4</v>
      </c>
      <c r="M202" s="70" t="str">
        <f t="shared" si="66"/>
        <v>4</v>
      </c>
      <c r="N202" s="74">
        <f t="shared" si="67"/>
        <v>8</v>
      </c>
      <c r="O202" s="56">
        <v>0</v>
      </c>
      <c r="P202" s="56">
        <v>0</v>
      </c>
      <c r="Q202" s="72">
        <f t="shared" si="68"/>
        <v>0</v>
      </c>
      <c r="R202" s="57">
        <f t="shared" si="69"/>
        <v>0</v>
      </c>
      <c r="S202" s="70" t="str" cm="1">
        <f t="array" ref="S202">_xlfn.IFS(R202&gt;20%,"10",R202&gt;10%,"7",R202&gt;0%,"4",R202=0,"0")</f>
        <v>0</v>
      </c>
      <c r="T202" s="74">
        <f t="shared" si="70"/>
        <v>0</v>
      </c>
      <c r="U202" s="55" t="s">
        <v>772</v>
      </c>
      <c r="V202" s="71" t="str">
        <f t="shared" si="71"/>
        <v>10</v>
      </c>
      <c r="W202" s="74">
        <f t="shared" si="72"/>
        <v>40</v>
      </c>
      <c r="X202" s="55">
        <f>VLOOKUP(A202,'NOTAS AUDITORIA-CONTINUA-OM'!$A:$C,3,0)</f>
        <v>0</v>
      </c>
      <c r="Y202" s="57">
        <f>VLOOKUP(A202,'NOTAS AUDITORIA-CONTINUA-OM'!$A:$D,4,0)</f>
        <v>0</v>
      </c>
      <c r="Z202" s="71" t="str">
        <f t="shared" si="73"/>
        <v>4</v>
      </c>
      <c r="AA202" s="74">
        <f t="shared" si="74"/>
        <v>12</v>
      </c>
      <c r="AB202" s="55">
        <f>VLOOKUP(A202,'OM em FOCO'!$B:$G,6,0)</f>
        <v>0</v>
      </c>
      <c r="AC202" s="71">
        <f t="shared" si="75"/>
        <v>0</v>
      </c>
      <c r="AD202" s="74">
        <f t="shared" si="76"/>
        <v>0</v>
      </c>
      <c r="AE202" s="71">
        <f>VLOOKUP(A202,OM_SIAFI!$B:$E,4,0)</f>
        <v>0</v>
      </c>
      <c r="AF202" s="74">
        <f t="shared" si="77"/>
        <v>0</v>
      </c>
      <c r="AG202" s="71">
        <f>VLOOKUP(A202,OM_SIAFI!$B:$F,5,0)</f>
        <v>0</v>
      </c>
      <c r="AH202" s="74">
        <f t="shared" si="78"/>
        <v>0</v>
      </c>
      <c r="AI202" s="86">
        <f t="shared" si="79"/>
        <v>72</v>
      </c>
      <c r="AJ202" s="166">
        <f t="shared" si="81"/>
        <v>201</v>
      </c>
    </row>
    <row r="203" spans="1:36" x14ac:dyDescent="0.25">
      <c r="A203" s="55">
        <v>781123</v>
      </c>
      <c r="B203" s="55" t="s">
        <v>317</v>
      </c>
      <c r="C203" s="56">
        <v>0</v>
      </c>
      <c r="D203" s="63">
        <f t="shared" si="80"/>
        <v>0</v>
      </c>
      <c r="E203" s="70" t="str" cm="1">
        <f t="array" ref="E203">_xlfn.IFS(D203&gt;20%,"10",D203&gt;10%,"7",D203&gt;0%,"4",D203=0,"0")</f>
        <v>0</v>
      </c>
      <c r="F203" s="74">
        <f t="shared" si="62"/>
        <v>0</v>
      </c>
      <c r="G203" s="56">
        <f>VLOOKUP(A203,PAGAMENTO!$A:$C,3,0)</f>
        <v>5661832.1100000013</v>
      </c>
      <c r="H203" s="57">
        <f t="shared" si="63"/>
        <v>2.1601638540297429E-4</v>
      </c>
      <c r="I203" s="70" t="str" cm="1">
        <f t="array" ref="I203">_xlfn.IFS(H203&gt;20%,"10",H203&gt;10%,"7",H203&gt;0%,"4",H203=0,"0")</f>
        <v>4</v>
      </c>
      <c r="J203" s="74">
        <f t="shared" si="64"/>
        <v>12</v>
      </c>
      <c r="K203" s="56">
        <f>VLOOKUP(A203,MUNIC!C:E,3,0)</f>
        <v>115981.65</v>
      </c>
      <c r="L203" s="57">
        <f t="shared" si="65"/>
        <v>5.4595472193504405E-4</v>
      </c>
      <c r="M203" s="70" t="str">
        <f t="shared" si="66"/>
        <v>4</v>
      </c>
      <c r="N203" s="74">
        <f t="shared" si="67"/>
        <v>8</v>
      </c>
      <c r="O203" s="56">
        <v>0</v>
      </c>
      <c r="P203" s="56">
        <v>0</v>
      </c>
      <c r="Q203" s="72">
        <f t="shared" si="68"/>
        <v>0</v>
      </c>
      <c r="R203" s="57">
        <f t="shared" si="69"/>
        <v>0</v>
      </c>
      <c r="S203" s="70" t="str" cm="1">
        <f t="array" ref="S203">_xlfn.IFS(R203&gt;20%,"10",R203&gt;10%,"7",R203&gt;0%,"4",R203=0,"0")</f>
        <v>0</v>
      </c>
      <c r="T203" s="74">
        <f t="shared" si="70"/>
        <v>0</v>
      </c>
      <c r="U203" s="55" t="s">
        <v>772</v>
      </c>
      <c r="V203" s="71" t="str">
        <f t="shared" si="71"/>
        <v>10</v>
      </c>
      <c r="W203" s="74">
        <f t="shared" si="72"/>
        <v>40</v>
      </c>
      <c r="X203" s="55">
        <f>VLOOKUP(A203,'NOTAS AUDITORIA-CONTINUA-OM'!$A:$C,3,0)</f>
        <v>2</v>
      </c>
      <c r="Y203" s="57">
        <f>VLOOKUP(A203,'NOTAS AUDITORIA-CONTINUA-OM'!$A:$D,4,0)</f>
        <v>3.3692722371967657E-4</v>
      </c>
      <c r="Z203" s="71" t="str">
        <f t="shared" si="73"/>
        <v>4</v>
      </c>
      <c r="AA203" s="74">
        <f t="shared" si="74"/>
        <v>12</v>
      </c>
      <c r="AB203" s="55">
        <f>VLOOKUP(A203,'OM em FOCO'!$B:$G,6,0)</f>
        <v>0</v>
      </c>
      <c r="AC203" s="71">
        <f t="shared" si="75"/>
        <v>0</v>
      </c>
      <c r="AD203" s="74">
        <f t="shared" si="76"/>
        <v>0</v>
      </c>
      <c r="AE203" s="71">
        <f>VLOOKUP(A203,OM_SIAFI!$B:$E,4,0)</f>
        <v>0</v>
      </c>
      <c r="AF203" s="74">
        <f t="shared" si="77"/>
        <v>0</v>
      </c>
      <c r="AG203" s="71">
        <f>VLOOKUP(A203,OM_SIAFI!$B:$F,5,0)</f>
        <v>0</v>
      </c>
      <c r="AH203" s="74">
        <f t="shared" si="78"/>
        <v>0</v>
      </c>
      <c r="AI203" s="86">
        <f t="shared" si="79"/>
        <v>72</v>
      </c>
      <c r="AJ203" s="166">
        <f t="shared" si="81"/>
        <v>202</v>
      </c>
    </row>
    <row r="204" spans="1:36" x14ac:dyDescent="0.25">
      <c r="A204" s="55">
        <v>751214</v>
      </c>
      <c r="B204" s="55" t="s">
        <v>250</v>
      </c>
      <c r="C204" s="56">
        <v>0</v>
      </c>
      <c r="D204" s="63">
        <f t="shared" si="80"/>
        <v>0</v>
      </c>
      <c r="E204" s="70" t="str" cm="1">
        <f t="array" ref="E204">_xlfn.IFS(D204&gt;20%,"10",D204&gt;10%,"7",D204&gt;0%,"4",D204=0,"0")</f>
        <v>0</v>
      </c>
      <c r="F204" s="74">
        <f t="shared" si="62"/>
        <v>0</v>
      </c>
      <c r="G204" s="56">
        <f>VLOOKUP(A204,PAGAMENTO!$A:$C,3,0)</f>
        <v>5630594.5499999998</v>
      </c>
      <c r="H204" s="57">
        <f t="shared" si="63"/>
        <v>2.1482457599059508E-4</v>
      </c>
      <c r="I204" s="70" t="str" cm="1">
        <f t="array" ref="I204">_xlfn.IFS(H204&gt;20%,"10",H204&gt;10%,"7",H204&gt;0%,"4",H204=0,"0")</f>
        <v>4</v>
      </c>
      <c r="J204" s="74">
        <f t="shared" si="64"/>
        <v>12</v>
      </c>
      <c r="K204" s="56">
        <f>VLOOKUP(A204,MUNIC!C:E,3,0)</f>
        <v>98052</v>
      </c>
      <c r="L204" s="57">
        <f t="shared" si="65"/>
        <v>4.6155536151774824E-4</v>
      </c>
      <c r="M204" s="70" t="str">
        <f t="shared" si="66"/>
        <v>4</v>
      </c>
      <c r="N204" s="74">
        <f t="shared" si="67"/>
        <v>8</v>
      </c>
      <c r="O204" s="56">
        <v>0</v>
      </c>
      <c r="P204" s="56">
        <v>0</v>
      </c>
      <c r="Q204" s="72">
        <f t="shared" si="68"/>
        <v>0</v>
      </c>
      <c r="R204" s="57">
        <f t="shared" si="69"/>
        <v>0</v>
      </c>
      <c r="S204" s="70" t="str" cm="1">
        <f t="array" ref="S204">_xlfn.IFS(R204&gt;20%,"10",R204&gt;10%,"7",R204&gt;0%,"4",R204=0,"0")</f>
        <v>0</v>
      </c>
      <c r="T204" s="74">
        <f t="shared" si="70"/>
        <v>0</v>
      </c>
      <c r="U204" s="55" t="s">
        <v>772</v>
      </c>
      <c r="V204" s="71" t="str">
        <f t="shared" si="71"/>
        <v>10</v>
      </c>
      <c r="W204" s="74">
        <f t="shared" si="72"/>
        <v>40</v>
      </c>
      <c r="X204" s="55">
        <f>VLOOKUP(A204,'NOTAS AUDITORIA-CONTINUA-OM'!$A:$C,3,0)</f>
        <v>2</v>
      </c>
      <c r="Y204" s="57">
        <f>VLOOKUP(A204,'NOTAS AUDITORIA-CONTINUA-OM'!$A:$D,4,0)</f>
        <v>3.3692722371967657E-4</v>
      </c>
      <c r="Z204" s="71" t="str">
        <f t="shared" si="73"/>
        <v>4</v>
      </c>
      <c r="AA204" s="74">
        <f t="shared" si="74"/>
        <v>12</v>
      </c>
      <c r="AB204" s="55">
        <f>VLOOKUP(A204,'OM em FOCO'!$B:$G,6,0)</f>
        <v>0</v>
      </c>
      <c r="AC204" s="71">
        <f t="shared" si="75"/>
        <v>0</v>
      </c>
      <c r="AD204" s="74">
        <f t="shared" si="76"/>
        <v>0</v>
      </c>
      <c r="AE204" s="71">
        <f>VLOOKUP(A204,OM_SIAFI!$B:$E,4,0)</f>
        <v>0</v>
      </c>
      <c r="AF204" s="74">
        <f t="shared" si="77"/>
        <v>0</v>
      </c>
      <c r="AG204" s="71">
        <f>VLOOKUP(A204,OM_SIAFI!$B:$F,5,0)</f>
        <v>0</v>
      </c>
      <c r="AH204" s="74">
        <f t="shared" si="78"/>
        <v>0</v>
      </c>
      <c r="AI204" s="86">
        <f t="shared" si="79"/>
        <v>72</v>
      </c>
      <c r="AJ204" s="166">
        <f t="shared" si="81"/>
        <v>203</v>
      </c>
    </row>
    <row r="205" spans="1:36" x14ac:dyDescent="0.25">
      <c r="A205" s="55">
        <v>784126</v>
      </c>
      <c r="B205" s="55" t="s">
        <v>398</v>
      </c>
      <c r="C205" s="56">
        <v>0</v>
      </c>
      <c r="D205" s="63">
        <f t="shared" si="80"/>
        <v>0</v>
      </c>
      <c r="E205" s="70" t="str" cm="1">
        <f t="array" ref="E205">_xlfn.IFS(D205&gt;20%,"10",D205&gt;10%,"7",D205&gt;0%,"4",D205=0,"0")</f>
        <v>0</v>
      </c>
      <c r="F205" s="74">
        <f t="shared" si="62"/>
        <v>0</v>
      </c>
      <c r="G205" s="56">
        <f>VLOOKUP(A205,PAGAMENTO!$A:$C,3,0)</f>
        <v>5555443.3900000006</v>
      </c>
      <c r="H205" s="57">
        <f t="shared" si="63"/>
        <v>2.1195732708129453E-4</v>
      </c>
      <c r="I205" s="70" t="str" cm="1">
        <f t="array" ref="I205">_xlfn.IFS(H205&gt;20%,"10",H205&gt;10%,"7",H205&gt;0%,"4",H205=0,"0")</f>
        <v>4</v>
      </c>
      <c r="J205" s="74">
        <f t="shared" si="64"/>
        <v>12</v>
      </c>
      <c r="K205" s="56">
        <f>VLOOKUP(A205,MUNIC!C:E,3,0)</f>
        <v>163542.29999999999</v>
      </c>
      <c r="L205" s="57">
        <f t="shared" si="65"/>
        <v>7.6983463264333242E-4</v>
      </c>
      <c r="M205" s="70" t="str">
        <f t="shared" si="66"/>
        <v>4</v>
      </c>
      <c r="N205" s="74">
        <f t="shared" si="67"/>
        <v>8</v>
      </c>
      <c r="O205" s="56">
        <v>0</v>
      </c>
      <c r="P205" s="56">
        <v>0</v>
      </c>
      <c r="Q205" s="72">
        <f t="shared" si="68"/>
        <v>0</v>
      </c>
      <c r="R205" s="57">
        <f t="shared" si="69"/>
        <v>0</v>
      </c>
      <c r="S205" s="70" t="str" cm="1">
        <f t="array" ref="S205">_xlfn.IFS(R205&gt;20%,"10",R205&gt;10%,"7",R205&gt;0%,"4",R205=0,"0")</f>
        <v>0</v>
      </c>
      <c r="T205" s="74">
        <f t="shared" si="70"/>
        <v>0</v>
      </c>
      <c r="U205" s="55" t="s">
        <v>772</v>
      </c>
      <c r="V205" s="71" t="str">
        <f t="shared" si="71"/>
        <v>10</v>
      </c>
      <c r="W205" s="74">
        <f t="shared" si="72"/>
        <v>40</v>
      </c>
      <c r="X205" s="55">
        <f>VLOOKUP(A205,'NOTAS AUDITORIA-CONTINUA-OM'!$A:$C,3,0)</f>
        <v>1</v>
      </c>
      <c r="Y205" s="57">
        <f>VLOOKUP(A205,'NOTAS AUDITORIA-CONTINUA-OM'!$A:$D,4,0)</f>
        <v>1.6846361185983828E-4</v>
      </c>
      <c r="Z205" s="71" t="str">
        <f t="shared" si="73"/>
        <v>4</v>
      </c>
      <c r="AA205" s="74">
        <f t="shared" si="74"/>
        <v>12</v>
      </c>
      <c r="AB205" s="55">
        <f>VLOOKUP(A205,'OM em FOCO'!$B:$G,6,0)</f>
        <v>0</v>
      </c>
      <c r="AC205" s="71">
        <f t="shared" si="75"/>
        <v>0</v>
      </c>
      <c r="AD205" s="74">
        <f t="shared" si="76"/>
        <v>0</v>
      </c>
      <c r="AE205" s="71">
        <f>VLOOKUP(A205,OM_SIAFI!$B:$E,4,0)</f>
        <v>0</v>
      </c>
      <c r="AF205" s="74">
        <f t="shared" si="77"/>
        <v>0</v>
      </c>
      <c r="AG205" s="71">
        <f>VLOOKUP(A205,OM_SIAFI!$B:$F,5,0)</f>
        <v>0</v>
      </c>
      <c r="AH205" s="74">
        <f t="shared" si="78"/>
        <v>0</v>
      </c>
      <c r="AI205" s="86">
        <f t="shared" si="79"/>
        <v>72</v>
      </c>
      <c r="AJ205" s="166">
        <f t="shared" si="81"/>
        <v>204</v>
      </c>
    </row>
    <row r="206" spans="1:36" x14ac:dyDescent="0.25">
      <c r="A206" s="55">
        <v>785101</v>
      </c>
      <c r="B206" s="55" t="s">
        <v>420</v>
      </c>
      <c r="C206" s="56">
        <v>0</v>
      </c>
      <c r="D206" s="63">
        <f t="shared" si="80"/>
        <v>0</v>
      </c>
      <c r="E206" s="70" t="str" cm="1">
        <f t="array" ref="E206">_xlfn.IFS(D206&gt;20%,"10",D206&gt;10%,"7",D206&gt;0%,"4",D206=0,"0")</f>
        <v>0</v>
      </c>
      <c r="F206" s="74">
        <f t="shared" si="62"/>
        <v>0</v>
      </c>
      <c r="G206" s="56">
        <f>VLOOKUP(A206,PAGAMENTO!$A:$C,3,0)</f>
        <v>5530721.8699999992</v>
      </c>
      <c r="H206" s="57">
        <f t="shared" si="63"/>
        <v>2.1101412472412191E-4</v>
      </c>
      <c r="I206" s="70" t="str" cm="1">
        <f t="array" ref="I206">_xlfn.IFS(H206&gt;20%,"10",H206&gt;10%,"7",H206&gt;0%,"4",H206=0,"0")</f>
        <v>4</v>
      </c>
      <c r="J206" s="74">
        <f t="shared" si="64"/>
        <v>12</v>
      </c>
      <c r="K206" s="56">
        <f>VLOOKUP(A206,MUNIC!C:E,3,0)</f>
        <v>131085</v>
      </c>
      <c r="L206" s="57">
        <f t="shared" si="65"/>
        <v>6.1704997924115804E-4</v>
      </c>
      <c r="M206" s="70" t="str">
        <f t="shared" si="66"/>
        <v>4</v>
      </c>
      <c r="N206" s="74">
        <f t="shared" si="67"/>
        <v>8</v>
      </c>
      <c r="O206" s="56">
        <v>0</v>
      </c>
      <c r="P206" s="56">
        <v>0</v>
      </c>
      <c r="Q206" s="72">
        <f t="shared" si="68"/>
        <v>0</v>
      </c>
      <c r="R206" s="57">
        <f t="shared" si="69"/>
        <v>0</v>
      </c>
      <c r="S206" s="70" t="str" cm="1">
        <f t="array" ref="S206">_xlfn.IFS(R206&gt;20%,"10",R206&gt;10%,"7",R206&gt;0%,"4",R206=0,"0")</f>
        <v>0</v>
      </c>
      <c r="T206" s="74">
        <f t="shared" si="70"/>
        <v>0</v>
      </c>
      <c r="U206" s="55" t="s">
        <v>772</v>
      </c>
      <c r="V206" s="71" t="str">
        <f t="shared" si="71"/>
        <v>10</v>
      </c>
      <c r="W206" s="74">
        <f t="shared" si="72"/>
        <v>40</v>
      </c>
      <c r="X206" s="55">
        <f>VLOOKUP(A206,'NOTAS AUDITORIA-CONTINUA-OM'!$A:$C,3,0)</f>
        <v>1</v>
      </c>
      <c r="Y206" s="57">
        <f>VLOOKUP(A206,'NOTAS AUDITORIA-CONTINUA-OM'!$A:$D,4,0)</f>
        <v>1.6846361185983828E-4</v>
      </c>
      <c r="Z206" s="71" t="str">
        <f t="shared" si="73"/>
        <v>4</v>
      </c>
      <c r="AA206" s="74">
        <f t="shared" si="74"/>
        <v>12</v>
      </c>
      <c r="AB206" s="55">
        <f>VLOOKUP(A206,'OM em FOCO'!$B:$G,6,0)</f>
        <v>0</v>
      </c>
      <c r="AC206" s="71">
        <f t="shared" si="75"/>
        <v>0</v>
      </c>
      <c r="AD206" s="74">
        <f t="shared" si="76"/>
        <v>0</v>
      </c>
      <c r="AE206" s="71">
        <f>VLOOKUP(A206,OM_SIAFI!$B:$E,4,0)</f>
        <v>0</v>
      </c>
      <c r="AF206" s="74">
        <f t="shared" si="77"/>
        <v>0</v>
      </c>
      <c r="AG206" s="71">
        <f>VLOOKUP(A206,OM_SIAFI!$B:$F,5,0)</f>
        <v>0</v>
      </c>
      <c r="AH206" s="74">
        <f t="shared" si="78"/>
        <v>0</v>
      </c>
      <c r="AI206" s="86">
        <f t="shared" si="79"/>
        <v>72</v>
      </c>
      <c r="AJ206" s="166">
        <f t="shared" si="81"/>
        <v>205</v>
      </c>
    </row>
    <row r="207" spans="1:36" x14ac:dyDescent="0.25">
      <c r="A207" s="55">
        <v>785107</v>
      </c>
      <c r="B207" s="55" t="s">
        <v>422</v>
      </c>
      <c r="C207" s="56">
        <v>0</v>
      </c>
      <c r="D207" s="63">
        <f t="shared" si="80"/>
        <v>0</v>
      </c>
      <c r="E207" s="70" t="str" cm="1">
        <f t="array" ref="E207">_xlfn.IFS(D207&gt;20%,"10",D207&gt;10%,"7",D207&gt;0%,"4",D207=0,"0")</f>
        <v>0</v>
      </c>
      <c r="F207" s="74">
        <f t="shared" si="62"/>
        <v>0</v>
      </c>
      <c r="G207" s="56">
        <f>VLOOKUP(A207,PAGAMENTO!$A:$C,3,0)</f>
        <v>5517140.9899999993</v>
      </c>
      <c r="H207" s="57">
        <f t="shared" si="63"/>
        <v>2.1049597219836792E-4</v>
      </c>
      <c r="I207" s="70" t="str" cm="1">
        <f t="array" ref="I207">_xlfn.IFS(H207&gt;20%,"10",H207&gt;10%,"7",H207&gt;0%,"4",H207=0,"0")</f>
        <v>4</v>
      </c>
      <c r="J207" s="74">
        <f t="shared" si="64"/>
        <v>12</v>
      </c>
      <c r="K207" s="56">
        <f>VLOOKUP(A207,MUNIC!C:E,3,0)</f>
        <v>88032.6</v>
      </c>
      <c r="L207" s="57">
        <f t="shared" si="65"/>
        <v>4.1439153223133979E-4</v>
      </c>
      <c r="M207" s="70" t="str">
        <f t="shared" si="66"/>
        <v>4</v>
      </c>
      <c r="N207" s="74">
        <f t="shared" si="67"/>
        <v>8</v>
      </c>
      <c r="O207" s="56">
        <v>0</v>
      </c>
      <c r="P207" s="56">
        <v>0</v>
      </c>
      <c r="Q207" s="72">
        <f t="shared" si="68"/>
        <v>0</v>
      </c>
      <c r="R207" s="57">
        <f t="shared" si="69"/>
        <v>0</v>
      </c>
      <c r="S207" s="70" t="str" cm="1">
        <f t="array" ref="S207">_xlfn.IFS(R207&gt;20%,"10",R207&gt;10%,"7",R207&gt;0%,"4",R207=0,"0")</f>
        <v>0</v>
      </c>
      <c r="T207" s="74">
        <f t="shared" si="70"/>
        <v>0</v>
      </c>
      <c r="U207" s="55" t="s">
        <v>772</v>
      </c>
      <c r="V207" s="71" t="str">
        <f t="shared" si="71"/>
        <v>10</v>
      </c>
      <c r="W207" s="74">
        <f t="shared" si="72"/>
        <v>40</v>
      </c>
      <c r="X207" s="55">
        <f>VLOOKUP(A207,'NOTAS AUDITORIA-CONTINUA-OM'!$A:$C,3,0)</f>
        <v>2</v>
      </c>
      <c r="Y207" s="57">
        <f>VLOOKUP(A207,'NOTAS AUDITORIA-CONTINUA-OM'!$A:$D,4,0)</f>
        <v>3.3692722371967657E-4</v>
      </c>
      <c r="Z207" s="71" t="str">
        <f t="shared" si="73"/>
        <v>4</v>
      </c>
      <c r="AA207" s="74">
        <f t="shared" si="74"/>
        <v>12</v>
      </c>
      <c r="AB207" s="55">
        <f>VLOOKUP(A207,'OM em FOCO'!$B:$G,6,0)</f>
        <v>0</v>
      </c>
      <c r="AC207" s="71">
        <f t="shared" si="75"/>
        <v>0</v>
      </c>
      <c r="AD207" s="74">
        <f t="shared" si="76"/>
        <v>0</v>
      </c>
      <c r="AE207" s="71">
        <f>VLOOKUP(A207,OM_SIAFI!$B:$E,4,0)</f>
        <v>0</v>
      </c>
      <c r="AF207" s="74">
        <f t="shared" si="77"/>
        <v>0</v>
      </c>
      <c r="AG207" s="71">
        <f>VLOOKUP(A207,OM_SIAFI!$B:$F,5,0)</f>
        <v>0</v>
      </c>
      <c r="AH207" s="74">
        <f t="shared" si="78"/>
        <v>0</v>
      </c>
      <c r="AI207" s="86">
        <f t="shared" si="79"/>
        <v>72</v>
      </c>
      <c r="AJ207" s="166">
        <f t="shared" si="81"/>
        <v>206</v>
      </c>
    </row>
    <row r="208" spans="1:36" x14ac:dyDescent="0.25">
      <c r="A208" s="55">
        <v>789015</v>
      </c>
      <c r="B208" s="55" t="s">
        <v>508</v>
      </c>
      <c r="C208" s="56">
        <v>0</v>
      </c>
      <c r="D208" s="63">
        <f t="shared" si="80"/>
        <v>0</v>
      </c>
      <c r="E208" s="70" t="str" cm="1">
        <f t="array" ref="E208">_xlfn.IFS(D208&gt;20%,"10",D208&gt;10%,"7",D208&gt;0%,"4",D208=0,"0")</f>
        <v>0</v>
      </c>
      <c r="F208" s="74">
        <f t="shared" si="62"/>
        <v>0</v>
      </c>
      <c r="G208" s="56">
        <f>VLOOKUP(A208,PAGAMENTO!$A:$C,3,0)</f>
        <v>5362816.5300000012</v>
      </c>
      <c r="H208" s="57">
        <f t="shared" si="63"/>
        <v>2.046080173136609E-4</v>
      </c>
      <c r="I208" s="70" t="str" cm="1">
        <f t="array" ref="I208">_xlfn.IFS(H208&gt;20%,"10",H208&gt;10%,"7",H208&gt;0%,"4",H208=0,"0")</f>
        <v>4</v>
      </c>
      <c r="J208" s="74">
        <f t="shared" si="64"/>
        <v>12</v>
      </c>
      <c r="K208" s="56">
        <f>VLOOKUP(A208,MUNIC!C:E,3,0)</f>
        <v>83344.7</v>
      </c>
      <c r="L208" s="57">
        <f t="shared" si="65"/>
        <v>3.9232441091551699E-4</v>
      </c>
      <c r="M208" s="70" t="str">
        <f t="shared" si="66"/>
        <v>4</v>
      </c>
      <c r="N208" s="74">
        <f t="shared" si="67"/>
        <v>8</v>
      </c>
      <c r="O208" s="56">
        <v>0</v>
      </c>
      <c r="P208" s="56">
        <v>0</v>
      </c>
      <c r="Q208" s="72">
        <f t="shared" si="68"/>
        <v>0</v>
      </c>
      <c r="R208" s="57">
        <f t="shared" si="69"/>
        <v>0</v>
      </c>
      <c r="S208" s="70" t="str" cm="1">
        <f t="array" ref="S208">_xlfn.IFS(R208&gt;20%,"10",R208&gt;10%,"7",R208&gt;0%,"4",R208=0,"0")</f>
        <v>0</v>
      </c>
      <c r="T208" s="74">
        <f t="shared" si="70"/>
        <v>0</v>
      </c>
      <c r="U208" s="55" t="s">
        <v>772</v>
      </c>
      <c r="V208" s="71" t="str">
        <f t="shared" si="71"/>
        <v>10</v>
      </c>
      <c r="W208" s="74">
        <f t="shared" si="72"/>
        <v>40</v>
      </c>
      <c r="X208" s="55">
        <f>VLOOKUP(A208,'NOTAS AUDITORIA-CONTINUA-OM'!$A:$C,3,0)</f>
        <v>0</v>
      </c>
      <c r="Y208" s="57">
        <f>VLOOKUP(A208,'NOTAS AUDITORIA-CONTINUA-OM'!$A:$D,4,0)</f>
        <v>0</v>
      </c>
      <c r="Z208" s="71" t="str">
        <f t="shared" si="73"/>
        <v>4</v>
      </c>
      <c r="AA208" s="74">
        <f t="shared" si="74"/>
        <v>12</v>
      </c>
      <c r="AB208" s="55">
        <f>VLOOKUP(A208,'OM em FOCO'!$B:$G,6,0)</f>
        <v>0</v>
      </c>
      <c r="AC208" s="71">
        <f t="shared" si="75"/>
        <v>0</v>
      </c>
      <c r="AD208" s="74">
        <f t="shared" si="76"/>
        <v>0</v>
      </c>
      <c r="AE208" s="71">
        <f>VLOOKUP(A208,OM_SIAFI!$B:$E,4,0)</f>
        <v>0</v>
      </c>
      <c r="AF208" s="74">
        <f t="shared" si="77"/>
        <v>0</v>
      </c>
      <c r="AG208" s="71">
        <f>VLOOKUP(A208,OM_SIAFI!$B:$F,5,0)</f>
        <v>0</v>
      </c>
      <c r="AH208" s="74">
        <f t="shared" si="78"/>
        <v>0</v>
      </c>
      <c r="AI208" s="86">
        <f t="shared" si="79"/>
        <v>72</v>
      </c>
      <c r="AJ208" s="166">
        <f t="shared" si="81"/>
        <v>207</v>
      </c>
    </row>
    <row r="209" spans="1:36" x14ac:dyDescent="0.25">
      <c r="A209" s="55">
        <v>788511</v>
      </c>
      <c r="B209" s="55" t="s">
        <v>501</v>
      </c>
      <c r="C209" s="56">
        <v>0</v>
      </c>
      <c r="D209" s="63">
        <f t="shared" si="80"/>
        <v>0</v>
      </c>
      <c r="E209" s="70" t="str" cm="1">
        <f t="array" ref="E209">_xlfn.IFS(D209&gt;20%,"10",D209&gt;10%,"7",D209&gt;0%,"4",D209=0,"0")</f>
        <v>0</v>
      </c>
      <c r="F209" s="74">
        <f t="shared" si="62"/>
        <v>0</v>
      </c>
      <c r="G209" s="56">
        <f>VLOOKUP(A209,PAGAMENTO!$A:$C,3,0)</f>
        <v>5310807.2399999993</v>
      </c>
      <c r="H209" s="57">
        <f t="shared" si="63"/>
        <v>2.0262370223421297E-4</v>
      </c>
      <c r="I209" s="70" t="str" cm="1">
        <f t="array" ref="I209">_xlfn.IFS(H209&gt;20%,"10",H209&gt;10%,"7",H209&gt;0%,"4",H209=0,"0")</f>
        <v>4</v>
      </c>
      <c r="J209" s="74">
        <f t="shared" si="64"/>
        <v>12</v>
      </c>
      <c r="K209" s="56">
        <f>VLOOKUP(A209,MUNIC!C:E,3,0)</f>
        <v>193447.4</v>
      </c>
      <c r="L209" s="57">
        <f t="shared" si="65"/>
        <v>9.1060544039559064E-4</v>
      </c>
      <c r="M209" s="70" t="str">
        <f t="shared" si="66"/>
        <v>4</v>
      </c>
      <c r="N209" s="74">
        <f t="shared" si="67"/>
        <v>8</v>
      </c>
      <c r="O209" s="56">
        <v>0</v>
      </c>
      <c r="P209" s="56">
        <v>0</v>
      </c>
      <c r="Q209" s="72">
        <f t="shared" si="68"/>
        <v>0</v>
      </c>
      <c r="R209" s="57">
        <f t="shared" si="69"/>
        <v>0</v>
      </c>
      <c r="S209" s="70" t="str" cm="1">
        <f t="array" ref="S209">_xlfn.IFS(R209&gt;20%,"10",R209&gt;10%,"7",R209&gt;0%,"4",R209=0,"0")</f>
        <v>0</v>
      </c>
      <c r="T209" s="74">
        <f t="shared" si="70"/>
        <v>0</v>
      </c>
      <c r="U209" s="55" t="s">
        <v>772</v>
      </c>
      <c r="V209" s="71" t="str">
        <f t="shared" si="71"/>
        <v>10</v>
      </c>
      <c r="W209" s="74">
        <f t="shared" si="72"/>
        <v>40</v>
      </c>
      <c r="X209" s="55">
        <f>VLOOKUP(A209,'NOTAS AUDITORIA-CONTINUA-OM'!$A:$C,3,0)</f>
        <v>1</v>
      </c>
      <c r="Y209" s="57">
        <f>VLOOKUP(A209,'NOTAS AUDITORIA-CONTINUA-OM'!$A:$D,4,0)</f>
        <v>1.6846361185983828E-4</v>
      </c>
      <c r="Z209" s="71" t="str">
        <f t="shared" si="73"/>
        <v>4</v>
      </c>
      <c r="AA209" s="74">
        <f t="shared" si="74"/>
        <v>12</v>
      </c>
      <c r="AB209" s="55">
        <f>VLOOKUP(A209,'OM em FOCO'!$B:$G,6,0)</f>
        <v>0</v>
      </c>
      <c r="AC209" s="71">
        <f t="shared" si="75"/>
        <v>0</v>
      </c>
      <c r="AD209" s="74">
        <f t="shared" si="76"/>
        <v>0</v>
      </c>
      <c r="AE209" s="71">
        <f>VLOOKUP(A209,OM_SIAFI!$B:$E,4,0)</f>
        <v>0</v>
      </c>
      <c r="AF209" s="74">
        <f t="shared" si="77"/>
        <v>0</v>
      </c>
      <c r="AG209" s="71">
        <f>VLOOKUP(A209,OM_SIAFI!$B:$F,5,0)</f>
        <v>0</v>
      </c>
      <c r="AH209" s="74">
        <f t="shared" si="78"/>
        <v>0</v>
      </c>
      <c r="AI209" s="86">
        <f t="shared" si="79"/>
        <v>72</v>
      </c>
      <c r="AJ209" s="166">
        <f t="shared" si="81"/>
        <v>208</v>
      </c>
    </row>
    <row r="210" spans="1:36" x14ac:dyDescent="0.25">
      <c r="A210" s="55">
        <v>785106</v>
      </c>
      <c r="B210" s="55" t="s">
        <v>421</v>
      </c>
      <c r="C210" s="56">
        <v>0</v>
      </c>
      <c r="D210" s="63">
        <f t="shared" si="80"/>
        <v>0</v>
      </c>
      <c r="E210" s="70" t="str" cm="1">
        <f t="array" ref="E210">_xlfn.IFS(D210&gt;20%,"10",D210&gt;10%,"7",D210&gt;0%,"4",D210=0,"0")</f>
        <v>0</v>
      </c>
      <c r="F210" s="74">
        <f t="shared" si="62"/>
        <v>0</v>
      </c>
      <c r="G210" s="56">
        <f>VLOOKUP(A210,PAGAMENTO!$A:$C,3,0)</f>
        <v>5244367.83</v>
      </c>
      <c r="H210" s="57">
        <f t="shared" si="63"/>
        <v>2.0008883349955774E-4</v>
      </c>
      <c r="I210" s="70" t="str" cm="1">
        <f t="array" ref="I210">_xlfn.IFS(H210&gt;20%,"10",H210&gt;10%,"7",H210&gt;0%,"4",H210=0,"0")</f>
        <v>4</v>
      </c>
      <c r="J210" s="74">
        <f t="shared" si="64"/>
        <v>12</v>
      </c>
      <c r="K210" s="56">
        <f>VLOOKUP(A210,MUNIC!C:E,3,0)</f>
        <v>104152.7</v>
      </c>
      <c r="L210" s="57">
        <f t="shared" si="65"/>
        <v>4.9027288685136029E-4</v>
      </c>
      <c r="M210" s="70" t="str">
        <f t="shared" si="66"/>
        <v>4</v>
      </c>
      <c r="N210" s="74">
        <f t="shared" si="67"/>
        <v>8</v>
      </c>
      <c r="O210" s="56">
        <v>0</v>
      </c>
      <c r="P210" s="56">
        <v>0</v>
      </c>
      <c r="Q210" s="72">
        <f t="shared" si="68"/>
        <v>0</v>
      </c>
      <c r="R210" s="57">
        <f t="shared" si="69"/>
        <v>0</v>
      </c>
      <c r="S210" s="70" t="str" cm="1">
        <f t="array" ref="S210">_xlfn.IFS(R210&gt;20%,"10",R210&gt;10%,"7",R210&gt;0%,"4",R210=0,"0")</f>
        <v>0</v>
      </c>
      <c r="T210" s="74">
        <f t="shared" si="70"/>
        <v>0</v>
      </c>
      <c r="U210" s="55" t="s">
        <v>772</v>
      </c>
      <c r="V210" s="71" t="str">
        <f t="shared" si="71"/>
        <v>10</v>
      </c>
      <c r="W210" s="74">
        <f t="shared" si="72"/>
        <v>40</v>
      </c>
      <c r="X210" s="55">
        <f>VLOOKUP(A210,'NOTAS AUDITORIA-CONTINUA-OM'!$A:$C,3,0)</f>
        <v>1</v>
      </c>
      <c r="Y210" s="57">
        <f>VLOOKUP(A210,'NOTAS AUDITORIA-CONTINUA-OM'!$A:$D,4,0)</f>
        <v>1.6846361185983828E-4</v>
      </c>
      <c r="Z210" s="71" t="str">
        <f t="shared" si="73"/>
        <v>4</v>
      </c>
      <c r="AA210" s="74">
        <f t="shared" si="74"/>
        <v>12</v>
      </c>
      <c r="AB210" s="55">
        <f>VLOOKUP(A210,'OM em FOCO'!$B:$G,6,0)</f>
        <v>0</v>
      </c>
      <c r="AC210" s="71">
        <f t="shared" si="75"/>
        <v>0</v>
      </c>
      <c r="AD210" s="74">
        <f t="shared" si="76"/>
        <v>0</v>
      </c>
      <c r="AE210" s="71">
        <f>VLOOKUP(A210,OM_SIAFI!$B:$E,4,0)</f>
        <v>0</v>
      </c>
      <c r="AF210" s="74">
        <f t="shared" si="77"/>
        <v>0</v>
      </c>
      <c r="AG210" s="71">
        <f>VLOOKUP(A210,OM_SIAFI!$B:$F,5,0)</f>
        <v>0</v>
      </c>
      <c r="AH210" s="74">
        <f t="shared" si="78"/>
        <v>0</v>
      </c>
      <c r="AI210" s="86">
        <f t="shared" si="79"/>
        <v>72</v>
      </c>
      <c r="AJ210" s="166">
        <f t="shared" si="81"/>
        <v>209</v>
      </c>
    </row>
    <row r="211" spans="1:36" x14ac:dyDescent="0.25">
      <c r="A211" s="55">
        <v>783171</v>
      </c>
      <c r="B211" s="55" t="s">
        <v>369</v>
      </c>
      <c r="C211" s="56">
        <v>0</v>
      </c>
      <c r="D211" s="63">
        <f t="shared" si="80"/>
        <v>0</v>
      </c>
      <c r="E211" s="70" t="str" cm="1">
        <f t="array" ref="E211">_xlfn.IFS(D211&gt;20%,"10",D211&gt;10%,"7",D211&gt;0%,"4",D211=0,"0")</f>
        <v>0</v>
      </c>
      <c r="F211" s="74">
        <f t="shared" si="62"/>
        <v>0</v>
      </c>
      <c r="G211" s="56">
        <f>VLOOKUP(A211,PAGAMENTO!$A:$C,3,0)</f>
        <v>5226683.71</v>
      </c>
      <c r="H211" s="57">
        <f t="shared" si="63"/>
        <v>1.9941412969216553E-4</v>
      </c>
      <c r="I211" s="70" t="str" cm="1">
        <f t="array" ref="I211">_xlfn.IFS(H211&gt;20%,"10",H211&gt;10%,"7",H211&gt;0%,"4",H211=0,"0")</f>
        <v>4</v>
      </c>
      <c r="J211" s="74">
        <f t="shared" si="64"/>
        <v>12</v>
      </c>
      <c r="K211" s="56">
        <f>VLOOKUP(A211,MUNIC!C:E,3,0)</f>
        <v>159087.9</v>
      </c>
      <c r="L211" s="57">
        <f t="shared" si="65"/>
        <v>7.4886665440377937E-4</v>
      </c>
      <c r="M211" s="70" t="str">
        <f t="shared" si="66"/>
        <v>4</v>
      </c>
      <c r="N211" s="74">
        <f t="shared" si="67"/>
        <v>8</v>
      </c>
      <c r="O211" s="56">
        <v>0</v>
      </c>
      <c r="P211" s="56">
        <v>0</v>
      </c>
      <c r="Q211" s="72">
        <f t="shared" si="68"/>
        <v>0</v>
      </c>
      <c r="R211" s="57">
        <f t="shared" si="69"/>
        <v>0</v>
      </c>
      <c r="S211" s="70" t="str" cm="1">
        <f t="array" ref="S211">_xlfn.IFS(R211&gt;20%,"10",R211&gt;10%,"7",R211&gt;0%,"4",R211=0,"0")</f>
        <v>0</v>
      </c>
      <c r="T211" s="74">
        <f t="shared" si="70"/>
        <v>0</v>
      </c>
      <c r="U211" s="55" t="s">
        <v>772</v>
      </c>
      <c r="V211" s="71" t="str">
        <f t="shared" si="71"/>
        <v>10</v>
      </c>
      <c r="W211" s="74">
        <f t="shared" si="72"/>
        <v>40</v>
      </c>
      <c r="X211" s="55">
        <f>VLOOKUP(A211,'NOTAS AUDITORIA-CONTINUA-OM'!$A:$C,3,0)</f>
        <v>2</v>
      </c>
      <c r="Y211" s="57">
        <f>VLOOKUP(A211,'NOTAS AUDITORIA-CONTINUA-OM'!$A:$D,4,0)</f>
        <v>3.3692722371967657E-4</v>
      </c>
      <c r="Z211" s="71" t="str">
        <f t="shared" si="73"/>
        <v>4</v>
      </c>
      <c r="AA211" s="74">
        <f t="shared" si="74"/>
        <v>12</v>
      </c>
      <c r="AB211" s="55">
        <f>VLOOKUP(A211,'OM em FOCO'!$B:$G,6,0)</f>
        <v>0</v>
      </c>
      <c r="AC211" s="71">
        <f t="shared" si="75"/>
        <v>0</v>
      </c>
      <c r="AD211" s="74">
        <f t="shared" si="76"/>
        <v>0</v>
      </c>
      <c r="AE211" s="71">
        <f>VLOOKUP(A211,OM_SIAFI!$B:$E,4,0)</f>
        <v>0</v>
      </c>
      <c r="AF211" s="74">
        <f t="shared" si="77"/>
        <v>0</v>
      </c>
      <c r="AG211" s="71">
        <f>VLOOKUP(A211,OM_SIAFI!$B:$F,5,0)</f>
        <v>0</v>
      </c>
      <c r="AH211" s="74">
        <f t="shared" si="78"/>
        <v>0</v>
      </c>
      <c r="AI211" s="86">
        <f t="shared" si="79"/>
        <v>72</v>
      </c>
      <c r="AJ211" s="166">
        <f t="shared" si="81"/>
        <v>210</v>
      </c>
    </row>
    <row r="212" spans="1:36" x14ac:dyDescent="0.25">
      <c r="A212" s="55">
        <v>783123</v>
      </c>
      <c r="B212" s="55" t="s">
        <v>364</v>
      </c>
      <c r="C212" s="56">
        <v>0</v>
      </c>
      <c r="D212" s="63">
        <f t="shared" si="80"/>
        <v>0</v>
      </c>
      <c r="E212" s="70" t="str" cm="1">
        <f t="array" ref="E212">_xlfn.IFS(D212&gt;20%,"10",D212&gt;10%,"7",D212&gt;0%,"4",D212=0,"0")</f>
        <v>0</v>
      </c>
      <c r="F212" s="74">
        <f t="shared" si="62"/>
        <v>0</v>
      </c>
      <c r="G212" s="56">
        <f>VLOOKUP(A212,PAGAMENTO!$A:$C,3,0)</f>
        <v>5124015.1500000004</v>
      </c>
      <c r="H212" s="57">
        <f t="shared" si="63"/>
        <v>1.9549700696672176E-4</v>
      </c>
      <c r="I212" s="70" t="str" cm="1">
        <f t="array" ref="I212">_xlfn.IFS(H212&gt;20%,"10",H212&gt;10%,"7",H212&gt;0%,"4",H212=0,"0")</f>
        <v>4</v>
      </c>
      <c r="J212" s="74">
        <f t="shared" si="64"/>
        <v>12</v>
      </c>
      <c r="K212" s="56">
        <f>VLOOKUP(A212,MUNIC!C:E,3,0)</f>
        <v>138003</v>
      </c>
      <c r="L212" s="57">
        <f t="shared" si="65"/>
        <v>6.4961474070425701E-4</v>
      </c>
      <c r="M212" s="70" t="str">
        <f t="shared" si="66"/>
        <v>4</v>
      </c>
      <c r="N212" s="74">
        <f t="shared" si="67"/>
        <v>8</v>
      </c>
      <c r="O212" s="56">
        <v>0</v>
      </c>
      <c r="P212" s="56">
        <v>0</v>
      </c>
      <c r="Q212" s="72">
        <f t="shared" si="68"/>
        <v>0</v>
      </c>
      <c r="R212" s="57">
        <f t="shared" si="69"/>
        <v>0</v>
      </c>
      <c r="S212" s="70" t="str" cm="1">
        <f t="array" ref="S212">_xlfn.IFS(R212&gt;20%,"10",R212&gt;10%,"7",R212&gt;0%,"4",R212=0,"0")</f>
        <v>0</v>
      </c>
      <c r="T212" s="74">
        <f t="shared" si="70"/>
        <v>0</v>
      </c>
      <c r="U212" s="55" t="s">
        <v>772</v>
      </c>
      <c r="V212" s="71" t="str">
        <f t="shared" si="71"/>
        <v>10</v>
      </c>
      <c r="W212" s="74">
        <f t="shared" si="72"/>
        <v>40</v>
      </c>
      <c r="X212" s="55">
        <f>VLOOKUP(A212,'NOTAS AUDITORIA-CONTINUA-OM'!$A:$C,3,0)</f>
        <v>2</v>
      </c>
      <c r="Y212" s="57">
        <f>VLOOKUP(A212,'NOTAS AUDITORIA-CONTINUA-OM'!$A:$D,4,0)</f>
        <v>3.3692722371967657E-4</v>
      </c>
      <c r="Z212" s="71" t="str">
        <f t="shared" si="73"/>
        <v>4</v>
      </c>
      <c r="AA212" s="74">
        <f t="shared" si="74"/>
        <v>12</v>
      </c>
      <c r="AB212" s="55">
        <f>VLOOKUP(A212,'OM em FOCO'!$B:$G,6,0)</f>
        <v>0</v>
      </c>
      <c r="AC212" s="71">
        <f t="shared" si="75"/>
        <v>0</v>
      </c>
      <c r="AD212" s="74">
        <f t="shared" si="76"/>
        <v>0</v>
      </c>
      <c r="AE212" s="71">
        <f>VLOOKUP(A212,OM_SIAFI!$B:$E,4,0)</f>
        <v>0</v>
      </c>
      <c r="AF212" s="74">
        <f t="shared" si="77"/>
        <v>0</v>
      </c>
      <c r="AG212" s="71">
        <f>VLOOKUP(A212,OM_SIAFI!$B:$F,5,0)</f>
        <v>0</v>
      </c>
      <c r="AH212" s="74">
        <f t="shared" si="78"/>
        <v>0</v>
      </c>
      <c r="AI212" s="86">
        <f t="shared" si="79"/>
        <v>72</v>
      </c>
      <c r="AJ212" s="166">
        <f t="shared" si="81"/>
        <v>211</v>
      </c>
    </row>
    <row r="213" spans="1:36" x14ac:dyDescent="0.25">
      <c r="A213" s="55">
        <v>791669</v>
      </c>
      <c r="B213" s="55" t="s">
        <v>566</v>
      </c>
      <c r="C213" s="56">
        <v>0</v>
      </c>
      <c r="D213" s="63">
        <f t="shared" si="80"/>
        <v>0</v>
      </c>
      <c r="E213" s="70" t="str" cm="1">
        <f t="array" ref="E213">_xlfn.IFS(D213&gt;20%,"10",D213&gt;10%,"7",D213&gt;0%,"4",D213=0,"0")</f>
        <v>0</v>
      </c>
      <c r="F213" s="74">
        <f t="shared" si="62"/>
        <v>0</v>
      </c>
      <c r="G213" s="56">
        <f>VLOOKUP(A213,PAGAMENTO!$A:$C,3,0)</f>
        <v>4958948.9600000009</v>
      </c>
      <c r="H213" s="57">
        <f t="shared" si="63"/>
        <v>1.8919922189940009E-4</v>
      </c>
      <c r="I213" s="70" t="str" cm="1">
        <f t="array" ref="I213">_xlfn.IFS(H213&gt;20%,"10",H213&gt;10%,"7",H213&gt;0%,"4",H213=0,"0")</f>
        <v>4</v>
      </c>
      <c r="J213" s="74">
        <f t="shared" si="64"/>
        <v>12</v>
      </c>
      <c r="K213" s="56">
        <f>VLOOKUP(A213,MUNIC!C:E,3,0)</f>
        <v>131949</v>
      </c>
      <c r="L213" s="57">
        <f t="shared" si="65"/>
        <v>6.2111704398589893E-4</v>
      </c>
      <c r="M213" s="70" t="str">
        <f t="shared" si="66"/>
        <v>4</v>
      </c>
      <c r="N213" s="74">
        <f t="shared" si="67"/>
        <v>8</v>
      </c>
      <c r="O213" s="56">
        <v>0</v>
      </c>
      <c r="P213" s="56">
        <v>0</v>
      </c>
      <c r="Q213" s="72">
        <f t="shared" si="68"/>
        <v>0</v>
      </c>
      <c r="R213" s="57">
        <f t="shared" si="69"/>
        <v>0</v>
      </c>
      <c r="S213" s="70" t="str" cm="1">
        <f t="array" ref="S213">_xlfn.IFS(R213&gt;20%,"10",R213&gt;10%,"7",R213&gt;0%,"4",R213=0,"0")</f>
        <v>0</v>
      </c>
      <c r="T213" s="74">
        <f t="shared" si="70"/>
        <v>0</v>
      </c>
      <c r="U213" s="55" t="s">
        <v>772</v>
      </c>
      <c r="V213" s="71" t="str">
        <f t="shared" si="71"/>
        <v>10</v>
      </c>
      <c r="W213" s="74">
        <f t="shared" si="72"/>
        <v>40</v>
      </c>
      <c r="X213" s="55">
        <f>VLOOKUP(A213,'NOTAS AUDITORIA-CONTINUA-OM'!$A:$C,3,0)</f>
        <v>3</v>
      </c>
      <c r="Y213" s="57">
        <f>VLOOKUP(A213,'NOTAS AUDITORIA-CONTINUA-OM'!$A:$D,4,0)</f>
        <v>5.0539083557951485E-4</v>
      </c>
      <c r="Z213" s="71" t="str">
        <f t="shared" si="73"/>
        <v>4</v>
      </c>
      <c r="AA213" s="74">
        <f t="shared" si="74"/>
        <v>12</v>
      </c>
      <c r="AB213" s="55">
        <f>VLOOKUP(A213,'OM em FOCO'!$B:$G,6,0)</f>
        <v>0</v>
      </c>
      <c r="AC213" s="71">
        <f t="shared" si="75"/>
        <v>0</v>
      </c>
      <c r="AD213" s="74">
        <f t="shared" si="76"/>
        <v>0</v>
      </c>
      <c r="AE213" s="71">
        <f>VLOOKUP(A213,OM_SIAFI!$B:$E,4,0)</f>
        <v>0</v>
      </c>
      <c r="AF213" s="74">
        <f t="shared" si="77"/>
        <v>0</v>
      </c>
      <c r="AG213" s="71">
        <f>VLOOKUP(A213,OM_SIAFI!$B:$F,5,0)</f>
        <v>0</v>
      </c>
      <c r="AH213" s="74">
        <f t="shared" si="78"/>
        <v>0</v>
      </c>
      <c r="AI213" s="86">
        <f t="shared" si="79"/>
        <v>72</v>
      </c>
      <c r="AJ213" s="166">
        <f t="shared" si="81"/>
        <v>212</v>
      </c>
    </row>
    <row r="214" spans="1:36" x14ac:dyDescent="0.25">
      <c r="A214" s="55">
        <v>784513</v>
      </c>
      <c r="B214" s="55" t="s">
        <v>410</v>
      </c>
      <c r="C214" s="56">
        <v>0</v>
      </c>
      <c r="D214" s="63">
        <f t="shared" si="80"/>
        <v>0</v>
      </c>
      <c r="E214" s="70" t="str" cm="1">
        <f t="array" ref="E214">_xlfn.IFS(D214&gt;20%,"10",D214&gt;10%,"7",D214&gt;0%,"4",D214=0,"0")</f>
        <v>0</v>
      </c>
      <c r="F214" s="74">
        <f t="shared" si="62"/>
        <v>0</v>
      </c>
      <c r="G214" s="56">
        <f>VLOOKUP(A214,PAGAMENTO!$A:$C,3,0)</f>
        <v>4911953.290000001</v>
      </c>
      <c r="H214" s="57">
        <f t="shared" si="63"/>
        <v>1.8740619191091618E-4</v>
      </c>
      <c r="I214" s="70" t="str" cm="1">
        <f t="array" ref="I214">_xlfn.IFS(H214&gt;20%,"10",H214&gt;10%,"7",H214&gt;0%,"4",H214=0,"0")</f>
        <v>4</v>
      </c>
      <c r="J214" s="74">
        <f t="shared" si="64"/>
        <v>12</v>
      </c>
      <c r="K214" s="56">
        <f>VLOOKUP(A214,MUNIC!C:E,3,0)</f>
        <v>117084</v>
      </c>
      <c r="L214" s="57">
        <f t="shared" si="65"/>
        <v>5.5114375992273523E-4</v>
      </c>
      <c r="M214" s="70" t="str">
        <f t="shared" si="66"/>
        <v>4</v>
      </c>
      <c r="N214" s="74">
        <f t="shared" si="67"/>
        <v>8</v>
      </c>
      <c r="O214" s="56">
        <v>0</v>
      </c>
      <c r="P214" s="56">
        <v>0</v>
      </c>
      <c r="Q214" s="72">
        <f t="shared" si="68"/>
        <v>0</v>
      </c>
      <c r="R214" s="57">
        <f t="shared" si="69"/>
        <v>0</v>
      </c>
      <c r="S214" s="70" t="str" cm="1">
        <f t="array" ref="S214">_xlfn.IFS(R214&gt;20%,"10",R214&gt;10%,"7",R214&gt;0%,"4",R214=0,"0")</f>
        <v>0</v>
      </c>
      <c r="T214" s="74">
        <f t="shared" si="70"/>
        <v>0</v>
      </c>
      <c r="U214" s="55" t="s">
        <v>772</v>
      </c>
      <c r="V214" s="71" t="str">
        <f t="shared" si="71"/>
        <v>10</v>
      </c>
      <c r="W214" s="74">
        <f t="shared" si="72"/>
        <v>40</v>
      </c>
      <c r="X214" s="55">
        <f>VLOOKUP(A214,'NOTAS AUDITORIA-CONTINUA-OM'!$A:$C,3,0)</f>
        <v>1</v>
      </c>
      <c r="Y214" s="57">
        <f>VLOOKUP(A214,'NOTAS AUDITORIA-CONTINUA-OM'!$A:$D,4,0)</f>
        <v>1.6846361185983828E-4</v>
      </c>
      <c r="Z214" s="71" t="str">
        <f t="shared" si="73"/>
        <v>4</v>
      </c>
      <c r="AA214" s="74">
        <f t="shared" si="74"/>
        <v>12</v>
      </c>
      <c r="AB214" s="55">
        <f>VLOOKUP(A214,'OM em FOCO'!$B:$G,6,0)</f>
        <v>0</v>
      </c>
      <c r="AC214" s="71">
        <f t="shared" si="75"/>
        <v>0</v>
      </c>
      <c r="AD214" s="74">
        <f t="shared" si="76"/>
        <v>0</v>
      </c>
      <c r="AE214" s="71">
        <f>VLOOKUP(A214,OM_SIAFI!$B:$E,4,0)</f>
        <v>0</v>
      </c>
      <c r="AF214" s="74">
        <f t="shared" si="77"/>
        <v>0</v>
      </c>
      <c r="AG214" s="71">
        <f>VLOOKUP(A214,OM_SIAFI!$B:$F,5,0)</f>
        <v>0</v>
      </c>
      <c r="AH214" s="74">
        <f t="shared" si="78"/>
        <v>0</v>
      </c>
      <c r="AI214" s="86">
        <f t="shared" si="79"/>
        <v>72</v>
      </c>
      <c r="AJ214" s="166">
        <f t="shared" si="81"/>
        <v>213</v>
      </c>
    </row>
    <row r="215" spans="1:36" x14ac:dyDescent="0.25">
      <c r="A215" s="55">
        <v>781148</v>
      </c>
      <c r="B215" s="55" t="s">
        <v>320</v>
      </c>
      <c r="C215" s="56">
        <v>0</v>
      </c>
      <c r="D215" s="63">
        <f t="shared" si="80"/>
        <v>0</v>
      </c>
      <c r="E215" s="70" t="str" cm="1">
        <f t="array" ref="E215">_xlfn.IFS(D215&gt;20%,"10",D215&gt;10%,"7",D215&gt;0%,"4",D215=0,"0")</f>
        <v>0</v>
      </c>
      <c r="F215" s="74">
        <f t="shared" si="62"/>
        <v>0</v>
      </c>
      <c r="G215" s="56">
        <f>VLOOKUP(A215,PAGAMENTO!$A:$C,3,0)</f>
        <v>4522897.87</v>
      </c>
      <c r="H215" s="57">
        <f t="shared" si="63"/>
        <v>1.7256252577652138E-4</v>
      </c>
      <c r="I215" s="70" t="str" cm="1">
        <f t="array" ref="I215">_xlfn.IFS(H215&gt;20%,"10",H215&gt;10%,"7",H215&gt;0%,"4",H215=0,"0")</f>
        <v>4</v>
      </c>
      <c r="J215" s="74">
        <f t="shared" si="64"/>
        <v>12</v>
      </c>
      <c r="K215" s="56">
        <f>VLOOKUP(A215,MUNIC!C:E,3,0)</f>
        <v>120986.65</v>
      </c>
      <c r="L215" s="57">
        <f t="shared" si="65"/>
        <v>5.6951451249919707E-4</v>
      </c>
      <c r="M215" s="70" t="str">
        <f t="shared" si="66"/>
        <v>4</v>
      </c>
      <c r="N215" s="74">
        <f t="shared" si="67"/>
        <v>8</v>
      </c>
      <c r="O215" s="56">
        <v>0</v>
      </c>
      <c r="P215" s="56">
        <v>0</v>
      </c>
      <c r="Q215" s="72">
        <f t="shared" si="68"/>
        <v>0</v>
      </c>
      <c r="R215" s="57">
        <f t="shared" si="69"/>
        <v>0</v>
      </c>
      <c r="S215" s="70" t="str" cm="1">
        <f t="array" ref="S215">_xlfn.IFS(R215&gt;20%,"10",R215&gt;10%,"7",R215&gt;0%,"4",R215=0,"0")</f>
        <v>0</v>
      </c>
      <c r="T215" s="74">
        <f t="shared" si="70"/>
        <v>0</v>
      </c>
      <c r="U215" s="55" t="s">
        <v>772</v>
      </c>
      <c r="V215" s="71" t="str">
        <f t="shared" si="71"/>
        <v>10</v>
      </c>
      <c r="W215" s="74">
        <f t="shared" si="72"/>
        <v>40</v>
      </c>
      <c r="X215" s="55">
        <f>VLOOKUP(A215,'NOTAS AUDITORIA-CONTINUA-OM'!$A:$C,3,0)</f>
        <v>4</v>
      </c>
      <c r="Y215" s="57">
        <f>VLOOKUP(A215,'NOTAS AUDITORIA-CONTINUA-OM'!$A:$D,4,0)</f>
        <v>6.7385444743935314E-4</v>
      </c>
      <c r="Z215" s="71" t="str">
        <f t="shared" si="73"/>
        <v>4</v>
      </c>
      <c r="AA215" s="74">
        <f t="shared" si="74"/>
        <v>12</v>
      </c>
      <c r="AB215" s="55">
        <f>VLOOKUP(A215,'OM em FOCO'!$B:$G,6,0)</f>
        <v>0</v>
      </c>
      <c r="AC215" s="71">
        <f t="shared" si="75"/>
        <v>0</v>
      </c>
      <c r="AD215" s="74">
        <f t="shared" si="76"/>
        <v>0</v>
      </c>
      <c r="AE215" s="71">
        <f>VLOOKUP(A215,OM_SIAFI!$B:$E,4,0)</f>
        <v>0</v>
      </c>
      <c r="AF215" s="74">
        <f t="shared" si="77"/>
        <v>0</v>
      </c>
      <c r="AG215" s="71">
        <f>VLOOKUP(A215,OM_SIAFI!$B:$F,5,0)</f>
        <v>0</v>
      </c>
      <c r="AH215" s="74">
        <f t="shared" si="78"/>
        <v>0</v>
      </c>
      <c r="AI215" s="86">
        <f t="shared" si="79"/>
        <v>72</v>
      </c>
      <c r="AJ215" s="166">
        <f t="shared" si="81"/>
        <v>214</v>
      </c>
    </row>
    <row r="216" spans="1:36" x14ac:dyDescent="0.25">
      <c r="A216" s="55">
        <v>784121</v>
      </c>
      <c r="B216" s="55" t="s">
        <v>395</v>
      </c>
      <c r="C216" s="56">
        <v>0</v>
      </c>
      <c r="D216" s="63">
        <f t="shared" si="80"/>
        <v>0</v>
      </c>
      <c r="E216" s="70" t="str" cm="1">
        <f t="array" ref="E216">_xlfn.IFS(D216&gt;20%,"10",D216&gt;10%,"7",D216&gt;0%,"4",D216=0,"0")</f>
        <v>0</v>
      </c>
      <c r="F216" s="74">
        <f t="shared" si="62"/>
        <v>0</v>
      </c>
      <c r="G216" s="56">
        <f>VLOOKUP(A216,PAGAMENTO!$A:$C,3,0)</f>
        <v>4433363.1899999995</v>
      </c>
      <c r="H216" s="57">
        <f t="shared" si="63"/>
        <v>1.6914650114596903E-4</v>
      </c>
      <c r="I216" s="70" t="str" cm="1">
        <f t="array" ref="I216">_xlfn.IFS(H216&gt;20%,"10",H216&gt;10%,"7",H216&gt;0%,"4",H216=0,"0")</f>
        <v>4</v>
      </c>
      <c r="J216" s="74">
        <f t="shared" si="64"/>
        <v>12</v>
      </c>
      <c r="K216" s="56">
        <f>VLOOKUP(A216,MUNIC!C:E,3,0)</f>
        <v>60867</v>
      </c>
      <c r="L216" s="57">
        <f t="shared" si="65"/>
        <v>2.8651623821544472E-4</v>
      </c>
      <c r="M216" s="70" t="str">
        <f t="shared" si="66"/>
        <v>4</v>
      </c>
      <c r="N216" s="74">
        <f t="shared" si="67"/>
        <v>8</v>
      </c>
      <c r="O216" s="56">
        <v>0</v>
      </c>
      <c r="P216" s="56">
        <v>0</v>
      </c>
      <c r="Q216" s="72">
        <f t="shared" si="68"/>
        <v>0</v>
      </c>
      <c r="R216" s="57">
        <f t="shared" si="69"/>
        <v>0</v>
      </c>
      <c r="S216" s="70" t="str" cm="1">
        <f t="array" ref="S216">_xlfn.IFS(R216&gt;20%,"10",R216&gt;10%,"7",R216&gt;0%,"4",R216=0,"0")</f>
        <v>0</v>
      </c>
      <c r="T216" s="74">
        <f t="shared" si="70"/>
        <v>0</v>
      </c>
      <c r="U216" s="55" t="s">
        <v>772</v>
      </c>
      <c r="V216" s="71" t="str">
        <f t="shared" si="71"/>
        <v>10</v>
      </c>
      <c r="W216" s="74">
        <f t="shared" si="72"/>
        <v>40</v>
      </c>
      <c r="X216" s="55">
        <f>VLOOKUP(A216,'NOTAS AUDITORIA-CONTINUA-OM'!$A:$C,3,0)</f>
        <v>2</v>
      </c>
      <c r="Y216" s="57">
        <f>VLOOKUP(A216,'NOTAS AUDITORIA-CONTINUA-OM'!$A:$D,4,0)</f>
        <v>3.3692722371967657E-4</v>
      </c>
      <c r="Z216" s="71" t="str">
        <f t="shared" si="73"/>
        <v>4</v>
      </c>
      <c r="AA216" s="74">
        <f t="shared" si="74"/>
        <v>12</v>
      </c>
      <c r="AB216" s="55">
        <f>VLOOKUP(A216,'OM em FOCO'!$B:$G,6,0)</f>
        <v>0</v>
      </c>
      <c r="AC216" s="71">
        <f t="shared" si="75"/>
        <v>0</v>
      </c>
      <c r="AD216" s="74">
        <f t="shared" si="76"/>
        <v>0</v>
      </c>
      <c r="AE216" s="71">
        <f>VLOOKUP(A216,OM_SIAFI!$B:$E,4,0)</f>
        <v>0</v>
      </c>
      <c r="AF216" s="74">
        <f t="shared" si="77"/>
        <v>0</v>
      </c>
      <c r="AG216" s="71">
        <f>VLOOKUP(A216,OM_SIAFI!$B:$F,5,0)</f>
        <v>0</v>
      </c>
      <c r="AH216" s="74">
        <f t="shared" si="78"/>
        <v>0</v>
      </c>
      <c r="AI216" s="86">
        <f t="shared" si="79"/>
        <v>72</v>
      </c>
      <c r="AJ216" s="166">
        <f t="shared" si="81"/>
        <v>215</v>
      </c>
    </row>
    <row r="217" spans="1:36" x14ac:dyDescent="0.25">
      <c r="A217" s="55">
        <v>786111</v>
      </c>
      <c r="B217" s="55" t="s">
        <v>451</v>
      </c>
      <c r="C217" s="56">
        <v>0</v>
      </c>
      <c r="D217" s="63">
        <f t="shared" si="80"/>
        <v>0</v>
      </c>
      <c r="E217" s="70" t="str" cm="1">
        <f t="array" ref="E217">_xlfn.IFS(D217&gt;20%,"10",D217&gt;10%,"7",D217&gt;0%,"4",D217=0,"0")</f>
        <v>0</v>
      </c>
      <c r="F217" s="74">
        <f t="shared" si="62"/>
        <v>0</v>
      </c>
      <c r="G217" s="56">
        <f>VLOOKUP(A217,PAGAMENTO!$A:$C,3,0)</f>
        <v>4354145.82</v>
      </c>
      <c r="H217" s="57">
        <f t="shared" si="63"/>
        <v>1.6612411376392251E-4</v>
      </c>
      <c r="I217" s="70" t="str" cm="1">
        <f t="array" ref="I217">_xlfn.IFS(H217&gt;20%,"10",H217&gt;10%,"7",H217&gt;0%,"4",H217=0,"0")</f>
        <v>4</v>
      </c>
      <c r="J217" s="74">
        <f t="shared" si="64"/>
        <v>12</v>
      </c>
      <c r="K217" s="56">
        <f>VLOOKUP(A217,MUNIC!C:E,3,0)</f>
        <v>113177.3</v>
      </c>
      <c r="L217" s="57">
        <f t="shared" si="65"/>
        <v>5.3275394298028236E-4</v>
      </c>
      <c r="M217" s="70" t="str">
        <f t="shared" si="66"/>
        <v>4</v>
      </c>
      <c r="N217" s="74">
        <f t="shared" si="67"/>
        <v>8</v>
      </c>
      <c r="O217" s="56">
        <v>0</v>
      </c>
      <c r="P217" s="56">
        <v>0</v>
      </c>
      <c r="Q217" s="72">
        <f t="shared" si="68"/>
        <v>0</v>
      </c>
      <c r="R217" s="57">
        <f t="shared" si="69"/>
        <v>0</v>
      </c>
      <c r="S217" s="70" t="str" cm="1">
        <f t="array" ref="S217">_xlfn.IFS(R217&gt;20%,"10",R217&gt;10%,"7",R217&gt;0%,"4",R217=0,"0")</f>
        <v>0</v>
      </c>
      <c r="T217" s="74">
        <f t="shared" si="70"/>
        <v>0</v>
      </c>
      <c r="U217" s="55" t="s">
        <v>772</v>
      </c>
      <c r="V217" s="71" t="str">
        <f t="shared" si="71"/>
        <v>10</v>
      </c>
      <c r="W217" s="74">
        <f t="shared" si="72"/>
        <v>40</v>
      </c>
      <c r="X217" s="55">
        <f>VLOOKUP(A217,'NOTAS AUDITORIA-CONTINUA-OM'!$A:$C,3,0)</f>
        <v>2</v>
      </c>
      <c r="Y217" s="57">
        <f>VLOOKUP(A217,'NOTAS AUDITORIA-CONTINUA-OM'!$A:$D,4,0)</f>
        <v>3.3692722371967657E-4</v>
      </c>
      <c r="Z217" s="71" t="str">
        <f t="shared" si="73"/>
        <v>4</v>
      </c>
      <c r="AA217" s="74">
        <f t="shared" si="74"/>
        <v>12</v>
      </c>
      <c r="AB217" s="55">
        <f>VLOOKUP(A217,'OM em FOCO'!$B:$G,6,0)</f>
        <v>0</v>
      </c>
      <c r="AC217" s="71">
        <f t="shared" si="75"/>
        <v>0</v>
      </c>
      <c r="AD217" s="74">
        <f t="shared" si="76"/>
        <v>0</v>
      </c>
      <c r="AE217" s="71">
        <f>VLOOKUP(A217,OM_SIAFI!$B:$E,4,0)</f>
        <v>0</v>
      </c>
      <c r="AF217" s="74">
        <f t="shared" si="77"/>
        <v>0</v>
      </c>
      <c r="AG217" s="71">
        <f>VLOOKUP(A217,OM_SIAFI!$B:$F,5,0)</f>
        <v>0</v>
      </c>
      <c r="AH217" s="74">
        <f t="shared" si="78"/>
        <v>0</v>
      </c>
      <c r="AI217" s="86">
        <f t="shared" si="79"/>
        <v>72</v>
      </c>
      <c r="AJ217" s="166">
        <f t="shared" si="81"/>
        <v>216</v>
      </c>
    </row>
    <row r="218" spans="1:36" x14ac:dyDescent="0.25">
      <c r="A218" s="55">
        <v>789145</v>
      </c>
      <c r="B218" s="55" t="s">
        <v>511</v>
      </c>
      <c r="C218" s="56">
        <v>0</v>
      </c>
      <c r="D218" s="63">
        <f t="shared" si="80"/>
        <v>0</v>
      </c>
      <c r="E218" s="70" t="str" cm="1">
        <f t="array" ref="E218">_xlfn.IFS(D218&gt;20%,"10",D218&gt;10%,"7",D218&gt;0%,"4",D218=0,"0")</f>
        <v>0</v>
      </c>
      <c r="F218" s="74">
        <f t="shared" si="62"/>
        <v>0</v>
      </c>
      <c r="G218" s="56">
        <f>VLOOKUP(A218,PAGAMENTO!$A:$C,3,0)</f>
        <v>4091011.9200000004</v>
      </c>
      <c r="H218" s="57">
        <f t="shared" si="63"/>
        <v>1.5608474261150101E-4</v>
      </c>
      <c r="I218" s="70" t="str" cm="1">
        <f t="array" ref="I218">_xlfn.IFS(H218&gt;20%,"10",H218&gt;10%,"7",H218&gt;0%,"4",H218=0,"0")</f>
        <v>4</v>
      </c>
      <c r="J218" s="74">
        <f t="shared" si="64"/>
        <v>12</v>
      </c>
      <c r="K218" s="56">
        <f>VLOOKUP(A218,MUNIC!C:E,3,0)</f>
        <v>86723.4</v>
      </c>
      <c r="L218" s="57">
        <f t="shared" si="65"/>
        <v>4.082287994028504E-4</v>
      </c>
      <c r="M218" s="70" t="str">
        <f t="shared" si="66"/>
        <v>4</v>
      </c>
      <c r="N218" s="74">
        <f t="shared" si="67"/>
        <v>8</v>
      </c>
      <c r="O218" s="56">
        <v>0</v>
      </c>
      <c r="P218" s="56">
        <v>0</v>
      </c>
      <c r="Q218" s="72">
        <f t="shared" si="68"/>
        <v>0</v>
      </c>
      <c r="R218" s="57">
        <f t="shared" si="69"/>
        <v>0</v>
      </c>
      <c r="S218" s="70" t="str" cm="1">
        <f t="array" ref="S218">_xlfn.IFS(R218&gt;20%,"10",R218&gt;10%,"7",R218&gt;0%,"4",R218=0,"0")</f>
        <v>0</v>
      </c>
      <c r="T218" s="74">
        <f t="shared" si="70"/>
        <v>0</v>
      </c>
      <c r="U218" s="55" t="s">
        <v>772</v>
      </c>
      <c r="V218" s="71" t="str">
        <f t="shared" si="71"/>
        <v>10</v>
      </c>
      <c r="W218" s="74">
        <f t="shared" si="72"/>
        <v>40</v>
      </c>
      <c r="X218" s="55">
        <f>VLOOKUP(A218,'NOTAS AUDITORIA-CONTINUA-OM'!$A:$C,3,0)</f>
        <v>4</v>
      </c>
      <c r="Y218" s="57">
        <f>VLOOKUP(A218,'NOTAS AUDITORIA-CONTINUA-OM'!$A:$D,4,0)</f>
        <v>6.7385444743935314E-4</v>
      </c>
      <c r="Z218" s="71" t="str">
        <f t="shared" si="73"/>
        <v>4</v>
      </c>
      <c r="AA218" s="74">
        <f t="shared" si="74"/>
        <v>12</v>
      </c>
      <c r="AB218" s="55">
        <f>VLOOKUP(A218,'OM em FOCO'!$B:$G,6,0)</f>
        <v>0</v>
      </c>
      <c r="AC218" s="71">
        <f t="shared" si="75"/>
        <v>0</v>
      </c>
      <c r="AD218" s="74">
        <f t="shared" si="76"/>
        <v>0</v>
      </c>
      <c r="AE218" s="71">
        <f>VLOOKUP(A218,OM_SIAFI!$B:$E,4,0)</f>
        <v>0</v>
      </c>
      <c r="AF218" s="74">
        <f t="shared" si="77"/>
        <v>0</v>
      </c>
      <c r="AG218" s="71">
        <f>VLOOKUP(A218,OM_SIAFI!$B:$F,5,0)</f>
        <v>0</v>
      </c>
      <c r="AH218" s="74">
        <f t="shared" si="78"/>
        <v>0</v>
      </c>
      <c r="AI218" s="86">
        <f t="shared" si="79"/>
        <v>72</v>
      </c>
      <c r="AJ218" s="166">
        <f t="shared" si="81"/>
        <v>217</v>
      </c>
    </row>
    <row r="219" spans="1:36" x14ac:dyDescent="0.25">
      <c r="A219" s="55">
        <v>784122</v>
      </c>
      <c r="B219" s="55" t="s">
        <v>396</v>
      </c>
      <c r="C219" s="56">
        <v>0</v>
      </c>
      <c r="D219" s="63">
        <f t="shared" si="80"/>
        <v>0</v>
      </c>
      <c r="E219" s="70" t="str" cm="1">
        <f t="array" ref="E219">_xlfn.IFS(D219&gt;20%,"10",D219&gt;10%,"7",D219&gt;0%,"4",D219=0,"0")</f>
        <v>0</v>
      </c>
      <c r="F219" s="74">
        <f t="shared" si="62"/>
        <v>0</v>
      </c>
      <c r="G219" s="56">
        <f>VLOOKUP(A219,PAGAMENTO!$A:$C,3,0)</f>
        <v>4077780.6900000004</v>
      </c>
      <c r="H219" s="57">
        <f t="shared" si="63"/>
        <v>1.5557993031337807E-4</v>
      </c>
      <c r="I219" s="70" t="str" cm="1">
        <f t="array" ref="I219">_xlfn.IFS(H219&gt;20%,"10",H219&gt;10%,"7",H219&gt;0%,"4",H219=0,"0")</f>
        <v>4</v>
      </c>
      <c r="J219" s="74">
        <f t="shared" si="64"/>
        <v>12</v>
      </c>
      <c r="K219" s="56">
        <f>VLOOKUP(A219,MUNIC!C:E,3,0)</f>
        <v>122366.6</v>
      </c>
      <c r="L219" s="57">
        <f t="shared" si="65"/>
        <v>5.7601028332617075E-4</v>
      </c>
      <c r="M219" s="70" t="str">
        <f t="shared" si="66"/>
        <v>4</v>
      </c>
      <c r="N219" s="74">
        <f t="shared" si="67"/>
        <v>8</v>
      </c>
      <c r="O219" s="56">
        <v>0</v>
      </c>
      <c r="P219" s="56">
        <v>0</v>
      </c>
      <c r="Q219" s="72">
        <f t="shared" si="68"/>
        <v>0</v>
      </c>
      <c r="R219" s="57">
        <f t="shared" si="69"/>
        <v>0</v>
      </c>
      <c r="S219" s="70" t="str" cm="1">
        <f t="array" ref="S219">_xlfn.IFS(R219&gt;20%,"10",R219&gt;10%,"7",R219&gt;0%,"4",R219=0,"0")</f>
        <v>0</v>
      </c>
      <c r="T219" s="74">
        <f t="shared" si="70"/>
        <v>0</v>
      </c>
      <c r="U219" s="55" t="s">
        <v>772</v>
      </c>
      <c r="V219" s="71" t="str">
        <f t="shared" si="71"/>
        <v>10</v>
      </c>
      <c r="W219" s="74">
        <f t="shared" si="72"/>
        <v>40</v>
      </c>
      <c r="X219" s="55">
        <f>VLOOKUP(A219,'NOTAS AUDITORIA-CONTINUA-OM'!$A:$C,3,0)</f>
        <v>2</v>
      </c>
      <c r="Y219" s="57">
        <f>VLOOKUP(A219,'NOTAS AUDITORIA-CONTINUA-OM'!$A:$D,4,0)</f>
        <v>3.3692722371967657E-4</v>
      </c>
      <c r="Z219" s="71" t="str">
        <f t="shared" si="73"/>
        <v>4</v>
      </c>
      <c r="AA219" s="74">
        <f t="shared" si="74"/>
        <v>12</v>
      </c>
      <c r="AB219" s="55">
        <f>VLOOKUP(A219,'OM em FOCO'!$B:$G,6,0)</f>
        <v>0</v>
      </c>
      <c r="AC219" s="71">
        <f t="shared" si="75"/>
        <v>0</v>
      </c>
      <c r="AD219" s="74">
        <f t="shared" si="76"/>
        <v>0</v>
      </c>
      <c r="AE219" s="71">
        <f>VLOOKUP(A219,OM_SIAFI!$B:$E,4,0)</f>
        <v>0</v>
      </c>
      <c r="AF219" s="74">
        <f t="shared" si="77"/>
        <v>0</v>
      </c>
      <c r="AG219" s="71">
        <f>VLOOKUP(A219,OM_SIAFI!$B:$F,5,0)</f>
        <v>0</v>
      </c>
      <c r="AH219" s="74">
        <f t="shared" si="78"/>
        <v>0</v>
      </c>
      <c r="AI219" s="86">
        <f t="shared" si="79"/>
        <v>72</v>
      </c>
      <c r="AJ219" s="166">
        <f t="shared" si="81"/>
        <v>218</v>
      </c>
    </row>
    <row r="220" spans="1:36" x14ac:dyDescent="0.25">
      <c r="A220" s="55">
        <v>782117</v>
      </c>
      <c r="B220" s="55" t="s">
        <v>345</v>
      </c>
      <c r="C220" s="56">
        <v>0</v>
      </c>
      <c r="D220" s="63">
        <f t="shared" si="80"/>
        <v>0</v>
      </c>
      <c r="E220" s="70" t="str" cm="1">
        <f t="array" ref="E220">_xlfn.IFS(D220&gt;20%,"10",D220&gt;10%,"7",D220&gt;0%,"4",D220=0,"0")</f>
        <v>0</v>
      </c>
      <c r="F220" s="74">
        <f t="shared" si="62"/>
        <v>0</v>
      </c>
      <c r="G220" s="56">
        <f>VLOOKUP(A220,PAGAMENTO!$A:$C,3,0)</f>
        <v>3995455.88</v>
      </c>
      <c r="H220" s="57">
        <f t="shared" si="63"/>
        <v>1.5243898449589661E-4</v>
      </c>
      <c r="I220" s="70" t="str" cm="1">
        <f t="array" ref="I220">_xlfn.IFS(H220&gt;20%,"10",H220&gt;10%,"7",H220&gt;0%,"4",H220=0,"0")</f>
        <v>4</v>
      </c>
      <c r="J220" s="74">
        <f t="shared" si="64"/>
        <v>12</v>
      </c>
      <c r="K220" s="56">
        <f>VLOOKUP(A220,MUNIC!C:E,3,0)</f>
        <v>109458.6</v>
      </c>
      <c r="L220" s="57">
        <f t="shared" si="65"/>
        <v>5.1524908919987965E-4</v>
      </c>
      <c r="M220" s="70" t="str">
        <f t="shared" si="66"/>
        <v>4</v>
      </c>
      <c r="N220" s="74">
        <f t="shared" si="67"/>
        <v>8</v>
      </c>
      <c r="O220" s="56">
        <v>0</v>
      </c>
      <c r="P220" s="56">
        <v>0</v>
      </c>
      <c r="Q220" s="72">
        <f t="shared" si="68"/>
        <v>0</v>
      </c>
      <c r="R220" s="57">
        <f t="shared" si="69"/>
        <v>0</v>
      </c>
      <c r="S220" s="70" t="str" cm="1">
        <f t="array" ref="S220">_xlfn.IFS(R220&gt;20%,"10",R220&gt;10%,"7",R220&gt;0%,"4",R220=0,"0")</f>
        <v>0</v>
      </c>
      <c r="T220" s="74">
        <f t="shared" si="70"/>
        <v>0</v>
      </c>
      <c r="U220" s="55" t="s">
        <v>772</v>
      </c>
      <c r="V220" s="71" t="str">
        <f t="shared" si="71"/>
        <v>10</v>
      </c>
      <c r="W220" s="74">
        <f t="shared" si="72"/>
        <v>40</v>
      </c>
      <c r="X220" s="55">
        <f>VLOOKUP(A220,'NOTAS AUDITORIA-CONTINUA-OM'!$A:$C,3,0)</f>
        <v>1</v>
      </c>
      <c r="Y220" s="57">
        <f>VLOOKUP(A220,'NOTAS AUDITORIA-CONTINUA-OM'!$A:$D,4,0)</f>
        <v>1.6846361185983828E-4</v>
      </c>
      <c r="Z220" s="71" t="str">
        <f t="shared" si="73"/>
        <v>4</v>
      </c>
      <c r="AA220" s="74">
        <f t="shared" si="74"/>
        <v>12</v>
      </c>
      <c r="AB220" s="55">
        <f>VLOOKUP(A220,'OM em FOCO'!$B:$G,6,0)</f>
        <v>0</v>
      </c>
      <c r="AC220" s="71">
        <f t="shared" si="75"/>
        <v>0</v>
      </c>
      <c r="AD220" s="74">
        <f t="shared" si="76"/>
        <v>0</v>
      </c>
      <c r="AE220" s="71">
        <f>VLOOKUP(A220,OM_SIAFI!$B:$E,4,0)</f>
        <v>0</v>
      </c>
      <c r="AF220" s="74">
        <f t="shared" si="77"/>
        <v>0</v>
      </c>
      <c r="AG220" s="71">
        <f>VLOOKUP(A220,OM_SIAFI!$B:$F,5,0)</f>
        <v>0</v>
      </c>
      <c r="AH220" s="74">
        <f t="shared" si="78"/>
        <v>0</v>
      </c>
      <c r="AI220" s="86">
        <f t="shared" si="79"/>
        <v>72</v>
      </c>
      <c r="AJ220" s="166">
        <f t="shared" si="81"/>
        <v>219</v>
      </c>
    </row>
    <row r="221" spans="1:36" x14ac:dyDescent="0.25">
      <c r="A221" s="55">
        <v>782115</v>
      </c>
      <c r="B221" s="55" t="s">
        <v>344</v>
      </c>
      <c r="C221" s="56">
        <v>0</v>
      </c>
      <c r="D221" s="63">
        <f t="shared" si="80"/>
        <v>0</v>
      </c>
      <c r="E221" s="70" t="str" cm="1">
        <f t="array" ref="E221">_xlfn.IFS(D221&gt;20%,"10",D221&gt;10%,"7",D221&gt;0%,"4",D221=0,"0")</f>
        <v>0</v>
      </c>
      <c r="F221" s="74">
        <f t="shared" si="62"/>
        <v>0</v>
      </c>
      <c r="G221" s="56">
        <f>VLOOKUP(A221,PAGAMENTO!$A:$C,3,0)</f>
        <v>3941112.31</v>
      </c>
      <c r="H221" s="57">
        <f t="shared" si="63"/>
        <v>1.5036560942344263E-4</v>
      </c>
      <c r="I221" s="70" t="str" cm="1">
        <f t="array" ref="I221">_xlfn.IFS(H221&gt;20%,"10",H221&gt;10%,"7",H221&gt;0%,"4",H221=0,"0")</f>
        <v>4</v>
      </c>
      <c r="J221" s="74">
        <f t="shared" si="64"/>
        <v>12</v>
      </c>
      <c r="K221" s="56">
        <f>VLOOKUP(A221,MUNIC!C:E,3,0)</f>
        <v>110282.4</v>
      </c>
      <c r="L221" s="57">
        <f t="shared" si="65"/>
        <v>5.1912692245996938E-4</v>
      </c>
      <c r="M221" s="70" t="str">
        <f t="shared" si="66"/>
        <v>4</v>
      </c>
      <c r="N221" s="74">
        <f t="shared" si="67"/>
        <v>8</v>
      </c>
      <c r="O221" s="56">
        <v>0</v>
      </c>
      <c r="P221" s="56">
        <v>0</v>
      </c>
      <c r="Q221" s="72">
        <f t="shared" si="68"/>
        <v>0</v>
      </c>
      <c r="R221" s="57">
        <f t="shared" si="69"/>
        <v>0</v>
      </c>
      <c r="S221" s="70" t="str" cm="1">
        <f t="array" ref="S221">_xlfn.IFS(R221&gt;20%,"10",R221&gt;10%,"7",R221&gt;0%,"4",R221=0,"0")</f>
        <v>0</v>
      </c>
      <c r="T221" s="74">
        <f t="shared" si="70"/>
        <v>0</v>
      </c>
      <c r="U221" s="55" t="s">
        <v>772</v>
      </c>
      <c r="V221" s="71" t="str">
        <f t="shared" si="71"/>
        <v>10</v>
      </c>
      <c r="W221" s="74">
        <f t="shared" si="72"/>
        <v>40</v>
      </c>
      <c r="X221" s="55">
        <f>VLOOKUP(A221,'NOTAS AUDITORIA-CONTINUA-OM'!$A:$C,3,0)</f>
        <v>2</v>
      </c>
      <c r="Y221" s="57">
        <f>VLOOKUP(A221,'NOTAS AUDITORIA-CONTINUA-OM'!$A:$D,4,0)</f>
        <v>3.3692722371967657E-4</v>
      </c>
      <c r="Z221" s="71" t="str">
        <f t="shared" si="73"/>
        <v>4</v>
      </c>
      <c r="AA221" s="74">
        <f t="shared" si="74"/>
        <v>12</v>
      </c>
      <c r="AB221" s="55">
        <f>VLOOKUP(A221,'OM em FOCO'!$B:$G,6,0)</f>
        <v>0</v>
      </c>
      <c r="AC221" s="71">
        <f t="shared" si="75"/>
        <v>0</v>
      </c>
      <c r="AD221" s="74">
        <f t="shared" si="76"/>
        <v>0</v>
      </c>
      <c r="AE221" s="71">
        <f>VLOOKUP(A221,OM_SIAFI!$B:$E,4,0)</f>
        <v>0</v>
      </c>
      <c r="AF221" s="74">
        <f t="shared" si="77"/>
        <v>0</v>
      </c>
      <c r="AG221" s="71">
        <f>VLOOKUP(A221,OM_SIAFI!$B:$F,5,0)</f>
        <v>0</v>
      </c>
      <c r="AH221" s="74">
        <f t="shared" si="78"/>
        <v>0</v>
      </c>
      <c r="AI221" s="86">
        <f t="shared" si="79"/>
        <v>72</v>
      </c>
      <c r="AJ221" s="166">
        <f t="shared" si="81"/>
        <v>220</v>
      </c>
    </row>
    <row r="222" spans="1:36" x14ac:dyDescent="0.25">
      <c r="A222" s="55">
        <v>783140</v>
      </c>
      <c r="B222" s="55" t="s">
        <v>365</v>
      </c>
      <c r="C222" s="56">
        <v>0</v>
      </c>
      <c r="D222" s="63">
        <f t="shared" si="80"/>
        <v>0</v>
      </c>
      <c r="E222" s="70" t="str" cm="1">
        <f t="array" ref="E222">_xlfn.IFS(D222&gt;20%,"10",D222&gt;10%,"7",D222&gt;0%,"4",D222=0,"0")</f>
        <v>0</v>
      </c>
      <c r="F222" s="74">
        <f t="shared" si="62"/>
        <v>0</v>
      </c>
      <c r="G222" s="56">
        <f>VLOOKUP(A222,PAGAMENTO!$A:$C,3,0)</f>
        <v>3923427.0400000005</v>
      </c>
      <c r="H222" s="57">
        <f t="shared" si="63"/>
        <v>1.4969086173999789E-4</v>
      </c>
      <c r="I222" s="70" t="str" cm="1">
        <f t="array" ref="I222">_xlfn.IFS(H222&gt;20%,"10",H222&gt;10%,"7",H222&gt;0%,"4",H222=0,"0")</f>
        <v>4</v>
      </c>
      <c r="J222" s="74">
        <f t="shared" si="64"/>
        <v>12</v>
      </c>
      <c r="K222" s="56">
        <f>VLOOKUP(A222,MUNIC!C:E,3,0)</f>
        <v>83240.2</v>
      </c>
      <c r="L222" s="57">
        <f t="shared" si="65"/>
        <v>3.9183250320044127E-4</v>
      </c>
      <c r="M222" s="70" t="str">
        <f t="shared" si="66"/>
        <v>4</v>
      </c>
      <c r="N222" s="74">
        <f t="shared" si="67"/>
        <v>8</v>
      </c>
      <c r="O222" s="56">
        <v>0</v>
      </c>
      <c r="P222" s="56">
        <v>0</v>
      </c>
      <c r="Q222" s="72">
        <f t="shared" si="68"/>
        <v>0</v>
      </c>
      <c r="R222" s="57">
        <f t="shared" si="69"/>
        <v>0</v>
      </c>
      <c r="S222" s="70" t="str" cm="1">
        <f t="array" ref="S222">_xlfn.IFS(R222&gt;20%,"10",R222&gt;10%,"7",R222&gt;0%,"4",R222=0,"0")</f>
        <v>0</v>
      </c>
      <c r="T222" s="74">
        <f t="shared" si="70"/>
        <v>0</v>
      </c>
      <c r="U222" s="55" t="s">
        <v>772</v>
      </c>
      <c r="V222" s="71" t="str">
        <f t="shared" si="71"/>
        <v>10</v>
      </c>
      <c r="W222" s="74">
        <f t="shared" si="72"/>
        <v>40</v>
      </c>
      <c r="X222" s="55">
        <f>VLOOKUP(A222,'NOTAS AUDITORIA-CONTINUA-OM'!$A:$C,3,0)</f>
        <v>3</v>
      </c>
      <c r="Y222" s="57">
        <f>VLOOKUP(A222,'NOTAS AUDITORIA-CONTINUA-OM'!$A:$D,4,0)</f>
        <v>5.0539083557951485E-4</v>
      </c>
      <c r="Z222" s="71" t="str">
        <f t="shared" si="73"/>
        <v>4</v>
      </c>
      <c r="AA222" s="74">
        <f t="shared" si="74"/>
        <v>12</v>
      </c>
      <c r="AB222" s="55">
        <f>VLOOKUP(A222,'OM em FOCO'!$B:$G,6,0)</f>
        <v>0</v>
      </c>
      <c r="AC222" s="71">
        <f t="shared" si="75"/>
        <v>0</v>
      </c>
      <c r="AD222" s="74">
        <f t="shared" si="76"/>
        <v>0</v>
      </c>
      <c r="AE222" s="71">
        <f>VLOOKUP(A222,OM_SIAFI!$B:$E,4,0)</f>
        <v>0</v>
      </c>
      <c r="AF222" s="74">
        <f t="shared" si="77"/>
        <v>0</v>
      </c>
      <c r="AG222" s="71">
        <f>VLOOKUP(A222,OM_SIAFI!$B:$F,5,0)</f>
        <v>0</v>
      </c>
      <c r="AH222" s="74">
        <f t="shared" si="78"/>
        <v>0</v>
      </c>
      <c r="AI222" s="86">
        <f t="shared" si="79"/>
        <v>72</v>
      </c>
      <c r="AJ222" s="166">
        <f t="shared" si="81"/>
        <v>221</v>
      </c>
    </row>
    <row r="223" spans="1:36" x14ac:dyDescent="0.25">
      <c r="A223" s="55">
        <v>784514</v>
      </c>
      <c r="B223" s="55" t="s">
        <v>411</v>
      </c>
      <c r="C223" s="56">
        <v>0</v>
      </c>
      <c r="D223" s="63">
        <f t="shared" si="80"/>
        <v>0</v>
      </c>
      <c r="E223" s="70" t="str" cm="1">
        <f t="array" ref="E223">_xlfn.IFS(D223&gt;20%,"10",D223&gt;10%,"7",D223&gt;0%,"4",D223=0,"0")</f>
        <v>0</v>
      </c>
      <c r="F223" s="74">
        <f t="shared" si="62"/>
        <v>0</v>
      </c>
      <c r="G223" s="56">
        <f>VLOOKUP(A223,PAGAMENTO!$A:$C,3,0)</f>
        <v>3910428.3300000005</v>
      </c>
      <c r="H223" s="57">
        <f t="shared" si="63"/>
        <v>1.491949207981706E-4</v>
      </c>
      <c r="I223" s="70" t="str" cm="1">
        <f t="array" ref="I223">_xlfn.IFS(H223&gt;20%,"10",H223&gt;10%,"7",H223&gt;0%,"4",H223=0,"0")</f>
        <v>4</v>
      </c>
      <c r="J223" s="74">
        <f t="shared" si="64"/>
        <v>12</v>
      </c>
      <c r="K223" s="56">
        <f>VLOOKUP(A223,MUNIC!C:E,3,0)</f>
        <v>121225.8</v>
      </c>
      <c r="L223" s="57">
        <f t="shared" si="65"/>
        <v>5.7064025154283699E-4</v>
      </c>
      <c r="M223" s="70" t="str">
        <f t="shared" si="66"/>
        <v>4</v>
      </c>
      <c r="N223" s="74">
        <f t="shared" si="67"/>
        <v>8</v>
      </c>
      <c r="O223" s="56">
        <v>0</v>
      </c>
      <c r="P223" s="56">
        <v>0</v>
      </c>
      <c r="Q223" s="72">
        <f t="shared" si="68"/>
        <v>0</v>
      </c>
      <c r="R223" s="57">
        <f t="shared" si="69"/>
        <v>0</v>
      </c>
      <c r="S223" s="70" t="str" cm="1">
        <f t="array" ref="S223">_xlfn.IFS(R223&gt;20%,"10",R223&gt;10%,"7",R223&gt;0%,"4",R223=0,"0")</f>
        <v>0</v>
      </c>
      <c r="T223" s="74">
        <f t="shared" si="70"/>
        <v>0</v>
      </c>
      <c r="U223" s="55" t="s">
        <v>772</v>
      </c>
      <c r="V223" s="71" t="str">
        <f t="shared" si="71"/>
        <v>10</v>
      </c>
      <c r="W223" s="74">
        <f t="shared" si="72"/>
        <v>40</v>
      </c>
      <c r="X223" s="55">
        <f>VLOOKUP(A223,'NOTAS AUDITORIA-CONTINUA-OM'!$A:$C,3,0)</f>
        <v>2</v>
      </c>
      <c r="Y223" s="57">
        <f>VLOOKUP(A223,'NOTAS AUDITORIA-CONTINUA-OM'!$A:$D,4,0)</f>
        <v>3.3692722371967657E-4</v>
      </c>
      <c r="Z223" s="71" t="str">
        <f t="shared" si="73"/>
        <v>4</v>
      </c>
      <c r="AA223" s="74">
        <f t="shared" si="74"/>
        <v>12</v>
      </c>
      <c r="AB223" s="55">
        <f>VLOOKUP(A223,'OM em FOCO'!$B:$G,6,0)</f>
        <v>0</v>
      </c>
      <c r="AC223" s="71">
        <f t="shared" si="75"/>
        <v>0</v>
      </c>
      <c r="AD223" s="74">
        <f t="shared" si="76"/>
        <v>0</v>
      </c>
      <c r="AE223" s="71">
        <f>VLOOKUP(A223,OM_SIAFI!$B:$E,4,0)</f>
        <v>0</v>
      </c>
      <c r="AF223" s="74">
        <f t="shared" si="77"/>
        <v>0</v>
      </c>
      <c r="AG223" s="71">
        <f>VLOOKUP(A223,OM_SIAFI!$B:$F,5,0)</f>
        <v>0</v>
      </c>
      <c r="AH223" s="74">
        <f t="shared" si="78"/>
        <v>0</v>
      </c>
      <c r="AI223" s="86">
        <f t="shared" si="79"/>
        <v>72</v>
      </c>
      <c r="AJ223" s="166">
        <f t="shared" si="81"/>
        <v>222</v>
      </c>
    </row>
    <row r="224" spans="1:36" x14ac:dyDescent="0.25">
      <c r="A224" s="55">
        <v>782118</v>
      </c>
      <c r="B224" s="55" t="s">
        <v>346</v>
      </c>
      <c r="C224" s="56">
        <v>0</v>
      </c>
      <c r="D224" s="63">
        <f t="shared" si="80"/>
        <v>0</v>
      </c>
      <c r="E224" s="70" t="str" cm="1">
        <f t="array" ref="E224">_xlfn.IFS(D224&gt;20%,"10",D224&gt;10%,"7",D224&gt;0%,"4",D224=0,"0")</f>
        <v>0</v>
      </c>
      <c r="F224" s="74">
        <f t="shared" si="62"/>
        <v>0</v>
      </c>
      <c r="G224" s="56">
        <f>VLOOKUP(A224,PAGAMENTO!$A:$C,3,0)</f>
        <v>3880858.21</v>
      </c>
      <c r="H224" s="57">
        <f t="shared" si="63"/>
        <v>1.4806672937281017E-4</v>
      </c>
      <c r="I224" s="70" t="str" cm="1">
        <f t="array" ref="I224">_xlfn.IFS(H224&gt;20%,"10",H224&gt;10%,"7",H224&gt;0%,"4",H224=0,"0")</f>
        <v>4</v>
      </c>
      <c r="J224" s="74">
        <f t="shared" si="64"/>
        <v>12</v>
      </c>
      <c r="K224" s="56">
        <f>VLOOKUP(A224,MUNIC!C:E,3,0)</f>
        <v>110879.4</v>
      </c>
      <c r="L224" s="57">
        <f t="shared" si="65"/>
        <v>5.2193715122456465E-4</v>
      </c>
      <c r="M224" s="70" t="str">
        <f t="shared" si="66"/>
        <v>4</v>
      </c>
      <c r="N224" s="74">
        <f t="shared" si="67"/>
        <v>8</v>
      </c>
      <c r="O224" s="56">
        <v>0</v>
      </c>
      <c r="P224" s="56">
        <v>0</v>
      </c>
      <c r="Q224" s="72">
        <f t="shared" si="68"/>
        <v>0</v>
      </c>
      <c r="R224" s="57">
        <f t="shared" si="69"/>
        <v>0</v>
      </c>
      <c r="S224" s="70" t="str" cm="1">
        <f t="array" ref="S224">_xlfn.IFS(R224&gt;20%,"10",R224&gt;10%,"7",R224&gt;0%,"4",R224=0,"0")</f>
        <v>0</v>
      </c>
      <c r="T224" s="74">
        <f t="shared" si="70"/>
        <v>0</v>
      </c>
      <c r="U224" s="55" t="s">
        <v>772</v>
      </c>
      <c r="V224" s="71" t="str">
        <f t="shared" si="71"/>
        <v>10</v>
      </c>
      <c r="W224" s="74">
        <f t="shared" si="72"/>
        <v>40</v>
      </c>
      <c r="X224" s="55">
        <f>VLOOKUP(A224,'NOTAS AUDITORIA-CONTINUA-OM'!$A:$C,3,0)</f>
        <v>1</v>
      </c>
      <c r="Y224" s="57">
        <f>VLOOKUP(A224,'NOTAS AUDITORIA-CONTINUA-OM'!$A:$D,4,0)</f>
        <v>1.6846361185983828E-4</v>
      </c>
      <c r="Z224" s="71" t="str">
        <f t="shared" si="73"/>
        <v>4</v>
      </c>
      <c r="AA224" s="74">
        <f t="shared" si="74"/>
        <v>12</v>
      </c>
      <c r="AB224" s="55">
        <f>VLOOKUP(A224,'OM em FOCO'!$B:$G,6,0)</f>
        <v>0</v>
      </c>
      <c r="AC224" s="71">
        <f t="shared" si="75"/>
        <v>0</v>
      </c>
      <c r="AD224" s="74">
        <f t="shared" si="76"/>
        <v>0</v>
      </c>
      <c r="AE224" s="71">
        <f>VLOOKUP(A224,OM_SIAFI!$B:$E,4,0)</f>
        <v>0</v>
      </c>
      <c r="AF224" s="74">
        <f t="shared" si="77"/>
        <v>0</v>
      </c>
      <c r="AG224" s="71">
        <f>VLOOKUP(A224,OM_SIAFI!$B:$F,5,0)</f>
        <v>0</v>
      </c>
      <c r="AH224" s="74">
        <f t="shared" si="78"/>
        <v>0</v>
      </c>
      <c r="AI224" s="86">
        <f t="shared" si="79"/>
        <v>72</v>
      </c>
      <c r="AJ224" s="166">
        <f t="shared" si="81"/>
        <v>223</v>
      </c>
    </row>
    <row r="225" spans="1:36" x14ac:dyDescent="0.25">
      <c r="A225" s="55">
        <v>782024</v>
      </c>
      <c r="B225" s="55" t="s">
        <v>341</v>
      </c>
      <c r="C225" s="56">
        <v>0</v>
      </c>
      <c r="D225" s="63">
        <f t="shared" si="80"/>
        <v>0</v>
      </c>
      <c r="E225" s="70" t="str" cm="1">
        <f t="array" ref="E225">_xlfn.IFS(D225&gt;20%,"10",D225&gt;10%,"7",D225&gt;0%,"4",D225=0,"0")</f>
        <v>0</v>
      </c>
      <c r="F225" s="74">
        <f t="shared" si="62"/>
        <v>0</v>
      </c>
      <c r="G225" s="56">
        <f>VLOOKUP(A225,PAGAMENTO!$A:$C,3,0)</f>
        <v>3868606.3599999994</v>
      </c>
      <c r="H225" s="57">
        <f t="shared" si="63"/>
        <v>1.4759928344716623E-4</v>
      </c>
      <c r="I225" s="70" t="str" cm="1">
        <f t="array" ref="I225">_xlfn.IFS(H225&gt;20%,"10",H225&gt;10%,"7",H225&gt;0%,"4",H225=0,"0")</f>
        <v>4</v>
      </c>
      <c r="J225" s="74">
        <f t="shared" si="64"/>
        <v>12</v>
      </c>
      <c r="K225" s="56">
        <f>VLOOKUP(A225,MUNIC!C:E,3,0)</f>
        <v>106397.85</v>
      </c>
      <c r="L225" s="57">
        <f t="shared" si="65"/>
        <v>5.0084137112410923E-4</v>
      </c>
      <c r="M225" s="70" t="str">
        <f t="shared" si="66"/>
        <v>4</v>
      </c>
      <c r="N225" s="74">
        <f t="shared" si="67"/>
        <v>8</v>
      </c>
      <c r="O225" s="56">
        <v>0</v>
      </c>
      <c r="P225" s="56">
        <v>0</v>
      </c>
      <c r="Q225" s="72">
        <f t="shared" si="68"/>
        <v>0</v>
      </c>
      <c r="R225" s="57">
        <f t="shared" si="69"/>
        <v>0</v>
      </c>
      <c r="S225" s="70" t="str" cm="1">
        <f t="array" ref="S225">_xlfn.IFS(R225&gt;20%,"10",R225&gt;10%,"7",R225&gt;0%,"4",R225=0,"0")</f>
        <v>0</v>
      </c>
      <c r="T225" s="74">
        <f t="shared" si="70"/>
        <v>0</v>
      </c>
      <c r="U225" s="55" t="s">
        <v>772</v>
      </c>
      <c r="V225" s="71" t="str">
        <f t="shared" si="71"/>
        <v>10</v>
      </c>
      <c r="W225" s="74">
        <f t="shared" si="72"/>
        <v>40</v>
      </c>
      <c r="X225" s="55">
        <f>VLOOKUP(A225,'NOTAS AUDITORIA-CONTINUA-OM'!$A:$C,3,0)</f>
        <v>2</v>
      </c>
      <c r="Y225" s="57">
        <f>VLOOKUP(A225,'NOTAS AUDITORIA-CONTINUA-OM'!$A:$D,4,0)</f>
        <v>3.3692722371967657E-4</v>
      </c>
      <c r="Z225" s="71" t="str">
        <f t="shared" si="73"/>
        <v>4</v>
      </c>
      <c r="AA225" s="74">
        <f t="shared" si="74"/>
        <v>12</v>
      </c>
      <c r="AB225" s="55">
        <f>VLOOKUP(A225,'OM em FOCO'!$B:$G,6,0)</f>
        <v>0</v>
      </c>
      <c r="AC225" s="71">
        <f t="shared" si="75"/>
        <v>0</v>
      </c>
      <c r="AD225" s="74">
        <f t="shared" si="76"/>
        <v>0</v>
      </c>
      <c r="AE225" s="71">
        <f>VLOOKUP(A225,OM_SIAFI!$B:$E,4,0)</f>
        <v>0</v>
      </c>
      <c r="AF225" s="74">
        <f t="shared" si="77"/>
        <v>0</v>
      </c>
      <c r="AG225" s="71">
        <f>VLOOKUP(A225,OM_SIAFI!$B:$F,5,0)</f>
        <v>0</v>
      </c>
      <c r="AH225" s="74">
        <f t="shared" si="78"/>
        <v>0</v>
      </c>
      <c r="AI225" s="86">
        <f t="shared" si="79"/>
        <v>72</v>
      </c>
      <c r="AJ225" s="166">
        <f t="shared" si="81"/>
        <v>224</v>
      </c>
    </row>
    <row r="226" spans="1:36" x14ac:dyDescent="0.25">
      <c r="A226" s="55">
        <v>789144</v>
      </c>
      <c r="B226" s="55" t="s">
        <v>510</v>
      </c>
      <c r="C226" s="56">
        <v>0</v>
      </c>
      <c r="D226" s="63">
        <f t="shared" si="80"/>
        <v>0</v>
      </c>
      <c r="E226" s="70" t="str" cm="1">
        <f t="array" ref="E226">_xlfn.IFS(D226&gt;20%,"10",D226&gt;10%,"7",D226&gt;0%,"4",D226=0,"0")</f>
        <v>0</v>
      </c>
      <c r="F226" s="74">
        <f t="shared" si="62"/>
        <v>0</v>
      </c>
      <c r="G226" s="56">
        <f>VLOOKUP(A226,PAGAMENTO!$A:$C,3,0)</f>
        <v>3828517.8699999996</v>
      </c>
      <c r="H226" s="57">
        <f t="shared" si="63"/>
        <v>1.4606978371318997E-4</v>
      </c>
      <c r="I226" s="70" t="str" cm="1">
        <f t="array" ref="I226">_xlfn.IFS(H226&gt;20%,"10",H226&gt;10%,"7",H226&gt;0%,"4",H226=0,"0")</f>
        <v>4</v>
      </c>
      <c r="J226" s="74">
        <f t="shared" si="64"/>
        <v>12</v>
      </c>
      <c r="K226" s="56">
        <f>VLOOKUP(A226,MUNIC!C:E,3,0)</f>
        <v>74521.8</v>
      </c>
      <c r="L226" s="57">
        <f t="shared" si="65"/>
        <v>3.5079280728545398E-4</v>
      </c>
      <c r="M226" s="70" t="str">
        <f t="shared" si="66"/>
        <v>4</v>
      </c>
      <c r="N226" s="74">
        <f t="shared" si="67"/>
        <v>8</v>
      </c>
      <c r="O226" s="56">
        <v>0</v>
      </c>
      <c r="P226" s="56">
        <v>0</v>
      </c>
      <c r="Q226" s="72">
        <f t="shared" si="68"/>
        <v>0</v>
      </c>
      <c r="R226" s="57">
        <f t="shared" si="69"/>
        <v>0</v>
      </c>
      <c r="S226" s="70" t="str" cm="1">
        <f t="array" ref="S226">_xlfn.IFS(R226&gt;20%,"10",R226&gt;10%,"7",R226&gt;0%,"4",R226=0,"0")</f>
        <v>0</v>
      </c>
      <c r="T226" s="74">
        <f t="shared" si="70"/>
        <v>0</v>
      </c>
      <c r="U226" s="55" t="s">
        <v>772</v>
      </c>
      <c r="V226" s="71" t="str">
        <f t="shared" si="71"/>
        <v>10</v>
      </c>
      <c r="W226" s="74">
        <f t="shared" si="72"/>
        <v>40</v>
      </c>
      <c r="X226" s="55">
        <f>VLOOKUP(A226,'NOTAS AUDITORIA-CONTINUA-OM'!$A:$C,3,0)</f>
        <v>2</v>
      </c>
      <c r="Y226" s="57">
        <f>VLOOKUP(A226,'NOTAS AUDITORIA-CONTINUA-OM'!$A:$D,4,0)</f>
        <v>3.3692722371967657E-4</v>
      </c>
      <c r="Z226" s="71" t="str">
        <f t="shared" si="73"/>
        <v>4</v>
      </c>
      <c r="AA226" s="74">
        <f t="shared" si="74"/>
        <v>12</v>
      </c>
      <c r="AB226" s="55">
        <f>VLOOKUP(A226,'OM em FOCO'!$B:$G,6,0)</f>
        <v>0</v>
      </c>
      <c r="AC226" s="71">
        <f t="shared" si="75"/>
        <v>0</v>
      </c>
      <c r="AD226" s="74">
        <f t="shared" si="76"/>
        <v>0</v>
      </c>
      <c r="AE226" s="71">
        <f>VLOOKUP(A226,OM_SIAFI!$B:$E,4,0)</f>
        <v>0</v>
      </c>
      <c r="AF226" s="74">
        <f t="shared" si="77"/>
        <v>0</v>
      </c>
      <c r="AG226" s="71">
        <f>VLOOKUP(A226,OM_SIAFI!$B:$F,5,0)</f>
        <v>0</v>
      </c>
      <c r="AH226" s="74">
        <f t="shared" si="78"/>
        <v>0</v>
      </c>
      <c r="AI226" s="86">
        <f t="shared" si="79"/>
        <v>72</v>
      </c>
      <c r="AJ226" s="166">
        <f t="shared" si="81"/>
        <v>225</v>
      </c>
    </row>
    <row r="227" spans="1:36" x14ac:dyDescent="0.25">
      <c r="A227" s="55">
        <v>783511</v>
      </c>
      <c r="B227" s="55" t="s">
        <v>382</v>
      </c>
      <c r="C227" s="56">
        <v>0</v>
      </c>
      <c r="D227" s="63">
        <f t="shared" si="80"/>
        <v>0</v>
      </c>
      <c r="E227" s="70" t="str" cm="1">
        <f t="array" ref="E227">_xlfn.IFS(D227&gt;20%,"10",D227&gt;10%,"7",D227&gt;0%,"4",D227=0,"0")</f>
        <v>0</v>
      </c>
      <c r="F227" s="74">
        <f t="shared" si="62"/>
        <v>0</v>
      </c>
      <c r="G227" s="56">
        <f>VLOOKUP(A227,PAGAMENTO!$A:$C,3,0)</f>
        <v>3822479.71</v>
      </c>
      <c r="H227" s="57">
        <f t="shared" si="63"/>
        <v>1.4583940925623972E-4</v>
      </c>
      <c r="I227" s="70" t="str" cm="1">
        <f t="array" ref="I227">_xlfn.IFS(H227&gt;20%,"10",H227&gt;10%,"7",H227&gt;0%,"4",H227=0,"0")</f>
        <v>4</v>
      </c>
      <c r="J227" s="74">
        <f t="shared" si="64"/>
        <v>12</v>
      </c>
      <c r="K227" s="56">
        <f>VLOOKUP(A227,MUNIC!C:E,3,0)</f>
        <v>86191.6</v>
      </c>
      <c r="L227" s="57">
        <f t="shared" si="65"/>
        <v>4.0572548339445555E-4</v>
      </c>
      <c r="M227" s="70" t="str">
        <f t="shared" si="66"/>
        <v>4</v>
      </c>
      <c r="N227" s="74">
        <f t="shared" si="67"/>
        <v>8</v>
      </c>
      <c r="O227" s="56">
        <v>0</v>
      </c>
      <c r="P227" s="56">
        <v>0</v>
      </c>
      <c r="Q227" s="72">
        <f t="shared" si="68"/>
        <v>0</v>
      </c>
      <c r="R227" s="57">
        <f t="shared" si="69"/>
        <v>0</v>
      </c>
      <c r="S227" s="70" t="str" cm="1">
        <f t="array" ref="S227">_xlfn.IFS(R227&gt;20%,"10",R227&gt;10%,"7",R227&gt;0%,"4",R227=0,"0")</f>
        <v>0</v>
      </c>
      <c r="T227" s="74">
        <f t="shared" si="70"/>
        <v>0</v>
      </c>
      <c r="U227" s="55" t="s">
        <v>772</v>
      </c>
      <c r="V227" s="71" t="str">
        <f t="shared" si="71"/>
        <v>10</v>
      </c>
      <c r="W227" s="74">
        <f t="shared" si="72"/>
        <v>40</v>
      </c>
      <c r="X227" s="55">
        <f>VLOOKUP(A227,'NOTAS AUDITORIA-CONTINUA-OM'!$A:$C,3,0)</f>
        <v>2</v>
      </c>
      <c r="Y227" s="57">
        <f>VLOOKUP(A227,'NOTAS AUDITORIA-CONTINUA-OM'!$A:$D,4,0)</f>
        <v>3.3692722371967657E-4</v>
      </c>
      <c r="Z227" s="71" t="str">
        <f t="shared" si="73"/>
        <v>4</v>
      </c>
      <c r="AA227" s="74">
        <f t="shared" si="74"/>
        <v>12</v>
      </c>
      <c r="AB227" s="55">
        <f>VLOOKUP(A227,'OM em FOCO'!$B:$G,6,0)</f>
        <v>0</v>
      </c>
      <c r="AC227" s="71">
        <f t="shared" si="75"/>
        <v>0</v>
      </c>
      <c r="AD227" s="74">
        <f t="shared" si="76"/>
        <v>0</v>
      </c>
      <c r="AE227" s="71">
        <f>VLOOKUP(A227,OM_SIAFI!$B:$E,4,0)</f>
        <v>0</v>
      </c>
      <c r="AF227" s="74">
        <f t="shared" si="77"/>
        <v>0</v>
      </c>
      <c r="AG227" s="71">
        <f>VLOOKUP(A227,OM_SIAFI!$B:$F,5,0)</f>
        <v>0</v>
      </c>
      <c r="AH227" s="74">
        <f t="shared" si="78"/>
        <v>0</v>
      </c>
      <c r="AI227" s="86">
        <f t="shared" si="79"/>
        <v>72</v>
      </c>
      <c r="AJ227" s="166">
        <f t="shared" si="81"/>
        <v>226</v>
      </c>
    </row>
    <row r="228" spans="1:36" x14ac:dyDescent="0.25">
      <c r="A228" s="55">
        <v>783141</v>
      </c>
      <c r="B228" s="55" t="s">
        <v>366</v>
      </c>
      <c r="C228" s="56">
        <v>0</v>
      </c>
      <c r="D228" s="63">
        <f t="shared" si="80"/>
        <v>0</v>
      </c>
      <c r="E228" s="70" t="str" cm="1">
        <f t="array" ref="E228">_xlfn.IFS(D228&gt;20%,"10",D228&gt;10%,"7",D228&gt;0%,"4",D228=0,"0")</f>
        <v>0</v>
      </c>
      <c r="F228" s="74">
        <f t="shared" si="62"/>
        <v>0</v>
      </c>
      <c r="G228" s="56">
        <f>VLOOKUP(A228,PAGAMENTO!$A:$C,3,0)</f>
        <v>3810878.5200000005</v>
      </c>
      <c r="H228" s="57">
        <f t="shared" si="63"/>
        <v>1.4539678801960029E-4</v>
      </c>
      <c r="I228" s="70" t="str" cm="1">
        <f t="array" ref="I228">_xlfn.IFS(H228&gt;20%,"10",H228&gt;10%,"7",H228&gt;0%,"4",H228=0,"0")</f>
        <v>4</v>
      </c>
      <c r="J228" s="74">
        <f t="shared" si="64"/>
        <v>12</v>
      </c>
      <c r="K228" s="56">
        <f>VLOOKUP(A228,MUNIC!C:E,3,0)</f>
        <v>127167.95</v>
      </c>
      <c r="L228" s="57">
        <f t="shared" si="65"/>
        <v>5.9861144225228382E-4</v>
      </c>
      <c r="M228" s="70" t="str">
        <f t="shared" si="66"/>
        <v>4</v>
      </c>
      <c r="N228" s="74">
        <f t="shared" si="67"/>
        <v>8</v>
      </c>
      <c r="O228" s="56">
        <v>0</v>
      </c>
      <c r="P228" s="56">
        <v>0</v>
      </c>
      <c r="Q228" s="72">
        <f t="shared" si="68"/>
        <v>0</v>
      </c>
      <c r="R228" s="57">
        <f t="shared" si="69"/>
        <v>0</v>
      </c>
      <c r="S228" s="70" t="str" cm="1">
        <f t="array" ref="S228">_xlfn.IFS(R228&gt;20%,"10",R228&gt;10%,"7",R228&gt;0%,"4",R228=0,"0")</f>
        <v>0</v>
      </c>
      <c r="T228" s="74">
        <f t="shared" si="70"/>
        <v>0</v>
      </c>
      <c r="U228" s="55" t="s">
        <v>772</v>
      </c>
      <c r="V228" s="71" t="str">
        <f t="shared" si="71"/>
        <v>10</v>
      </c>
      <c r="W228" s="74">
        <f t="shared" si="72"/>
        <v>40</v>
      </c>
      <c r="X228" s="55">
        <f>VLOOKUP(A228,'NOTAS AUDITORIA-CONTINUA-OM'!$A:$C,3,0)</f>
        <v>2</v>
      </c>
      <c r="Y228" s="57">
        <f>VLOOKUP(A228,'NOTAS AUDITORIA-CONTINUA-OM'!$A:$D,4,0)</f>
        <v>3.3692722371967657E-4</v>
      </c>
      <c r="Z228" s="71" t="str">
        <f t="shared" si="73"/>
        <v>4</v>
      </c>
      <c r="AA228" s="74">
        <f t="shared" si="74"/>
        <v>12</v>
      </c>
      <c r="AB228" s="55">
        <f>VLOOKUP(A228,'OM em FOCO'!$B:$G,6,0)</f>
        <v>0</v>
      </c>
      <c r="AC228" s="71">
        <f t="shared" si="75"/>
        <v>0</v>
      </c>
      <c r="AD228" s="74">
        <f t="shared" si="76"/>
        <v>0</v>
      </c>
      <c r="AE228" s="71">
        <f>VLOOKUP(A228,OM_SIAFI!$B:$E,4,0)</f>
        <v>0</v>
      </c>
      <c r="AF228" s="74">
        <f t="shared" si="77"/>
        <v>0</v>
      </c>
      <c r="AG228" s="71">
        <f>VLOOKUP(A228,OM_SIAFI!$B:$F,5,0)</f>
        <v>0</v>
      </c>
      <c r="AH228" s="74">
        <f t="shared" si="78"/>
        <v>0</v>
      </c>
      <c r="AI228" s="86">
        <f t="shared" si="79"/>
        <v>72</v>
      </c>
      <c r="AJ228" s="166">
        <f t="shared" si="81"/>
        <v>227</v>
      </c>
    </row>
    <row r="229" spans="1:36" x14ac:dyDescent="0.25">
      <c r="A229" s="55">
        <v>781147</v>
      </c>
      <c r="B229" s="55" t="s">
        <v>319</v>
      </c>
      <c r="C229" s="56">
        <v>0</v>
      </c>
      <c r="D229" s="63">
        <f t="shared" si="80"/>
        <v>0</v>
      </c>
      <c r="E229" s="70" t="str" cm="1">
        <f t="array" ref="E229">_xlfn.IFS(D229&gt;20%,"10",D229&gt;10%,"7",D229&gt;0%,"4",D229=0,"0")</f>
        <v>0</v>
      </c>
      <c r="F229" s="74">
        <f t="shared" si="62"/>
        <v>0</v>
      </c>
      <c r="G229" s="56">
        <f>VLOOKUP(A229,PAGAMENTO!$A:$C,3,0)</f>
        <v>3770592.8500000006</v>
      </c>
      <c r="H229" s="57">
        <f t="shared" si="63"/>
        <v>1.4385976525949993E-4</v>
      </c>
      <c r="I229" s="70" t="str" cm="1">
        <f t="array" ref="I229">_xlfn.IFS(H229&gt;20%,"10",H229&gt;10%,"7",H229&gt;0%,"4",H229=0,"0")</f>
        <v>4</v>
      </c>
      <c r="J229" s="74">
        <f t="shared" si="64"/>
        <v>12</v>
      </c>
      <c r="K229" s="56">
        <f>VLOOKUP(A229,MUNIC!C:E,3,0)</f>
        <v>93868.5</v>
      </c>
      <c r="L229" s="57">
        <f t="shared" si="65"/>
        <v>4.418625775367025E-4</v>
      </c>
      <c r="M229" s="70" t="str">
        <f t="shared" si="66"/>
        <v>4</v>
      </c>
      <c r="N229" s="74">
        <f t="shared" si="67"/>
        <v>8</v>
      </c>
      <c r="O229" s="56">
        <v>0</v>
      </c>
      <c r="P229" s="56">
        <v>0</v>
      </c>
      <c r="Q229" s="72">
        <f t="shared" si="68"/>
        <v>0</v>
      </c>
      <c r="R229" s="57">
        <f t="shared" si="69"/>
        <v>0</v>
      </c>
      <c r="S229" s="70" t="str" cm="1">
        <f t="array" ref="S229">_xlfn.IFS(R229&gt;20%,"10",R229&gt;10%,"7",R229&gt;0%,"4",R229=0,"0")</f>
        <v>0</v>
      </c>
      <c r="T229" s="74">
        <f t="shared" si="70"/>
        <v>0</v>
      </c>
      <c r="U229" s="55" t="s">
        <v>772</v>
      </c>
      <c r="V229" s="71" t="str">
        <f t="shared" si="71"/>
        <v>10</v>
      </c>
      <c r="W229" s="74">
        <f t="shared" si="72"/>
        <v>40</v>
      </c>
      <c r="X229" s="55">
        <f>VLOOKUP(A229,'NOTAS AUDITORIA-CONTINUA-OM'!$A:$C,3,0)</f>
        <v>2</v>
      </c>
      <c r="Y229" s="57">
        <f>VLOOKUP(A229,'NOTAS AUDITORIA-CONTINUA-OM'!$A:$D,4,0)</f>
        <v>3.3692722371967657E-4</v>
      </c>
      <c r="Z229" s="71" t="str">
        <f t="shared" si="73"/>
        <v>4</v>
      </c>
      <c r="AA229" s="74">
        <f t="shared" si="74"/>
        <v>12</v>
      </c>
      <c r="AB229" s="55">
        <f>VLOOKUP(A229,'OM em FOCO'!$B:$G,6,0)</f>
        <v>0</v>
      </c>
      <c r="AC229" s="71">
        <f t="shared" si="75"/>
        <v>0</v>
      </c>
      <c r="AD229" s="74">
        <f t="shared" si="76"/>
        <v>0</v>
      </c>
      <c r="AE229" s="71">
        <f>VLOOKUP(A229,OM_SIAFI!$B:$E,4,0)</f>
        <v>0</v>
      </c>
      <c r="AF229" s="74">
        <f t="shared" si="77"/>
        <v>0</v>
      </c>
      <c r="AG229" s="71">
        <f>VLOOKUP(A229,OM_SIAFI!$B:$F,5,0)</f>
        <v>0</v>
      </c>
      <c r="AH229" s="74">
        <f t="shared" si="78"/>
        <v>0</v>
      </c>
      <c r="AI229" s="86">
        <f t="shared" si="79"/>
        <v>72</v>
      </c>
      <c r="AJ229" s="166">
        <f t="shared" si="81"/>
        <v>228</v>
      </c>
    </row>
    <row r="230" spans="1:36" x14ac:dyDescent="0.25">
      <c r="A230" s="55">
        <v>785511</v>
      </c>
      <c r="B230" s="55" t="s">
        <v>435</v>
      </c>
      <c r="C230" s="56">
        <v>0</v>
      </c>
      <c r="D230" s="63">
        <f t="shared" si="80"/>
        <v>0</v>
      </c>
      <c r="E230" s="70" t="str" cm="1">
        <f t="array" ref="E230">_xlfn.IFS(D230&gt;20%,"10",D230&gt;10%,"7",D230&gt;0%,"4",D230=0,"0")</f>
        <v>0</v>
      </c>
      <c r="F230" s="74">
        <f t="shared" si="62"/>
        <v>0</v>
      </c>
      <c r="G230" s="56">
        <f>VLOOKUP(A230,PAGAMENTO!$A:$C,3,0)</f>
        <v>3701030.0500000003</v>
      </c>
      <c r="H230" s="57">
        <f t="shared" si="63"/>
        <v>1.4120572954763738E-4</v>
      </c>
      <c r="I230" s="70" t="str" cm="1">
        <f t="array" ref="I230">_xlfn.IFS(H230&gt;20%,"10",H230&gt;10%,"7",H230&gt;0%,"4",H230=0,"0")</f>
        <v>4</v>
      </c>
      <c r="J230" s="74">
        <f t="shared" si="64"/>
        <v>12</v>
      </c>
      <c r="K230" s="56">
        <f>VLOOKUP(A230,MUNIC!C:E,3,0)</f>
        <v>86179.8</v>
      </c>
      <c r="L230" s="57">
        <f t="shared" si="65"/>
        <v>4.0566993783428429E-4</v>
      </c>
      <c r="M230" s="70" t="str">
        <f t="shared" si="66"/>
        <v>4</v>
      </c>
      <c r="N230" s="74">
        <f t="shared" si="67"/>
        <v>8</v>
      </c>
      <c r="O230" s="56">
        <v>0</v>
      </c>
      <c r="P230" s="56">
        <v>0</v>
      </c>
      <c r="Q230" s="72">
        <f t="shared" si="68"/>
        <v>0</v>
      </c>
      <c r="R230" s="57">
        <f t="shared" si="69"/>
        <v>0</v>
      </c>
      <c r="S230" s="70" t="str" cm="1">
        <f t="array" ref="S230">_xlfn.IFS(R230&gt;20%,"10",R230&gt;10%,"7",R230&gt;0%,"4",R230=0,"0")</f>
        <v>0</v>
      </c>
      <c r="T230" s="74">
        <f t="shared" si="70"/>
        <v>0</v>
      </c>
      <c r="U230" s="55" t="s">
        <v>772</v>
      </c>
      <c r="V230" s="71" t="str">
        <f t="shared" si="71"/>
        <v>10</v>
      </c>
      <c r="W230" s="74">
        <f t="shared" si="72"/>
        <v>40</v>
      </c>
      <c r="X230" s="55">
        <f>VLOOKUP(A230,'NOTAS AUDITORIA-CONTINUA-OM'!$A:$C,3,0)</f>
        <v>2</v>
      </c>
      <c r="Y230" s="57">
        <f>VLOOKUP(A230,'NOTAS AUDITORIA-CONTINUA-OM'!$A:$D,4,0)</f>
        <v>3.3692722371967657E-4</v>
      </c>
      <c r="Z230" s="71" t="str">
        <f t="shared" si="73"/>
        <v>4</v>
      </c>
      <c r="AA230" s="74">
        <f t="shared" si="74"/>
        <v>12</v>
      </c>
      <c r="AB230" s="55">
        <f>VLOOKUP(A230,'OM em FOCO'!$B:$G,6,0)</f>
        <v>0</v>
      </c>
      <c r="AC230" s="71">
        <f t="shared" si="75"/>
        <v>0</v>
      </c>
      <c r="AD230" s="74">
        <f t="shared" si="76"/>
        <v>0</v>
      </c>
      <c r="AE230" s="71">
        <f>VLOOKUP(A230,OM_SIAFI!$B:$E,4,0)</f>
        <v>0</v>
      </c>
      <c r="AF230" s="74">
        <f t="shared" si="77"/>
        <v>0</v>
      </c>
      <c r="AG230" s="71">
        <f>VLOOKUP(A230,OM_SIAFI!$B:$F,5,0)</f>
        <v>0</v>
      </c>
      <c r="AH230" s="74">
        <f t="shared" si="78"/>
        <v>0</v>
      </c>
      <c r="AI230" s="86">
        <f t="shared" si="79"/>
        <v>72</v>
      </c>
      <c r="AJ230" s="166">
        <f t="shared" si="81"/>
        <v>229</v>
      </c>
    </row>
    <row r="231" spans="1:36" x14ac:dyDescent="0.25">
      <c r="A231" s="55">
        <v>783142</v>
      </c>
      <c r="B231" s="55" t="s">
        <v>367</v>
      </c>
      <c r="C231" s="56">
        <v>0</v>
      </c>
      <c r="D231" s="63">
        <f t="shared" si="80"/>
        <v>0</v>
      </c>
      <c r="E231" s="70" t="str" cm="1">
        <f t="array" ref="E231">_xlfn.IFS(D231&gt;20%,"10",D231&gt;10%,"7",D231&gt;0%,"4",D231=0,"0")</f>
        <v>0</v>
      </c>
      <c r="F231" s="74">
        <f t="shared" si="62"/>
        <v>0</v>
      </c>
      <c r="G231" s="56">
        <f>VLOOKUP(A231,PAGAMENTO!$A:$C,3,0)</f>
        <v>3673094.32</v>
      </c>
      <c r="H231" s="57">
        <f t="shared" si="63"/>
        <v>1.4013989514969838E-4</v>
      </c>
      <c r="I231" s="70" t="str" cm="1">
        <f t="array" ref="I231">_xlfn.IFS(H231&gt;20%,"10",H231&gt;10%,"7",H231&gt;0%,"4",H231=0,"0")</f>
        <v>4</v>
      </c>
      <c r="J231" s="74">
        <f t="shared" si="64"/>
        <v>12</v>
      </c>
      <c r="K231" s="56">
        <f>VLOOKUP(A231,MUNIC!C:E,3,0)</f>
        <v>117912</v>
      </c>
      <c r="L231" s="57">
        <f t="shared" si="65"/>
        <v>5.5504136363644532E-4</v>
      </c>
      <c r="M231" s="70" t="str">
        <f t="shared" si="66"/>
        <v>4</v>
      </c>
      <c r="N231" s="74">
        <f t="shared" si="67"/>
        <v>8</v>
      </c>
      <c r="O231" s="56">
        <v>0</v>
      </c>
      <c r="P231" s="56">
        <v>0</v>
      </c>
      <c r="Q231" s="72">
        <f t="shared" si="68"/>
        <v>0</v>
      </c>
      <c r="R231" s="57">
        <f t="shared" si="69"/>
        <v>0</v>
      </c>
      <c r="S231" s="70" t="str" cm="1">
        <f t="array" ref="S231">_xlfn.IFS(R231&gt;20%,"10",R231&gt;10%,"7",R231&gt;0%,"4",R231=0,"0")</f>
        <v>0</v>
      </c>
      <c r="T231" s="74">
        <f t="shared" si="70"/>
        <v>0</v>
      </c>
      <c r="U231" s="55" t="s">
        <v>772</v>
      </c>
      <c r="V231" s="71" t="str">
        <f t="shared" si="71"/>
        <v>10</v>
      </c>
      <c r="W231" s="74">
        <f t="shared" si="72"/>
        <v>40</v>
      </c>
      <c r="X231" s="55">
        <f>VLOOKUP(A231,'NOTAS AUDITORIA-CONTINUA-OM'!$A:$C,3,0)</f>
        <v>3</v>
      </c>
      <c r="Y231" s="57">
        <f>VLOOKUP(A231,'NOTAS AUDITORIA-CONTINUA-OM'!$A:$D,4,0)</f>
        <v>5.0539083557951485E-4</v>
      </c>
      <c r="Z231" s="71" t="str">
        <f t="shared" si="73"/>
        <v>4</v>
      </c>
      <c r="AA231" s="74">
        <f t="shared" si="74"/>
        <v>12</v>
      </c>
      <c r="AB231" s="55">
        <f>VLOOKUP(A231,'OM em FOCO'!$B:$G,6,0)</f>
        <v>0</v>
      </c>
      <c r="AC231" s="71">
        <f t="shared" si="75"/>
        <v>0</v>
      </c>
      <c r="AD231" s="74">
        <f t="shared" si="76"/>
        <v>0</v>
      </c>
      <c r="AE231" s="71">
        <f>VLOOKUP(A231,OM_SIAFI!$B:$E,4,0)</f>
        <v>0</v>
      </c>
      <c r="AF231" s="74">
        <f t="shared" si="77"/>
        <v>0</v>
      </c>
      <c r="AG231" s="71">
        <f>VLOOKUP(A231,OM_SIAFI!$B:$F,5,0)</f>
        <v>0</v>
      </c>
      <c r="AH231" s="74">
        <f t="shared" si="78"/>
        <v>0</v>
      </c>
      <c r="AI231" s="86">
        <f t="shared" si="79"/>
        <v>72</v>
      </c>
      <c r="AJ231" s="166">
        <f t="shared" si="81"/>
        <v>230</v>
      </c>
    </row>
    <row r="232" spans="1:36" x14ac:dyDescent="0.25">
      <c r="A232" s="55">
        <v>781146</v>
      </c>
      <c r="B232" s="55" t="s">
        <v>318</v>
      </c>
      <c r="C232" s="56">
        <v>0</v>
      </c>
      <c r="D232" s="63">
        <f t="shared" si="80"/>
        <v>0</v>
      </c>
      <c r="E232" s="70" t="str" cm="1">
        <f t="array" ref="E232">_xlfn.IFS(D232&gt;20%,"10",D232&gt;10%,"7",D232&gt;0%,"4",D232=0,"0")</f>
        <v>0</v>
      </c>
      <c r="F232" s="74">
        <f t="shared" si="62"/>
        <v>0</v>
      </c>
      <c r="G232" s="56">
        <f>VLOOKUP(A232,PAGAMENTO!$A:$C,3,0)</f>
        <v>3612530.3800000004</v>
      </c>
      <c r="H232" s="57">
        <f t="shared" si="63"/>
        <v>1.3782919374591507E-4</v>
      </c>
      <c r="I232" s="70" t="str" cm="1">
        <f t="array" ref="I232">_xlfn.IFS(H232&gt;20%,"10",H232&gt;10%,"7",H232&gt;0%,"4",H232=0,"0")</f>
        <v>4</v>
      </c>
      <c r="J232" s="74">
        <f t="shared" si="64"/>
        <v>12</v>
      </c>
      <c r="K232" s="56">
        <f>VLOOKUP(A232,MUNIC!C:E,3,0)</f>
        <v>89810.55</v>
      </c>
      <c r="L232" s="57">
        <f t="shared" si="65"/>
        <v>4.2276078890137689E-4</v>
      </c>
      <c r="M232" s="70" t="str">
        <f t="shared" si="66"/>
        <v>4</v>
      </c>
      <c r="N232" s="74">
        <f t="shared" si="67"/>
        <v>8</v>
      </c>
      <c r="O232" s="56">
        <v>0</v>
      </c>
      <c r="P232" s="56">
        <v>0</v>
      </c>
      <c r="Q232" s="72">
        <f t="shared" si="68"/>
        <v>0</v>
      </c>
      <c r="R232" s="57">
        <f t="shared" si="69"/>
        <v>0</v>
      </c>
      <c r="S232" s="70" t="str" cm="1">
        <f t="array" ref="S232">_xlfn.IFS(R232&gt;20%,"10",R232&gt;10%,"7",R232&gt;0%,"4",R232=0,"0")</f>
        <v>0</v>
      </c>
      <c r="T232" s="74">
        <f t="shared" si="70"/>
        <v>0</v>
      </c>
      <c r="U232" s="55" t="s">
        <v>772</v>
      </c>
      <c r="V232" s="71" t="str">
        <f t="shared" si="71"/>
        <v>10</v>
      </c>
      <c r="W232" s="74">
        <f t="shared" si="72"/>
        <v>40</v>
      </c>
      <c r="X232" s="55">
        <f>VLOOKUP(A232,'NOTAS AUDITORIA-CONTINUA-OM'!$A:$C,3,0)</f>
        <v>2</v>
      </c>
      <c r="Y232" s="57">
        <f>VLOOKUP(A232,'NOTAS AUDITORIA-CONTINUA-OM'!$A:$D,4,0)</f>
        <v>3.3692722371967657E-4</v>
      </c>
      <c r="Z232" s="71" t="str">
        <f t="shared" si="73"/>
        <v>4</v>
      </c>
      <c r="AA232" s="74">
        <f t="shared" si="74"/>
        <v>12</v>
      </c>
      <c r="AB232" s="55">
        <f>VLOOKUP(A232,'OM em FOCO'!$B:$G,6,0)</f>
        <v>0</v>
      </c>
      <c r="AC232" s="71">
        <f t="shared" si="75"/>
        <v>0</v>
      </c>
      <c r="AD232" s="74">
        <f t="shared" si="76"/>
        <v>0</v>
      </c>
      <c r="AE232" s="71">
        <f>VLOOKUP(A232,OM_SIAFI!$B:$E,4,0)</f>
        <v>0</v>
      </c>
      <c r="AF232" s="74">
        <f t="shared" si="77"/>
        <v>0</v>
      </c>
      <c r="AG232" s="71">
        <f>VLOOKUP(A232,OM_SIAFI!$B:$F,5,0)</f>
        <v>0</v>
      </c>
      <c r="AH232" s="74">
        <f t="shared" si="78"/>
        <v>0</v>
      </c>
      <c r="AI232" s="86">
        <f t="shared" si="79"/>
        <v>72</v>
      </c>
      <c r="AJ232" s="166">
        <f t="shared" si="81"/>
        <v>231</v>
      </c>
    </row>
    <row r="233" spans="1:36" x14ac:dyDescent="0.25">
      <c r="A233" s="55">
        <v>782025</v>
      </c>
      <c r="B233" s="55" t="s">
        <v>342</v>
      </c>
      <c r="C233" s="56">
        <v>0</v>
      </c>
      <c r="D233" s="63">
        <f t="shared" si="80"/>
        <v>0</v>
      </c>
      <c r="E233" s="70" t="str" cm="1">
        <f t="array" ref="E233">_xlfn.IFS(D233&gt;20%,"10",D233&gt;10%,"7",D233&gt;0%,"4",D233=0,"0")</f>
        <v>0</v>
      </c>
      <c r="F233" s="74">
        <f t="shared" si="62"/>
        <v>0</v>
      </c>
      <c r="G233" s="56">
        <f>VLOOKUP(A233,PAGAMENTO!$A:$C,3,0)</f>
        <v>3511370.56</v>
      </c>
      <c r="H233" s="57">
        <f t="shared" si="63"/>
        <v>1.339696341122375E-4</v>
      </c>
      <c r="I233" s="70" t="str" cm="1">
        <f t="array" ref="I233">_xlfn.IFS(H233&gt;20%,"10",H233&gt;10%,"7",H233&gt;0%,"4",H233=0,"0")</f>
        <v>4</v>
      </c>
      <c r="J233" s="74">
        <f t="shared" si="64"/>
        <v>12</v>
      </c>
      <c r="K233" s="56">
        <f>VLOOKUP(A233,MUNIC!C:E,3,0)</f>
        <v>105612.95</v>
      </c>
      <c r="L233" s="57">
        <f t="shared" si="65"/>
        <v>4.9714664992254998E-4</v>
      </c>
      <c r="M233" s="70" t="str">
        <f t="shared" si="66"/>
        <v>4</v>
      </c>
      <c r="N233" s="74">
        <f t="shared" si="67"/>
        <v>8</v>
      </c>
      <c r="O233" s="56">
        <v>0</v>
      </c>
      <c r="P233" s="56">
        <v>0</v>
      </c>
      <c r="Q233" s="72">
        <f t="shared" si="68"/>
        <v>0</v>
      </c>
      <c r="R233" s="57">
        <f t="shared" si="69"/>
        <v>0</v>
      </c>
      <c r="S233" s="70" t="str" cm="1">
        <f t="array" ref="S233">_xlfn.IFS(R233&gt;20%,"10",R233&gt;10%,"7",R233&gt;0%,"4",R233=0,"0")</f>
        <v>0</v>
      </c>
      <c r="T233" s="74">
        <f t="shared" si="70"/>
        <v>0</v>
      </c>
      <c r="U233" s="55" t="s">
        <v>772</v>
      </c>
      <c r="V233" s="71" t="str">
        <f t="shared" si="71"/>
        <v>10</v>
      </c>
      <c r="W233" s="74">
        <f t="shared" si="72"/>
        <v>40</v>
      </c>
      <c r="X233" s="55">
        <f>VLOOKUP(A233,'NOTAS AUDITORIA-CONTINUA-OM'!$A:$C,3,0)</f>
        <v>2</v>
      </c>
      <c r="Y233" s="57">
        <f>VLOOKUP(A233,'NOTAS AUDITORIA-CONTINUA-OM'!$A:$D,4,0)</f>
        <v>3.3692722371967657E-4</v>
      </c>
      <c r="Z233" s="71" t="str">
        <f t="shared" si="73"/>
        <v>4</v>
      </c>
      <c r="AA233" s="74">
        <f t="shared" si="74"/>
        <v>12</v>
      </c>
      <c r="AB233" s="55">
        <f>VLOOKUP(A233,'OM em FOCO'!$B:$G,6,0)</f>
        <v>0</v>
      </c>
      <c r="AC233" s="71">
        <f t="shared" si="75"/>
        <v>0</v>
      </c>
      <c r="AD233" s="74">
        <f t="shared" si="76"/>
        <v>0</v>
      </c>
      <c r="AE233" s="71">
        <f>VLOOKUP(A233,OM_SIAFI!$B:$E,4,0)</f>
        <v>0</v>
      </c>
      <c r="AF233" s="74">
        <f t="shared" si="77"/>
        <v>0</v>
      </c>
      <c r="AG233" s="71">
        <f>VLOOKUP(A233,OM_SIAFI!$B:$F,5,0)</f>
        <v>0</v>
      </c>
      <c r="AH233" s="74">
        <f t="shared" si="78"/>
        <v>0</v>
      </c>
      <c r="AI233" s="86">
        <f t="shared" si="79"/>
        <v>72</v>
      </c>
      <c r="AJ233" s="166">
        <f t="shared" si="81"/>
        <v>232</v>
      </c>
    </row>
    <row r="234" spans="1:36" x14ac:dyDescent="0.25">
      <c r="A234" s="55">
        <v>720302</v>
      </c>
      <c r="B234" s="55" t="s">
        <v>196</v>
      </c>
      <c r="C234" s="56">
        <v>0</v>
      </c>
      <c r="D234" s="63">
        <f t="shared" si="80"/>
        <v>0</v>
      </c>
      <c r="E234" s="70" t="str" cm="1">
        <f t="array" ref="E234">_xlfn.IFS(D234&gt;20%,"10",D234&gt;10%,"7",D234&gt;0%,"4",D234=0,"0")</f>
        <v>0</v>
      </c>
      <c r="F234" s="74">
        <f t="shared" si="62"/>
        <v>0</v>
      </c>
      <c r="G234" s="56">
        <f>VLOOKUP(A234,PAGAMENTO!$A:$C,3,0)</f>
        <v>3453447.8600000003</v>
      </c>
      <c r="H234" s="57">
        <f t="shared" si="63"/>
        <v>1.3175970417371433E-4</v>
      </c>
      <c r="I234" s="70" t="str" cm="1">
        <f t="array" ref="I234">_xlfn.IFS(H234&gt;20%,"10",H234&gt;10%,"7",H234&gt;0%,"4",H234=0,"0")</f>
        <v>4</v>
      </c>
      <c r="J234" s="74">
        <f t="shared" si="64"/>
        <v>12</v>
      </c>
      <c r="K234" s="56">
        <f>VLOOKUP(A234,MUNIC!C:E,3,0)</f>
        <v>95671.6</v>
      </c>
      <c r="L234" s="57">
        <f t="shared" si="65"/>
        <v>4.5035022156591814E-4</v>
      </c>
      <c r="M234" s="70" t="str">
        <f t="shared" si="66"/>
        <v>4</v>
      </c>
      <c r="N234" s="74">
        <f t="shared" si="67"/>
        <v>8</v>
      </c>
      <c r="O234" s="56">
        <v>0</v>
      </c>
      <c r="P234" s="56">
        <v>0</v>
      </c>
      <c r="Q234" s="72">
        <f t="shared" si="68"/>
        <v>0</v>
      </c>
      <c r="R234" s="57">
        <f t="shared" si="69"/>
        <v>0</v>
      </c>
      <c r="S234" s="70" t="str" cm="1">
        <f t="array" ref="S234">_xlfn.IFS(R234&gt;20%,"10",R234&gt;10%,"7",R234&gt;0%,"4",R234=0,"0")</f>
        <v>0</v>
      </c>
      <c r="T234" s="74">
        <f t="shared" si="70"/>
        <v>0</v>
      </c>
      <c r="U234" s="55" t="s">
        <v>772</v>
      </c>
      <c r="V234" s="71" t="str">
        <f t="shared" si="71"/>
        <v>10</v>
      </c>
      <c r="W234" s="74">
        <f t="shared" si="72"/>
        <v>40</v>
      </c>
      <c r="X234" s="56">
        <v>0</v>
      </c>
      <c r="Y234" s="57">
        <v>0</v>
      </c>
      <c r="Z234" s="71" t="str">
        <f t="shared" si="73"/>
        <v>4</v>
      </c>
      <c r="AA234" s="74">
        <f t="shared" si="74"/>
        <v>12</v>
      </c>
      <c r="AB234" s="55">
        <f>VLOOKUP(A234,'OM em FOCO'!$B:$G,6,0)</f>
        <v>0</v>
      </c>
      <c r="AC234" s="71">
        <f t="shared" si="75"/>
        <v>0</v>
      </c>
      <c r="AD234" s="74">
        <f t="shared" si="76"/>
        <v>0</v>
      </c>
      <c r="AE234" s="71">
        <f>VLOOKUP(A234,OM_SIAFI!$B:$E,4,0)</f>
        <v>0</v>
      </c>
      <c r="AF234" s="74">
        <f t="shared" si="77"/>
        <v>0</v>
      </c>
      <c r="AG234" s="71">
        <f>VLOOKUP(A234,OM_SIAFI!$B:$F,5,0)</f>
        <v>0</v>
      </c>
      <c r="AH234" s="74">
        <f t="shared" si="78"/>
        <v>0</v>
      </c>
      <c r="AI234" s="86">
        <f t="shared" si="79"/>
        <v>72</v>
      </c>
      <c r="AJ234" s="166">
        <f t="shared" si="81"/>
        <v>233</v>
      </c>
    </row>
    <row r="235" spans="1:36" x14ac:dyDescent="0.25">
      <c r="A235" s="55">
        <v>783143</v>
      </c>
      <c r="B235" s="55" t="s">
        <v>368</v>
      </c>
      <c r="C235" s="56">
        <v>0</v>
      </c>
      <c r="D235" s="63">
        <f t="shared" si="80"/>
        <v>0</v>
      </c>
      <c r="E235" s="70" t="str" cm="1">
        <f t="array" ref="E235">_xlfn.IFS(D235&gt;20%,"10",D235&gt;10%,"7",D235&gt;0%,"4",D235=0,"0")</f>
        <v>0</v>
      </c>
      <c r="F235" s="74">
        <f t="shared" si="62"/>
        <v>0</v>
      </c>
      <c r="G235" s="56">
        <f>VLOOKUP(A235,PAGAMENTO!$A:$C,3,0)</f>
        <v>3226169.9699999997</v>
      </c>
      <c r="H235" s="57">
        <f t="shared" si="63"/>
        <v>1.230883505683855E-4</v>
      </c>
      <c r="I235" s="70" t="str" cm="1">
        <f t="array" ref="I235">_xlfn.IFS(H235&gt;20%,"10",H235&gt;10%,"7",H235&gt;0%,"4",H235=0,"0")</f>
        <v>4</v>
      </c>
      <c r="J235" s="74">
        <f t="shared" si="64"/>
        <v>12</v>
      </c>
      <c r="K235" s="56">
        <f>VLOOKUP(A235,MUNIC!C:E,3,0)</f>
        <v>127086.95</v>
      </c>
      <c r="L235" s="57">
        <f t="shared" si="65"/>
        <v>5.9823015493246437E-4</v>
      </c>
      <c r="M235" s="70" t="str">
        <f t="shared" si="66"/>
        <v>4</v>
      </c>
      <c r="N235" s="74">
        <f t="shared" si="67"/>
        <v>8</v>
      </c>
      <c r="O235" s="56">
        <v>0</v>
      </c>
      <c r="P235" s="56">
        <v>0</v>
      </c>
      <c r="Q235" s="72">
        <f t="shared" si="68"/>
        <v>0</v>
      </c>
      <c r="R235" s="57">
        <f t="shared" si="69"/>
        <v>0</v>
      </c>
      <c r="S235" s="70" t="str" cm="1">
        <f t="array" ref="S235">_xlfn.IFS(R235&gt;20%,"10",R235&gt;10%,"7",R235&gt;0%,"4",R235=0,"0")</f>
        <v>0</v>
      </c>
      <c r="T235" s="74">
        <f t="shared" si="70"/>
        <v>0</v>
      </c>
      <c r="U235" s="55" t="s">
        <v>772</v>
      </c>
      <c r="V235" s="71" t="str">
        <f t="shared" si="71"/>
        <v>10</v>
      </c>
      <c r="W235" s="74">
        <f t="shared" si="72"/>
        <v>40</v>
      </c>
      <c r="X235" s="55">
        <f>VLOOKUP(A235,'NOTAS AUDITORIA-CONTINUA-OM'!$A:$C,3,0)</f>
        <v>2</v>
      </c>
      <c r="Y235" s="57">
        <f>VLOOKUP(A235,'NOTAS AUDITORIA-CONTINUA-OM'!$A:$D,4,0)</f>
        <v>3.3692722371967657E-4</v>
      </c>
      <c r="Z235" s="71" t="str">
        <f t="shared" si="73"/>
        <v>4</v>
      </c>
      <c r="AA235" s="74">
        <f t="shared" si="74"/>
        <v>12</v>
      </c>
      <c r="AB235" s="55">
        <f>VLOOKUP(A235,'OM em FOCO'!$B:$G,6,0)</f>
        <v>0</v>
      </c>
      <c r="AC235" s="71">
        <f t="shared" si="75"/>
        <v>0</v>
      </c>
      <c r="AD235" s="74">
        <f t="shared" si="76"/>
        <v>0</v>
      </c>
      <c r="AE235" s="71">
        <f>VLOOKUP(A235,OM_SIAFI!$B:$E,4,0)</f>
        <v>0</v>
      </c>
      <c r="AF235" s="74">
        <f t="shared" si="77"/>
        <v>0</v>
      </c>
      <c r="AG235" s="71">
        <f>VLOOKUP(A235,OM_SIAFI!$B:$F,5,0)</f>
        <v>0</v>
      </c>
      <c r="AH235" s="74">
        <f t="shared" si="78"/>
        <v>0</v>
      </c>
      <c r="AI235" s="86">
        <f t="shared" si="79"/>
        <v>72</v>
      </c>
      <c r="AJ235" s="166">
        <f t="shared" si="81"/>
        <v>234</v>
      </c>
    </row>
    <row r="236" spans="1:36" x14ac:dyDescent="0.25">
      <c r="A236" s="55">
        <v>786109</v>
      </c>
      <c r="B236" s="55" t="s">
        <v>450</v>
      </c>
      <c r="C236" s="56">
        <v>0</v>
      </c>
      <c r="D236" s="63">
        <f t="shared" si="80"/>
        <v>0</v>
      </c>
      <c r="E236" s="70" t="str" cm="1">
        <f t="array" ref="E236">_xlfn.IFS(D236&gt;20%,"10",D236&gt;10%,"7",D236&gt;0%,"4",D236=0,"0")</f>
        <v>0</v>
      </c>
      <c r="F236" s="74">
        <f t="shared" si="62"/>
        <v>0</v>
      </c>
      <c r="G236" s="56">
        <f>VLOOKUP(A236,PAGAMENTO!$A:$C,3,0)</f>
        <v>3188114.1599999997</v>
      </c>
      <c r="H236" s="57">
        <f t="shared" si="63"/>
        <v>1.2163640385571932E-4</v>
      </c>
      <c r="I236" s="70" t="str" cm="1">
        <f t="array" ref="I236">_xlfn.IFS(H236&gt;20%,"10",H236&gt;10%,"7",H236&gt;0%,"4",H236=0,"0")</f>
        <v>4</v>
      </c>
      <c r="J236" s="74">
        <f t="shared" si="64"/>
        <v>12</v>
      </c>
      <c r="K236" s="56">
        <f>VLOOKUP(A236,MUNIC!C:E,3,0)</f>
        <v>60579.9</v>
      </c>
      <c r="L236" s="57">
        <f t="shared" si="65"/>
        <v>2.8516478649297353E-4</v>
      </c>
      <c r="M236" s="70" t="str">
        <f t="shared" si="66"/>
        <v>4</v>
      </c>
      <c r="N236" s="74">
        <f t="shared" si="67"/>
        <v>8</v>
      </c>
      <c r="O236" s="56">
        <v>0</v>
      </c>
      <c r="P236" s="56">
        <v>0</v>
      </c>
      <c r="Q236" s="72">
        <f t="shared" si="68"/>
        <v>0</v>
      </c>
      <c r="R236" s="57">
        <f t="shared" si="69"/>
        <v>0</v>
      </c>
      <c r="S236" s="70" t="str" cm="1">
        <f t="array" ref="S236">_xlfn.IFS(R236&gt;20%,"10",R236&gt;10%,"7",R236&gt;0%,"4",R236=0,"0")</f>
        <v>0</v>
      </c>
      <c r="T236" s="74">
        <f t="shared" si="70"/>
        <v>0</v>
      </c>
      <c r="U236" s="55" t="s">
        <v>772</v>
      </c>
      <c r="V236" s="71" t="str">
        <f t="shared" si="71"/>
        <v>10</v>
      </c>
      <c r="W236" s="74">
        <f t="shared" si="72"/>
        <v>40</v>
      </c>
      <c r="X236" s="55">
        <f>VLOOKUP(A236,'NOTAS AUDITORIA-CONTINUA-OM'!$A:$C,3,0)</f>
        <v>1</v>
      </c>
      <c r="Y236" s="57">
        <f>VLOOKUP(A236,'NOTAS AUDITORIA-CONTINUA-OM'!$A:$D,4,0)</f>
        <v>1.6846361185983828E-4</v>
      </c>
      <c r="Z236" s="71" t="str">
        <f t="shared" si="73"/>
        <v>4</v>
      </c>
      <c r="AA236" s="74">
        <f t="shared" si="74"/>
        <v>12</v>
      </c>
      <c r="AB236" s="55">
        <f>VLOOKUP(A236,'OM em FOCO'!$B:$G,6,0)</f>
        <v>0</v>
      </c>
      <c r="AC236" s="71">
        <f t="shared" si="75"/>
        <v>0</v>
      </c>
      <c r="AD236" s="74">
        <f t="shared" si="76"/>
        <v>0</v>
      </c>
      <c r="AE236" s="71">
        <f>VLOOKUP(A236,OM_SIAFI!$B:$E,4,0)</f>
        <v>0</v>
      </c>
      <c r="AF236" s="74">
        <f t="shared" si="77"/>
        <v>0</v>
      </c>
      <c r="AG236" s="71">
        <f>VLOOKUP(A236,OM_SIAFI!$B:$F,5,0)</f>
        <v>0</v>
      </c>
      <c r="AH236" s="74">
        <f t="shared" si="78"/>
        <v>0</v>
      </c>
      <c r="AI236" s="86">
        <f t="shared" si="79"/>
        <v>72</v>
      </c>
      <c r="AJ236" s="166">
        <f t="shared" si="81"/>
        <v>235</v>
      </c>
    </row>
    <row r="237" spans="1:36" x14ac:dyDescent="0.25">
      <c r="A237" s="55">
        <v>784115</v>
      </c>
      <c r="B237" s="55" t="s">
        <v>392</v>
      </c>
      <c r="C237" s="56">
        <v>0</v>
      </c>
      <c r="D237" s="63">
        <f t="shared" si="80"/>
        <v>0</v>
      </c>
      <c r="E237" s="70" t="str" cm="1">
        <f t="array" ref="E237">_xlfn.IFS(D237&gt;20%,"10",D237&gt;10%,"7",D237&gt;0%,"4",D237=0,"0")</f>
        <v>0</v>
      </c>
      <c r="F237" s="74">
        <f t="shared" si="62"/>
        <v>0</v>
      </c>
      <c r="G237" s="56">
        <f>VLOOKUP(A237,PAGAMENTO!$A:$C,3,0)</f>
        <v>3135143.91</v>
      </c>
      <c r="H237" s="57">
        <f t="shared" si="63"/>
        <v>1.1961542518369511E-4</v>
      </c>
      <c r="I237" s="70" t="str" cm="1">
        <f t="array" ref="I237">_xlfn.IFS(H237&gt;20%,"10",H237&gt;10%,"7",H237&gt;0%,"4",H237=0,"0")</f>
        <v>4</v>
      </c>
      <c r="J237" s="74">
        <f t="shared" si="64"/>
        <v>12</v>
      </c>
      <c r="K237" s="56">
        <f>VLOOKUP(A237,MUNIC!C:E,3,0)</f>
        <v>81864.899999999994</v>
      </c>
      <c r="L237" s="57">
        <f t="shared" si="65"/>
        <v>3.8535862108997582E-4</v>
      </c>
      <c r="M237" s="70" t="str">
        <f t="shared" si="66"/>
        <v>4</v>
      </c>
      <c r="N237" s="74">
        <f t="shared" si="67"/>
        <v>8</v>
      </c>
      <c r="O237" s="56">
        <v>0</v>
      </c>
      <c r="P237" s="56">
        <v>0</v>
      </c>
      <c r="Q237" s="72">
        <f t="shared" si="68"/>
        <v>0</v>
      </c>
      <c r="R237" s="57">
        <f t="shared" si="69"/>
        <v>0</v>
      </c>
      <c r="S237" s="70" t="str" cm="1">
        <f t="array" ref="S237">_xlfn.IFS(R237&gt;20%,"10",R237&gt;10%,"7",R237&gt;0%,"4",R237=0,"0")</f>
        <v>0</v>
      </c>
      <c r="T237" s="74">
        <f t="shared" si="70"/>
        <v>0</v>
      </c>
      <c r="U237" s="55" t="s">
        <v>772</v>
      </c>
      <c r="V237" s="71" t="str">
        <f t="shared" si="71"/>
        <v>10</v>
      </c>
      <c r="W237" s="74">
        <f t="shared" si="72"/>
        <v>40</v>
      </c>
      <c r="X237" s="55">
        <f>VLOOKUP(A237,'NOTAS AUDITORIA-CONTINUA-OM'!$A:$C,3,0)</f>
        <v>3</v>
      </c>
      <c r="Y237" s="57">
        <f>VLOOKUP(A237,'NOTAS AUDITORIA-CONTINUA-OM'!$A:$D,4,0)</f>
        <v>5.0539083557951485E-4</v>
      </c>
      <c r="Z237" s="71" t="str">
        <f t="shared" si="73"/>
        <v>4</v>
      </c>
      <c r="AA237" s="74">
        <f t="shared" si="74"/>
        <v>12</v>
      </c>
      <c r="AB237" s="55">
        <f>VLOOKUP(A237,'OM em FOCO'!$B:$G,6,0)</f>
        <v>0</v>
      </c>
      <c r="AC237" s="71">
        <f t="shared" si="75"/>
        <v>0</v>
      </c>
      <c r="AD237" s="74">
        <f t="shared" si="76"/>
        <v>0</v>
      </c>
      <c r="AE237" s="71">
        <f>VLOOKUP(A237,OM_SIAFI!$B:$E,4,0)</f>
        <v>0</v>
      </c>
      <c r="AF237" s="74">
        <f t="shared" si="77"/>
        <v>0</v>
      </c>
      <c r="AG237" s="71">
        <f>VLOOKUP(A237,OM_SIAFI!$B:$F,5,0)</f>
        <v>0</v>
      </c>
      <c r="AH237" s="74">
        <f t="shared" si="78"/>
        <v>0</v>
      </c>
      <c r="AI237" s="86">
        <f t="shared" si="79"/>
        <v>72</v>
      </c>
      <c r="AJ237" s="166">
        <f t="shared" si="81"/>
        <v>236</v>
      </c>
    </row>
    <row r="238" spans="1:36" x14ac:dyDescent="0.25">
      <c r="A238" s="55">
        <v>786108</v>
      </c>
      <c r="B238" s="55" t="s">
        <v>449</v>
      </c>
      <c r="C238" s="56">
        <v>0</v>
      </c>
      <c r="D238" s="63">
        <f t="shared" si="80"/>
        <v>0</v>
      </c>
      <c r="E238" s="70" t="str" cm="1">
        <f t="array" ref="E238">_xlfn.IFS(D238&gt;20%,"10",D238&gt;10%,"7",D238&gt;0%,"4",D238=0,"0")</f>
        <v>0</v>
      </c>
      <c r="F238" s="74">
        <f t="shared" si="62"/>
        <v>0</v>
      </c>
      <c r="G238" s="56">
        <f>VLOOKUP(A238,PAGAMENTO!$A:$C,3,0)</f>
        <v>3052988.55</v>
      </c>
      <c r="H238" s="57">
        <f t="shared" si="63"/>
        <v>1.1648094440717486E-4</v>
      </c>
      <c r="I238" s="70" t="str" cm="1">
        <f t="array" ref="I238">_xlfn.IFS(H238&gt;20%,"10",H238&gt;10%,"7",H238&gt;0%,"4",H238=0,"0")</f>
        <v>4</v>
      </c>
      <c r="J238" s="74">
        <f t="shared" si="64"/>
        <v>12</v>
      </c>
      <c r="K238" s="56">
        <f>VLOOKUP(A238,MUNIC!C:E,3,0)</f>
        <v>64815.35</v>
      </c>
      <c r="L238" s="57">
        <f t="shared" si="65"/>
        <v>3.0510211215629854E-4</v>
      </c>
      <c r="M238" s="70" t="str">
        <f t="shared" si="66"/>
        <v>4</v>
      </c>
      <c r="N238" s="74">
        <f t="shared" si="67"/>
        <v>8</v>
      </c>
      <c r="O238" s="56">
        <v>0</v>
      </c>
      <c r="P238" s="56">
        <v>0</v>
      </c>
      <c r="Q238" s="72">
        <f t="shared" si="68"/>
        <v>0</v>
      </c>
      <c r="R238" s="57">
        <f t="shared" si="69"/>
        <v>0</v>
      </c>
      <c r="S238" s="70" t="str" cm="1">
        <f t="array" ref="S238">_xlfn.IFS(R238&gt;20%,"10",R238&gt;10%,"7",R238&gt;0%,"4",R238=0,"0")</f>
        <v>0</v>
      </c>
      <c r="T238" s="74">
        <f t="shared" si="70"/>
        <v>0</v>
      </c>
      <c r="U238" s="55" t="s">
        <v>772</v>
      </c>
      <c r="V238" s="71" t="str">
        <f t="shared" si="71"/>
        <v>10</v>
      </c>
      <c r="W238" s="74">
        <f t="shared" si="72"/>
        <v>40</v>
      </c>
      <c r="X238" s="55">
        <f>VLOOKUP(A238,'NOTAS AUDITORIA-CONTINUA-OM'!$A:$C,3,0)</f>
        <v>1</v>
      </c>
      <c r="Y238" s="57">
        <f>VLOOKUP(A238,'NOTAS AUDITORIA-CONTINUA-OM'!$A:$D,4,0)</f>
        <v>1.6846361185983828E-4</v>
      </c>
      <c r="Z238" s="71" t="str">
        <f t="shared" si="73"/>
        <v>4</v>
      </c>
      <c r="AA238" s="74">
        <f t="shared" si="74"/>
        <v>12</v>
      </c>
      <c r="AB238" s="55">
        <f>VLOOKUP(A238,'OM em FOCO'!$B:$G,6,0)</f>
        <v>0</v>
      </c>
      <c r="AC238" s="71">
        <f t="shared" si="75"/>
        <v>0</v>
      </c>
      <c r="AD238" s="74">
        <f t="shared" si="76"/>
        <v>0</v>
      </c>
      <c r="AE238" s="71">
        <f>VLOOKUP(A238,OM_SIAFI!$B:$E,4,0)</f>
        <v>0</v>
      </c>
      <c r="AF238" s="74">
        <f t="shared" si="77"/>
        <v>0</v>
      </c>
      <c r="AG238" s="71">
        <f>VLOOKUP(A238,OM_SIAFI!$B:$F,5,0)</f>
        <v>0</v>
      </c>
      <c r="AH238" s="74">
        <f t="shared" si="78"/>
        <v>0</v>
      </c>
      <c r="AI238" s="86">
        <f t="shared" si="79"/>
        <v>72</v>
      </c>
      <c r="AJ238" s="166">
        <f t="shared" si="81"/>
        <v>237</v>
      </c>
    </row>
    <row r="239" spans="1:36" x14ac:dyDescent="0.25">
      <c r="A239" s="55">
        <v>786105</v>
      </c>
      <c r="B239" s="55" t="s">
        <v>446</v>
      </c>
      <c r="C239" s="56">
        <v>0</v>
      </c>
      <c r="D239" s="63">
        <f t="shared" si="80"/>
        <v>0</v>
      </c>
      <c r="E239" s="70" t="str" cm="1">
        <f t="array" ref="E239">_xlfn.IFS(D239&gt;20%,"10",D239&gt;10%,"7",D239&gt;0%,"4",D239=0,"0")</f>
        <v>0</v>
      </c>
      <c r="F239" s="74">
        <f t="shared" si="62"/>
        <v>0</v>
      </c>
      <c r="G239" s="56">
        <f>VLOOKUP(A239,PAGAMENTO!$A:$C,3,0)</f>
        <v>3031442.92</v>
      </c>
      <c r="H239" s="57">
        <f t="shared" si="63"/>
        <v>1.156589120643914E-4</v>
      </c>
      <c r="I239" s="70" t="str" cm="1">
        <f t="array" ref="I239">_xlfn.IFS(H239&gt;20%,"10",H239&gt;10%,"7",H239&gt;0%,"4",H239=0,"0")</f>
        <v>4</v>
      </c>
      <c r="J239" s="74">
        <f t="shared" si="64"/>
        <v>12</v>
      </c>
      <c r="K239" s="56">
        <f>VLOOKUP(A239,MUNIC!C:E,3,0)</f>
        <v>10311.4</v>
      </c>
      <c r="L239" s="57">
        <f t="shared" si="65"/>
        <v>4.8538346538103343E-5</v>
      </c>
      <c r="M239" s="70" t="str">
        <f t="shared" si="66"/>
        <v>4</v>
      </c>
      <c r="N239" s="74">
        <f t="shared" si="67"/>
        <v>8</v>
      </c>
      <c r="O239" s="56">
        <v>0</v>
      </c>
      <c r="P239" s="56">
        <v>0</v>
      </c>
      <c r="Q239" s="72">
        <f t="shared" si="68"/>
        <v>0</v>
      </c>
      <c r="R239" s="57">
        <f t="shared" si="69"/>
        <v>0</v>
      </c>
      <c r="S239" s="70" t="str" cm="1">
        <f t="array" ref="S239">_xlfn.IFS(R239&gt;20%,"10",R239&gt;10%,"7",R239&gt;0%,"4",R239=0,"0")</f>
        <v>0</v>
      </c>
      <c r="T239" s="74">
        <f t="shared" si="70"/>
        <v>0</v>
      </c>
      <c r="U239" s="55" t="s">
        <v>772</v>
      </c>
      <c r="V239" s="71" t="str">
        <f t="shared" si="71"/>
        <v>10</v>
      </c>
      <c r="W239" s="74">
        <f t="shared" si="72"/>
        <v>40</v>
      </c>
      <c r="X239" s="55">
        <f>VLOOKUP(A239,'NOTAS AUDITORIA-CONTINUA-OM'!$A:$C,3,0)</f>
        <v>2</v>
      </c>
      <c r="Y239" s="57">
        <f>VLOOKUP(A239,'NOTAS AUDITORIA-CONTINUA-OM'!$A:$D,4,0)</f>
        <v>3.3692722371967657E-4</v>
      </c>
      <c r="Z239" s="71" t="str">
        <f t="shared" si="73"/>
        <v>4</v>
      </c>
      <c r="AA239" s="74">
        <f t="shared" si="74"/>
        <v>12</v>
      </c>
      <c r="AB239" s="55">
        <f>VLOOKUP(A239,'OM em FOCO'!$B:$G,6,0)</f>
        <v>0</v>
      </c>
      <c r="AC239" s="71">
        <f t="shared" si="75"/>
        <v>0</v>
      </c>
      <c r="AD239" s="74">
        <f t="shared" si="76"/>
        <v>0</v>
      </c>
      <c r="AE239" s="71">
        <f>VLOOKUP(A239,OM_SIAFI!$B:$E,4,0)</f>
        <v>0</v>
      </c>
      <c r="AF239" s="74">
        <f t="shared" si="77"/>
        <v>0</v>
      </c>
      <c r="AG239" s="71">
        <f>VLOOKUP(A239,OM_SIAFI!$B:$F,5,0)</f>
        <v>0</v>
      </c>
      <c r="AH239" s="74">
        <f t="shared" si="78"/>
        <v>0</v>
      </c>
      <c r="AI239" s="86">
        <f t="shared" si="79"/>
        <v>72</v>
      </c>
      <c r="AJ239" s="166">
        <f t="shared" si="81"/>
        <v>238</v>
      </c>
    </row>
    <row r="240" spans="1:36" x14ac:dyDescent="0.25">
      <c r="A240" s="55">
        <v>782512</v>
      </c>
      <c r="B240" s="55" t="s">
        <v>356</v>
      </c>
      <c r="C240" s="56">
        <v>0</v>
      </c>
      <c r="D240" s="63">
        <f t="shared" si="80"/>
        <v>0</v>
      </c>
      <c r="E240" s="70" t="str" cm="1">
        <f t="array" ref="E240">_xlfn.IFS(D240&gt;20%,"10",D240&gt;10%,"7",D240&gt;0%,"4",D240=0,"0")</f>
        <v>0</v>
      </c>
      <c r="F240" s="74">
        <f t="shared" si="62"/>
        <v>0</v>
      </c>
      <c r="G240" s="56">
        <f>VLOOKUP(A240,PAGAMENTO!$A:$C,3,0)</f>
        <v>2995802.08</v>
      </c>
      <c r="H240" s="57">
        <f t="shared" si="63"/>
        <v>1.1429910391749711E-4</v>
      </c>
      <c r="I240" s="70" t="str" cm="1">
        <f t="array" ref="I240">_xlfn.IFS(H240&gt;20%,"10",H240&gt;10%,"7",H240&gt;0%,"4",H240=0,"0")</f>
        <v>4</v>
      </c>
      <c r="J240" s="74">
        <f t="shared" si="64"/>
        <v>12</v>
      </c>
      <c r="K240" s="56">
        <f>VLOOKUP(A240,MUNIC!C:E,3,0)</f>
        <v>113815.4</v>
      </c>
      <c r="L240" s="57">
        <f t="shared" si="65"/>
        <v>5.357576397553046E-4</v>
      </c>
      <c r="M240" s="70" t="str">
        <f t="shared" si="66"/>
        <v>4</v>
      </c>
      <c r="N240" s="74">
        <f t="shared" si="67"/>
        <v>8</v>
      </c>
      <c r="O240" s="56">
        <v>0</v>
      </c>
      <c r="P240" s="56">
        <v>0</v>
      </c>
      <c r="Q240" s="72">
        <f t="shared" si="68"/>
        <v>0</v>
      </c>
      <c r="R240" s="57">
        <f t="shared" si="69"/>
        <v>0</v>
      </c>
      <c r="S240" s="70" t="str" cm="1">
        <f t="array" ref="S240">_xlfn.IFS(R240&gt;20%,"10",R240&gt;10%,"7",R240&gt;0%,"4",R240=0,"0")</f>
        <v>0</v>
      </c>
      <c r="T240" s="74">
        <f t="shared" si="70"/>
        <v>0</v>
      </c>
      <c r="U240" s="55" t="s">
        <v>772</v>
      </c>
      <c r="V240" s="71" t="str">
        <f t="shared" si="71"/>
        <v>10</v>
      </c>
      <c r="W240" s="74">
        <f t="shared" si="72"/>
        <v>40</v>
      </c>
      <c r="X240" s="55">
        <f>VLOOKUP(A240,'NOTAS AUDITORIA-CONTINUA-OM'!$A:$C,3,0)</f>
        <v>4</v>
      </c>
      <c r="Y240" s="57">
        <f>VLOOKUP(A240,'NOTAS AUDITORIA-CONTINUA-OM'!$A:$D,4,0)</f>
        <v>6.7385444743935314E-4</v>
      </c>
      <c r="Z240" s="71" t="str">
        <f t="shared" si="73"/>
        <v>4</v>
      </c>
      <c r="AA240" s="74">
        <f t="shared" si="74"/>
        <v>12</v>
      </c>
      <c r="AB240" s="55">
        <f>VLOOKUP(A240,'OM em FOCO'!$B:$G,6,0)</f>
        <v>0</v>
      </c>
      <c r="AC240" s="71">
        <f t="shared" si="75"/>
        <v>0</v>
      </c>
      <c r="AD240" s="74">
        <f t="shared" si="76"/>
        <v>0</v>
      </c>
      <c r="AE240" s="71">
        <f>VLOOKUP(A240,OM_SIAFI!$B:$E,4,0)</f>
        <v>0</v>
      </c>
      <c r="AF240" s="74">
        <f t="shared" si="77"/>
        <v>0</v>
      </c>
      <c r="AG240" s="71">
        <f>VLOOKUP(A240,OM_SIAFI!$B:$F,5,0)</f>
        <v>0</v>
      </c>
      <c r="AH240" s="74">
        <f t="shared" si="78"/>
        <v>0</v>
      </c>
      <c r="AI240" s="86">
        <f t="shared" si="79"/>
        <v>72</v>
      </c>
      <c r="AJ240" s="166">
        <f t="shared" si="81"/>
        <v>239</v>
      </c>
    </row>
    <row r="241" spans="1:36" x14ac:dyDescent="0.25">
      <c r="A241" s="55">
        <v>789331</v>
      </c>
      <c r="B241" s="55" t="s">
        <v>521</v>
      </c>
      <c r="C241" s="56">
        <v>0</v>
      </c>
      <c r="D241" s="63">
        <f t="shared" si="80"/>
        <v>0</v>
      </c>
      <c r="E241" s="70" t="str" cm="1">
        <f t="array" ref="E241">_xlfn.IFS(D241&gt;20%,"10",D241&gt;10%,"7",D241&gt;0%,"4",D241=0,"0")</f>
        <v>0</v>
      </c>
      <c r="F241" s="74">
        <f t="shared" si="62"/>
        <v>0</v>
      </c>
      <c r="G241" s="56">
        <f>VLOOKUP(A241,PAGAMENTO!$A:$C,3,0)</f>
        <v>2815331.82</v>
      </c>
      <c r="H241" s="57">
        <f t="shared" si="63"/>
        <v>1.074136059937632E-4</v>
      </c>
      <c r="I241" s="70" t="str" cm="1">
        <f t="array" ref="I241">_xlfn.IFS(H241&gt;20%,"10",H241&gt;10%,"7",H241&gt;0%,"4",H241=0,"0")</f>
        <v>4</v>
      </c>
      <c r="J241" s="74">
        <f t="shared" si="64"/>
        <v>12</v>
      </c>
      <c r="K241" s="56">
        <f>VLOOKUP(A241,MUNIC!C:E,3,0)</f>
        <v>96841.2</v>
      </c>
      <c r="L241" s="57">
        <f t="shared" si="65"/>
        <v>4.5585582217407661E-4</v>
      </c>
      <c r="M241" s="70" t="str">
        <f t="shared" si="66"/>
        <v>4</v>
      </c>
      <c r="N241" s="74">
        <f t="shared" si="67"/>
        <v>8</v>
      </c>
      <c r="O241" s="56">
        <v>0</v>
      </c>
      <c r="P241" s="56">
        <v>0</v>
      </c>
      <c r="Q241" s="72">
        <f t="shared" si="68"/>
        <v>0</v>
      </c>
      <c r="R241" s="57">
        <f t="shared" si="69"/>
        <v>0</v>
      </c>
      <c r="S241" s="70" t="str" cm="1">
        <f t="array" ref="S241">_xlfn.IFS(R241&gt;20%,"10",R241&gt;10%,"7",R241&gt;0%,"4",R241=0,"0")</f>
        <v>0</v>
      </c>
      <c r="T241" s="74">
        <f t="shared" si="70"/>
        <v>0</v>
      </c>
      <c r="U241" s="55" t="s">
        <v>772</v>
      </c>
      <c r="V241" s="71" t="str">
        <f t="shared" si="71"/>
        <v>10</v>
      </c>
      <c r="W241" s="74">
        <f t="shared" si="72"/>
        <v>40</v>
      </c>
      <c r="X241" s="55">
        <f>VLOOKUP(A241,'NOTAS AUDITORIA-CONTINUA-OM'!$A:$C,3,0)</f>
        <v>1</v>
      </c>
      <c r="Y241" s="57">
        <f>VLOOKUP(A241,'NOTAS AUDITORIA-CONTINUA-OM'!$A:$D,4,0)</f>
        <v>1.6846361185983828E-4</v>
      </c>
      <c r="Z241" s="71" t="str">
        <f t="shared" si="73"/>
        <v>4</v>
      </c>
      <c r="AA241" s="74">
        <f t="shared" si="74"/>
        <v>12</v>
      </c>
      <c r="AB241" s="55">
        <f>VLOOKUP(A241,'OM em FOCO'!$B:$G,6,0)</f>
        <v>0</v>
      </c>
      <c r="AC241" s="71">
        <f t="shared" si="75"/>
        <v>0</v>
      </c>
      <c r="AD241" s="74">
        <f t="shared" si="76"/>
        <v>0</v>
      </c>
      <c r="AE241" s="71">
        <f>VLOOKUP(A241,OM_SIAFI!$B:$E,4,0)</f>
        <v>0</v>
      </c>
      <c r="AF241" s="74">
        <f t="shared" si="77"/>
        <v>0</v>
      </c>
      <c r="AG241" s="71">
        <f>VLOOKUP(A241,OM_SIAFI!$B:$F,5,0)</f>
        <v>0</v>
      </c>
      <c r="AH241" s="74">
        <f t="shared" si="78"/>
        <v>0</v>
      </c>
      <c r="AI241" s="86">
        <f t="shared" si="79"/>
        <v>72</v>
      </c>
      <c r="AJ241" s="166">
        <f t="shared" si="81"/>
        <v>240</v>
      </c>
    </row>
    <row r="242" spans="1:36" x14ac:dyDescent="0.25">
      <c r="A242" s="55">
        <v>786107</v>
      </c>
      <c r="B242" s="55" t="s">
        <v>448</v>
      </c>
      <c r="C242" s="56">
        <v>0</v>
      </c>
      <c r="D242" s="63">
        <f t="shared" si="80"/>
        <v>0</v>
      </c>
      <c r="E242" s="70" t="str" cm="1">
        <f t="array" ref="E242">_xlfn.IFS(D242&gt;20%,"10",D242&gt;10%,"7",D242&gt;0%,"4",D242=0,"0")</f>
        <v>0</v>
      </c>
      <c r="F242" s="74">
        <f t="shared" si="62"/>
        <v>0</v>
      </c>
      <c r="G242" s="56">
        <f>VLOOKUP(A242,PAGAMENTO!$A:$C,3,0)</f>
        <v>2643194.7800000003</v>
      </c>
      <c r="H242" s="57">
        <f t="shared" si="63"/>
        <v>1.0084604615582813E-4</v>
      </c>
      <c r="I242" s="70" t="str" cm="1">
        <f t="array" ref="I242">_xlfn.IFS(H242&gt;20%,"10",H242&gt;10%,"7",H242&gt;0%,"4",H242=0,"0")</f>
        <v>4</v>
      </c>
      <c r="J242" s="74">
        <f t="shared" si="64"/>
        <v>12</v>
      </c>
      <c r="K242" s="56">
        <f>VLOOKUP(A242,MUNIC!C:E,3,0)</f>
        <v>86084.25</v>
      </c>
      <c r="L242" s="57">
        <f t="shared" si="65"/>
        <v>4.0522016001442318E-4</v>
      </c>
      <c r="M242" s="70" t="str">
        <f t="shared" si="66"/>
        <v>4</v>
      </c>
      <c r="N242" s="74">
        <f t="shared" si="67"/>
        <v>8</v>
      </c>
      <c r="O242" s="56">
        <v>0</v>
      </c>
      <c r="P242" s="56">
        <v>0</v>
      </c>
      <c r="Q242" s="72">
        <f t="shared" si="68"/>
        <v>0</v>
      </c>
      <c r="R242" s="57">
        <f t="shared" si="69"/>
        <v>0</v>
      </c>
      <c r="S242" s="70" t="str" cm="1">
        <f t="array" ref="S242">_xlfn.IFS(R242&gt;20%,"10",R242&gt;10%,"7",R242&gt;0%,"4",R242=0,"0")</f>
        <v>0</v>
      </c>
      <c r="T242" s="74">
        <f t="shared" si="70"/>
        <v>0</v>
      </c>
      <c r="U242" s="55" t="s">
        <v>772</v>
      </c>
      <c r="V242" s="71" t="str">
        <f t="shared" si="71"/>
        <v>10</v>
      </c>
      <c r="W242" s="74">
        <f t="shared" si="72"/>
        <v>40</v>
      </c>
      <c r="X242" s="55">
        <f>VLOOKUP(A242,'NOTAS AUDITORIA-CONTINUA-OM'!$A:$C,3,0)</f>
        <v>1</v>
      </c>
      <c r="Y242" s="57">
        <f>VLOOKUP(A242,'NOTAS AUDITORIA-CONTINUA-OM'!$A:$D,4,0)</f>
        <v>1.6846361185983828E-4</v>
      </c>
      <c r="Z242" s="71" t="str">
        <f t="shared" si="73"/>
        <v>4</v>
      </c>
      <c r="AA242" s="74">
        <f t="shared" si="74"/>
        <v>12</v>
      </c>
      <c r="AB242" s="55">
        <f>VLOOKUP(A242,'OM em FOCO'!$B:$G,6,0)</f>
        <v>0</v>
      </c>
      <c r="AC242" s="71">
        <f t="shared" si="75"/>
        <v>0</v>
      </c>
      <c r="AD242" s="74">
        <f t="shared" si="76"/>
        <v>0</v>
      </c>
      <c r="AE242" s="71">
        <f>VLOOKUP(A242,OM_SIAFI!$B:$E,4,0)</f>
        <v>0</v>
      </c>
      <c r="AF242" s="74">
        <f t="shared" si="77"/>
        <v>0</v>
      </c>
      <c r="AG242" s="71">
        <f>VLOOKUP(A242,OM_SIAFI!$B:$F,5,0)</f>
        <v>0</v>
      </c>
      <c r="AH242" s="74">
        <f t="shared" si="78"/>
        <v>0</v>
      </c>
      <c r="AI242" s="86">
        <f t="shared" si="79"/>
        <v>72</v>
      </c>
      <c r="AJ242" s="166">
        <f t="shared" si="81"/>
        <v>241</v>
      </c>
    </row>
    <row r="243" spans="1:36" x14ac:dyDescent="0.25">
      <c r="A243" s="55">
        <v>791130</v>
      </c>
      <c r="B243" s="55" t="s">
        <v>530</v>
      </c>
      <c r="C243" s="56">
        <v>0</v>
      </c>
      <c r="D243" s="63">
        <f t="shared" si="80"/>
        <v>0</v>
      </c>
      <c r="E243" s="70" t="str" cm="1">
        <f t="array" ref="E243">_xlfn.IFS(D243&gt;20%,"10",D243&gt;10%,"7",D243&gt;0%,"4",D243=0,"0")</f>
        <v>0</v>
      </c>
      <c r="F243" s="74">
        <f t="shared" si="62"/>
        <v>0</v>
      </c>
      <c r="G243" s="56">
        <f>VLOOKUP(A243,PAGAMENTO!$A:$C,3,0)</f>
        <v>36719542.540000007</v>
      </c>
      <c r="H243" s="57">
        <f t="shared" si="63"/>
        <v>1.4009639810993175E-3</v>
      </c>
      <c r="I243" s="70" t="str" cm="1">
        <f t="array" ref="I243">_xlfn.IFS(H243&gt;20%,"10",H243&gt;10%,"7",H243&gt;0%,"4",H243=0,"0")</f>
        <v>4</v>
      </c>
      <c r="J243" s="74">
        <f t="shared" si="64"/>
        <v>12</v>
      </c>
      <c r="K243" s="56">
        <f>VLOOKUP(A243,MUNIC!C:E,3,0)</f>
        <v>0</v>
      </c>
      <c r="L243" s="57">
        <f t="shared" si="65"/>
        <v>0</v>
      </c>
      <c r="M243" s="70" t="str">
        <f t="shared" si="66"/>
        <v>0</v>
      </c>
      <c r="N243" s="74">
        <f t="shared" si="67"/>
        <v>0</v>
      </c>
      <c r="O243" s="56">
        <f>VLOOKUP(A243,'BENS MOVEIS'!$A:$C,3,0)</f>
        <v>1411443315.3699999</v>
      </c>
      <c r="P243" s="56">
        <v>0</v>
      </c>
      <c r="Q243" s="72">
        <f t="shared" si="68"/>
        <v>1411443315.3699999</v>
      </c>
      <c r="R243" s="57">
        <f t="shared" si="69"/>
        <v>1.8528734101393333E-2</v>
      </c>
      <c r="S243" s="70" t="str" cm="1">
        <f t="array" ref="S243">_xlfn.IFS(R243&gt;20%,"10",R243&gt;10%,"7",R243&gt;0%,"4",R243=0,"0")</f>
        <v>4</v>
      </c>
      <c r="T243" s="74">
        <f t="shared" si="70"/>
        <v>8</v>
      </c>
      <c r="U243" s="55" t="s">
        <v>772</v>
      </c>
      <c r="V243" s="71" t="str">
        <f t="shared" si="71"/>
        <v>10</v>
      </c>
      <c r="W243" s="74">
        <f t="shared" si="72"/>
        <v>40</v>
      </c>
      <c r="X243" s="55">
        <f>VLOOKUP(A243,'NOTAS AUDITORIA-CONTINUA-OM'!$A:$C,3,0)</f>
        <v>3</v>
      </c>
      <c r="Y243" s="57">
        <f>VLOOKUP(A243,'NOTAS AUDITORIA-CONTINUA-OM'!$A:$D,4,0)</f>
        <v>5.0539083557951485E-4</v>
      </c>
      <c r="Z243" s="71" t="str">
        <f t="shared" si="73"/>
        <v>4</v>
      </c>
      <c r="AA243" s="74">
        <f t="shared" si="74"/>
        <v>12</v>
      </c>
      <c r="AB243" s="55">
        <f>VLOOKUP(A243,'OM em FOCO'!$B:$G,6,0)</f>
        <v>0</v>
      </c>
      <c r="AC243" s="71">
        <f t="shared" si="75"/>
        <v>0</v>
      </c>
      <c r="AD243" s="74">
        <f t="shared" si="76"/>
        <v>0</v>
      </c>
      <c r="AE243" s="71">
        <f>VLOOKUP(A243,OM_SIAFI!$B:$E,4,0)</f>
        <v>0</v>
      </c>
      <c r="AF243" s="74">
        <f t="shared" si="77"/>
        <v>0</v>
      </c>
      <c r="AG243" s="71">
        <f>VLOOKUP(A243,OM_SIAFI!$B:$F,5,0)</f>
        <v>0</v>
      </c>
      <c r="AH243" s="74">
        <f t="shared" si="78"/>
        <v>0</v>
      </c>
      <c r="AI243" s="86">
        <f t="shared" si="79"/>
        <v>72</v>
      </c>
      <c r="AJ243" s="166">
        <f t="shared" si="81"/>
        <v>242</v>
      </c>
    </row>
    <row r="244" spans="1:36" x14ac:dyDescent="0.25">
      <c r="A244" s="55">
        <v>791600</v>
      </c>
      <c r="B244" s="55" t="s">
        <v>549</v>
      </c>
      <c r="C244" s="56">
        <v>0</v>
      </c>
      <c r="D244" s="63">
        <f t="shared" si="80"/>
        <v>0</v>
      </c>
      <c r="E244" s="70" t="str" cm="1">
        <f t="array" ref="E244">_xlfn.IFS(D244&gt;20%,"10",D244&gt;10%,"7",D244&gt;0%,"4",D244=0,"0")</f>
        <v>0</v>
      </c>
      <c r="F244" s="74">
        <f t="shared" si="62"/>
        <v>0</v>
      </c>
      <c r="G244" s="56">
        <f>VLOOKUP(A244,PAGAMENTO!$A:$C,3,0)</f>
        <v>41006907.25</v>
      </c>
      <c r="H244" s="57">
        <f t="shared" si="63"/>
        <v>1.5645401892180125E-3</v>
      </c>
      <c r="I244" s="70" t="str" cm="1">
        <f t="array" ref="I244">_xlfn.IFS(H244&gt;20%,"10",H244&gt;10%,"7",H244&gt;0%,"4",H244=0,"0")</f>
        <v>4</v>
      </c>
      <c r="J244" s="74">
        <f t="shared" si="64"/>
        <v>12</v>
      </c>
      <c r="K244" s="56">
        <f>VLOOKUP(A244,MUNIC!C:E,3,0)</f>
        <v>0</v>
      </c>
      <c r="L244" s="57">
        <f t="shared" si="65"/>
        <v>0</v>
      </c>
      <c r="M244" s="70" t="str">
        <f t="shared" si="66"/>
        <v>0</v>
      </c>
      <c r="N244" s="74">
        <f t="shared" si="67"/>
        <v>0</v>
      </c>
      <c r="O244" s="56">
        <f>VLOOKUP(A244,'BENS MOVEIS'!$A:$C,3,0)</f>
        <v>770533367.10000002</v>
      </c>
      <c r="P244" s="56">
        <v>0</v>
      </c>
      <c r="Q244" s="72">
        <f t="shared" si="68"/>
        <v>770533367.10000002</v>
      </c>
      <c r="R244" s="57">
        <f t="shared" si="69"/>
        <v>1.0115183316096957E-2</v>
      </c>
      <c r="S244" s="70" t="str" cm="1">
        <f t="array" ref="S244">_xlfn.IFS(R244&gt;20%,"10",R244&gt;10%,"7",R244&gt;0%,"4",R244=0,"0")</f>
        <v>4</v>
      </c>
      <c r="T244" s="74">
        <f t="shared" si="70"/>
        <v>8</v>
      </c>
      <c r="U244" s="55" t="s">
        <v>772</v>
      </c>
      <c r="V244" s="71" t="str">
        <f t="shared" si="71"/>
        <v>10</v>
      </c>
      <c r="W244" s="74">
        <f t="shared" si="72"/>
        <v>40</v>
      </c>
      <c r="X244" s="55">
        <f>VLOOKUP(A244,'NOTAS AUDITORIA-CONTINUA-OM'!$A:$C,3,0)</f>
        <v>11</v>
      </c>
      <c r="Y244" s="57">
        <f>VLOOKUP(A244,'NOTAS AUDITORIA-CONTINUA-OM'!$A:$D,4,0)</f>
        <v>1.853099730458221E-3</v>
      </c>
      <c r="Z244" s="71" t="str">
        <f t="shared" si="73"/>
        <v>4</v>
      </c>
      <c r="AA244" s="74">
        <f t="shared" si="74"/>
        <v>12</v>
      </c>
      <c r="AB244" s="55">
        <f>VLOOKUP(A244,'OM em FOCO'!$B:$G,6,0)</f>
        <v>0</v>
      </c>
      <c r="AC244" s="71">
        <f t="shared" si="75"/>
        <v>0</v>
      </c>
      <c r="AD244" s="74">
        <f t="shared" si="76"/>
        <v>0</v>
      </c>
      <c r="AE244" s="71">
        <f>VLOOKUP(A244,OM_SIAFI!$B:$E,4,0)</f>
        <v>0</v>
      </c>
      <c r="AF244" s="74">
        <f t="shared" si="77"/>
        <v>0</v>
      </c>
      <c r="AG244" s="71">
        <f>VLOOKUP(A244,OM_SIAFI!$B:$F,5,0)</f>
        <v>0</v>
      </c>
      <c r="AH244" s="74">
        <f t="shared" si="78"/>
        <v>0</v>
      </c>
      <c r="AI244" s="86">
        <f t="shared" si="79"/>
        <v>72</v>
      </c>
      <c r="AJ244" s="166">
        <f t="shared" si="81"/>
        <v>243</v>
      </c>
    </row>
    <row r="245" spans="1:36" x14ac:dyDescent="0.25">
      <c r="A245" s="55">
        <v>791660</v>
      </c>
      <c r="B245" s="55" t="s">
        <v>563</v>
      </c>
      <c r="C245" s="56">
        <v>0</v>
      </c>
      <c r="D245" s="63">
        <f t="shared" si="80"/>
        <v>0</v>
      </c>
      <c r="E245" s="70" t="str" cm="1">
        <f t="array" ref="E245">_xlfn.IFS(D245&gt;20%,"10",D245&gt;10%,"7",D245&gt;0%,"4",D245=0,"0")</f>
        <v>0</v>
      </c>
      <c r="F245" s="74">
        <f t="shared" si="62"/>
        <v>0</v>
      </c>
      <c r="G245" s="56">
        <f>VLOOKUP(A245,PAGAMENTO!$A:$C,3,0)</f>
        <v>29927520.719999999</v>
      </c>
      <c r="H245" s="57">
        <f t="shared" si="63"/>
        <v>1.1418273669027987E-3</v>
      </c>
      <c r="I245" s="70" t="str" cm="1">
        <f t="array" ref="I245">_xlfn.IFS(H245&gt;20%,"10",H245&gt;10%,"7",H245&gt;0%,"4",H245=0,"0")</f>
        <v>4</v>
      </c>
      <c r="J245" s="74">
        <f t="shared" si="64"/>
        <v>12</v>
      </c>
      <c r="K245" s="56">
        <f>VLOOKUP(A245,MUNIC!C:E,3,0)</f>
        <v>0</v>
      </c>
      <c r="L245" s="57">
        <f t="shared" si="65"/>
        <v>0</v>
      </c>
      <c r="M245" s="70" t="str">
        <f t="shared" si="66"/>
        <v>0</v>
      </c>
      <c r="N245" s="74">
        <f t="shared" si="67"/>
        <v>0</v>
      </c>
      <c r="O245" s="56">
        <f>VLOOKUP(A245,'BENS MOVEIS'!$A:$C,3,0)</f>
        <v>746910002.16999996</v>
      </c>
      <c r="P245" s="56">
        <v>0</v>
      </c>
      <c r="Q245" s="72">
        <f t="shared" si="68"/>
        <v>746910002.16999996</v>
      </c>
      <c r="R245" s="57">
        <f t="shared" si="69"/>
        <v>9.8050673924876489E-3</v>
      </c>
      <c r="S245" s="70" t="str" cm="1">
        <f t="array" ref="S245">_xlfn.IFS(R245&gt;20%,"10",R245&gt;10%,"7",R245&gt;0%,"4",R245=0,"0")</f>
        <v>4</v>
      </c>
      <c r="T245" s="74">
        <f t="shared" si="70"/>
        <v>8</v>
      </c>
      <c r="U245" s="55" t="s">
        <v>772</v>
      </c>
      <c r="V245" s="71" t="str">
        <f t="shared" si="71"/>
        <v>10</v>
      </c>
      <c r="W245" s="74">
        <f t="shared" si="72"/>
        <v>40</v>
      </c>
      <c r="X245" s="55">
        <f>VLOOKUP(A245,'NOTAS AUDITORIA-CONTINUA-OM'!$A:$C,3,0)</f>
        <v>4</v>
      </c>
      <c r="Y245" s="57">
        <f>VLOOKUP(A245,'NOTAS AUDITORIA-CONTINUA-OM'!$A:$D,4,0)</f>
        <v>6.7385444743935314E-4</v>
      </c>
      <c r="Z245" s="71" t="str">
        <f t="shared" si="73"/>
        <v>4</v>
      </c>
      <c r="AA245" s="74">
        <f t="shared" si="74"/>
        <v>12</v>
      </c>
      <c r="AB245" s="55">
        <f>VLOOKUP(A245,'OM em FOCO'!$B:$G,6,0)</f>
        <v>0</v>
      </c>
      <c r="AC245" s="71">
        <f t="shared" si="75"/>
        <v>0</v>
      </c>
      <c r="AD245" s="74">
        <f t="shared" si="76"/>
        <v>0</v>
      </c>
      <c r="AE245" s="71">
        <f>VLOOKUP(A245,OM_SIAFI!$B:$E,4,0)</f>
        <v>0</v>
      </c>
      <c r="AF245" s="74">
        <f t="shared" si="77"/>
        <v>0</v>
      </c>
      <c r="AG245" s="71">
        <f>VLOOKUP(A245,OM_SIAFI!$B:$F,5,0)</f>
        <v>0</v>
      </c>
      <c r="AH245" s="74">
        <f t="shared" si="78"/>
        <v>0</v>
      </c>
      <c r="AI245" s="86">
        <f t="shared" si="79"/>
        <v>72</v>
      </c>
      <c r="AJ245" s="166">
        <f t="shared" si="81"/>
        <v>244</v>
      </c>
    </row>
    <row r="246" spans="1:36" x14ac:dyDescent="0.25">
      <c r="A246" s="55">
        <v>791140</v>
      </c>
      <c r="B246" s="55" t="s">
        <v>531</v>
      </c>
      <c r="C246" s="56">
        <v>0</v>
      </c>
      <c r="D246" s="63">
        <f t="shared" si="80"/>
        <v>0</v>
      </c>
      <c r="E246" s="70" t="str" cm="1">
        <f t="array" ref="E246">_xlfn.IFS(D246&gt;20%,"10",D246&gt;10%,"7",D246&gt;0%,"4",D246=0,"0")</f>
        <v>0</v>
      </c>
      <c r="F246" s="74">
        <f t="shared" si="62"/>
        <v>0</v>
      </c>
      <c r="G246" s="56">
        <f>VLOOKUP(A246,PAGAMENTO!$A:$C,3,0)</f>
        <v>31936917.949999996</v>
      </c>
      <c r="H246" s="57">
        <f t="shared" si="63"/>
        <v>1.2184920786127594E-3</v>
      </c>
      <c r="I246" s="70" t="str" cm="1">
        <f t="array" ref="I246">_xlfn.IFS(H246&gt;20%,"10",H246&gt;10%,"7",H246&gt;0%,"4",H246=0,"0")</f>
        <v>4</v>
      </c>
      <c r="J246" s="74">
        <f t="shared" si="64"/>
        <v>12</v>
      </c>
      <c r="K246" s="56">
        <f>VLOOKUP(A246,MUNIC!C:E,3,0)</f>
        <v>0</v>
      </c>
      <c r="L246" s="57">
        <f t="shared" si="65"/>
        <v>0</v>
      </c>
      <c r="M246" s="70" t="str">
        <f t="shared" si="66"/>
        <v>0</v>
      </c>
      <c r="N246" s="74">
        <f t="shared" si="67"/>
        <v>0</v>
      </c>
      <c r="O246" s="56">
        <f>VLOOKUP(A246,'BENS MOVEIS'!$A:$C,3,0)</f>
        <v>741192451.94000006</v>
      </c>
      <c r="P246" s="56">
        <v>0</v>
      </c>
      <c r="Q246" s="72">
        <f t="shared" si="68"/>
        <v>741192451.94000006</v>
      </c>
      <c r="R246" s="57">
        <f t="shared" si="69"/>
        <v>9.7300102033186613E-3</v>
      </c>
      <c r="S246" s="70" t="str" cm="1">
        <f t="array" ref="S246">_xlfn.IFS(R246&gt;20%,"10",R246&gt;10%,"7",R246&gt;0%,"4",R246=0,"0")</f>
        <v>4</v>
      </c>
      <c r="T246" s="74">
        <f t="shared" si="70"/>
        <v>8</v>
      </c>
      <c r="U246" s="55" t="s">
        <v>772</v>
      </c>
      <c r="V246" s="71" t="str">
        <f t="shared" si="71"/>
        <v>10</v>
      </c>
      <c r="W246" s="74">
        <f t="shared" si="72"/>
        <v>40</v>
      </c>
      <c r="X246" s="55">
        <f>VLOOKUP(A246,'NOTAS AUDITORIA-CONTINUA-OM'!$A:$C,3,0)</f>
        <v>2</v>
      </c>
      <c r="Y246" s="57">
        <f>VLOOKUP(A246,'NOTAS AUDITORIA-CONTINUA-OM'!$A:$D,4,0)</f>
        <v>3.3692722371967657E-4</v>
      </c>
      <c r="Z246" s="71" t="str">
        <f t="shared" si="73"/>
        <v>4</v>
      </c>
      <c r="AA246" s="74">
        <f t="shared" si="74"/>
        <v>12</v>
      </c>
      <c r="AB246" s="55">
        <f>VLOOKUP(A246,'OM em FOCO'!$B:$G,6,0)</f>
        <v>0</v>
      </c>
      <c r="AC246" s="71">
        <f t="shared" si="75"/>
        <v>0</v>
      </c>
      <c r="AD246" s="74">
        <f t="shared" si="76"/>
        <v>0</v>
      </c>
      <c r="AE246" s="71">
        <f>VLOOKUP(A246,OM_SIAFI!$B:$E,4,0)</f>
        <v>0</v>
      </c>
      <c r="AF246" s="74">
        <f t="shared" si="77"/>
        <v>0</v>
      </c>
      <c r="AG246" s="71">
        <f>VLOOKUP(A246,OM_SIAFI!$B:$F,5,0)</f>
        <v>0</v>
      </c>
      <c r="AH246" s="74">
        <f t="shared" si="78"/>
        <v>0</v>
      </c>
      <c r="AI246" s="86">
        <f t="shared" si="79"/>
        <v>72</v>
      </c>
      <c r="AJ246" s="166">
        <f t="shared" si="81"/>
        <v>245</v>
      </c>
    </row>
    <row r="247" spans="1:36" x14ac:dyDescent="0.25">
      <c r="A247" s="55">
        <v>791620</v>
      </c>
      <c r="B247" s="55" t="s">
        <v>560</v>
      </c>
      <c r="C247" s="56">
        <v>0</v>
      </c>
      <c r="D247" s="63">
        <f t="shared" si="80"/>
        <v>0</v>
      </c>
      <c r="E247" s="70" t="str" cm="1">
        <f t="array" ref="E247">_xlfn.IFS(D247&gt;20%,"10",D247&gt;10%,"7",D247&gt;0%,"4",D247=0,"0")</f>
        <v>0</v>
      </c>
      <c r="F247" s="74">
        <f t="shared" si="62"/>
        <v>0</v>
      </c>
      <c r="G247" s="56">
        <f>VLOOKUP(A247,PAGAMENTO!$A:$C,3,0)</f>
        <v>25380282.18</v>
      </c>
      <c r="H247" s="57">
        <f t="shared" si="63"/>
        <v>9.6833616937311827E-4</v>
      </c>
      <c r="I247" s="70" t="str" cm="1">
        <f t="array" ref="I247">_xlfn.IFS(H247&gt;20%,"10",H247&gt;10%,"7",H247&gt;0%,"4",H247=0,"0")</f>
        <v>4</v>
      </c>
      <c r="J247" s="74">
        <f t="shared" si="64"/>
        <v>12</v>
      </c>
      <c r="K247" s="56">
        <f>VLOOKUP(A247,MUNIC!C:E,3,0)</f>
        <v>0</v>
      </c>
      <c r="L247" s="57">
        <f t="shared" si="65"/>
        <v>0</v>
      </c>
      <c r="M247" s="70" t="str">
        <f t="shared" si="66"/>
        <v>0</v>
      </c>
      <c r="N247" s="74">
        <f t="shared" si="67"/>
        <v>0</v>
      </c>
      <c r="O247" s="56">
        <f>VLOOKUP(A247,'BENS MOVEIS'!$A:$C,3,0)</f>
        <v>694929500.32000005</v>
      </c>
      <c r="P247" s="56">
        <v>0</v>
      </c>
      <c r="Q247" s="72">
        <f t="shared" si="68"/>
        <v>694929500.32000005</v>
      </c>
      <c r="R247" s="57">
        <f t="shared" si="69"/>
        <v>9.1226929132949414E-3</v>
      </c>
      <c r="S247" s="70" t="str" cm="1">
        <f t="array" ref="S247">_xlfn.IFS(R247&gt;20%,"10",R247&gt;10%,"7",R247&gt;0%,"4",R247=0,"0")</f>
        <v>4</v>
      </c>
      <c r="T247" s="74">
        <f t="shared" si="70"/>
        <v>8</v>
      </c>
      <c r="U247" s="55" t="s">
        <v>772</v>
      </c>
      <c r="V247" s="71" t="str">
        <f t="shared" si="71"/>
        <v>10</v>
      </c>
      <c r="W247" s="74">
        <f t="shared" si="72"/>
        <v>40</v>
      </c>
      <c r="X247" s="55">
        <f>VLOOKUP(A247,'NOTAS AUDITORIA-CONTINUA-OM'!$A:$C,3,0)</f>
        <v>5</v>
      </c>
      <c r="Y247" s="57">
        <f>VLOOKUP(A247,'NOTAS AUDITORIA-CONTINUA-OM'!$A:$D,4,0)</f>
        <v>8.4231805929919142E-4</v>
      </c>
      <c r="Z247" s="71" t="str">
        <f t="shared" si="73"/>
        <v>4</v>
      </c>
      <c r="AA247" s="74">
        <f t="shared" si="74"/>
        <v>12</v>
      </c>
      <c r="AB247" s="55">
        <f>VLOOKUP(A247,'OM em FOCO'!$B:$G,6,0)</f>
        <v>0</v>
      </c>
      <c r="AC247" s="71">
        <f t="shared" si="75"/>
        <v>0</v>
      </c>
      <c r="AD247" s="74">
        <f t="shared" si="76"/>
        <v>0</v>
      </c>
      <c r="AE247" s="71">
        <f>VLOOKUP(A247,OM_SIAFI!$B:$E,4,0)</f>
        <v>0</v>
      </c>
      <c r="AF247" s="74">
        <f t="shared" si="77"/>
        <v>0</v>
      </c>
      <c r="AG247" s="71">
        <f>VLOOKUP(A247,OM_SIAFI!$B:$F,5,0)</f>
        <v>0</v>
      </c>
      <c r="AH247" s="74">
        <f t="shared" si="78"/>
        <v>0</v>
      </c>
      <c r="AI247" s="86">
        <f t="shared" si="79"/>
        <v>72</v>
      </c>
      <c r="AJ247" s="166">
        <f t="shared" si="81"/>
        <v>246</v>
      </c>
    </row>
    <row r="248" spans="1:36" x14ac:dyDescent="0.25">
      <c r="A248" s="55">
        <v>791110</v>
      </c>
      <c r="B248" s="55" t="s">
        <v>528</v>
      </c>
      <c r="C248" s="56">
        <v>0</v>
      </c>
      <c r="D248" s="63">
        <f t="shared" si="80"/>
        <v>0</v>
      </c>
      <c r="E248" s="70" t="str" cm="1">
        <f t="array" ref="E248">_xlfn.IFS(D248&gt;20%,"10",D248&gt;10%,"7",D248&gt;0%,"4",D248=0,"0")</f>
        <v>0</v>
      </c>
      <c r="F248" s="74">
        <f t="shared" si="62"/>
        <v>0</v>
      </c>
      <c r="G248" s="56">
        <f>VLOOKUP(A248,PAGAMENTO!$A:$C,3,0)</f>
        <v>26940597.130000003</v>
      </c>
      <c r="H248" s="57">
        <f t="shared" si="63"/>
        <v>1.0278670048060367E-3</v>
      </c>
      <c r="I248" s="70" t="str" cm="1">
        <f t="array" ref="I248">_xlfn.IFS(H248&gt;20%,"10",H248&gt;10%,"7",H248&gt;0%,"4",H248=0,"0")</f>
        <v>4</v>
      </c>
      <c r="J248" s="74">
        <f t="shared" si="64"/>
        <v>12</v>
      </c>
      <c r="K248" s="56">
        <f>VLOOKUP(A248,MUNIC!C:E,3,0)</f>
        <v>0</v>
      </c>
      <c r="L248" s="57">
        <f t="shared" si="65"/>
        <v>0</v>
      </c>
      <c r="M248" s="70" t="str">
        <f t="shared" si="66"/>
        <v>0</v>
      </c>
      <c r="N248" s="74">
        <f t="shared" si="67"/>
        <v>0</v>
      </c>
      <c r="O248" s="56">
        <f>VLOOKUP(A248,'BENS MOVEIS'!$A:$C,3,0)</f>
        <v>544559276.65999997</v>
      </c>
      <c r="P248" s="56">
        <v>0</v>
      </c>
      <c r="Q248" s="72">
        <f t="shared" si="68"/>
        <v>544559276.65999997</v>
      </c>
      <c r="R248" s="57">
        <f t="shared" si="69"/>
        <v>7.1487065260110762E-3</v>
      </c>
      <c r="S248" s="70" t="str" cm="1">
        <f t="array" ref="S248">_xlfn.IFS(R248&gt;20%,"10",R248&gt;10%,"7",R248&gt;0%,"4",R248=0,"0")</f>
        <v>4</v>
      </c>
      <c r="T248" s="74">
        <f t="shared" si="70"/>
        <v>8</v>
      </c>
      <c r="U248" s="55" t="s">
        <v>772</v>
      </c>
      <c r="V248" s="71" t="str">
        <f t="shared" si="71"/>
        <v>10</v>
      </c>
      <c r="W248" s="74">
        <f t="shared" si="72"/>
        <v>40</v>
      </c>
      <c r="X248" s="55">
        <f>VLOOKUP(A248,'NOTAS AUDITORIA-CONTINUA-OM'!$A:$C,3,0)</f>
        <v>4</v>
      </c>
      <c r="Y248" s="57">
        <f>VLOOKUP(A248,'NOTAS AUDITORIA-CONTINUA-OM'!$A:$D,4,0)</f>
        <v>6.7385444743935314E-4</v>
      </c>
      <c r="Z248" s="71" t="str">
        <f t="shared" si="73"/>
        <v>4</v>
      </c>
      <c r="AA248" s="74">
        <f t="shared" si="74"/>
        <v>12</v>
      </c>
      <c r="AB248" s="55">
        <f>VLOOKUP(A248,'OM em FOCO'!$B:$G,6,0)</f>
        <v>0</v>
      </c>
      <c r="AC248" s="71">
        <f t="shared" si="75"/>
        <v>0</v>
      </c>
      <c r="AD248" s="74">
        <f t="shared" si="76"/>
        <v>0</v>
      </c>
      <c r="AE248" s="71">
        <f>VLOOKUP(A248,OM_SIAFI!$B:$E,4,0)</f>
        <v>0</v>
      </c>
      <c r="AF248" s="74">
        <f t="shared" si="77"/>
        <v>0</v>
      </c>
      <c r="AG248" s="71">
        <f>VLOOKUP(A248,OM_SIAFI!$B:$F,5,0)</f>
        <v>0</v>
      </c>
      <c r="AH248" s="74">
        <f t="shared" si="78"/>
        <v>0</v>
      </c>
      <c r="AI248" s="86">
        <f t="shared" si="79"/>
        <v>72</v>
      </c>
      <c r="AJ248" s="166">
        <f t="shared" si="81"/>
        <v>247</v>
      </c>
    </row>
    <row r="249" spans="1:36" x14ac:dyDescent="0.25">
      <c r="A249" s="55">
        <v>791160</v>
      </c>
      <c r="B249" s="55" t="s">
        <v>533</v>
      </c>
      <c r="C249" s="56">
        <v>0</v>
      </c>
      <c r="D249" s="63">
        <f t="shared" si="80"/>
        <v>0</v>
      </c>
      <c r="E249" s="70" t="str" cm="1">
        <f t="array" ref="E249">_xlfn.IFS(D249&gt;20%,"10",D249&gt;10%,"7",D249&gt;0%,"4",D249=0,"0")</f>
        <v>0</v>
      </c>
      <c r="F249" s="74">
        <f t="shared" si="62"/>
        <v>0</v>
      </c>
      <c r="G249" s="56">
        <f>VLOOKUP(A249,PAGAMENTO!$A:$C,3,0)</f>
        <v>30661156.32</v>
      </c>
      <c r="H249" s="57">
        <f t="shared" si="63"/>
        <v>1.1698178313736612E-3</v>
      </c>
      <c r="I249" s="70" t="str" cm="1">
        <f t="array" ref="I249">_xlfn.IFS(H249&gt;20%,"10",H249&gt;10%,"7",H249&gt;0%,"4",H249=0,"0")</f>
        <v>4</v>
      </c>
      <c r="J249" s="74">
        <f t="shared" si="64"/>
        <v>12</v>
      </c>
      <c r="K249" s="56">
        <f>VLOOKUP(A249,MUNIC!C:E,3,0)</f>
        <v>0</v>
      </c>
      <c r="L249" s="57">
        <f t="shared" si="65"/>
        <v>0</v>
      </c>
      <c r="M249" s="70" t="str">
        <f t="shared" si="66"/>
        <v>0</v>
      </c>
      <c r="N249" s="74">
        <f t="shared" si="67"/>
        <v>0</v>
      </c>
      <c r="O249" s="56">
        <f>VLOOKUP(A249,'BENS MOVEIS'!$A:$C,3,0)</f>
        <v>516299597.27999997</v>
      </c>
      <c r="P249" s="56">
        <v>0</v>
      </c>
      <c r="Q249" s="72">
        <f t="shared" si="68"/>
        <v>516299597.27999997</v>
      </c>
      <c r="R249" s="57">
        <f t="shared" si="69"/>
        <v>6.7777273451111435E-3</v>
      </c>
      <c r="S249" s="70" t="str" cm="1">
        <f t="array" ref="S249">_xlfn.IFS(R249&gt;20%,"10",R249&gt;10%,"7",R249&gt;0%,"4",R249=0,"0")</f>
        <v>4</v>
      </c>
      <c r="T249" s="74">
        <f t="shared" si="70"/>
        <v>8</v>
      </c>
      <c r="U249" s="55" t="s">
        <v>772</v>
      </c>
      <c r="V249" s="71" t="str">
        <f t="shared" si="71"/>
        <v>10</v>
      </c>
      <c r="W249" s="74">
        <f t="shared" si="72"/>
        <v>40</v>
      </c>
      <c r="X249" s="55">
        <f>VLOOKUP(A249,'NOTAS AUDITORIA-CONTINUA-OM'!$A:$C,3,0)</f>
        <v>3</v>
      </c>
      <c r="Y249" s="57">
        <f>VLOOKUP(A249,'NOTAS AUDITORIA-CONTINUA-OM'!$A:$D,4,0)</f>
        <v>5.0539083557951485E-4</v>
      </c>
      <c r="Z249" s="71" t="str">
        <f t="shared" si="73"/>
        <v>4</v>
      </c>
      <c r="AA249" s="74">
        <f t="shared" si="74"/>
        <v>12</v>
      </c>
      <c r="AB249" s="55">
        <f>VLOOKUP(A249,'OM em FOCO'!$B:$G,6,0)</f>
        <v>0</v>
      </c>
      <c r="AC249" s="71">
        <f t="shared" si="75"/>
        <v>0</v>
      </c>
      <c r="AD249" s="74">
        <f t="shared" si="76"/>
        <v>0</v>
      </c>
      <c r="AE249" s="71">
        <f>VLOOKUP(A249,OM_SIAFI!$B:$E,4,0)</f>
        <v>0</v>
      </c>
      <c r="AF249" s="74">
        <f t="shared" si="77"/>
        <v>0</v>
      </c>
      <c r="AG249" s="71">
        <f>VLOOKUP(A249,OM_SIAFI!$B:$F,5,0)</f>
        <v>0</v>
      </c>
      <c r="AH249" s="74">
        <f t="shared" si="78"/>
        <v>0</v>
      </c>
      <c r="AI249" s="86">
        <f t="shared" si="79"/>
        <v>72</v>
      </c>
      <c r="AJ249" s="166">
        <f t="shared" si="81"/>
        <v>248</v>
      </c>
    </row>
    <row r="250" spans="1:36" x14ac:dyDescent="0.25">
      <c r="A250" s="55">
        <v>795340</v>
      </c>
      <c r="B250" s="55" t="s">
        <v>591</v>
      </c>
      <c r="C250" s="56">
        <v>0</v>
      </c>
      <c r="D250" s="63">
        <f t="shared" si="80"/>
        <v>0</v>
      </c>
      <c r="E250" s="70" t="str" cm="1">
        <f t="array" ref="E250">_xlfn.IFS(D250&gt;20%,"10",D250&gt;10%,"7",D250&gt;0%,"4",D250=0,"0")</f>
        <v>0</v>
      </c>
      <c r="F250" s="74">
        <f t="shared" si="62"/>
        <v>0</v>
      </c>
      <c r="G250" s="56">
        <f>VLOOKUP(A250,PAGAMENTO!$A:$C,3,0)</f>
        <v>30109338.93</v>
      </c>
      <c r="H250" s="57">
        <f t="shared" si="63"/>
        <v>1.1487642932830899E-3</v>
      </c>
      <c r="I250" s="70" t="str" cm="1">
        <f t="array" ref="I250">_xlfn.IFS(H250&gt;20%,"10",H250&gt;10%,"7",H250&gt;0%,"4",H250=0,"0")</f>
        <v>4</v>
      </c>
      <c r="J250" s="74">
        <f t="shared" si="64"/>
        <v>12</v>
      </c>
      <c r="K250" s="56">
        <f>VLOOKUP(A250,MUNIC!C:E,3,0)</f>
        <v>0</v>
      </c>
      <c r="L250" s="57">
        <f t="shared" si="65"/>
        <v>0</v>
      </c>
      <c r="M250" s="70" t="str">
        <f t="shared" si="66"/>
        <v>0</v>
      </c>
      <c r="N250" s="74">
        <f t="shared" si="67"/>
        <v>0</v>
      </c>
      <c r="O250" s="56">
        <f>VLOOKUP(A250,'BENS MOVEIS'!$A:$C,3,0)</f>
        <v>423941257.68000001</v>
      </c>
      <c r="P250" s="56">
        <v>0</v>
      </c>
      <c r="Q250" s="72">
        <f t="shared" si="68"/>
        <v>423941257.68000001</v>
      </c>
      <c r="R250" s="57">
        <f t="shared" si="69"/>
        <v>5.5652924581699103E-3</v>
      </c>
      <c r="S250" s="70" t="str" cm="1">
        <f t="array" ref="S250">_xlfn.IFS(R250&gt;20%,"10",R250&gt;10%,"7",R250&gt;0%,"4",R250=0,"0")</f>
        <v>4</v>
      </c>
      <c r="T250" s="74">
        <f t="shared" si="70"/>
        <v>8</v>
      </c>
      <c r="U250" s="55" t="s">
        <v>772</v>
      </c>
      <c r="V250" s="71" t="str">
        <f t="shared" si="71"/>
        <v>10</v>
      </c>
      <c r="W250" s="74">
        <f t="shared" si="72"/>
        <v>40</v>
      </c>
      <c r="X250" s="55">
        <f>VLOOKUP(A250,'NOTAS AUDITORIA-CONTINUA-OM'!$A:$C,3,0)</f>
        <v>4</v>
      </c>
      <c r="Y250" s="57">
        <f>VLOOKUP(A250,'NOTAS AUDITORIA-CONTINUA-OM'!$A:$D,4,0)</f>
        <v>6.7385444743935314E-4</v>
      </c>
      <c r="Z250" s="71" t="str">
        <f t="shared" si="73"/>
        <v>4</v>
      </c>
      <c r="AA250" s="74">
        <f t="shared" si="74"/>
        <v>12</v>
      </c>
      <c r="AB250" s="55">
        <f>VLOOKUP(A250,'OM em FOCO'!$B:$G,6,0)</f>
        <v>0</v>
      </c>
      <c r="AC250" s="71">
        <f t="shared" si="75"/>
        <v>0</v>
      </c>
      <c r="AD250" s="74">
        <f t="shared" si="76"/>
        <v>0</v>
      </c>
      <c r="AE250" s="71">
        <f>VLOOKUP(A250,OM_SIAFI!$B:$E,4,0)</f>
        <v>0</v>
      </c>
      <c r="AF250" s="74">
        <f t="shared" si="77"/>
        <v>0</v>
      </c>
      <c r="AG250" s="71">
        <f>VLOOKUP(A250,OM_SIAFI!$B:$F,5,0)</f>
        <v>0</v>
      </c>
      <c r="AH250" s="74">
        <f t="shared" si="78"/>
        <v>0</v>
      </c>
      <c r="AI250" s="86">
        <f t="shared" si="79"/>
        <v>72</v>
      </c>
      <c r="AJ250" s="166">
        <f t="shared" si="81"/>
        <v>249</v>
      </c>
    </row>
    <row r="251" spans="1:36" x14ac:dyDescent="0.25">
      <c r="A251" s="55">
        <v>783100</v>
      </c>
      <c r="B251" s="55" t="s">
        <v>362</v>
      </c>
      <c r="C251" s="56">
        <v>0</v>
      </c>
      <c r="D251" s="63">
        <f t="shared" si="80"/>
        <v>0</v>
      </c>
      <c r="E251" s="70" t="str" cm="1">
        <f t="array" ref="E251">_xlfn.IFS(D251&gt;20%,"10",D251&gt;10%,"7",D251&gt;0%,"4",D251=0,"0")</f>
        <v>0</v>
      </c>
      <c r="F251" s="74">
        <f t="shared" si="62"/>
        <v>0</v>
      </c>
      <c r="G251" s="56">
        <f>VLOOKUP(A251,PAGAMENTO!$A:$C,3,0)</f>
        <v>13856075.640000001</v>
      </c>
      <c r="H251" s="57">
        <f t="shared" si="63"/>
        <v>5.2865208954827223E-4</v>
      </c>
      <c r="I251" s="70" t="str" cm="1">
        <f t="array" ref="I251">_xlfn.IFS(H251&gt;20%,"10",H251&gt;10%,"7",H251&gt;0%,"4",H251=0,"0")</f>
        <v>4</v>
      </c>
      <c r="J251" s="74">
        <f t="shared" si="64"/>
        <v>12</v>
      </c>
      <c r="K251" s="56">
        <f>VLOOKUP(A251,MUNIC!C:E,3,0)</f>
        <v>0</v>
      </c>
      <c r="L251" s="57">
        <f t="shared" si="65"/>
        <v>0</v>
      </c>
      <c r="M251" s="70" t="str">
        <f t="shared" si="66"/>
        <v>0</v>
      </c>
      <c r="N251" s="74">
        <f t="shared" si="67"/>
        <v>0</v>
      </c>
      <c r="O251" s="56">
        <f>VLOOKUP(A251,'BENS MOVEIS'!$A:$C,3,0)</f>
        <v>342304704.70999998</v>
      </c>
      <c r="P251" s="56">
        <v>0</v>
      </c>
      <c r="Q251" s="72">
        <f t="shared" si="68"/>
        <v>342304704.70999998</v>
      </c>
      <c r="R251" s="57">
        <f t="shared" si="69"/>
        <v>4.4936079162094566E-3</v>
      </c>
      <c r="S251" s="70" t="str" cm="1">
        <f t="array" ref="S251">_xlfn.IFS(R251&gt;20%,"10",R251&gt;10%,"7",R251&gt;0%,"4",R251=0,"0")</f>
        <v>4</v>
      </c>
      <c r="T251" s="74">
        <f t="shared" si="70"/>
        <v>8</v>
      </c>
      <c r="U251" s="55" t="s">
        <v>772</v>
      </c>
      <c r="V251" s="71" t="str">
        <f t="shared" si="71"/>
        <v>10</v>
      </c>
      <c r="W251" s="74">
        <f t="shared" si="72"/>
        <v>40</v>
      </c>
      <c r="X251" s="55">
        <f>VLOOKUP(A251,'NOTAS AUDITORIA-CONTINUA-OM'!$A:$C,3,0)</f>
        <v>2</v>
      </c>
      <c r="Y251" s="57">
        <f>VLOOKUP(A251,'NOTAS AUDITORIA-CONTINUA-OM'!$A:$D,4,0)</f>
        <v>3.3692722371967657E-4</v>
      </c>
      <c r="Z251" s="71" t="str">
        <f t="shared" si="73"/>
        <v>4</v>
      </c>
      <c r="AA251" s="74">
        <f t="shared" si="74"/>
        <v>12</v>
      </c>
      <c r="AB251" s="55">
        <f>VLOOKUP(A251,'OM em FOCO'!$B:$G,6,0)</f>
        <v>0</v>
      </c>
      <c r="AC251" s="71">
        <f t="shared" si="75"/>
        <v>0</v>
      </c>
      <c r="AD251" s="74">
        <f t="shared" si="76"/>
        <v>0</v>
      </c>
      <c r="AE251" s="71">
        <f>VLOOKUP(A251,OM_SIAFI!$B:$E,4,0)</f>
        <v>0</v>
      </c>
      <c r="AF251" s="74">
        <f t="shared" si="77"/>
        <v>0</v>
      </c>
      <c r="AG251" s="71">
        <f>VLOOKUP(A251,OM_SIAFI!$B:$F,5,0)</f>
        <v>0</v>
      </c>
      <c r="AH251" s="74">
        <f t="shared" si="78"/>
        <v>0</v>
      </c>
      <c r="AI251" s="86">
        <f t="shared" si="79"/>
        <v>72</v>
      </c>
      <c r="AJ251" s="166">
        <f t="shared" si="81"/>
        <v>250</v>
      </c>
    </row>
    <row r="252" spans="1:36" x14ac:dyDescent="0.25">
      <c r="A252" s="55">
        <v>784010</v>
      </c>
      <c r="B252" s="55" t="s">
        <v>390</v>
      </c>
      <c r="C252" s="56">
        <v>0</v>
      </c>
      <c r="D252" s="63">
        <f t="shared" si="80"/>
        <v>0</v>
      </c>
      <c r="E252" s="70" t="str" cm="1">
        <f t="array" ref="E252">_xlfn.IFS(D252&gt;20%,"10",D252&gt;10%,"7",D252&gt;0%,"4",D252=0,"0")</f>
        <v>0</v>
      </c>
      <c r="F252" s="74">
        <f t="shared" si="62"/>
        <v>0</v>
      </c>
      <c r="G252" s="56">
        <f>VLOOKUP(A252,PAGAMENTO!$A:$C,3,0)</f>
        <v>26972044.09</v>
      </c>
      <c r="H252" s="57">
        <f t="shared" si="63"/>
        <v>1.0290668034752895E-3</v>
      </c>
      <c r="I252" s="70" t="str" cm="1">
        <f t="array" ref="I252">_xlfn.IFS(H252&gt;20%,"10",H252&gt;10%,"7",H252&gt;0%,"4",H252=0,"0")</f>
        <v>4</v>
      </c>
      <c r="J252" s="74">
        <f t="shared" si="64"/>
        <v>12</v>
      </c>
      <c r="K252" s="56">
        <f>VLOOKUP(A252,MUNIC!C:E,3,0)</f>
        <v>0</v>
      </c>
      <c r="L252" s="57">
        <f t="shared" si="65"/>
        <v>0</v>
      </c>
      <c r="M252" s="70" t="str">
        <f t="shared" si="66"/>
        <v>0</v>
      </c>
      <c r="N252" s="74">
        <f t="shared" si="67"/>
        <v>0</v>
      </c>
      <c r="O252" s="56">
        <f>VLOOKUP(A252,'BENS MOVEIS'!$A:$C,3,0)</f>
        <v>261580366.97999999</v>
      </c>
      <c r="P252" s="56">
        <v>0</v>
      </c>
      <c r="Q252" s="72">
        <f t="shared" si="68"/>
        <v>261580366.97999999</v>
      </c>
      <c r="R252" s="57">
        <f t="shared" si="69"/>
        <v>3.4338984875540443E-3</v>
      </c>
      <c r="S252" s="70" t="str" cm="1">
        <f t="array" ref="S252">_xlfn.IFS(R252&gt;20%,"10",R252&gt;10%,"7",R252&gt;0%,"4",R252=0,"0")</f>
        <v>4</v>
      </c>
      <c r="T252" s="74">
        <f t="shared" si="70"/>
        <v>8</v>
      </c>
      <c r="U252" s="55" t="s">
        <v>772</v>
      </c>
      <c r="V252" s="71" t="str">
        <f t="shared" si="71"/>
        <v>10</v>
      </c>
      <c r="W252" s="74">
        <f t="shared" si="72"/>
        <v>40</v>
      </c>
      <c r="X252" s="55">
        <f>VLOOKUP(A252,'NOTAS AUDITORIA-CONTINUA-OM'!$A:$C,3,0)</f>
        <v>3</v>
      </c>
      <c r="Y252" s="57">
        <f>VLOOKUP(A252,'NOTAS AUDITORIA-CONTINUA-OM'!$A:$D,4,0)</f>
        <v>5.0539083557951485E-4</v>
      </c>
      <c r="Z252" s="71" t="str">
        <f t="shared" si="73"/>
        <v>4</v>
      </c>
      <c r="AA252" s="74">
        <f t="shared" si="74"/>
        <v>12</v>
      </c>
      <c r="AB252" s="55">
        <f>VLOOKUP(A252,'OM em FOCO'!$B:$G,6,0)</f>
        <v>0</v>
      </c>
      <c r="AC252" s="71">
        <f t="shared" si="75"/>
        <v>0</v>
      </c>
      <c r="AD252" s="74">
        <f t="shared" si="76"/>
        <v>0</v>
      </c>
      <c r="AE252" s="71">
        <f>VLOOKUP(A252,OM_SIAFI!$B:$E,4,0)</f>
        <v>0</v>
      </c>
      <c r="AF252" s="74">
        <f t="shared" si="77"/>
        <v>0</v>
      </c>
      <c r="AG252" s="71">
        <f>VLOOKUP(A252,OM_SIAFI!$B:$F,5,0)</f>
        <v>0</v>
      </c>
      <c r="AH252" s="74">
        <f t="shared" si="78"/>
        <v>0</v>
      </c>
      <c r="AI252" s="86">
        <f t="shared" si="79"/>
        <v>72</v>
      </c>
      <c r="AJ252" s="166">
        <f t="shared" si="81"/>
        <v>251</v>
      </c>
    </row>
    <row r="253" spans="1:36" x14ac:dyDescent="0.25">
      <c r="A253" s="55">
        <v>795104</v>
      </c>
      <c r="B253" s="55" t="s">
        <v>580</v>
      </c>
      <c r="C253" s="56">
        <v>0</v>
      </c>
      <c r="D253" s="63">
        <f t="shared" si="80"/>
        <v>0</v>
      </c>
      <c r="E253" s="70" t="str" cm="1">
        <f t="array" ref="E253">_xlfn.IFS(D253&gt;20%,"10",D253&gt;10%,"7",D253&gt;0%,"4",D253=0,"0")</f>
        <v>0</v>
      </c>
      <c r="F253" s="74">
        <f t="shared" si="62"/>
        <v>0</v>
      </c>
      <c r="G253" s="56">
        <f>VLOOKUP(A253,PAGAMENTO!$A:$C,3,0)</f>
        <v>32317274.099999998</v>
      </c>
      <c r="H253" s="57">
        <f t="shared" si="63"/>
        <v>1.2330038407230618E-3</v>
      </c>
      <c r="I253" s="70" t="str" cm="1">
        <f t="array" ref="I253">_xlfn.IFS(H253&gt;20%,"10",H253&gt;10%,"7",H253&gt;0%,"4",H253=0,"0")</f>
        <v>4</v>
      </c>
      <c r="J253" s="74">
        <f t="shared" si="64"/>
        <v>12</v>
      </c>
      <c r="K253" s="56">
        <f>VLOOKUP(A253,MUNIC!C:E,3,0)</f>
        <v>0</v>
      </c>
      <c r="L253" s="57">
        <f t="shared" si="65"/>
        <v>0</v>
      </c>
      <c r="M253" s="70" t="str">
        <f t="shared" si="66"/>
        <v>0</v>
      </c>
      <c r="N253" s="74">
        <f t="shared" si="67"/>
        <v>0</v>
      </c>
      <c r="O253" s="56">
        <f>VLOOKUP(A253,'BENS MOVEIS'!$A:$C,3,0)</f>
        <v>237270336.56999999</v>
      </c>
      <c r="P253" s="56">
        <v>0</v>
      </c>
      <c r="Q253" s="72">
        <f t="shared" si="68"/>
        <v>237270336.56999999</v>
      </c>
      <c r="R253" s="57">
        <f t="shared" si="69"/>
        <v>3.1147683570283292E-3</v>
      </c>
      <c r="S253" s="70" t="str" cm="1">
        <f t="array" ref="S253">_xlfn.IFS(R253&gt;20%,"10",R253&gt;10%,"7",R253&gt;0%,"4",R253=0,"0")</f>
        <v>4</v>
      </c>
      <c r="T253" s="74">
        <f t="shared" si="70"/>
        <v>8</v>
      </c>
      <c r="U253" s="55" t="s">
        <v>772</v>
      </c>
      <c r="V253" s="71" t="str">
        <f t="shared" si="71"/>
        <v>10</v>
      </c>
      <c r="W253" s="74">
        <f t="shared" si="72"/>
        <v>40</v>
      </c>
      <c r="X253" s="55">
        <f>VLOOKUP(A253,'NOTAS AUDITORIA-CONTINUA-OM'!$A:$C,3,0)</f>
        <v>3</v>
      </c>
      <c r="Y253" s="57">
        <f>VLOOKUP(A253,'NOTAS AUDITORIA-CONTINUA-OM'!$A:$D,4,0)</f>
        <v>5.0539083557951485E-4</v>
      </c>
      <c r="Z253" s="71" t="str">
        <f t="shared" si="73"/>
        <v>4</v>
      </c>
      <c r="AA253" s="74">
        <f t="shared" si="74"/>
        <v>12</v>
      </c>
      <c r="AB253" s="55">
        <f>VLOOKUP(A253,'OM em FOCO'!$B:$G,6,0)</f>
        <v>0</v>
      </c>
      <c r="AC253" s="71">
        <f t="shared" si="75"/>
        <v>0</v>
      </c>
      <c r="AD253" s="74">
        <f t="shared" si="76"/>
        <v>0</v>
      </c>
      <c r="AE253" s="71">
        <f>VLOOKUP(A253,OM_SIAFI!$B:$E,4,0)</f>
        <v>0</v>
      </c>
      <c r="AF253" s="74">
        <f t="shared" si="77"/>
        <v>0</v>
      </c>
      <c r="AG253" s="71">
        <f>VLOOKUP(A253,OM_SIAFI!$B:$F,5,0)</f>
        <v>0</v>
      </c>
      <c r="AH253" s="74">
        <f t="shared" si="78"/>
        <v>0</v>
      </c>
      <c r="AI253" s="86">
        <f t="shared" si="79"/>
        <v>72</v>
      </c>
      <c r="AJ253" s="166">
        <f t="shared" si="81"/>
        <v>252</v>
      </c>
    </row>
    <row r="254" spans="1:36" x14ac:dyDescent="0.25">
      <c r="A254" s="55">
        <v>771250</v>
      </c>
      <c r="B254" s="55" t="s">
        <v>298</v>
      </c>
      <c r="C254" s="56">
        <v>0</v>
      </c>
      <c r="D254" s="63">
        <f t="shared" si="80"/>
        <v>0</v>
      </c>
      <c r="E254" s="70" t="str" cm="1">
        <f t="array" ref="E254">_xlfn.IFS(D254&gt;20%,"10",D254&gt;10%,"7",D254&gt;0%,"4",D254=0,"0")</f>
        <v>0</v>
      </c>
      <c r="F254" s="74">
        <f t="shared" si="62"/>
        <v>0</v>
      </c>
      <c r="G254" s="56">
        <f>VLOOKUP(A254,PAGAMENTO!$A:$C,3,0)</f>
        <v>7184682.8699999992</v>
      </c>
      <c r="H254" s="57">
        <f t="shared" si="63"/>
        <v>2.7411784625384574E-4</v>
      </c>
      <c r="I254" s="70" t="str" cm="1">
        <f t="array" ref="I254">_xlfn.IFS(H254&gt;20%,"10",H254&gt;10%,"7",H254&gt;0%,"4",H254=0,"0")</f>
        <v>4</v>
      </c>
      <c r="J254" s="74">
        <f t="shared" si="64"/>
        <v>12</v>
      </c>
      <c r="K254" s="56">
        <f>VLOOKUP(A254,MUNIC!C:E,3,0)</f>
        <v>0</v>
      </c>
      <c r="L254" s="57">
        <f t="shared" si="65"/>
        <v>0</v>
      </c>
      <c r="M254" s="70" t="str">
        <f t="shared" si="66"/>
        <v>0</v>
      </c>
      <c r="N254" s="74">
        <f t="shared" si="67"/>
        <v>0</v>
      </c>
      <c r="O254" s="56">
        <f>VLOOKUP(A254,'BENS MOVEIS'!$A:$C,3,0)</f>
        <v>229141831.84999999</v>
      </c>
      <c r="P254" s="56">
        <v>0</v>
      </c>
      <c r="Q254" s="72">
        <f t="shared" si="68"/>
        <v>229141831.84999999</v>
      </c>
      <c r="R254" s="57">
        <f t="shared" si="69"/>
        <v>3.0080613423301731E-3</v>
      </c>
      <c r="S254" s="70" t="str" cm="1">
        <f t="array" ref="S254">_xlfn.IFS(R254&gt;20%,"10",R254&gt;10%,"7",R254&gt;0%,"4",R254=0,"0")</f>
        <v>4</v>
      </c>
      <c r="T254" s="74">
        <f t="shared" si="70"/>
        <v>8</v>
      </c>
      <c r="U254" s="55" t="s">
        <v>772</v>
      </c>
      <c r="V254" s="71" t="str">
        <f t="shared" si="71"/>
        <v>10</v>
      </c>
      <c r="W254" s="74">
        <f t="shared" si="72"/>
        <v>40</v>
      </c>
      <c r="X254" s="55">
        <f>VLOOKUP(A254,'NOTAS AUDITORIA-CONTINUA-OM'!$A:$C,3,0)</f>
        <v>3</v>
      </c>
      <c r="Y254" s="57">
        <f>VLOOKUP(A254,'NOTAS AUDITORIA-CONTINUA-OM'!$A:$D,4,0)</f>
        <v>5.0539083557951485E-4</v>
      </c>
      <c r="Z254" s="71" t="str">
        <f t="shared" si="73"/>
        <v>4</v>
      </c>
      <c r="AA254" s="74">
        <f t="shared" si="74"/>
        <v>12</v>
      </c>
      <c r="AB254" s="55">
        <f>VLOOKUP(A254,'OM em FOCO'!$B:$G,6,0)</f>
        <v>0</v>
      </c>
      <c r="AC254" s="71">
        <f t="shared" si="75"/>
        <v>0</v>
      </c>
      <c r="AD254" s="74">
        <f t="shared" si="76"/>
        <v>0</v>
      </c>
      <c r="AE254" s="71">
        <f>VLOOKUP(A254,OM_SIAFI!$B:$E,4,0)</f>
        <v>0</v>
      </c>
      <c r="AF254" s="74">
        <f t="shared" si="77"/>
        <v>0</v>
      </c>
      <c r="AG254" s="71">
        <f>VLOOKUP(A254,OM_SIAFI!$B:$F,5,0)</f>
        <v>0</v>
      </c>
      <c r="AH254" s="74">
        <f t="shared" si="78"/>
        <v>0</v>
      </c>
      <c r="AI254" s="86">
        <f t="shared" si="79"/>
        <v>72</v>
      </c>
      <c r="AJ254" s="166">
        <f t="shared" si="81"/>
        <v>253</v>
      </c>
    </row>
    <row r="255" spans="1:36" x14ac:dyDescent="0.25">
      <c r="A255" s="55">
        <v>791610</v>
      </c>
      <c r="B255" s="55" t="s">
        <v>553</v>
      </c>
      <c r="C255" s="56">
        <v>0</v>
      </c>
      <c r="D255" s="63">
        <f t="shared" si="80"/>
        <v>0</v>
      </c>
      <c r="E255" s="70" t="str" cm="1">
        <f t="array" ref="E255">_xlfn.IFS(D255&gt;20%,"10",D255&gt;10%,"7",D255&gt;0%,"4",D255=0,"0")</f>
        <v>0</v>
      </c>
      <c r="F255" s="74">
        <f t="shared" si="62"/>
        <v>0</v>
      </c>
      <c r="G255" s="56">
        <f>VLOOKUP(A255,PAGAMENTO!$A:$C,3,0)</f>
        <v>14319135.719999999</v>
      </c>
      <c r="H255" s="57">
        <f t="shared" si="63"/>
        <v>5.463192620752251E-4</v>
      </c>
      <c r="I255" s="70" t="str" cm="1">
        <f t="array" ref="I255">_xlfn.IFS(H255&gt;20%,"10",H255&gt;10%,"7",H255&gt;0%,"4",H255=0,"0")</f>
        <v>4</v>
      </c>
      <c r="J255" s="74">
        <f t="shared" si="64"/>
        <v>12</v>
      </c>
      <c r="K255" s="56">
        <f>VLOOKUP(A255,MUNIC!C:E,3,0)</f>
        <v>0</v>
      </c>
      <c r="L255" s="57">
        <f t="shared" si="65"/>
        <v>0</v>
      </c>
      <c r="M255" s="70" t="str">
        <f t="shared" si="66"/>
        <v>0</v>
      </c>
      <c r="N255" s="74">
        <f t="shared" si="67"/>
        <v>0</v>
      </c>
      <c r="O255" s="56">
        <f>VLOOKUP(A255,'BENS MOVEIS'!$A:$C,3,0)</f>
        <v>161077869.41</v>
      </c>
      <c r="P255" s="56">
        <v>0</v>
      </c>
      <c r="Q255" s="72">
        <f t="shared" si="68"/>
        <v>161077869.41</v>
      </c>
      <c r="R255" s="57">
        <f t="shared" si="69"/>
        <v>2.1145510977424306E-3</v>
      </c>
      <c r="S255" s="70" t="str" cm="1">
        <f t="array" ref="S255">_xlfn.IFS(R255&gt;20%,"10",R255&gt;10%,"7",R255&gt;0%,"4",R255=0,"0")</f>
        <v>4</v>
      </c>
      <c r="T255" s="74">
        <f t="shared" si="70"/>
        <v>8</v>
      </c>
      <c r="U255" s="55" t="s">
        <v>772</v>
      </c>
      <c r="V255" s="71" t="str">
        <f t="shared" si="71"/>
        <v>10</v>
      </c>
      <c r="W255" s="74">
        <f t="shared" si="72"/>
        <v>40</v>
      </c>
      <c r="X255" s="55">
        <f>VLOOKUP(A255,'NOTAS AUDITORIA-CONTINUA-OM'!$A:$C,3,0)</f>
        <v>7</v>
      </c>
      <c r="Y255" s="57">
        <f>VLOOKUP(A255,'NOTAS AUDITORIA-CONTINUA-OM'!$A:$D,4,0)</f>
        <v>1.1792452830188679E-3</v>
      </c>
      <c r="Z255" s="71" t="str">
        <f t="shared" si="73"/>
        <v>4</v>
      </c>
      <c r="AA255" s="74">
        <f t="shared" si="74"/>
        <v>12</v>
      </c>
      <c r="AB255" s="55">
        <f>VLOOKUP(A255,'OM em FOCO'!$B:$G,6,0)</f>
        <v>0</v>
      </c>
      <c r="AC255" s="71">
        <f t="shared" si="75"/>
        <v>0</v>
      </c>
      <c r="AD255" s="74">
        <f t="shared" si="76"/>
        <v>0</v>
      </c>
      <c r="AE255" s="71">
        <f>VLOOKUP(A255,OM_SIAFI!$B:$E,4,0)</f>
        <v>0</v>
      </c>
      <c r="AF255" s="74">
        <f t="shared" si="77"/>
        <v>0</v>
      </c>
      <c r="AG255" s="71">
        <f>VLOOKUP(A255,OM_SIAFI!$B:$F,5,0)</f>
        <v>0</v>
      </c>
      <c r="AH255" s="74">
        <f t="shared" si="78"/>
        <v>0</v>
      </c>
      <c r="AI255" s="86">
        <f t="shared" si="79"/>
        <v>72</v>
      </c>
      <c r="AJ255" s="166">
        <f t="shared" si="81"/>
        <v>254</v>
      </c>
    </row>
    <row r="256" spans="1:36" x14ac:dyDescent="0.25">
      <c r="A256" s="55">
        <v>791120</v>
      </c>
      <c r="B256" s="55" t="s">
        <v>529</v>
      </c>
      <c r="C256" s="56">
        <v>0</v>
      </c>
      <c r="D256" s="63">
        <f t="shared" si="80"/>
        <v>0</v>
      </c>
      <c r="E256" s="70" t="str" cm="1">
        <f t="array" ref="E256">_xlfn.IFS(D256&gt;20%,"10",D256&gt;10%,"7",D256&gt;0%,"4",D256=0,"0")</f>
        <v>0</v>
      </c>
      <c r="F256" s="74">
        <f t="shared" si="62"/>
        <v>0</v>
      </c>
      <c r="G256" s="56">
        <f>VLOOKUP(A256,PAGAMENTO!$A:$C,3,0)</f>
        <v>26914714.350000001</v>
      </c>
      <c r="H256" s="57">
        <f t="shared" si="63"/>
        <v>1.0268794967925254E-3</v>
      </c>
      <c r="I256" s="70" t="str" cm="1">
        <f t="array" ref="I256">_xlfn.IFS(H256&gt;20%,"10",H256&gt;10%,"7",H256&gt;0%,"4",H256=0,"0")</f>
        <v>4</v>
      </c>
      <c r="J256" s="74">
        <f t="shared" si="64"/>
        <v>12</v>
      </c>
      <c r="K256" s="56">
        <f>VLOOKUP(A256,MUNIC!C:E,3,0)</f>
        <v>0</v>
      </c>
      <c r="L256" s="57">
        <f t="shared" si="65"/>
        <v>0</v>
      </c>
      <c r="M256" s="70" t="str">
        <f t="shared" si="66"/>
        <v>0</v>
      </c>
      <c r="N256" s="74">
        <f t="shared" si="67"/>
        <v>0</v>
      </c>
      <c r="O256" s="56">
        <f>VLOOKUP(A256,'BENS MOVEIS'!$A:$C,3,0)</f>
        <v>150130515.69</v>
      </c>
      <c r="P256" s="56">
        <v>0</v>
      </c>
      <c r="Q256" s="72">
        <f t="shared" si="68"/>
        <v>150130515.69</v>
      </c>
      <c r="R256" s="57">
        <f t="shared" si="69"/>
        <v>1.9708396188732945E-3</v>
      </c>
      <c r="S256" s="70" t="str" cm="1">
        <f t="array" ref="S256">_xlfn.IFS(R256&gt;20%,"10",R256&gt;10%,"7",R256&gt;0%,"4",R256=0,"0")</f>
        <v>4</v>
      </c>
      <c r="T256" s="74">
        <f t="shared" si="70"/>
        <v>8</v>
      </c>
      <c r="U256" s="55" t="s">
        <v>772</v>
      </c>
      <c r="V256" s="71" t="str">
        <f t="shared" si="71"/>
        <v>10</v>
      </c>
      <c r="W256" s="74">
        <f t="shared" si="72"/>
        <v>40</v>
      </c>
      <c r="X256" s="55">
        <f>VLOOKUP(A256,'NOTAS AUDITORIA-CONTINUA-OM'!$A:$C,3,0)</f>
        <v>2</v>
      </c>
      <c r="Y256" s="57">
        <f>VLOOKUP(A256,'NOTAS AUDITORIA-CONTINUA-OM'!$A:$D,4,0)</f>
        <v>3.3692722371967657E-4</v>
      </c>
      <c r="Z256" s="71" t="str">
        <f t="shared" si="73"/>
        <v>4</v>
      </c>
      <c r="AA256" s="74">
        <f t="shared" si="74"/>
        <v>12</v>
      </c>
      <c r="AB256" s="55">
        <f>VLOOKUP(A256,'OM em FOCO'!$B:$G,6,0)</f>
        <v>0</v>
      </c>
      <c r="AC256" s="71">
        <f t="shared" si="75"/>
        <v>0</v>
      </c>
      <c r="AD256" s="74">
        <f t="shared" si="76"/>
        <v>0</v>
      </c>
      <c r="AE256" s="71">
        <f>VLOOKUP(A256,OM_SIAFI!$B:$E,4,0)</f>
        <v>0</v>
      </c>
      <c r="AF256" s="74">
        <f t="shared" si="77"/>
        <v>0</v>
      </c>
      <c r="AG256" s="71">
        <f>VLOOKUP(A256,OM_SIAFI!$B:$F,5,0)</f>
        <v>0</v>
      </c>
      <c r="AH256" s="74">
        <f t="shared" si="78"/>
        <v>0</v>
      </c>
      <c r="AI256" s="86">
        <f t="shared" si="79"/>
        <v>72</v>
      </c>
      <c r="AJ256" s="166">
        <f t="shared" si="81"/>
        <v>255</v>
      </c>
    </row>
    <row r="257" spans="1:36" x14ac:dyDescent="0.25">
      <c r="A257" s="55">
        <v>743000</v>
      </c>
      <c r="B257" s="55" t="s">
        <v>230</v>
      </c>
      <c r="C257" s="56">
        <v>0</v>
      </c>
      <c r="D257" s="63">
        <f t="shared" si="80"/>
        <v>0</v>
      </c>
      <c r="E257" s="70" t="str" cm="1">
        <f t="array" ref="E257">_xlfn.IFS(D257&gt;20%,"10",D257&gt;10%,"7",D257&gt;0%,"4",D257=0,"0")</f>
        <v>0</v>
      </c>
      <c r="F257" s="74">
        <f t="shared" si="62"/>
        <v>0</v>
      </c>
      <c r="G257" s="56">
        <f>VLOOKUP(A257,PAGAMENTO!$A:$C,3,0)</f>
        <v>23416456.969999999</v>
      </c>
      <c r="H257" s="57">
        <f t="shared" si="63"/>
        <v>8.9341017100623323E-4</v>
      </c>
      <c r="I257" s="70" t="str" cm="1">
        <f t="array" ref="I257">_xlfn.IFS(H257&gt;20%,"10",H257&gt;10%,"7",H257&gt;0%,"4",H257=0,"0")</f>
        <v>4</v>
      </c>
      <c r="J257" s="74">
        <f t="shared" si="64"/>
        <v>12</v>
      </c>
      <c r="K257" s="56">
        <f>VLOOKUP(A257,MUNIC!C:E,3,0)</f>
        <v>0</v>
      </c>
      <c r="L257" s="57">
        <f t="shared" si="65"/>
        <v>0</v>
      </c>
      <c r="M257" s="70" t="str">
        <f t="shared" si="66"/>
        <v>0</v>
      </c>
      <c r="N257" s="74">
        <f t="shared" si="67"/>
        <v>0</v>
      </c>
      <c r="O257" s="56">
        <f>VLOOKUP(A257,'BENS MOVEIS'!$A:$C,3,0)</f>
        <v>125359838.86</v>
      </c>
      <c r="P257" s="56">
        <v>0</v>
      </c>
      <c r="Q257" s="72">
        <f t="shared" si="68"/>
        <v>125359838.86</v>
      </c>
      <c r="R257" s="57">
        <f t="shared" si="69"/>
        <v>1.6456623485595384E-3</v>
      </c>
      <c r="S257" s="70" t="str" cm="1">
        <f t="array" ref="S257">_xlfn.IFS(R257&gt;20%,"10",R257&gt;10%,"7",R257&gt;0%,"4",R257=0,"0")</f>
        <v>4</v>
      </c>
      <c r="T257" s="74">
        <f t="shared" si="70"/>
        <v>8</v>
      </c>
      <c r="U257" s="55" t="s">
        <v>772</v>
      </c>
      <c r="V257" s="71" t="str">
        <f t="shared" si="71"/>
        <v>10</v>
      </c>
      <c r="W257" s="74">
        <f t="shared" si="72"/>
        <v>40</v>
      </c>
      <c r="X257" s="55">
        <f>VLOOKUP(A257,'NOTAS AUDITORIA-CONTINUA-OM'!$A:$C,3,0)</f>
        <v>7</v>
      </c>
      <c r="Y257" s="57">
        <f>VLOOKUP(A257,'NOTAS AUDITORIA-CONTINUA-OM'!$A:$D,4,0)</f>
        <v>1.1792452830188679E-3</v>
      </c>
      <c r="Z257" s="71" t="str">
        <f t="shared" si="73"/>
        <v>4</v>
      </c>
      <c r="AA257" s="74">
        <f t="shared" si="74"/>
        <v>12</v>
      </c>
      <c r="AB257" s="55">
        <f>VLOOKUP(A257,'OM em FOCO'!$B:$G,6,0)</f>
        <v>0</v>
      </c>
      <c r="AC257" s="71">
        <f t="shared" si="75"/>
        <v>0</v>
      </c>
      <c r="AD257" s="74">
        <f t="shared" si="76"/>
        <v>0</v>
      </c>
      <c r="AE257" s="71">
        <f>VLOOKUP(A257,OM_SIAFI!$B:$E,4,0)</f>
        <v>0</v>
      </c>
      <c r="AF257" s="74">
        <f t="shared" si="77"/>
        <v>0</v>
      </c>
      <c r="AG257" s="71">
        <f>VLOOKUP(A257,OM_SIAFI!$B:$F,5,0)</f>
        <v>0</v>
      </c>
      <c r="AH257" s="74">
        <f t="shared" si="78"/>
        <v>0</v>
      </c>
      <c r="AI257" s="86">
        <f t="shared" si="79"/>
        <v>72</v>
      </c>
      <c r="AJ257" s="166">
        <f t="shared" si="81"/>
        <v>256</v>
      </c>
    </row>
    <row r="258" spans="1:36" x14ac:dyDescent="0.25">
      <c r="A258" s="55">
        <v>795160</v>
      </c>
      <c r="B258" s="55" t="s">
        <v>585</v>
      </c>
      <c r="C258" s="56">
        <v>0</v>
      </c>
      <c r="D258" s="63">
        <f t="shared" si="80"/>
        <v>0</v>
      </c>
      <c r="E258" s="70" t="str" cm="1">
        <f t="array" ref="E258">_xlfn.IFS(D258&gt;20%,"10",D258&gt;10%,"7",D258&gt;0%,"4",D258=0,"0")</f>
        <v>0</v>
      </c>
      <c r="F258" s="74">
        <f t="shared" ref="F258:F321" si="82">E258*4</f>
        <v>0</v>
      </c>
      <c r="G258" s="56">
        <f>VLOOKUP(A258,PAGAMENTO!$A:$C,3,0)</f>
        <v>37729289.229999997</v>
      </c>
      <c r="H258" s="57">
        <f t="shared" ref="H258:H321" si="83">G258/$G$446</f>
        <v>1.4394889366099492E-3</v>
      </c>
      <c r="I258" s="70" t="str" cm="1">
        <f t="array" ref="I258">_xlfn.IFS(H258&gt;20%,"10",H258&gt;10%,"7",H258&gt;0%,"4",H258=0,"0")</f>
        <v>4</v>
      </c>
      <c r="J258" s="74">
        <f t="shared" ref="J258:J321" si="84">+I258*3</f>
        <v>12</v>
      </c>
      <c r="K258" s="56">
        <f>VLOOKUP(A258,MUNIC!C:E,3,0)</f>
        <v>0</v>
      </c>
      <c r="L258" s="57">
        <f t="shared" ref="L258:L321" si="85">K258/$K$444</f>
        <v>0</v>
      </c>
      <c r="M258" s="70" t="str">
        <f t="shared" ref="M258:M321" si="86">_xlfn.IFS(L258&gt;20%,"10",L258&gt;10%,"7",L258&gt;0%,"4",L258=0,"0")</f>
        <v>0</v>
      </c>
      <c r="N258" s="74">
        <f t="shared" ref="N258:N321" si="87">+M258*2</f>
        <v>0</v>
      </c>
      <c r="O258" s="56">
        <f>VLOOKUP(A258,'BENS MOVEIS'!$A:$C,3,0)</f>
        <v>123873157.16</v>
      </c>
      <c r="P258" s="56">
        <v>0</v>
      </c>
      <c r="Q258" s="72">
        <f t="shared" ref="Q258:Q321" si="88">SUM(O258:P258)</f>
        <v>123873157.16</v>
      </c>
      <c r="R258" s="57">
        <f t="shared" ref="R258:R321" si="89">Q258/$Q$444</f>
        <v>1.626145921925369E-3</v>
      </c>
      <c r="S258" s="70" t="str" cm="1">
        <f t="array" ref="S258">_xlfn.IFS(R258&gt;20%,"10",R258&gt;10%,"7",R258&gt;0%,"4",R258=0,"0")</f>
        <v>4</v>
      </c>
      <c r="T258" s="74">
        <f t="shared" ref="T258:T321" si="90">+S258*2</f>
        <v>8</v>
      </c>
      <c r="U258" s="55" t="s">
        <v>772</v>
      </c>
      <c r="V258" s="71" t="str">
        <f t="shared" ref="V258:V321" si="91">IF(U258=1,"0",IF(U258=2,"2",IF(U258=3,"4",IF(U258=4,"6",IF(U258=5,"8",IF(U258&gt;5,"10"))))))</f>
        <v>10</v>
      </c>
      <c r="W258" s="74">
        <f t="shared" ref="W258:W321" si="92">+V258*4</f>
        <v>40</v>
      </c>
      <c r="X258" s="55">
        <f>VLOOKUP(A258,'NOTAS AUDITORIA-CONTINUA-OM'!$A:$C,3,0)</f>
        <v>8</v>
      </c>
      <c r="Y258" s="57">
        <f>VLOOKUP(A258,'NOTAS AUDITORIA-CONTINUA-OM'!$A:$D,4,0)</f>
        <v>1.3477088948787063E-3</v>
      </c>
      <c r="Z258" s="71" t="str">
        <f t="shared" ref="Z258:Z321" si="93">IF(Y258&lt;21%,"4",IF(Y258&lt;31%,"7",IF(Y258&gt;30%,"10")))</f>
        <v>4</v>
      </c>
      <c r="AA258" s="74">
        <f t="shared" ref="AA258:AA321" si="94">+Z258*3</f>
        <v>12</v>
      </c>
      <c r="AB258" s="55">
        <f>VLOOKUP(A258,'OM em FOCO'!$B:$G,6,0)</f>
        <v>0</v>
      </c>
      <c r="AC258" s="71">
        <f t="shared" ref="AC258:AC321" si="95">IF(AB258=0,0,2)</f>
        <v>0</v>
      </c>
      <c r="AD258" s="74">
        <f t="shared" ref="AD258:AD321" si="96">+AC258*2</f>
        <v>0</v>
      </c>
      <c r="AE258" s="71">
        <f>VLOOKUP(A258,OM_SIAFI!$B:$E,4,0)</f>
        <v>0</v>
      </c>
      <c r="AF258" s="74">
        <f t="shared" ref="AF258:AF321" si="97">+AE258*1</f>
        <v>0</v>
      </c>
      <c r="AG258" s="71">
        <f>VLOOKUP(A258,OM_SIAFI!$B:$F,5,0)</f>
        <v>0</v>
      </c>
      <c r="AH258" s="74">
        <f t="shared" ref="AH258:AH321" si="98">+AG258*1</f>
        <v>0</v>
      </c>
      <c r="AI258" s="86">
        <f t="shared" ref="AI258:AI321" si="99">SUM(F258,J258,N258,T258,W258,AA258,AD258,AF258,AH258)</f>
        <v>72</v>
      </c>
      <c r="AJ258" s="166">
        <f t="shared" si="81"/>
        <v>257</v>
      </c>
    </row>
    <row r="259" spans="1:36" x14ac:dyDescent="0.25">
      <c r="A259" s="55">
        <v>784110</v>
      </c>
      <c r="B259" s="55" t="s">
        <v>391</v>
      </c>
      <c r="C259" s="56">
        <v>0</v>
      </c>
      <c r="D259" s="63">
        <f t="shared" ref="D259:D322" si="100">C259/$C$446</f>
        <v>0</v>
      </c>
      <c r="E259" s="70" t="str" cm="1">
        <f t="array" ref="E259">_xlfn.IFS(D259&gt;20%,"10",D259&gt;10%,"7",D259&gt;0%,"4",D259=0,"0")</f>
        <v>0</v>
      </c>
      <c r="F259" s="74">
        <f t="shared" si="82"/>
        <v>0</v>
      </c>
      <c r="G259" s="56">
        <f>VLOOKUP(A259,PAGAMENTO!$A:$C,3,0)</f>
        <v>20421190.27</v>
      </c>
      <c r="H259" s="57">
        <f t="shared" si="83"/>
        <v>7.7913149348962023E-4</v>
      </c>
      <c r="I259" s="70" t="str" cm="1">
        <f t="array" ref="I259">_xlfn.IFS(H259&gt;20%,"10",H259&gt;10%,"7",H259&gt;0%,"4",H259=0,"0")</f>
        <v>4</v>
      </c>
      <c r="J259" s="74">
        <f t="shared" si="84"/>
        <v>12</v>
      </c>
      <c r="K259" s="56">
        <f>VLOOKUP(A259,MUNIC!C:E,3,0)</f>
        <v>0</v>
      </c>
      <c r="L259" s="57">
        <f t="shared" si="85"/>
        <v>0</v>
      </c>
      <c r="M259" s="70" t="str">
        <f t="shared" si="86"/>
        <v>0</v>
      </c>
      <c r="N259" s="74">
        <f t="shared" si="87"/>
        <v>0</v>
      </c>
      <c r="O259" s="56">
        <f>VLOOKUP(A259,'BENS MOVEIS'!$A:$C,3,0)</f>
        <v>104160435.45999999</v>
      </c>
      <c r="P259" s="56">
        <v>0</v>
      </c>
      <c r="Q259" s="72">
        <f t="shared" si="88"/>
        <v>104160435.45999999</v>
      </c>
      <c r="R259" s="57">
        <f t="shared" si="89"/>
        <v>1.3673670005073888E-3</v>
      </c>
      <c r="S259" s="70" t="str" cm="1">
        <f t="array" ref="S259">_xlfn.IFS(R259&gt;20%,"10",R259&gt;10%,"7",R259&gt;0%,"4",R259=0,"0")</f>
        <v>4</v>
      </c>
      <c r="T259" s="74">
        <f t="shared" si="90"/>
        <v>8</v>
      </c>
      <c r="U259" s="55" t="s">
        <v>772</v>
      </c>
      <c r="V259" s="71" t="str">
        <f t="shared" si="91"/>
        <v>10</v>
      </c>
      <c r="W259" s="74">
        <f t="shared" si="92"/>
        <v>40</v>
      </c>
      <c r="X259" s="55">
        <f>VLOOKUP(A259,'NOTAS AUDITORIA-CONTINUA-OM'!$A:$C,3,0)</f>
        <v>4</v>
      </c>
      <c r="Y259" s="57">
        <f>VLOOKUP(A259,'NOTAS AUDITORIA-CONTINUA-OM'!$A:$D,4,0)</f>
        <v>6.7385444743935314E-4</v>
      </c>
      <c r="Z259" s="71" t="str">
        <f t="shared" si="93"/>
        <v>4</v>
      </c>
      <c r="AA259" s="74">
        <f t="shared" si="94"/>
        <v>12</v>
      </c>
      <c r="AB259" s="55">
        <f>VLOOKUP(A259,'OM em FOCO'!$B:$G,6,0)</f>
        <v>0</v>
      </c>
      <c r="AC259" s="71">
        <f t="shared" si="95"/>
        <v>0</v>
      </c>
      <c r="AD259" s="74">
        <f t="shared" si="96"/>
        <v>0</v>
      </c>
      <c r="AE259" s="71">
        <f>VLOOKUP(A259,OM_SIAFI!$B:$E,4,0)</f>
        <v>0</v>
      </c>
      <c r="AF259" s="74">
        <f t="shared" si="97"/>
        <v>0</v>
      </c>
      <c r="AG259" s="71">
        <f>VLOOKUP(A259,OM_SIAFI!$B:$F,5,0)</f>
        <v>0</v>
      </c>
      <c r="AH259" s="74">
        <f t="shared" si="98"/>
        <v>0</v>
      </c>
      <c r="AI259" s="86">
        <f t="shared" si="99"/>
        <v>72</v>
      </c>
      <c r="AJ259" s="166">
        <f t="shared" si="81"/>
        <v>258</v>
      </c>
    </row>
    <row r="260" spans="1:36" x14ac:dyDescent="0.25">
      <c r="A260" s="55">
        <v>795320</v>
      </c>
      <c r="B260" s="55" t="s">
        <v>590</v>
      </c>
      <c r="C260" s="56">
        <v>0</v>
      </c>
      <c r="D260" s="63">
        <f t="shared" si="100"/>
        <v>0</v>
      </c>
      <c r="E260" s="70" t="str" cm="1">
        <f t="array" ref="E260">_xlfn.IFS(D260&gt;20%,"10",D260&gt;10%,"7",D260&gt;0%,"4",D260=0,"0")</f>
        <v>0</v>
      </c>
      <c r="F260" s="74">
        <f t="shared" si="82"/>
        <v>0</v>
      </c>
      <c r="G260" s="56">
        <f>VLOOKUP(A260,PAGAMENTO!$A:$C,3,0)</f>
        <v>44796354.36999999</v>
      </c>
      <c r="H260" s="57">
        <f t="shared" si="83"/>
        <v>1.7091193031222058E-3</v>
      </c>
      <c r="I260" s="70" t="str" cm="1">
        <f t="array" ref="I260">_xlfn.IFS(H260&gt;20%,"10",H260&gt;10%,"7",H260&gt;0%,"4",H260=0,"0")</f>
        <v>4</v>
      </c>
      <c r="J260" s="74">
        <f t="shared" si="84"/>
        <v>12</v>
      </c>
      <c r="K260" s="56">
        <f>VLOOKUP(A260,MUNIC!C:E,3,0)</f>
        <v>0</v>
      </c>
      <c r="L260" s="57">
        <f t="shared" si="85"/>
        <v>0</v>
      </c>
      <c r="M260" s="70" t="str">
        <f t="shared" si="86"/>
        <v>0</v>
      </c>
      <c r="N260" s="74">
        <f t="shared" si="87"/>
        <v>0</v>
      </c>
      <c r="O260" s="56">
        <f>VLOOKUP(A260,'BENS MOVEIS'!$A:$C,3,0)</f>
        <v>58635821.859999999</v>
      </c>
      <c r="P260" s="56">
        <v>0</v>
      </c>
      <c r="Q260" s="72">
        <f t="shared" si="88"/>
        <v>58635821.859999999</v>
      </c>
      <c r="R260" s="57">
        <f t="shared" si="89"/>
        <v>7.6974224910746926E-4</v>
      </c>
      <c r="S260" s="70" t="str" cm="1">
        <f t="array" ref="S260">_xlfn.IFS(R260&gt;20%,"10",R260&gt;10%,"7",R260&gt;0%,"4",R260=0,"0")</f>
        <v>4</v>
      </c>
      <c r="T260" s="74">
        <f t="shared" si="90"/>
        <v>8</v>
      </c>
      <c r="U260" s="55" t="s">
        <v>772</v>
      </c>
      <c r="V260" s="71" t="str">
        <f t="shared" si="91"/>
        <v>10</v>
      </c>
      <c r="W260" s="74">
        <f t="shared" si="92"/>
        <v>40</v>
      </c>
      <c r="X260" s="55">
        <f>VLOOKUP(A260,'NOTAS AUDITORIA-CONTINUA-OM'!$A:$C,3,0)</f>
        <v>4</v>
      </c>
      <c r="Y260" s="57">
        <f>VLOOKUP(A260,'NOTAS AUDITORIA-CONTINUA-OM'!$A:$D,4,0)</f>
        <v>6.7385444743935314E-4</v>
      </c>
      <c r="Z260" s="71" t="str">
        <f t="shared" si="93"/>
        <v>4</v>
      </c>
      <c r="AA260" s="74">
        <f t="shared" si="94"/>
        <v>12</v>
      </c>
      <c r="AB260" s="55">
        <f>VLOOKUP(A260,'OM em FOCO'!$B:$G,6,0)</f>
        <v>0</v>
      </c>
      <c r="AC260" s="71">
        <f t="shared" si="95"/>
        <v>0</v>
      </c>
      <c r="AD260" s="74">
        <f t="shared" si="96"/>
        <v>0</v>
      </c>
      <c r="AE260" s="71">
        <f>VLOOKUP(A260,OM_SIAFI!$B:$E,4,0)</f>
        <v>0</v>
      </c>
      <c r="AF260" s="74">
        <f t="shared" si="97"/>
        <v>0</v>
      </c>
      <c r="AG260" s="71">
        <f>VLOOKUP(A260,OM_SIAFI!$B:$F,5,0)</f>
        <v>0</v>
      </c>
      <c r="AH260" s="74">
        <f t="shared" si="98"/>
        <v>0</v>
      </c>
      <c r="AI260" s="86">
        <f t="shared" si="99"/>
        <v>72</v>
      </c>
      <c r="AJ260" s="166">
        <f t="shared" ref="AJ260:AJ323" si="101">+AJ259+1</f>
        <v>259</v>
      </c>
    </row>
    <row r="261" spans="1:36" x14ac:dyDescent="0.25">
      <c r="A261" s="55">
        <v>745000</v>
      </c>
      <c r="B261" s="55" t="s">
        <v>234</v>
      </c>
      <c r="C261" s="56">
        <v>0</v>
      </c>
      <c r="D261" s="63">
        <f t="shared" si="100"/>
        <v>0</v>
      </c>
      <c r="E261" s="70" t="str" cm="1">
        <f t="array" ref="E261">_xlfn.IFS(D261&gt;20%,"10",D261&gt;10%,"7",D261&gt;0%,"4",D261=0,"0")</f>
        <v>0</v>
      </c>
      <c r="F261" s="74">
        <f t="shared" si="82"/>
        <v>0</v>
      </c>
      <c r="G261" s="56">
        <f>VLOOKUP(A261,PAGAMENTO!$A:$C,3,0)</f>
        <v>38954291.679999992</v>
      </c>
      <c r="H261" s="57">
        <f t="shared" si="83"/>
        <v>1.4862265643279119E-3</v>
      </c>
      <c r="I261" s="70" t="str" cm="1">
        <f t="array" ref="I261">_xlfn.IFS(H261&gt;20%,"10",H261&gt;10%,"7",H261&gt;0%,"4",H261=0,"0")</f>
        <v>4</v>
      </c>
      <c r="J261" s="74">
        <f t="shared" si="84"/>
        <v>12</v>
      </c>
      <c r="K261" s="56">
        <f>VLOOKUP(A261,MUNIC!C:E,3,0)</f>
        <v>0</v>
      </c>
      <c r="L261" s="57">
        <f t="shared" si="85"/>
        <v>0</v>
      </c>
      <c r="M261" s="70" t="str">
        <f t="shared" si="86"/>
        <v>0</v>
      </c>
      <c r="N261" s="74">
        <f t="shared" si="87"/>
        <v>0</v>
      </c>
      <c r="O261" s="56">
        <f>VLOOKUP(A261,'BENS MOVEIS'!$A:$C,3,0)</f>
        <v>51244393.460000001</v>
      </c>
      <c r="P261" s="56">
        <v>0</v>
      </c>
      <c r="Q261" s="72">
        <f t="shared" si="88"/>
        <v>51244393.460000001</v>
      </c>
      <c r="R261" s="57">
        <f t="shared" si="89"/>
        <v>6.7271121005565602E-4</v>
      </c>
      <c r="S261" s="70" t="str" cm="1">
        <f t="array" ref="S261">_xlfn.IFS(R261&gt;20%,"10",R261&gt;10%,"7",R261&gt;0%,"4",R261=0,"0")</f>
        <v>4</v>
      </c>
      <c r="T261" s="74">
        <f t="shared" si="90"/>
        <v>8</v>
      </c>
      <c r="U261" s="55" t="s">
        <v>772</v>
      </c>
      <c r="V261" s="71" t="str">
        <f t="shared" si="91"/>
        <v>10</v>
      </c>
      <c r="W261" s="74">
        <f t="shared" si="92"/>
        <v>40</v>
      </c>
      <c r="X261" s="55">
        <f>VLOOKUP(A261,'NOTAS AUDITORIA-CONTINUA-OM'!$A:$C,3,0)</f>
        <v>3</v>
      </c>
      <c r="Y261" s="57">
        <f>VLOOKUP(A261,'NOTAS AUDITORIA-CONTINUA-OM'!$A:$D,4,0)</f>
        <v>5.0539083557951485E-4</v>
      </c>
      <c r="Z261" s="71" t="str">
        <f t="shared" si="93"/>
        <v>4</v>
      </c>
      <c r="AA261" s="74">
        <f t="shared" si="94"/>
        <v>12</v>
      </c>
      <c r="AB261" s="55">
        <f>VLOOKUP(A261,'OM em FOCO'!$B:$G,6,0)</f>
        <v>0</v>
      </c>
      <c r="AC261" s="71">
        <f t="shared" si="95"/>
        <v>0</v>
      </c>
      <c r="AD261" s="74">
        <f t="shared" si="96"/>
        <v>0</v>
      </c>
      <c r="AE261" s="71">
        <f>VLOOKUP(A261,OM_SIAFI!$B:$E,4,0)</f>
        <v>0</v>
      </c>
      <c r="AF261" s="74">
        <f t="shared" si="97"/>
        <v>0</v>
      </c>
      <c r="AG261" s="71">
        <f>VLOOKUP(A261,OM_SIAFI!$B:$F,5,0)</f>
        <v>0</v>
      </c>
      <c r="AH261" s="74">
        <f t="shared" si="98"/>
        <v>0</v>
      </c>
      <c r="AI261" s="86">
        <f t="shared" si="99"/>
        <v>72</v>
      </c>
      <c r="AJ261" s="166">
        <f t="shared" si="101"/>
        <v>260</v>
      </c>
    </row>
    <row r="262" spans="1:36" x14ac:dyDescent="0.25">
      <c r="A262" s="55">
        <v>782600</v>
      </c>
      <c r="B262" s="55" t="s">
        <v>357</v>
      </c>
      <c r="C262" s="56">
        <v>0</v>
      </c>
      <c r="D262" s="63">
        <f t="shared" si="100"/>
        <v>0</v>
      </c>
      <c r="E262" s="70" t="str" cm="1">
        <f t="array" ref="E262">_xlfn.IFS(D262&gt;20%,"10",D262&gt;10%,"7",D262&gt;0%,"4",D262=0,"0")</f>
        <v>0</v>
      </c>
      <c r="F262" s="74">
        <f t="shared" si="82"/>
        <v>0</v>
      </c>
      <c r="G262" s="56">
        <f>VLOOKUP(A262,PAGAMENTO!$A:$C,3,0)</f>
        <v>8347568.580000001</v>
      </c>
      <c r="H262" s="57">
        <f t="shared" si="83"/>
        <v>3.1848552845114983E-4</v>
      </c>
      <c r="I262" s="70" t="str" cm="1">
        <f t="array" ref="I262">_xlfn.IFS(H262&gt;20%,"10",H262&gt;10%,"7",H262&gt;0%,"4",H262=0,"0")</f>
        <v>4</v>
      </c>
      <c r="J262" s="74">
        <f t="shared" si="84"/>
        <v>12</v>
      </c>
      <c r="K262" s="56">
        <f>VLOOKUP(A262,MUNIC!C:E,3,0)</f>
        <v>0</v>
      </c>
      <c r="L262" s="57">
        <f t="shared" si="85"/>
        <v>0</v>
      </c>
      <c r="M262" s="70" t="str">
        <f t="shared" si="86"/>
        <v>0</v>
      </c>
      <c r="N262" s="74">
        <f t="shared" si="87"/>
        <v>0</v>
      </c>
      <c r="O262" s="56">
        <f>VLOOKUP(A262,'BENS MOVEIS'!$A:$C,3,0)</f>
        <v>47129874.600000001</v>
      </c>
      <c r="P262" s="56">
        <v>0</v>
      </c>
      <c r="Q262" s="72">
        <f t="shared" si="88"/>
        <v>47129874.600000001</v>
      </c>
      <c r="R262" s="57">
        <f t="shared" si="89"/>
        <v>6.1869782880121784E-4</v>
      </c>
      <c r="S262" s="70" t="str" cm="1">
        <f t="array" ref="S262">_xlfn.IFS(R262&gt;20%,"10",R262&gt;10%,"7",R262&gt;0%,"4",R262=0,"0")</f>
        <v>4</v>
      </c>
      <c r="T262" s="74">
        <f t="shared" si="90"/>
        <v>8</v>
      </c>
      <c r="U262" s="55" t="s">
        <v>772</v>
      </c>
      <c r="V262" s="71" t="str">
        <f t="shared" si="91"/>
        <v>10</v>
      </c>
      <c r="W262" s="74">
        <f t="shared" si="92"/>
        <v>40</v>
      </c>
      <c r="X262" s="55">
        <f>VLOOKUP(A262,'NOTAS AUDITORIA-CONTINUA-OM'!$A:$C,3,0)</f>
        <v>2</v>
      </c>
      <c r="Y262" s="57">
        <f>VLOOKUP(A262,'NOTAS AUDITORIA-CONTINUA-OM'!$A:$D,4,0)</f>
        <v>3.3692722371967657E-4</v>
      </c>
      <c r="Z262" s="71" t="str">
        <f t="shared" si="93"/>
        <v>4</v>
      </c>
      <c r="AA262" s="74">
        <f t="shared" si="94"/>
        <v>12</v>
      </c>
      <c r="AB262" s="55">
        <f>VLOOKUP(A262,'OM em FOCO'!$B:$G,6,0)</f>
        <v>0</v>
      </c>
      <c r="AC262" s="71">
        <f t="shared" si="95"/>
        <v>0</v>
      </c>
      <c r="AD262" s="74">
        <f t="shared" si="96"/>
        <v>0</v>
      </c>
      <c r="AE262" s="71">
        <f>VLOOKUP(A262,OM_SIAFI!$B:$E,4,0)</f>
        <v>0</v>
      </c>
      <c r="AF262" s="74">
        <f t="shared" si="97"/>
        <v>0</v>
      </c>
      <c r="AG262" s="71">
        <f>VLOOKUP(A262,OM_SIAFI!$B:$F,5,0)</f>
        <v>0</v>
      </c>
      <c r="AH262" s="74">
        <f t="shared" si="98"/>
        <v>0</v>
      </c>
      <c r="AI262" s="86">
        <f t="shared" si="99"/>
        <v>72</v>
      </c>
      <c r="AJ262" s="166">
        <f t="shared" si="101"/>
        <v>261</v>
      </c>
    </row>
    <row r="263" spans="1:36" x14ac:dyDescent="0.25">
      <c r="A263" s="55">
        <v>785100</v>
      </c>
      <c r="B263" s="55" t="s">
        <v>419</v>
      </c>
      <c r="C263" s="56">
        <v>0</v>
      </c>
      <c r="D263" s="63">
        <f t="shared" si="100"/>
        <v>0</v>
      </c>
      <c r="E263" s="70" t="str" cm="1">
        <f t="array" ref="E263">_xlfn.IFS(D263&gt;20%,"10",D263&gt;10%,"7",D263&gt;0%,"4",D263=0,"0")</f>
        <v>0</v>
      </c>
      <c r="F263" s="74">
        <f t="shared" si="82"/>
        <v>0</v>
      </c>
      <c r="G263" s="56">
        <f>VLOOKUP(A263,PAGAMENTO!$A:$C,3,0)</f>
        <v>8171519.6799999997</v>
      </c>
      <c r="H263" s="57">
        <f t="shared" si="83"/>
        <v>3.1176871906978335E-4</v>
      </c>
      <c r="I263" s="70" t="str" cm="1">
        <f t="array" ref="I263">_xlfn.IFS(H263&gt;20%,"10",H263&gt;10%,"7",H263&gt;0%,"4",H263=0,"0")</f>
        <v>4</v>
      </c>
      <c r="J263" s="74">
        <f t="shared" si="84"/>
        <v>12</v>
      </c>
      <c r="K263" s="56">
        <f>VLOOKUP(A263,MUNIC!C:E,3,0)</f>
        <v>0</v>
      </c>
      <c r="L263" s="57">
        <f t="shared" si="85"/>
        <v>0</v>
      </c>
      <c r="M263" s="70" t="str">
        <f t="shared" si="86"/>
        <v>0</v>
      </c>
      <c r="N263" s="74">
        <f t="shared" si="87"/>
        <v>0</v>
      </c>
      <c r="O263" s="56">
        <f>VLOOKUP(A263,'BENS MOVEIS'!$A:$C,3,0)</f>
        <v>46320686.689999998</v>
      </c>
      <c r="P263" s="56">
        <v>0</v>
      </c>
      <c r="Q263" s="72">
        <f t="shared" si="88"/>
        <v>46320686.689999998</v>
      </c>
      <c r="R263" s="57">
        <f t="shared" si="89"/>
        <v>6.0807520764514123E-4</v>
      </c>
      <c r="S263" s="70" t="str" cm="1">
        <f t="array" ref="S263">_xlfn.IFS(R263&gt;20%,"10",R263&gt;10%,"7",R263&gt;0%,"4",R263=0,"0")</f>
        <v>4</v>
      </c>
      <c r="T263" s="74">
        <f t="shared" si="90"/>
        <v>8</v>
      </c>
      <c r="U263" s="55" t="s">
        <v>772</v>
      </c>
      <c r="V263" s="71" t="str">
        <f t="shared" si="91"/>
        <v>10</v>
      </c>
      <c r="W263" s="74">
        <f t="shared" si="92"/>
        <v>40</v>
      </c>
      <c r="X263" s="55">
        <f>VLOOKUP(A263,'NOTAS AUDITORIA-CONTINUA-OM'!$A:$C,3,0)</f>
        <v>8</v>
      </c>
      <c r="Y263" s="57">
        <f>VLOOKUP(A263,'NOTAS AUDITORIA-CONTINUA-OM'!$A:$D,4,0)</f>
        <v>1.3477088948787063E-3</v>
      </c>
      <c r="Z263" s="71" t="str">
        <f t="shared" si="93"/>
        <v>4</v>
      </c>
      <c r="AA263" s="74">
        <f t="shared" si="94"/>
        <v>12</v>
      </c>
      <c r="AB263" s="55">
        <f>VLOOKUP(A263,'OM em FOCO'!$B:$G,6,0)</f>
        <v>0</v>
      </c>
      <c r="AC263" s="71">
        <f t="shared" si="95"/>
        <v>0</v>
      </c>
      <c r="AD263" s="74">
        <f t="shared" si="96"/>
        <v>0</v>
      </c>
      <c r="AE263" s="71">
        <f>VLOOKUP(A263,OM_SIAFI!$B:$E,4,0)</f>
        <v>0</v>
      </c>
      <c r="AF263" s="74">
        <f t="shared" si="97"/>
        <v>0</v>
      </c>
      <c r="AG263" s="71">
        <f>VLOOKUP(A263,OM_SIAFI!$B:$F,5,0)</f>
        <v>0</v>
      </c>
      <c r="AH263" s="74">
        <f t="shared" si="98"/>
        <v>0</v>
      </c>
      <c r="AI263" s="86">
        <f t="shared" si="99"/>
        <v>72</v>
      </c>
      <c r="AJ263" s="166">
        <f t="shared" si="101"/>
        <v>262</v>
      </c>
    </row>
    <row r="264" spans="1:36" x14ac:dyDescent="0.25">
      <c r="A264" s="55">
        <v>795106</v>
      </c>
      <c r="B264" s="55" t="s">
        <v>581</v>
      </c>
      <c r="C264" s="56">
        <v>0</v>
      </c>
      <c r="D264" s="63">
        <f t="shared" si="100"/>
        <v>0</v>
      </c>
      <c r="E264" s="70" t="str" cm="1">
        <f t="array" ref="E264">_xlfn.IFS(D264&gt;20%,"10",D264&gt;10%,"7",D264&gt;0%,"4",D264=0,"0")</f>
        <v>0</v>
      </c>
      <c r="F264" s="74">
        <f t="shared" si="82"/>
        <v>0</v>
      </c>
      <c r="G264" s="56">
        <f>VLOOKUP(A264,PAGAMENTO!$A:$C,3,0)</f>
        <v>34764606.880000003</v>
      </c>
      <c r="H264" s="57">
        <f t="shared" si="83"/>
        <v>1.3263771465263337E-3</v>
      </c>
      <c r="I264" s="70" t="str" cm="1">
        <f t="array" ref="I264">_xlfn.IFS(H264&gt;20%,"10",H264&gt;10%,"7",H264&gt;0%,"4",H264=0,"0")</f>
        <v>4</v>
      </c>
      <c r="J264" s="74">
        <f t="shared" si="84"/>
        <v>12</v>
      </c>
      <c r="K264" s="56">
        <f>VLOOKUP(A264,MUNIC!C:E,3,0)</f>
        <v>0</v>
      </c>
      <c r="L264" s="57">
        <f t="shared" si="85"/>
        <v>0</v>
      </c>
      <c r="M264" s="70" t="str">
        <f t="shared" si="86"/>
        <v>0</v>
      </c>
      <c r="N264" s="74">
        <f t="shared" si="87"/>
        <v>0</v>
      </c>
      <c r="O264" s="56">
        <f>VLOOKUP(A264,'BENS MOVEIS'!$A:$C,3,0)</f>
        <v>46219773.039999999</v>
      </c>
      <c r="P264" s="56">
        <v>0</v>
      </c>
      <c r="Q264" s="72">
        <f t="shared" si="88"/>
        <v>46219773.039999999</v>
      </c>
      <c r="R264" s="57">
        <f t="shared" si="89"/>
        <v>6.0675046284831542E-4</v>
      </c>
      <c r="S264" s="70" t="str" cm="1">
        <f t="array" ref="S264">_xlfn.IFS(R264&gt;20%,"10",R264&gt;10%,"7",R264&gt;0%,"4",R264=0,"0")</f>
        <v>4</v>
      </c>
      <c r="T264" s="74">
        <f t="shared" si="90"/>
        <v>8</v>
      </c>
      <c r="U264" s="55" t="s">
        <v>772</v>
      </c>
      <c r="V264" s="71" t="str">
        <f t="shared" si="91"/>
        <v>10</v>
      </c>
      <c r="W264" s="74">
        <f t="shared" si="92"/>
        <v>40</v>
      </c>
      <c r="X264" s="55">
        <f>VLOOKUP(A264,'NOTAS AUDITORIA-CONTINUA-OM'!$A:$C,3,0)</f>
        <v>4</v>
      </c>
      <c r="Y264" s="57">
        <f>VLOOKUP(A264,'NOTAS AUDITORIA-CONTINUA-OM'!$A:$D,4,0)</f>
        <v>6.7385444743935314E-4</v>
      </c>
      <c r="Z264" s="71" t="str">
        <f t="shared" si="93"/>
        <v>4</v>
      </c>
      <c r="AA264" s="74">
        <f t="shared" si="94"/>
        <v>12</v>
      </c>
      <c r="AB264" s="55">
        <f>VLOOKUP(A264,'OM em FOCO'!$B:$G,6,0)</f>
        <v>0</v>
      </c>
      <c r="AC264" s="71">
        <f t="shared" si="95"/>
        <v>0</v>
      </c>
      <c r="AD264" s="74">
        <f t="shared" si="96"/>
        <v>0</v>
      </c>
      <c r="AE264" s="71">
        <f>VLOOKUP(A264,OM_SIAFI!$B:$E,4,0)</f>
        <v>0</v>
      </c>
      <c r="AF264" s="74">
        <f t="shared" si="97"/>
        <v>0</v>
      </c>
      <c r="AG264" s="71">
        <f>VLOOKUP(A264,OM_SIAFI!$B:$F,5,0)</f>
        <v>0</v>
      </c>
      <c r="AH264" s="74">
        <f t="shared" si="98"/>
        <v>0</v>
      </c>
      <c r="AI264" s="86">
        <f t="shared" si="99"/>
        <v>72</v>
      </c>
      <c r="AJ264" s="166">
        <f t="shared" si="101"/>
        <v>263</v>
      </c>
    </row>
    <row r="265" spans="1:36" x14ac:dyDescent="0.25">
      <c r="A265" s="55">
        <v>791105</v>
      </c>
      <c r="B265" s="55" t="s">
        <v>527</v>
      </c>
      <c r="C265" s="56">
        <v>0</v>
      </c>
      <c r="D265" s="63">
        <f t="shared" si="100"/>
        <v>0</v>
      </c>
      <c r="E265" s="70" t="str" cm="1">
        <f t="array" ref="E265">_xlfn.IFS(D265&gt;20%,"10",D265&gt;10%,"7",D265&gt;0%,"4",D265=0,"0")</f>
        <v>0</v>
      </c>
      <c r="F265" s="74">
        <f t="shared" si="82"/>
        <v>0</v>
      </c>
      <c r="G265" s="56">
        <f>VLOOKUP(A265,PAGAMENTO!$A:$C,3,0)</f>
        <v>10292449.9</v>
      </c>
      <c r="H265" s="57">
        <f t="shared" si="83"/>
        <v>3.9268875889348894E-4</v>
      </c>
      <c r="I265" s="70" t="str" cm="1">
        <f t="array" ref="I265">_xlfn.IFS(H265&gt;20%,"10",H265&gt;10%,"7",H265&gt;0%,"4",H265=0,"0")</f>
        <v>4</v>
      </c>
      <c r="J265" s="74">
        <f t="shared" si="84"/>
        <v>12</v>
      </c>
      <c r="K265" s="56">
        <f>VLOOKUP(A265,MUNIC!C:E,3,0)</f>
        <v>0</v>
      </c>
      <c r="L265" s="57">
        <f t="shared" si="85"/>
        <v>0</v>
      </c>
      <c r="M265" s="70" t="str">
        <f t="shared" si="86"/>
        <v>0</v>
      </c>
      <c r="N265" s="74">
        <f t="shared" si="87"/>
        <v>0</v>
      </c>
      <c r="O265" s="56">
        <f>VLOOKUP(A265,'BENS MOVEIS'!$A:$C,3,0)</f>
        <v>44741483.759999998</v>
      </c>
      <c r="P265" s="56">
        <v>0</v>
      </c>
      <c r="Q265" s="72">
        <f t="shared" si="88"/>
        <v>44741483.759999998</v>
      </c>
      <c r="R265" s="57">
        <f t="shared" si="89"/>
        <v>5.8734420777892217E-4</v>
      </c>
      <c r="S265" s="70" t="str" cm="1">
        <f t="array" ref="S265">_xlfn.IFS(R265&gt;20%,"10",R265&gt;10%,"7",R265&gt;0%,"4",R265=0,"0")</f>
        <v>4</v>
      </c>
      <c r="T265" s="74">
        <f t="shared" si="90"/>
        <v>8</v>
      </c>
      <c r="U265" s="55" t="s">
        <v>772</v>
      </c>
      <c r="V265" s="71" t="str">
        <f t="shared" si="91"/>
        <v>10</v>
      </c>
      <c r="W265" s="74">
        <f t="shared" si="92"/>
        <v>40</v>
      </c>
      <c r="X265" s="55">
        <f>VLOOKUP(A265,'NOTAS AUDITORIA-CONTINUA-OM'!$A:$C,3,0)</f>
        <v>3</v>
      </c>
      <c r="Y265" s="57">
        <f>VLOOKUP(A265,'NOTAS AUDITORIA-CONTINUA-OM'!$A:$D,4,0)</f>
        <v>5.0539083557951485E-4</v>
      </c>
      <c r="Z265" s="71" t="str">
        <f t="shared" si="93"/>
        <v>4</v>
      </c>
      <c r="AA265" s="74">
        <f t="shared" si="94"/>
        <v>12</v>
      </c>
      <c r="AB265" s="55">
        <f>VLOOKUP(A265,'OM em FOCO'!$B:$G,6,0)</f>
        <v>0</v>
      </c>
      <c r="AC265" s="71">
        <f t="shared" si="95"/>
        <v>0</v>
      </c>
      <c r="AD265" s="74">
        <f t="shared" si="96"/>
        <v>0</v>
      </c>
      <c r="AE265" s="71">
        <f>VLOOKUP(A265,OM_SIAFI!$B:$E,4,0)</f>
        <v>0</v>
      </c>
      <c r="AF265" s="74">
        <f t="shared" si="97"/>
        <v>0</v>
      </c>
      <c r="AG265" s="71">
        <f>VLOOKUP(A265,OM_SIAFI!$B:$F,5,0)</f>
        <v>0</v>
      </c>
      <c r="AH265" s="74">
        <f t="shared" si="98"/>
        <v>0</v>
      </c>
      <c r="AI265" s="86">
        <f t="shared" si="99"/>
        <v>72</v>
      </c>
      <c r="AJ265" s="166">
        <f t="shared" si="101"/>
        <v>264</v>
      </c>
    </row>
    <row r="266" spans="1:36" x14ac:dyDescent="0.25">
      <c r="A266" s="55">
        <v>788100</v>
      </c>
      <c r="B266" s="55" t="s">
        <v>476</v>
      </c>
      <c r="C266" s="56">
        <v>0</v>
      </c>
      <c r="D266" s="63">
        <f t="shared" si="100"/>
        <v>0</v>
      </c>
      <c r="E266" s="70" t="str" cm="1">
        <f t="array" ref="E266">_xlfn.IFS(D266&gt;20%,"10",D266&gt;10%,"7",D266&gt;0%,"4",D266=0,"0")</f>
        <v>0</v>
      </c>
      <c r="F266" s="74">
        <f t="shared" si="82"/>
        <v>0</v>
      </c>
      <c r="G266" s="56">
        <f>VLOOKUP(A266,PAGAMENTO!$A:$C,3,0)</f>
        <v>16622043.68</v>
      </c>
      <c r="H266" s="57">
        <f t="shared" si="83"/>
        <v>6.3418231484153854E-4</v>
      </c>
      <c r="I266" s="70" t="str" cm="1">
        <f t="array" ref="I266">_xlfn.IFS(H266&gt;20%,"10",H266&gt;10%,"7",H266&gt;0%,"4",H266=0,"0")</f>
        <v>4</v>
      </c>
      <c r="J266" s="74">
        <f t="shared" si="84"/>
        <v>12</v>
      </c>
      <c r="K266" s="56">
        <f>VLOOKUP(A266,MUNIC!C:E,3,0)</f>
        <v>0</v>
      </c>
      <c r="L266" s="57">
        <f t="shared" si="85"/>
        <v>0</v>
      </c>
      <c r="M266" s="70" t="str">
        <f t="shared" si="86"/>
        <v>0</v>
      </c>
      <c r="N266" s="74">
        <f t="shared" si="87"/>
        <v>0</v>
      </c>
      <c r="O266" s="56">
        <f>VLOOKUP(A266,'BENS MOVEIS'!$A:$C,3,0)</f>
        <v>37747588.340000004</v>
      </c>
      <c r="P266" s="56">
        <v>0</v>
      </c>
      <c r="Q266" s="72">
        <f t="shared" si="88"/>
        <v>37747588.340000004</v>
      </c>
      <c r="R266" s="57">
        <f t="shared" si="89"/>
        <v>4.955317862959086E-4</v>
      </c>
      <c r="S266" s="70" t="str" cm="1">
        <f t="array" ref="S266">_xlfn.IFS(R266&gt;20%,"10",R266&gt;10%,"7",R266&gt;0%,"4",R266=0,"0")</f>
        <v>4</v>
      </c>
      <c r="T266" s="74">
        <f t="shared" si="90"/>
        <v>8</v>
      </c>
      <c r="U266" s="55" t="s">
        <v>772</v>
      </c>
      <c r="V266" s="71" t="str">
        <f t="shared" si="91"/>
        <v>10</v>
      </c>
      <c r="W266" s="74">
        <f t="shared" si="92"/>
        <v>40</v>
      </c>
      <c r="X266" s="55">
        <f>VLOOKUP(A266,'NOTAS AUDITORIA-CONTINUA-OM'!$A:$C,3,0)</f>
        <v>6</v>
      </c>
      <c r="Y266" s="57">
        <f>VLOOKUP(A266,'NOTAS AUDITORIA-CONTINUA-OM'!$A:$D,4,0)</f>
        <v>1.0107816711590297E-3</v>
      </c>
      <c r="Z266" s="71" t="str">
        <f t="shared" si="93"/>
        <v>4</v>
      </c>
      <c r="AA266" s="74">
        <f t="shared" si="94"/>
        <v>12</v>
      </c>
      <c r="AB266" s="55">
        <f>VLOOKUP(A266,'OM em FOCO'!$B:$G,6,0)</f>
        <v>0</v>
      </c>
      <c r="AC266" s="71">
        <f t="shared" si="95"/>
        <v>0</v>
      </c>
      <c r="AD266" s="74">
        <f t="shared" si="96"/>
        <v>0</v>
      </c>
      <c r="AE266" s="71">
        <f>VLOOKUP(A266,OM_SIAFI!$B:$E,4,0)</f>
        <v>0</v>
      </c>
      <c r="AF266" s="74">
        <f t="shared" si="97"/>
        <v>0</v>
      </c>
      <c r="AG266" s="71">
        <f>VLOOKUP(A266,OM_SIAFI!$B:$F,5,0)</f>
        <v>0</v>
      </c>
      <c r="AH266" s="74">
        <f t="shared" si="98"/>
        <v>0</v>
      </c>
      <c r="AI266" s="86">
        <f t="shared" si="99"/>
        <v>72</v>
      </c>
      <c r="AJ266" s="166">
        <f t="shared" si="101"/>
        <v>265</v>
      </c>
    </row>
    <row r="267" spans="1:36" x14ac:dyDescent="0.25">
      <c r="A267" s="55">
        <v>749000</v>
      </c>
      <c r="B267" s="55" t="s">
        <v>236</v>
      </c>
      <c r="C267" s="56">
        <v>0</v>
      </c>
      <c r="D267" s="63">
        <f t="shared" si="100"/>
        <v>0</v>
      </c>
      <c r="E267" s="70" t="str" cm="1">
        <f t="array" ref="E267">_xlfn.IFS(D267&gt;20%,"10",D267&gt;10%,"7",D267&gt;0%,"4",D267=0,"0")</f>
        <v>0</v>
      </c>
      <c r="F267" s="74">
        <f t="shared" si="82"/>
        <v>0</v>
      </c>
      <c r="G267" s="56">
        <f>VLOOKUP(A267,PAGAMENTO!$A:$C,3,0)</f>
        <v>29096895.139999993</v>
      </c>
      <c r="H267" s="57">
        <f t="shared" si="83"/>
        <v>1.1101364350756362E-3</v>
      </c>
      <c r="I267" s="70" t="str" cm="1">
        <f t="array" ref="I267">_xlfn.IFS(H267&gt;20%,"10",H267&gt;10%,"7",H267&gt;0%,"4",H267=0,"0")</f>
        <v>4</v>
      </c>
      <c r="J267" s="74">
        <f t="shared" si="84"/>
        <v>12</v>
      </c>
      <c r="K267" s="56">
        <f>VLOOKUP(A267,MUNIC!C:E,3,0)</f>
        <v>0</v>
      </c>
      <c r="L267" s="57">
        <f t="shared" si="85"/>
        <v>0</v>
      </c>
      <c r="M267" s="70" t="str">
        <f t="shared" si="86"/>
        <v>0</v>
      </c>
      <c r="N267" s="74">
        <f t="shared" si="87"/>
        <v>0</v>
      </c>
      <c r="O267" s="56">
        <f>VLOOKUP(A267,'BENS MOVEIS'!$A:$C,3,0)</f>
        <v>36632667.840000004</v>
      </c>
      <c r="P267" s="56">
        <v>0</v>
      </c>
      <c r="Q267" s="72">
        <f t="shared" si="88"/>
        <v>36632667.840000004</v>
      </c>
      <c r="R267" s="57">
        <f t="shared" si="89"/>
        <v>4.8089565796986442E-4</v>
      </c>
      <c r="S267" s="70" t="str" cm="1">
        <f t="array" ref="S267">_xlfn.IFS(R267&gt;20%,"10",R267&gt;10%,"7",R267&gt;0%,"4",R267=0,"0")</f>
        <v>4</v>
      </c>
      <c r="T267" s="74">
        <f t="shared" si="90"/>
        <v>8</v>
      </c>
      <c r="U267" s="55" t="s">
        <v>772</v>
      </c>
      <c r="V267" s="71" t="str">
        <f t="shared" si="91"/>
        <v>10</v>
      </c>
      <c r="W267" s="74">
        <f t="shared" si="92"/>
        <v>40</v>
      </c>
      <c r="X267" s="55">
        <f>VLOOKUP(A267,'NOTAS AUDITORIA-CONTINUA-OM'!$A:$C,3,0)</f>
        <v>4</v>
      </c>
      <c r="Y267" s="57">
        <f>VLOOKUP(A267,'NOTAS AUDITORIA-CONTINUA-OM'!$A:$D,4,0)</f>
        <v>6.7385444743935314E-4</v>
      </c>
      <c r="Z267" s="71" t="str">
        <f t="shared" si="93"/>
        <v>4</v>
      </c>
      <c r="AA267" s="74">
        <f t="shared" si="94"/>
        <v>12</v>
      </c>
      <c r="AB267" s="55">
        <f>VLOOKUP(A267,'OM em FOCO'!$B:$G,6,0)</f>
        <v>0</v>
      </c>
      <c r="AC267" s="71">
        <f t="shared" si="95"/>
        <v>0</v>
      </c>
      <c r="AD267" s="74">
        <f t="shared" si="96"/>
        <v>0</v>
      </c>
      <c r="AE267" s="71">
        <f>VLOOKUP(A267,OM_SIAFI!$B:$E,4,0)</f>
        <v>0</v>
      </c>
      <c r="AF267" s="74">
        <f t="shared" si="97"/>
        <v>0</v>
      </c>
      <c r="AG267" s="71">
        <f>VLOOKUP(A267,OM_SIAFI!$B:$F,5,0)</f>
        <v>0</v>
      </c>
      <c r="AH267" s="74">
        <f t="shared" si="98"/>
        <v>0</v>
      </c>
      <c r="AI267" s="86">
        <f t="shared" si="99"/>
        <v>72</v>
      </c>
      <c r="AJ267" s="166">
        <f t="shared" si="101"/>
        <v>266</v>
      </c>
    </row>
    <row r="268" spans="1:36" x14ac:dyDescent="0.25">
      <c r="A268" s="55">
        <v>795310</v>
      </c>
      <c r="B268" s="55" t="s">
        <v>589</v>
      </c>
      <c r="C268" s="56">
        <v>0</v>
      </c>
      <c r="D268" s="63">
        <f t="shared" si="100"/>
        <v>0</v>
      </c>
      <c r="E268" s="70" t="str" cm="1">
        <f t="array" ref="E268">_xlfn.IFS(D268&gt;20%,"10",D268&gt;10%,"7",D268&gt;0%,"4",D268=0,"0")</f>
        <v>0</v>
      </c>
      <c r="F268" s="74">
        <f t="shared" si="82"/>
        <v>0</v>
      </c>
      <c r="G268" s="56">
        <f>VLOOKUP(A268,PAGAMENTO!$A:$C,3,0)</f>
        <v>34801721.929999992</v>
      </c>
      <c r="H268" s="57">
        <f t="shared" si="83"/>
        <v>1.3277932003388244E-3</v>
      </c>
      <c r="I268" s="70" t="str" cm="1">
        <f t="array" ref="I268">_xlfn.IFS(H268&gt;20%,"10",H268&gt;10%,"7",H268&gt;0%,"4",H268=0,"0")</f>
        <v>4</v>
      </c>
      <c r="J268" s="74">
        <f t="shared" si="84"/>
        <v>12</v>
      </c>
      <c r="K268" s="56">
        <f>VLOOKUP(A268,MUNIC!C:E,3,0)</f>
        <v>0</v>
      </c>
      <c r="L268" s="57">
        <f t="shared" si="85"/>
        <v>0</v>
      </c>
      <c r="M268" s="70" t="str">
        <f t="shared" si="86"/>
        <v>0</v>
      </c>
      <c r="N268" s="74">
        <f t="shared" si="87"/>
        <v>0</v>
      </c>
      <c r="O268" s="56">
        <f>VLOOKUP(A268,'BENS MOVEIS'!$A:$C,3,0)</f>
        <v>33185000.989999998</v>
      </c>
      <c r="P268" s="56">
        <v>0</v>
      </c>
      <c r="Q268" s="72">
        <f t="shared" si="88"/>
        <v>33185000.989999998</v>
      </c>
      <c r="R268" s="57">
        <f t="shared" si="89"/>
        <v>4.3563638213625259E-4</v>
      </c>
      <c r="S268" s="70" t="str" cm="1">
        <f t="array" ref="S268">_xlfn.IFS(R268&gt;20%,"10",R268&gt;10%,"7",R268&gt;0%,"4",R268=0,"0")</f>
        <v>4</v>
      </c>
      <c r="T268" s="74">
        <f t="shared" si="90"/>
        <v>8</v>
      </c>
      <c r="U268" s="55" t="s">
        <v>772</v>
      </c>
      <c r="V268" s="71" t="str">
        <f t="shared" si="91"/>
        <v>10</v>
      </c>
      <c r="W268" s="74">
        <f t="shared" si="92"/>
        <v>40</v>
      </c>
      <c r="X268" s="55">
        <f>VLOOKUP(A268,'NOTAS AUDITORIA-CONTINUA-OM'!$A:$C,3,0)</f>
        <v>3</v>
      </c>
      <c r="Y268" s="57">
        <f>VLOOKUP(A268,'NOTAS AUDITORIA-CONTINUA-OM'!$A:$D,4,0)</f>
        <v>5.0539083557951485E-4</v>
      </c>
      <c r="Z268" s="71" t="str">
        <f t="shared" si="93"/>
        <v>4</v>
      </c>
      <c r="AA268" s="74">
        <f t="shared" si="94"/>
        <v>12</v>
      </c>
      <c r="AB268" s="55">
        <f>VLOOKUP(A268,'OM em FOCO'!$B:$G,6,0)</f>
        <v>0</v>
      </c>
      <c r="AC268" s="71">
        <f t="shared" si="95"/>
        <v>0</v>
      </c>
      <c r="AD268" s="74">
        <f t="shared" si="96"/>
        <v>0</v>
      </c>
      <c r="AE268" s="71">
        <f>VLOOKUP(A268,OM_SIAFI!$B:$E,4,0)</f>
        <v>0</v>
      </c>
      <c r="AF268" s="74">
        <f t="shared" si="97"/>
        <v>0</v>
      </c>
      <c r="AG268" s="71">
        <f>VLOOKUP(A268,OM_SIAFI!$B:$F,5,0)</f>
        <v>0</v>
      </c>
      <c r="AH268" s="74">
        <f t="shared" si="98"/>
        <v>0</v>
      </c>
      <c r="AI268" s="86">
        <f t="shared" si="99"/>
        <v>72</v>
      </c>
      <c r="AJ268" s="166">
        <f t="shared" si="101"/>
        <v>267</v>
      </c>
    </row>
    <row r="269" spans="1:36" x14ac:dyDescent="0.25">
      <c r="A269" s="55">
        <v>784510</v>
      </c>
      <c r="B269" s="55" t="s">
        <v>409</v>
      </c>
      <c r="C269" s="56">
        <v>0</v>
      </c>
      <c r="D269" s="63">
        <f t="shared" si="100"/>
        <v>0</v>
      </c>
      <c r="E269" s="70" t="str" cm="1">
        <f t="array" ref="E269">_xlfn.IFS(D269&gt;20%,"10",D269&gt;10%,"7",D269&gt;0%,"4",D269=0,"0")</f>
        <v>0</v>
      </c>
      <c r="F269" s="74">
        <f t="shared" si="82"/>
        <v>0</v>
      </c>
      <c r="G269" s="56">
        <f>VLOOKUP(A269,PAGAMENTO!$A:$C,3,0)</f>
        <v>18520333.449999999</v>
      </c>
      <c r="H269" s="57">
        <f t="shared" si="83"/>
        <v>7.0660793372179231E-4</v>
      </c>
      <c r="I269" s="70" t="str" cm="1">
        <f t="array" ref="I269">_xlfn.IFS(H269&gt;20%,"10",H269&gt;10%,"7",H269&gt;0%,"4",H269=0,"0")</f>
        <v>4</v>
      </c>
      <c r="J269" s="74">
        <f t="shared" si="84"/>
        <v>12</v>
      </c>
      <c r="K269" s="56">
        <f>VLOOKUP(A269,MUNIC!C:E,3,0)</f>
        <v>0</v>
      </c>
      <c r="L269" s="57">
        <f t="shared" si="85"/>
        <v>0</v>
      </c>
      <c r="M269" s="70" t="str">
        <f t="shared" si="86"/>
        <v>0</v>
      </c>
      <c r="N269" s="74">
        <f t="shared" si="87"/>
        <v>0</v>
      </c>
      <c r="O269" s="56">
        <f>VLOOKUP(A269,'BENS MOVEIS'!$A:$C,3,0)</f>
        <v>28109373.640000001</v>
      </c>
      <c r="P269" s="56">
        <v>0</v>
      </c>
      <c r="Q269" s="72">
        <f t="shared" si="88"/>
        <v>28109373.640000001</v>
      </c>
      <c r="R269" s="57">
        <f t="shared" si="89"/>
        <v>3.6900604102244283E-4</v>
      </c>
      <c r="S269" s="70" t="str" cm="1">
        <f t="array" ref="S269">_xlfn.IFS(R269&gt;20%,"10",R269&gt;10%,"7",R269&gt;0%,"4",R269=0,"0")</f>
        <v>4</v>
      </c>
      <c r="T269" s="74">
        <f t="shared" si="90"/>
        <v>8</v>
      </c>
      <c r="U269" s="55" t="s">
        <v>772</v>
      </c>
      <c r="V269" s="71" t="str">
        <f t="shared" si="91"/>
        <v>10</v>
      </c>
      <c r="W269" s="74">
        <f t="shared" si="92"/>
        <v>40</v>
      </c>
      <c r="X269" s="55">
        <f>VLOOKUP(A269,'NOTAS AUDITORIA-CONTINUA-OM'!$A:$C,3,0)</f>
        <v>2</v>
      </c>
      <c r="Y269" s="57">
        <f>VLOOKUP(A269,'NOTAS AUDITORIA-CONTINUA-OM'!$A:$D,4,0)</f>
        <v>3.3692722371967657E-4</v>
      </c>
      <c r="Z269" s="71" t="str">
        <f t="shared" si="93"/>
        <v>4</v>
      </c>
      <c r="AA269" s="74">
        <f t="shared" si="94"/>
        <v>12</v>
      </c>
      <c r="AB269" s="55">
        <f>VLOOKUP(A269,'OM em FOCO'!$B:$G,6,0)</f>
        <v>0</v>
      </c>
      <c r="AC269" s="71">
        <f t="shared" si="95"/>
        <v>0</v>
      </c>
      <c r="AD269" s="74">
        <f t="shared" si="96"/>
        <v>0</v>
      </c>
      <c r="AE269" s="71">
        <f>VLOOKUP(A269,OM_SIAFI!$B:$E,4,0)</f>
        <v>0</v>
      </c>
      <c r="AF269" s="74">
        <f t="shared" si="97"/>
        <v>0</v>
      </c>
      <c r="AG269" s="71">
        <f>VLOOKUP(A269,OM_SIAFI!$B:$F,5,0)</f>
        <v>0</v>
      </c>
      <c r="AH269" s="74">
        <f t="shared" si="98"/>
        <v>0</v>
      </c>
      <c r="AI269" s="86">
        <f t="shared" si="99"/>
        <v>72</v>
      </c>
      <c r="AJ269" s="166">
        <f t="shared" si="101"/>
        <v>268</v>
      </c>
    </row>
    <row r="270" spans="1:36" x14ac:dyDescent="0.25">
      <c r="A270" s="55">
        <v>786100</v>
      </c>
      <c r="B270" s="55" t="s">
        <v>442</v>
      </c>
      <c r="C270" s="56">
        <v>0</v>
      </c>
      <c r="D270" s="63">
        <f t="shared" si="100"/>
        <v>0</v>
      </c>
      <c r="E270" s="70" t="str" cm="1">
        <f t="array" ref="E270">_xlfn.IFS(D270&gt;20%,"10",D270&gt;10%,"7",D270&gt;0%,"4",D270=0,"0")</f>
        <v>0</v>
      </c>
      <c r="F270" s="74">
        <f t="shared" si="82"/>
        <v>0</v>
      </c>
      <c r="G270" s="56">
        <f>VLOOKUP(A270,PAGAMENTO!$A:$C,3,0)</f>
        <v>14440834.980000002</v>
      </c>
      <c r="H270" s="57">
        <f t="shared" si="83"/>
        <v>5.5096246479488639E-4</v>
      </c>
      <c r="I270" s="70" t="str" cm="1">
        <f t="array" ref="I270">_xlfn.IFS(H270&gt;20%,"10",H270&gt;10%,"7",H270&gt;0%,"4",H270=0,"0")</f>
        <v>4</v>
      </c>
      <c r="J270" s="74">
        <f t="shared" si="84"/>
        <v>12</v>
      </c>
      <c r="K270" s="56">
        <f>VLOOKUP(A270,MUNIC!C:E,3,0)</f>
        <v>0</v>
      </c>
      <c r="L270" s="57">
        <f t="shared" si="85"/>
        <v>0</v>
      </c>
      <c r="M270" s="70" t="str">
        <f t="shared" si="86"/>
        <v>0</v>
      </c>
      <c r="N270" s="74">
        <f t="shared" si="87"/>
        <v>0</v>
      </c>
      <c r="O270" s="56">
        <f>VLOOKUP(A270,'BENS MOVEIS'!$A:$C,3,0)</f>
        <v>21801520.190000001</v>
      </c>
      <c r="P270" s="56">
        <v>0</v>
      </c>
      <c r="Q270" s="72">
        <f t="shared" si="88"/>
        <v>21801520.190000001</v>
      </c>
      <c r="R270" s="57">
        <f t="shared" si="89"/>
        <v>2.8619964132302008E-4</v>
      </c>
      <c r="S270" s="70" t="str" cm="1">
        <f t="array" ref="S270">_xlfn.IFS(R270&gt;20%,"10",R270&gt;10%,"7",R270&gt;0%,"4",R270=0,"0")</f>
        <v>4</v>
      </c>
      <c r="T270" s="74">
        <f t="shared" si="90"/>
        <v>8</v>
      </c>
      <c r="U270" s="55" t="s">
        <v>772</v>
      </c>
      <c r="V270" s="71" t="str">
        <f t="shared" si="91"/>
        <v>10</v>
      </c>
      <c r="W270" s="74">
        <f t="shared" si="92"/>
        <v>40</v>
      </c>
      <c r="X270" s="55">
        <f>VLOOKUP(A270,'NOTAS AUDITORIA-CONTINUA-OM'!$A:$C,3,0)</f>
        <v>3</v>
      </c>
      <c r="Y270" s="57">
        <f>VLOOKUP(A270,'NOTAS AUDITORIA-CONTINUA-OM'!$A:$D,4,0)</f>
        <v>5.0539083557951485E-4</v>
      </c>
      <c r="Z270" s="71" t="str">
        <f t="shared" si="93"/>
        <v>4</v>
      </c>
      <c r="AA270" s="74">
        <f t="shared" si="94"/>
        <v>12</v>
      </c>
      <c r="AB270" s="55">
        <f>VLOOKUP(A270,'OM em FOCO'!$B:$G,6,0)</f>
        <v>0</v>
      </c>
      <c r="AC270" s="71">
        <f t="shared" si="95"/>
        <v>0</v>
      </c>
      <c r="AD270" s="74">
        <f t="shared" si="96"/>
        <v>0</v>
      </c>
      <c r="AE270" s="71">
        <f>VLOOKUP(A270,OM_SIAFI!$B:$E,4,0)</f>
        <v>0</v>
      </c>
      <c r="AF270" s="74">
        <f t="shared" si="97"/>
        <v>0</v>
      </c>
      <c r="AG270" s="71">
        <f>VLOOKUP(A270,OM_SIAFI!$B:$F,5,0)</f>
        <v>0</v>
      </c>
      <c r="AH270" s="74">
        <f t="shared" si="98"/>
        <v>0</v>
      </c>
      <c r="AI270" s="86">
        <f t="shared" si="99"/>
        <v>72</v>
      </c>
      <c r="AJ270" s="166">
        <f t="shared" si="101"/>
        <v>269</v>
      </c>
    </row>
    <row r="271" spans="1:36" x14ac:dyDescent="0.25">
      <c r="A271" s="55">
        <v>791150</v>
      </c>
      <c r="B271" s="55" t="s">
        <v>532</v>
      </c>
      <c r="C271" s="56">
        <v>0</v>
      </c>
      <c r="D271" s="63">
        <f t="shared" si="100"/>
        <v>0</v>
      </c>
      <c r="E271" s="70" t="str" cm="1">
        <f t="array" ref="E271">_xlfn.IFS(D271&gt;20%,"10",D271&gt;10%,"7",D271&gt;0%,"4",D271=0,"0")</f>
        <v>0</v>
      </c>
      <c r="F271" s="74">
        <f t="shared" si="82"/>
        <v>0</v>
      </c>
      <c r="G271" s="56">
        <f>VLOOKUP(A271,PAGAMENTO!$A:$C,3,0)</f>
        <v>28216218.459999993</v>
      </c>
      <c r="H271" s="57">
        <f t="shared" si="83"/>
        <v>1.0765358991667231E-3</v>
      </c>
      <c r="I271" s="70" t="str" cm="1">
        <f t="array" ref="I271">_xlfn.IFS(H271&gt;20%,"10",H271&gt;10%,"7",H271&gt;0%,"4",H271=0,"0")</f>
        <v>4</v>
      </c>
      <c r="J271" s="74">
        <f t="shared" si="84"/>
        <v>12</v>
      </c>
      <c r="K271" s="56">
        <f>VLOOKUP(A271,MUNIC!C:E,3,0)</f>
        <v>0</v>
      </c>
      <c r="L271" s="57">
        <f t="shared" si="85"/>
        <v>0</v>
      </c>
      <c r="M271" s="70" t="str">
        <f t="shared" si="86"/>
        <v>0</v>
      </c>
      <c r="N271" s="74">
        <f t="shared" si="87"/>
        <v>0</v>
      </c>
      <c r="O271" s="56">
        <f>VLOOKUP(A271,'BENS MOVEIS'!$A:$C,3,0)</f>
        <v>21315621.91</v>
      </c>
      <c r="P271" s="56">
        <v>0</v>
      </c>
      <c r="Q271" s="72">
        <f t="shared" si="88"/>
        <v>21315621.91</v>
      </c>
      <c r="R271" s="57">
        <f t="shared" si="89"/>
        <v>2.7982100752851712E-4</v>
      </c>
      <c r="S271" s="70" t="str" cm="1">
        <f t="array" ref="S271">_xlfn.IFS(R271&gt;20%,"10",R271&gt;10%,"7",R271&gt;0%,"4",R271=0,"0")</f>
        <v>4</v>
      </c>
      <c r="T271" s="74">
        <f t="shared" si="90"/>
        <v>8</v>
      </c>
      <c r="U271" s="55" t="s">
        <v>772</v>
      </c>
      <c r="V271" s="71" t="str">
        <f t="shared" si="91"/>
        <v>10</v>
      </c>
      <c r="W271" s="74">
        <f t="shared" si="92"/>
        <v>40</v>
      </c>
      <c r="X271" s="56">
        <v>0</v>
      </c>
      <c r="Y271" s="57">
        <v>0</v>
      </c>
      <c r="Z271" s="71" t="str">
        <f t="shared" si="93"/>
        <v>4</v>
      </c>
      <c r="AA271" s="74">
        <f t="shared" si="94"/>
        <v>12</v>
      </c>
      <c r="AB271" s="55">
        <f>VLOOKUP(A271,'OM em FOCO'!$B:$G,6,0)</f>
        <v>0</v>
      </c>
      <c r="AC271" s="71">
        <f t="shared" si="95"/>
        <v>0</v>
      </c>
      <c r="AD271" s="74">
        <f t="shared" si="96"/>
        <v>0</v>
      </c>
      <c r="AE271" s="71">
        <f>VLOOKUP(A271,OM_SIAFI!$B:$E,4,0)</f>
        <v>0</v>
      </c>
      <c r="AF271" s="74">
        <f t="shared" si="97"/>
        <v>0</v>
      </c>
      <c r="AG271" s="71">
        <f>VLOOKUP(A271,OM_SIAFI!$B:$F,5,0)</f>
        <v>0</v>
      </c>
      <c r="AH271" s="74">
        <f t="shared" si="98"/>
        <v>0</v>
      </c>
      <c r="AI271" s="86">
        <f t="shared" si="99"/>
        <v>72</v>
      </c>
      <c r="AJ271" s="166">
        <f t="shared" si="101"/>
        <v>270</v>
      </c>
    </row>
    <row r="272" spans="1:36" x14ac:dyDescent="0.25">
      <c r="A272" s="55">
        <v>795700</v>
      </c>
      <c r="B272" s="55" t="s">
        <v>598</v>
      </c>
      <c r="C272" s="56">
        <v>0</v>
      </c>
      <c r="D272" s="63">
        <f t="shared" si="100"/>
        <v>0</v>
      </c>
      <c r="E272" s="70" t="str" cm="1">
        <f t="array" ref="E272">_xlfn.IFS(D272&gt;20%,"10",D272&gt;10%,"7",D272&gt;0%,"4",D272=0,"0")</f>
        <v>0</v>
      </c>
      <c r="F272" s="74">
        <f t="shared" si="82"/>
        <v>0</v>
      </c>
      <c r="G272" s="56">
        <f>VLOOKUP(A272,PAGAMENTO!$A:$C,3,0)</f>
        <v>35652323.630000003</v>
      </c>
      <c r="H272" s="57">
        <f t="shared" si="83"/>
        <v>1.3602462828537752E-3</v>
      </c>
      <c r="I272" s="70" t="str" cm="1">
        <f t="array" ref="I272">_xlfn.IFS(H272&gt;20%,"10",H272&gt;10%,"7",H272&gt;0%,"4",H272=0,"0")</f>
        <v>4</v>
      </c>
      <c r="J272" s="74">
        <f t="shared" si="84"/>
        <v>12</v>
      </c>
      <c r="K272" s="56">
        <f>VLOOKUP(A272,MUNIC!C:E,3,0)</f>
        <v>0</v>
      </c>
      <c r="L272" s="57">
        <f t="shared" si="85"/>
        <v>0</v>
      </c>
      <c r="M272" s="70" t="str">
        <f t="shared" si="86"/>
        <v>0</v>
      </c>
      <c r="N272" s="74">
        <f t="shared" si="87"/>
        <v>0</v>
      </c>
      <c r="O272" s="56">
        <f>VLOOKUP(A272,'BENS MOVEIS'!$A:$C,3,0)</f>
        <v>17461544.800000001</v>
      </c>
      <c r="P272" s="56">
        <v>0</v>
      </c>
      <c r="Q272" s="72">
        <f t="shared" si="88"/>
        <v>17461544.800000001</v>
      </c>
      <c r="R272" s="57">
        <f t="shared" si="89"/>
        <v>2.2922657755756464E-4</v>
      </c>
      <c r="S272" s="70" t="str" cm="1">
        <f t="array" ref="S272">_xlfn.IFS(R272&gt;20%,"10",R272&gt;10%,"7",R272&gt;0%,"4",R272=0,"0")</f>
        <v>4</v>
      </c>
      <c r="T272" s="74">
        <f t="shared" si="90"/>
        <v>8</v>
      </c>
      <c r="U272" s="55" t="s">
        <v>772</v>
      </c>
      <c r="V272" s="71" t="str">
        <f t="shared" si="91"/>
        <v>10</v>
      </c>
      <c r="W272" s="74">
        <f t="shared" si="92"/>
        <v>40</v>
      </c>
      <c r="X272" s="55">
        <f>VLOOKUP(A272,'NOTAS AUDITORIA-CONTINUA-OM'!$A:$C,3,0)</f>
        <v>8</v>
      </c>
      <c r="Y272" s="57">
        <f>VLOOKUP(A272,'NOTAS AUDITORIA-CONTINUA-OM'!$A:$D,4,0)</f>
        <v>1.3477088948787063E-3</v>
      </c>
      <c r="Z272" s="71" t="str">
        <f t="shared" si="93"/>
        <v>4</v>
      </c>
      <c r="AA272" s="74">
        <f t="shared" si="94"/>
        <v>12</v>
      </c>
      <c r="AB272" s="55">
        <f>VLOOKUP(A272,'OM em FOCO'!$B:$G,6,0)</f>
        <v>0</v>
      </c>
      <c r="AC272" s="71">
        <f t="shared" si="95"/>
        <v>0</v>
      </c>
      <c r="AD272" s="74">
        <f t="shared" si="96"/>
        <v>0</v>
      </c>
      <c r="AE272" s="71">
        <f>VLOOKUP(A272,OM_SIAFI!$B:$E,4,0)</f>
        <v>0</v>
      </c>
      <c r="AF272" s="74">
        <f t="shared" si="97"/>
        <v>0</v>
      </c>
      <c r="AG272" s="71">
        <f>VLOOKUP(A272,OM_SIAFI!$B:$F,5,0)</f>
        <v>0</v>
      </c>
      <c r="AH272" s="74">
        <f t="shared" si="98"/>
        <v>0</v>
      </c>
      <c r="AI272" s="86">
        <f t="shared" si="99"/>
        <v>72</v>
      </c>
      <c r="AJ272" s="166">
        <f t="shared" si="101"/>
        <v>271</v>
      </c>
    </row>
    <row r="273" spans="1:36" x14ac:dyDescent="0.25">
      <c r="A273" s="55">
        <v>742001</v>
      </c>
      <c r="B273" s="55" t="s">
        <v>226</v>
      </c>
      <c r="C273" s="56">
        <v>0</v>
      </c>
      <c r="D273" s="63">
        <f t="shared" si="100"/>
        <v>0</v>
      </c>
      <c r="E273" s="70" t="str" cm="1">
        <f t="array" ref="E273">_xlfn.IFS(D273&gt;20%,"10",D273&gt;10%,"7",D273&gt;0%,"4",D273=0,"0")</f>
        <v>0</v>
      </c>
      <c r="F273" s="74">
        <f t="shared" si="82"/>
        <v>0</v>
      </c>
      <c r="G273" s="56">
        <f>VLOOKUP(A273,PAGAMENTO!$A:$C,3,0)</f>
        <v>23463694.59</v>
      </c>
      <c r="H273" s="57">
        <f t="shared" si="83"/>
        <v>8.9521243213464376E-4</v>
      </c>
      <c r="I273" s="70" t="str" cm="1">
        <f t="array" ref="I273">_xlfn.IFS(H273&gt;20%,"10",H273&gt;10%,"7",H273&gt;0%,"4",H273=0,"0")</f>
        <v>4</v>
      </c>
      <c r="J273" s="74">
        <f t="shared" si="84"/>
        <v>12</v>
      </c>
      <c r="K273" s="56">
        <f>VLOOKUP(A273,MUNIC!C:E,3,0)</f>
        <v>0</v>
      </c>
      <c r="L273" s="57">
        <f t="shared" si="85"/>
        <v>0</v>
      </c>
      <c r="M273" s="70" t="str">
        <f t="shared" si="86"/>
        <v>0</v>
      </c>
      <c r="N273" s="74">
        <f t="shared" si="87"/>
        <v>0</v>
      </c>
      <c r="O273" s="56">
        <f>VLOOKUP(A273,'BENS MOVEIS'!$A:$C,3,0)</f>
        <v>17179041.140000001</v>
      </c>
      <c r="P273" s="56">
        <v>0</v>
      </c>
      <c r="Q273" s="72">
        <f t="shared" si="88"/>
        <v>17179041.140000001</v>
      </c>
      <c r="R273" s="57">
        <f t="shared" si="89"/>
        <v>2.2551800836331524E-4</v>
      </c>
      <c r="S273" s="70" t="str" cm="1">
        <f t="array" ref="S273">_xlfn.IFS(R273&gt;20%,"10",R273&gt;10%,"7",R273&gt;0%,"4",R273=0,"0")</f>
        <v>4</v>
      </c>
      <c r="T273" s="74">
        <f t="shared" si="90"/>
        <v>8</v>
      </c>
      <c r="U273" s="55" t="s">
        <v>772</v>
      </c>
      <c r="V273" s="71" t="str">
        <f t="shared" si="91"/>
        <v>10</v>
      </c>
      <c r="W273" s="74">
        <f t="shared" si="92"/>
        <v>40</v>
      </c>
      <c r="X273" s="55">
        <f>VLOOKUP(A273,'NOTAS AUDITORIA-CONTINUA-OM'!$A:$C,3,0)</f>
        <v>2</v>
      </c>
      <c r="Y273" s="57">
        <f>VLOOKUP(A273,'NOTAS AUDITORIA-CONTINUA-OM'!$A:$D,4,0)</f>
        <v>3.3692722371967657E-4</v>
      </c>
      <c r="Z273" s="71" t="str">
        <f t="shared" si="93"/>
        <v>4</v>
      </c>
      <c r="AA273" s="74">
        <f t="shared" si="94"/>
        <v>12</v>
      </c>
      <c r="AB273" s="55">
        <f>VLOOKUP(A273,'OM em FOCO'!$B:$G,6,0)</f>
        <v>0</v>
      </c>
      <c r="AC273" s="71">
        <f t="shared" si="95"/>
        <v>0</v>
      </c>
      <c r="AD273" s="74">
        <f t="shared" si="96"/>
        <v>0</v>
      </c>
      <c r="AE273" s="71">
        <f>VLOOKUP(A273,OM_SIAFI!$B:$E,4,0)</f>
        <v>0</v>
      </c>
      <c r="AF273" s="74">
        <f t="shared" si="97"/>
        <v>0</v>
      </c>
      <c r="AG273" s="71">
        <f>VLOOKUP(A273,OM_SIAFI!$B:$F,5,0)</f>
        <v>0</v>
      </c>
      <c r="AH273" s="74">
        <f t="shared" si="98"/>
        <v>0</v>
      </c>
      <c r="AI273" s="86">
        <f t="shared" si="99"/>
        <v>72</v>
      </c>
      <c r="AJ273" s="166">
        <f t="shared" si="101"/>
        <v>272</v>
      </c>
    </row>
    <row r="274" spans="1:36" x14ac:dyDescent="0.25">
      <c r="A274" s="55">
        <v>740030</v>
      </c>
      <c r="B274" s="55" t="s">
        <v>222</v>
      </c>
      <c r="C274" s="56">
        <v>0</v>
      </c>
      <c r="D274" s="63">
        <f t="shared" si="100"/>
        <v>0</v>
      </c>
      <c r="E274" s="70" t="str" cm="1">
        <f t="array" ref="E274">_xlfn.IFS(D274&gt;20%,"10",D274&gt;10%,"7",D274&gt;0%,"4",D274=0,"0")</f>
        <v>0</v>
      </c>
      <c r="F274" s="74">
        <f t="shared" si="82"/>
        <v>0</v>
      </c>
      <c r="G274" s="56">
        <f>VLOOKUP(A274,PAGAMENTO!$A:$C,3,0)</f>
        <v>39155962.069999993</v>
      </c>
      <c r="H274" s="57">
        <f t="shared" si="83"/>
        <v>1.4939209127021182E-3</v>
      </c>
      <c r="I274" s="70" t="str" cm="1">
        <f t="array" ref="I274">_xlfn.IFS(H274&gt;20%,"10",H274&gt;10%,"7",H274&gt;0%,"4",H274=0,"0")</f>
        <v>4</v>
      </c>
      <c r="J274" s="74">
        <f t="shared" si="84"/>
        <v>12</v>
      </c>
      <c r="K274" s="56">
        <f>VLOOKUP(A274,MUNIC!C:E,3,0)</f>
        <v>0</v>
      </c>
      <c r="L274" s="57">
        <f t="shared" si="85"/>
        <v>0</v>
      </c>
      <c r="M274" s="70" t="str">
        <f t="shared" si="86"/>
        <v>0</v>
      </c>
      <c r="N274" s="74">
        <f t="shared" si="87"/>
        <v>0</v>
      </c>
      <c r="O274" s="56">
        <f>VLOOKUP(A274,'BENS MOVEIS'!$A:$C,3,0)</f>
        <v>17011091.809999999</v>
      </c>
      <c r="P274" s="56">
        <v>0</v>
      </c>
      <c r="Q274" s="72">
        <f t="shared" si="88"/>
        <v>17011091.809999999</v>
      </c>
      <c r="R274" s="57">
        <f t="shared" si="89"/>
        <v>2.2331325210835968E-4</v>
      </c>
      <c r="S274" s="70" t="str" cm="1">
        <f t="array" ref="S274">_xlfn.IFS(R274&gt;20%,"10",R274&gt;10%,"7",R274&gt;0%,"4",R274=0,"0")</f>
        <v>4</v>
      </c>
      <c r="T274" s="74">
        <f t="shared" si="90"/>
        <v>8</v>
      </c>
      <c r="U274" s="55" t="s">
        <v>772</v>
      </c>
      <c r="V274" s="71" t="str">
        <f t="shared" si="91"/>
        <v>10</v>
      </c>
      <c r="W274" s="74">
        <f t="shared" si="92"/>
        <v>40</v>
      </c>
      <c r="X274" s="55">
        <f>VLOOKUP(A274,'NOTAS AUDITORIA-CONTINUA-OM'!$A:$C,3,0)</f>
        <v>3</v>
      </c>
      <c r="Y274" s="57">
        <f>VLOOKUP(A274,'NOTAS AUDITORIA-CONTINUA-OM'!$A:$D,4,0)</f>
        <v>5.0539083557951485E-4</v>
      </c>
      <c r="Z274" s="71" t="str">
        <f t="shared" si="93"/>
        <v>4</v>
      </c>
      <c r="AA274" s="74">
        <f t="shared" si="94"/>
        <v>12</v>
      </c>
      <c r="AB274" s="55">
        <f>VLOOKUP(A274,'OM em FOCO'!$B:$G,6,0)</f>
        <v>0</v>
      </c>
      <c r="AC274" s="71">
        <f t="shared" si="95"/>
        <v>0</v>
      </c>
      <c r="AD274" s="74">
        <f t="shared" si="96"/>
        <v>0</v>
      </c>
      <c r="AE274" s="71">
        <f>VLOOKUP(A274,OM_SIAFI!$B:$E,4,0)</f>
        <v>0</v>
      </c>
      <c r="AF274" s="74">
        <f t="shared" si="97"/>
        <v>0</v>
      </c>
      <c r="AG274" s="71">
        <f>VLOOKUP(A274,OM_SIAFI!$B:$F,5,0)</f>
        <v>0</v>
      </c>
      <c r="AH274" s="74">
        <f t="shared" si="98"/>
        <v>0</v>
      </c>
      <c r="AI274" s="86">
        <f t="shared" si="99"/>
        <v>72</v>
      </c>
      <c r="AJ274" s="166">
        <f t="shared" si="101"/>
        <v>273</v>
      </c>
    </row>
    <row r="275" spans="1:36" x14ac:dyDescent="0.25">
      <c r="A275" s="55">
        <v>788135</v>
      </c>
      <c r="B275" s="55" t="s">
        <v>486</v>
      </c>
      <c r="C275" s="56">
        <v>0</v>
      </c>
      <c r="D275" s="63">
        <f t="shared" si="100"/>
        <v>0</v>
      </c>
      <c r="E275" s="70" t="str" cm="1">
        <f t="array" ref="E275">_xlfn.IFS(D275&gt;20%,"10",D275&gt;10%,"7",D275&gt;0%,"4",D275=0,"0")</f>
        <v>0</v>
      </c>
      <c r="F275" s="74">
        <f t="shared" si="82"/>
        <v>0</v>
      </c>
      <c r="G275" s="56">
        <f>VLOOKUP(A275,PAGAMENTO!$A:$C,3,0)</f>
        <v>4657619.7700000005</v>
      </c>
      <c r="H275" s="57">
        <f t="shared" si="83"/>
        <v>1.7770258244143386E-4</v>
      </c>
      <c r="I275" s="70" t="str" cm="1">
        <f t="array" ref="I275">_xlfn.IFS(H275&gt;20%,"10",H275&gt;10%,"7",H275&gt;0%,"4",H275=0,"0")</f>
        <v>4</v>
      </c>
      <c r="J275" s="74">
        <f t="shared" si="84"/>
        <v>12</v>
      </c>
      <c r="K275" s="56">
        <f>VLOOKUP(A275,MUNIC!C:E,3,0)</f>
        <v>0</v>
      </c>
      <c r="L275" s="57">
        <f t="shared" si="85"/>
        <v>0</v>
      </c>
      <c r="M275" s="70" t="str">
        <f t="shared" si="86"/>
        <v>0</v>
      </c>
      <c r="N275" s="74">
        <f t="shared" si="87"/>
        <v>0</v>
      </c>
      <c r="O275" s="56">
        <f>VLOOKUP(A275,'BENS MOVEIS'!$A:$C,3,0)</f>
        <v>16200431.619999999</v>
      </c>
      <c r="P275" s="56">
        <v>0</v>
      </c>
      <c r="Q275" s="72">
        <f t="shared" si="88"/>
        <v>16200431.619999999</v>
      </c>
      <c r="R275" s="57">
        <f t="shared" si="89"/>
        <v>2.1267130358408796E-4</v>
      </c>
      <c r="S275" s="70" t="str" cm="1">
        <f t="array" ref="S275">_xlfn.IFS(R275&gt;20%,"10",R275&gt;10%,"7",R275&gt;0%,"4",R275=0,"0")</f>
        <v>4</v>
      </c>
      <c r="T275" s="74">
        <f t="shared" si="90"/>
        <v>8</v>
      </c>
      <c r="U275" s="55" t="s">
        <v>772</v>
      </c>
      <c r="V275" s="71" t="str">
        <f t="shared" si="91"/>
        <v>10</v>
      </c>
      <c r="W275" s="74">
        <f t="shared" si="92"/>
        <v>40</v>
      </c>
      <c r="X275" s="55">
        <f>VLOOKUP(A275,'NOTAS AUDITORIA-CONTINUA-OM'!$A:$C,3,0)</f>
        <v>2</v>
      </c>
      <c r="Y275" s="57">
        <f>VLOOKUP(A275,'NOTAS AUDITORIA-CONTINUA-OM'!$A:$D,4,0)</f>
        <v>3.3692722371967657E-4</v>
      </c>
      <c r="Z275" s="71" t="str">
        <f t="shared" si="93"/>
        <v>4</v>
      </c>
      <c r="AA275" s="74">
        <f t="shared" si="94"/>
        <v>12</v>
      </c>
      <c r="AB275" s="55">
        <f>VLOOKUP(A275,'OM em FOCO'!$B:$G,6,0)</f>
        <v>0</v>
      </c>
      <c r="AC275" s="71">
        <f t="shared" si="95"/>
        <v>0</v>
      </c>
      <c r="AD275" s="74">
        <f t="shared" si="96"/>
        <v>0</v>
      </c>
      <c r="AE275" s="71">
        <f>VLOOKUP(A275,OM_SIAFI!$B:$E,4,0)</f>
        <v>0</v>
      </c>
      <c r="AF275" s="74">
        <f t="shared" si="97"/>
        <v>0</v>
      </c>
      <c r="AG275" s="71">
        <f>VLOOKUP(A275,OM_SIAFI!$B:$F,5,0)</f>
        <v>0</v>
      </c>
      <c r="AH275" s="74">
        <f t="shared" si="98"/>
        <v>0</v>
      </c>
      <c r="AI275" s="86">
        <f t="shared" si="99"/>
        <v>72</v>
      </c>
      <c r="AJ275" s="166">
        <f t="shared" si="101"/>
        <v>274</v>
      </c>
    </row>
    <row r="276" spans="1:36" x14ac:dyDescent="0.25">
      <c r="A276" s="55">
        <v>786200</v>
      </c>
      <c r="B276" s="55" t="s">
        <v>453</v>
      </c>
      <c r="C276" s="56">
        <v>0</v>
      </c>
      <c r="D276" s="63">
        <f t="shared" si="100"/>
        <v>0</v>
      </c>
      <c r="E276" s="70" t="str" cm="1">
        <f t="array" ref="E276">_xlfn.IFS(D276&gt;20%,"10",D276&gt;10%,"7",D276&gt;0%,"4",D276=0,"0")</f>
        <v>0</v>
      </c>
      <c r="F276" s="74">
        <f t="shared" si="82"/>
        <v>0</v>
      </c>
      <c r="G276" s="56">
        <f>VLOOKUP(A276,PAGAMENTO!$A:$C,3,0)</f>
        <v>50151722.189999998</v>
      </c>
      <c r="H276" s="57">
        <f t="shared" si="83"/>
        <v>1.9134431291389768E-3</v>
      </c>
      <c r="I276" s="70" t="str" cm="1">
        <f t="array" ref="I276">_xlfn.IFS(H276&gt;20%,"10",H276&gt;10%,"7",H276&gt;0%,"4",H276=0,"0")</f>
        <v>4</v>
      </c>
      <c r="J276" s="74">
        <f t="shared" si="84"/>
        <v>12</v>
      </c>
      <c r="K276" s="56">
        <f>VLOOKUP(A276,MUNIC!C:E,3,0)</f>
        <v>0</v>
      </c>
      <c r="L276" s="57">
        <f t="shared" si="85"/>
        <v>0</v>
      </c>
      <c r="M276" s="70" t="str">
        <f t="shared" si="86"/>
        <v>0</v>
      </c>
      <c r="N276" s="74">
        <f t="shared" si="87"/>
        <v>0</v>
      </c>
      <c r="O276" s="56">
        <f>VLOOKUP(A276,'BENS MOVEIS'!$A:$C,3,0)</f>
        <v>15402942.99</v>
      </c>
      <c r="P276" s="56">
        <v>0</v>
      </c>
      <c r="Q276" s="72">
        <f t="shared" si="88"/>
        <v>15402942.99</v>
      </c>
      <c r="R276" s="57">
        <f t="shared" si="89"/>
        <v>2.0220226482550282E-4</v>
      </c>
      <c r="S276" s="70" t="str" cm="1">
        <f t="array" ref="S276">_xlfn.IFS(R276&gt;20%,"10",R276&gt;10%,"7",R276&gt;0%,"4",R276=0,"0")</f>
        <v>4</v>
      </c>
      <c r="T276" s="74">
        <f t="shared" si="90"/>
        <v>8</v>
      </c>
      <c r="U276" s="55" t="s">
        <v>772</v>
      </c>
      <c r="V276" s="71" t="str">
        <f t="shared" si="91"/>
        <v>10</v>
      </c>
      <c r="W276" s="74">
        <f t="shared" si="92"/>
        <v>40</v>
      </c>
      <c r="X276" s="55">
        <f>VLOOKUP(A276,'NOTAS AUDITORIA-CONTINUA-OM'!$A:$C,3,0)</f>
        <v>2</v>
      </c>
      <c r="Y276" s="57">
        <f>VLOOKUP(A276,'NOTAS AUDITORIA-CONTINUA-OM'!$A:$D,4,0)</f>
        <v>3.3692722371967657E-4</v>
      </c>
      <c r="Z276" s="71" t="str">
        <f t="shared" si="93"/>
        <v>4</v>
      </c>
      <c r="AA276" s="74">
        <f t="shared" si="94"/>
        <v>12</v>
      </c>
      <c r="AB276" s="55">
        <f>VLOOKUP(A276,'OM em FOCO'!$B:$G,6,0)</f>
        <v>0</v>
      </c>
      <c r="AC276" s="71">
        <f t="shared" si="95"/>
        <v>0</v>
      </c>
      <c r="AD276" s="74">
        <f t="shared" si="96"/>
        <v>0</v>
      </c>
      <c r="AE276" s="71">
        <f>VLOOKUP(A276,OM_SIAFI!$B:$E,4,0)</f>
        <v>0</v>
      </c>
      <c r="AF276" s="74">
        <f t="shared" si="97"/>
        <v>0</v>
      </c>
      <c r="AG276" s="71">
        <f>VLOOKUP(A276,OM_SIAFI!$B:$F,5,0)</f>
        <v>0</v>
      </c>
      <c r="AH276" s="74">
        <f t="shared" si="98"/>
        <v>0</v>
      </c>
      <c r="AI276" s="86">
        <f t="shared" si="99"/>
        <v>72</v>
      </c>
      <c r="AJ276" s="166">
        <f t="shared" si="101"/>
        <v>275</v>
      </c>
    </row>
    <row r="277" spans="1:36" x14ac:dyDescent="0.25">
      <c r="A277" s="55">
        <v>740005</v>
      </c>
      <c r="B277" s="55" t="s">
        <v>219</v>
      </c>
      <c r="C277" s="56">
        <v>0</v>
      </c>
      <c r="D277" s="63">
        <f t="shared" si="100"/>
        <v>0</v>
      </c>
      <c r="E277" s="70" t="str" cm="1">
        <f t="array" ref="E277">_xlfn.IFS(D277&gt;20%,"10",D277&gt;10%,"7",D277&gt;0%,"4",D277=0,"0")</f>
        <v>0</v>
      </c>
      <c r="F277" s="74">
        <f t="shared" si="82"/>
        <v>0</v>
      </c>
      <c r="G277" s="56">
        <f>VLOOKUP(A277,PAGAMENTO!$A:$C,3,0)</f>
        <v>26612764.579999994</v>
      </c>
      <c r="H277" s="57">
        <f t="shared" si="83"/>
        <v>1.015359180290477E-3</v>
      </c>
      <c r="I277" s="70" t="str" cm="1">
        <f t="array" ref="I277">_xlfn.IFS(H277&gt;20%,"10",H277&gt;10%,"7",H277&gt;0%,"4",H277=0,"0")</f>
        <v>4</v>
      </c>
      <c r="J277" s="74">
        <f t="shared" si="84"/>
        <v>12</v>
      </c>
      <c r="K277" s="56">
        <f>VLOOKUP(A277,MUNIC!C:E,3,0)</f>
        <v>0</v>
      </c>
      <c r="L277" s="57">
        <f t="shared" si="85"/>
        <v>0</v>
      </c>
      <c r="M277" s="70" t="str">
        <f t="shared" si="86"/>
        <v>0</v>
      </c>
      <c r="N277" s="74">
        <f t="shared" si="87"/>
        <v>0</v>
      </c>
      <c r="O277" s="56">
        <f>VLOOKUP(A277,'BENS MOVEIS'!$A:$C,3,0)</f>
        <v>13792434.609999999</v>
      </c>
      <c r="P277" s="56">
        <v>0</v>
      </c>
      <c r="Q277" s="72">
        <f t="shared" si="88"/>
        <v>13792434.609999999</v>
      </c>
      <c r="R277" s="57">
        <f t="shared" si="89"/>
        <v>1.8106030239872038E-4</v>
      </c>
      <c r="S277" s="70" t="str" cm="1">
        <f t="array" ref="S277">_xlfn.IFS(R277&gt;20%,"10",R277&gt;10%,"7",R277&gt;0%,"4",R277=0,"0")</f>
        <v>4</v>
      </c>
      <c r="T277" s="74">
        <f t="shared" si="90"/>
        <v>8</v>
      </c>
      <c r="U277" s="55" t="s">
        <v>772</v>
      </c>
      <c r="V277" s="71" t="str">
        <f t="shared" si="91"/>
        <v>10</v>
      </c>
      <c r="W277" s="74">
        <f t="shared" si="92"/>
        <v>40</v>
      </c>
      <c r="X277" s="55">
        <f>VLOOKUP(A277,'NOTAS AUDITORIA-CONTINUA-OM'!$A:$C,3,0)</f>
        <v>4</v>
      </c>
      <c r="Y277" s="57">
        <f>VLOOKUP(A277,'NOTAS AUDITORIA-CONTINUA-OM'!$A:$D,4,0)</f>
        <v>6.7385444743935314E-4</v>
      </c>
      <c r="Z277" s="71" t="str">
        <f t="shared" si="93"/>
        <v>4</v>
      </c>
      <c r="AA277" s="74">
        <f t="shared" si="94"/>
        <v>12</v>
      </c>
      <c r="AB277" s="55">
        <f>VLOOKUP(A277,'OM em FOCO'!$B:$G,6,0)</f>
        <v>0</v>
      </c>
      <c r="AC277" s="71">
        <f t="shared" si="95"/>
        <v>0</v>
      </c>
      <c r="AD277" s="74">
        <f t="shared" si="96"/>
        <v>0</v>
      </c>
      <c r="AE277" s="71">
        <f>VLOOKUP(A277,OM_SIAFI!$B:$E,4,0)</f>
        <v>0</v>
      </c>
      <c r="AF277" s="74">
        <f t="shared" si="97"/>
        <v>0</v>
      </c>
      <c r="AG277" s="71">
        <f>VLOOKUP(A277,OM_SIAFI!$B:$F,5,0)</f>
        <v>0</v>
      </c>
      <c r="AH277" s="74">
        <f t="shared" si="98"/>
        <v>0</v>
      </c>
      <c r="AI277" s="86">
        <f t="shared" si="99"/>
        <v>72</v>
      </c>
      <c r="AJ277" s="166">
        <f t="shared" si="101"/>
        <v>276</v>
      </c>
    </row>
    <row r="278" spans="1:36" x14ac:dyDescent="0.25">
      <c r="A278" s="55">
        <v>795120</v>
      </c>
      <c r="B278" s="55" t="s">
        <v>582</v>
      </c>
      <c r="C278" s="56">
        <v>0</v>
      </c>
      <c r="D278" s="63">
        <f t="shared" si="100"/>
        <v>0</v>
      </c>
      <c r="E278" s="70" t="str" cm="1">
        <f t="array" ref="E278">_xlfn.IFS(D278&gt;20%,"10",D278&gt;10%,"7",D278&gt;0%,"4",D278=0,"0")</f>
        <v>0</v>
      </c>
      <c r="F278" s="74">
        <f t="shared" si="82"/>
        <v>0</v>
      </c>
      <c r="G278" s="56">
        <f>VLOOKUP(A278,PAGAMENTO!$A:$C,3,0)</f>
        <v>57515571.310000002</v>
      </c>
      <c r="H278" s="57">
        <f t="shared" si="83"/>
        <v>2.1943967213067378E-3</v>
      </c>
      <c r="I278" s="70" t="str" cm="1">
        <f t="array" ref="I278">_xlfn.IFS(H278&gt;20%,"10",H278&gt;10%,"7",H278&gt;0%,"4",H278=0,"0")</f>
        <v>4</v>
      </c>
      <c r="J278" s="74">
        <f t="shared" si="84"/>
        <v>12</v>
      </c>
      <c r="K278" s="56">
        <f>VLOOKUP(A278,MUNIC!C:E,3,0)</f>
        <v>0</v>
      </c>
      <c r="L278" s="57">
        <f t="shared" si="85"/>
        <v>0</v>
      </c>
      <c r="M278" s="70" t="str">
        <f t="shared" si="86"/>
        <v>0</v>
      </c>
      <c r="N278" s="74">
        <f t="shared" si="87"/>
        <v>0</v>
      </c>
      <c r="O278" s="56">
        <f>VLOOKUP(A278,'BENS MOVEIS'!$A:$C,3,0)</f>
        <v>12121307.83</v>
      </c>
      <c r="P278" s="56">
        <v>0</v>
      </c>
      <c r="Q278" s="72">
        <f t="shared" si="88"/>
        <v>12121307.83</v>
      </c>
      <c r="R278" s="57">
        <f t="shared" si="89"/>
        <v>1.5912257141147159E-4</v>
      </c>
      <c r="S278" s="70" t="str" cm="1">
        <f t="array" ref="S278">_xlfn.IFS(R278&gt;20%,"10",R278&gt;10%,"7",R278&gt;0%,"4",R278=0,"0")</f>
        <v>4</v>
      </c>
      <c r="T278" s="74">
        <f t="shared" si="90"/>
        <v>8</v>
      </c>
      <c r="U278" s="55" t="s">
        <v>772</v>
      </c>
      <c r="V278" s="71" t="str">
        <f t="shared" si="91"/>
        <v>10</v>
      </c>
      <c r="W278" s="74">
        <f t="shared" si="92"/>
        <v>40</v>
      </c>
      <c r="X278" s="55">
        <f>VLOOKUP(A278,'NOTAS AUDITORIA-CONTINUA-OM'!$A:$C,3,0)</f>
        <v>7</v>
      </c>
      <c r="Y278" s="57">
        <f>VLOOKUP(A278,'NOTAS AUDITORIA-CONTINUA-OM'!$A:$D,4,0)</f>
        <v>1.1792452830188679E-3</v>
      </c>
      <c r="Z278" s="71" t="str">
        <f t="shared" si="93"/>
        <v>4</v>
      </c>
      <c r="AA278" s="74">
        <f t="shared" si="94"/>
        <v>12</v>
      </c>
      <c r="AB278" s="55">
        <f>VLOOKUP(A278,'OM em FOCO'!$B:$G,6,0)</f>
        <v>0</v>
      </c>
      <c r="AC278" s="71">
        <f t="shared" si="95"/>
        <v>0</v>
      </c>
      <c r="AD278" s="74">
        <f t="shared" si="96"/>
        <v>0</v>
      </c>
      <c r="AE278" s="71">
        <f>VLOOKUP(A278,OM_SIAFI!$B:$E,4,0)</f>
        <v>0</v>
      </c>
      <c r="AF278" s="74">
        <f t="shared" si="97"/>
        <v>0</v>
      </c>
      <c r="AG278" s="71">
        <f>VLOOKUP(A278,OM_SIAFI!$B:$F,5,0)</f>
        <v>0</v>
      </c>
      <c r="AH278" s="74">
        <f t="shared" si="98"/>
        <v>0</v>
      </c>
      <c r="AI278" s="86">
        <f t="shared" si="99"/>
        <v>72</v>
      </c>
      <c r="AJ278" s="166">
        <f t="shared" si="101"/>
        <v>277</v>
      </c>
    </row>
    <row r="279" spans="1:36" x14ac:dyDescent="0.25">
      <c r="A279" s="55">
        <v>786510</v>
      </c>
      <c r="B279" s="55" t="s">
        <v>460</v>
      </c>
      <c r="C279" s="56">
        <v>0</v>
      </c>
      <c r="D279" s="63">
        <f t="shared" si="100"/>
        <v>0</v>
      </c>
      <c r="E279" s="70" t="str" cm="1">
        <f t="array" ref="E279">_xlfn.IFS(D279&gt;20%,"10",D279&gt;10%,"7",D279&gt;0%,"4",D279=0,"0")</f>
        <v>0</v>
      </c>
      <c r="F279" s="74">
        <f t="shared" si="82"/>
        <v>0</v>
      </c>
      <c r="G279" s="56">
        <f>VLOOKUP(A279,PAGAMENTO!$A:$C,3,0)</f>
        <v>10611267.98</v>
      </c>
      <c r="H279" s="57">
        <f t="shared" si="83"/>
        <v>4.0485265353124716E-4</v>
      </c>
      <c r="I279" s="70" t="str" cm="1">
        <f t="array" ref="I279">_xlfn.IFS(H279&gt;20%,"10",H279&gt;10%,"7",H279&gt;0%,"4",H279=0,"0")</f>
        <v>4</v>
      </c>
      <c r="J279" s="74">
        <f t="shared" si="84"/>
        <v>12</v>
      </c>
      <c r="K279" s="56">
        <f>VLOOKUP(A279,MUNIC!C:E,3,0)</f>
        <v>0</v>
      </c>
      <c r="L279" s="57">
        <f t="shared" si="85"/>
        <v>0</v>
      </c>
      <c r="M279" s="70" t="str">
        <f t="shared" si="86"/>
        <v>0</v>
      </c>
      <c r="N279" s="74">
        <f t="shared" si="87"/>
        <v>0</v>
      </c>
      <c r="O279" s="56">
        <f>VLOOKUP(A279,'BENS MOVEIS'!$A:$C,3,0)</f>
        <v>11992258</v>
      </c>
      <c r="P279" s="56">
        <v>0</v>
      </c>
      <c r="Q279" s="72">
        <f t="shared" si="88"/>
        <v>11992258</v>
      </c>
      <c r="R279" s="57">
        <f t="shared" si="89"/>
        <v>1.5742846867290486E-4</v>
      </c>
      <c r="S279" s="70" t="str" cm="1">
        <f t="array" ref="S279">_xlfn.IFS(R279&gt;20%,"10",R279&gt;10%,"7",R279&gt;0%,"4",R279=0,"0")</f>
        <v>4</v>
      </c>
      <c r="T279" s="74">
        <f t="shared" si="90"/>
        <v>8</v>
      </c>
      <c r="U279" s="55" t="s">
        <v>772</v>
      </c>
      <c r="V279" s="71" t="str">
        <f t="shared" si="91"/>
        <v>10</v>
      </c>
      <c r="W279" s="74">
        <f t="shared" si="92"/>
        <v>40</v>
      </c>
      <c r="X279" s="55">
        <f>VLOOKUP(A279,'NOTAS AUDITORIA-CONTINUA-OM'!$A:$C,3,0)</f>
        <v>2</v>
      </c>
      <c r="Y279" s="57">
        <f>VLOOKUP(A279,'NOTAS AUDITORIA-CONTINUA-OM'!$A:$D,4,0)</f>
        <v>3.3692722371967657E-4</v>
      </c>
      <c r="Z279" s="71" t="str">
        <f t="shared" si="93"/>
        <v>4</v>
      </c>
      <c r="AA279" s="74">
        <f t="shared" si="94"/>
        <v>12</v>
      </c>
      <c r="AB279" s="55">
        <f>VLOOKUP(A279,'OM em FOCO'!$B:$G,6,0)</f>
        <v>0</v>
      </c>
      <c r="AC279" s="71">
        <f t="shared" si="95"/>
        <v>0</v>
      </c>
      <c r="AD279" s="74">
        <f t="shared" si="96"/>
        <v>0</v>
      </c>
      <c r="AE279" s="71">
        <f>VLOOKUP(A279,OM_SIAFI!$B:$E,4,0)</f>
        <v>0</v>
      </c>
      <c r="AF279" s="74">
        <f t="shared" si="97"/>
        <v>0</v>
      </c>
      <c r="AG279" s="71">
        <f>VLOOKUP(A279,OM_SIAFI!$B:$F,5,0)</f>
        <v>0</v>
      </c>
      <c r="AH279" s="74">
        <f t="shared" si="98"/>
        <v>0</v>
      </c>
      <c r="AI279" s="86">
        <f t="shared" si="99"/>
        <v>72</v>
      </c>
      <c r="AJ279" s="166">
        <f t="shared" si="101"/>
        <v>278</v>
      </c>
    </row>
    <row r="280" spans="1:36" x14ac:dyDescent="0.25">
      <c r="A280" s="55">
        <v>795130</v>
      </c>
      <c r="B280" s="55" t="s">
        <v>583</v>
      </c>
      <c r="C280" s="56">
        <v>0</v>
      </c>
      <c r="D280" s="63">
        <f t="shared" si="100"/>
        <v>0</v>
      </c>
      <c r="E280" s="70" t="str" cm="1">
        <f t="array" ref="E280">_xlfn.IFS(D280&gt;20%,"10",D280&gt;10%,"7",D280&gt;0%,"4",D280=0,"0")</f>
        <v>0</v>
      </c>
      <c r="F280" s="74">
        <f t="shared" si="82"/>
        <v>0</v>
      </c>
      <c r="G280" s="56">
        <f>VLOOKUP(A280,PAGAMENTO!$A:$C,3,0)</f>
        <v>56491371.400000006</v>
      </c>
      <c r="H280" s="57">
        <f t="shared" si="83"/>
        <v>2.1553203308045383E-3</v>
      </c>
      <c r="I280" s="70" t="str" cm="1">
        <f t="array" ref="I280">_xlfn.IFS(H280&gt;20%,"10",H280&gt;10%,"7",H280&gt;0%,"4",H280=0,"0")</f>
        <v>4</v>
      </c>
      <c r="J280" s="74">
        <f t="shared" si="84"/>
        <v>12</v>
      </c>
      <c r="K280" s="56">
        <f>VLOOKUP(A280,MUNIC!C:E,3,0)</f>
        <v>0</v>
      </c>
      <c r="L280" s="57">
        <f t="shared" si="85"/>
        <v>0</v>
      </c>
      <c r="M280" s="70" t="str">
        <f t="shared" si="86"/>
        <v>0</v>
      </c>
      <c r="N280" s="74">
        <f t="shared" si="87"/>
        <v>0</v>
      </c>
      <c r="O280" s="56">
        <f>VLOOKUP(A280,'BENS MOVEIS'!$A:$C,3,0)</f>
        <v>11774897.9</v>
      </c>
      <c r="P280" s="56">
        <v>0</v>
      </c>
      <c r="Q280" s="72">
        <f t="shared" si="88"/>
        <v>11774897.9</v>
      </c>
      <c r="R280" s="57">
        <f t="shared" si="89"/>
        <v>1.5457507211542675E-4</v>
      </c>
      <c r="S280" s="70" t="str" cm="1">
        <f t="array" ref="S280">_xlfn.IFS(R280&gt;20%,"10",R280&gt;10%,"7",R280&gt;0%,"4",R280=0,"0")</f>
        <v>4</v>
      </c>
      <c r="T280" s="74">
        <f t="shared" si="90"/>
        <v>8</v>
      </c>
      <c r="U280" s="55" t="s">
        <v>772</v>
      </c>
      <c r="V280" s="71" t="str">
        <f t="shared" si="91"/>
        <v>10</v>
      </c>
      <c r="W280" s="74">
        <f t="shared" si="92"/>
        <v>40</v>
      </c>
      <c r="X280" s="55">
        <f>VLOOKUP(A280,'NOTAS AUDITORIA-CONTINUA-OM'!$A:$C,3,0)</f>
        <v>2</v>
      </c>
      <c r="Y280" s="57">
        <f>VLOOKUP(A280,'NOTAS AUDITORIA-CONTINUA-OM'!$A:$D,4,0)</f>
        <v>3.3692722371967657E-4</v>
      </c>
      <c r="Z280" s="71" t="str">
        <f t="shared" si="93"/>
        <v>4</v>
      </c>
      <c r="AA280" s="74">
        <f t="shared" si="94"/>
        <v>12</v>
      </c>
      <c r="AB280" s="55">
        <f>VLOOKUP(A280,'OM em FOCO'!$B:$G,6,0)</f>
        <v>0</v>
      </c>
      <c r="AC280" s="71">
        <f t="shared" si="95"/>
        <v>0</v>
      </c>
      <c r="AD280" s="74">
        <f t="shared" si="96"/>
        <v>0</v>
      </c>
      <c r="AE280" s="71">
        <f>VLOOKUP(A280,OM_SIAFI!$B:$E,4,0)</f>
        <v>0</v>
      </c>
      <c r="AF280" s="74">
        <f t="shared" si="97"/>
        <v>0</v>
      </c>
      <c r="AG280" s="71">
        <f>VLOOKUP(A280,OM_SIAFI!$B:$F,5,0)</f>
        <v>0</v>
      </c>
      <c r="AH280" s="74">
        <f t="shared" si="98"/>
        <v>0</v>
      </c>
      <c r="AI280" s="86">
        <f t="shared" si="99"/>
        <v>72</v>
      </c>
      <c r="AJ280" s="166">
        <f t="shared" si="101"/>
        <v>279</v>
      </c>
    </row>
    <row r="281" spans="1:36" x14ac:dyDescent="0.25">
      <c r="A281" s="55">
        <v>795140</v>
      </c>
      <c r="B281" s="55" t="s">
        <v>584</v>
      </c>
      <c r="C281" s="56">
        <v>0</v>
      </c>
      <c r="D281" s="63">
        <f t="shared" si="100"/>
        <v>0</v>
      </c>
      <c r="E281" s="70" t="str" cm="1">
        <f t="array" ref="E281">_xlfn.IFS(D281&gt;20%,"10",D281&gt;10%,"7",D281&gt;0%,"4",D281=0,"0")</f>
        <v>0</v>
      </c>
      <c r="F281" s="74">
        <f t="shared" si="82"/>
        <v>0</v>
      </c>
      <c r="G281" s="56">
        <f>VLOOKUP(A281,PAGAMENTO!$A:$C,3,0)</f>
        <v>55100428.900000006</v>
      </c>
      <c r="H281" s="57">
        <f t="shared" si="83"/>
        <v>2.1022515775607452E-3</v>
      </c>
      <c r="I281" s="70" t="str" cm="1">
        <f t="array" ref="I281">_xlfn.IFS(H281&gt;20%,"10",H281&gt;10%,"7",H281&gt;0%,"4",H281=0,"0")</f>
        <v>4</v>
      </c>
      <c r="J281" s="74">
        <f t="shared" si="84"/>
        <v>12</v>
      </c>
      <c r="K281" s="56">
        <f>VLOOKUP(A281,MUNIC!C:E,3,0)</f>
        <v>0</v>
      </c>
      <c r="L281" s="57">
        <f t="shared" si="85"/>
        <v>0</v>
      </c>
      <c r="M281" s="70" t="str">
        <f t="shared" si="86"/>
        <v>0</v>
      </c>
      <c r="N281" s="74">
        <f t="shared" si="87"/>
        <v>0</v>
      </c>
      <c r="O281" s="56">
        <f>VLOOKUP(A281,'BENS MOVEIS'!$A:$C,3,0)</f>
        <v>11695781.85</v>
      </c>
      <c r="P281" s="56">
        <v>0</v>
      </c>
      <c r="Q281" s="72">
        <f t="shared" si="88"/>
        <v>11695781.85</v>
      </c>
      <c r="R281" s="57">
        <f t="shared" si="89"/>
        <v>1.5353647549759639E-4</v>
      </c>
      <c r="S281" s="70" t="str" cm="1">
        <f t="array" ref="S281">_xlfn.IFS(R281&gt;20%,"10",R281&gt;10%,"7",R281&gt;0%,"4",R281=0,"0")</f>
        <v>4</v>
      </c>
      <c r="T281" s="74">
        <f t="shared" si="90"/>
        <v>8</v>
      </c>
      <c r="U281" s="55" t="s">
        <v>772</v>
      </c>
      <c r="V281" s="71" t="str">
        <f t="shared" si="91"/>
        <v>10</v>
      </c>
      <c r="W281" s="74">
        <f t="shared" si="92"/>
        <v>40</v>
      </c>
      <c r="X281" s="55">
        <f>VLOOKUP(A281,'NOTAS AUDITORIA-CONTINUA-OM'!$A:$C,3,0)</f>
        <v>4</v>
      </c>
      <c r="Y281" s="57">
        <f>VLOOKUP(A281,'NOTAS AUDITORIA-CONTINUA-OM'!$A:$D,4,0)</f>
        <v>6.7385444743935314E-4</v>
      </c>
      <c r="Z281" s="71" t="str">
        <f t="shared" si="93"/>
        <v>4</v>
      </c>
      <c r="AA281" s="74">
        <f t="shared" si="94"/>
        <v>12</v>
      </c>
      <c r="AB281" s="55">
        <f>VLOOKUP(A281,'OM em FOCO'!$B:$G,6,0)</f>
        <v>0</v>
      </c>
      <c r="AC281" s="71">
        <f t="shared" si="95"/>
        <v>0</v>
      </c>
      <c r="AD281" s="74">
        <f t="shared" si="96"/>
        <v>0</v>
      </c>
      <c r="AE281" s="71">
        <f>VLOOKUP(A281,OM_SIAFI!$B:$E,4,0)</f>
        <v>0</v>
      </c>
      <c r="AF281" s="74">
        <f t="shared" si="97"/>
        <v>0</v>
      </c>
      <c r="AG281" s="71">
        <f>VLOOKUP(A281,OM_SIAFI!$B:$F,5,0)</f>
        <v>0</v>
      </c>
      <c r="AH281" s="74">
        <f t="shared" si="98"/>
        <v>0</v>
      </c>
      <c r="AI281" s="86">
        <f t="shared" si="99"/>
        <v>72</v>
      </c>
      <c r="AJ281" s="166">
        <f t="shared" si="101"/>
        <v>280</v>
      </c>
    </row>
    <row r="282" spans="1:36" x14ac:dyDescent="0.25">
      <c r="A282" s="55">
        <v>785510</v>
      </c>
      <c r="B282" s="55" t="s">
        <v>434</v>
      </c>
      <c r="C282" s="56">
        <v>0</v>
      </c>
      <c r="D282" s="63">
        <f t="shared" si="100"/>
        <v>0</v>
      </c>
      <c r="E282" s="70" t="str" cm="1">
        <f t="array" ref="E282">_xlfn.IFS(D282&gt;20%,"10",D282&gt;10%,"7",D282&gt;0%,"4",D282=0,"0")</f>
        <v>0</v>
      </c>
      <c r="F282" s="74">
        <f t="shared" si="82"/>
        <v>0</v>
      </c>
      <c r="G282" s="56">
        <f>VLOOKUP(A282,PAGAMENTO!$A:$C,3,0)</f>
        <v>9770876.0200000014</v>
      </c>
      <c r="H282" s="57">
        <f t="shared" si="83"/>
        <v>3.727891041369998E-4</v>
      </c>
      <c r="I282" s="70" t="str" cm="1">
        <f t="array" ref="I282">_xlfn.IFS(H282&gt;20%,"10",H282&gt;10%,"7",H282&gt;0%,"4",H282=0,"0")</f>
        <v>4</v>
      </c>
      <c r="J282" s="74">
        <f t="shared" si="84"/>
        <v>12</v>
      </c>
      <c r="K282" s="56">
        <f>VLOOKUP(A282,MUNIC!C:E,3,0)</f>
        <v>0</v>
      </c>
      <c r="L282" s="57">
        <f t="shared" si="85"/>
        <v>0</v>
      </c>
      <c r="M282" s="70" t="str">
        <f t="shared" si="86"/>
        <v>0</v>
      </c>
      <c r="N282" s="74">
        <f t="shared" si="87"/>
        <v>0</v>
      </c>
      <c r="O282" s="56">
        <f>VLOOKUP(A282,'BENS MOVEIS'!$A:$C,3,0)</f>
        <v>10318322.630000001</v>
      </c>
      <c r="P282" s="56">
        <v>0</v>
      </c>
      <c r="Q282" s="72">
        <f t="shared" si="88"/>
        <v>10318322.630000001</v>
      </c>
      <c r="R282" s="57">
        <f t="shared" si="89"/>
        <v>1.3545386789659466E-4</v>
      </c>
      <c r="S282" s="70" t="str" cm="1">
        <f t="array" ref="S282">_xlfn.IFS(R282&gt;20%,"10",R282&gt;10%,"7",R282&gt;0%,"4",R282=0,"0")</f>
        <v>4</v>
      </c>
      <c r="T282" s="74">
        <f t="shared" si="90"/>
        <v>8</v>
      </c>
      <c r="U282" s="55" t="s">
        <v>772</v>
      </c>
      <c r="V282" s="71" t="str">
        <f t="shared" si="91"/>
        <v>10</v>
      </c>
      <c r="W282" s="74">
        <f t="shared" si="92"/>
        <v>40</v>
      </c>
      <c r="X282" s="55">
        <f>VLOOKUP(A282,'NOTAS AUDITORIA-CONTINUA-OM'!$A:$C,3,0)</f>
        <v>1</v>
      </c>
      <c r="Y282" s="57">
        <f>VLOOKUP(A282,'NOTAS AUDITORIA-CONTINUA-OM'!$A:$D,4,0)</f>
        <v>1.6846361185983828E-4</v>
      </c>
      <c r="Z282" s="71" t="str">
        <f t="shared" si="93"/>
        <v>4</v>
      </c>
      <c r="AA282" s="74">
        <f t="shared" si="94"/>
        <v>12</v>
      </c>
      <c r="AB282" s="55">
        <f>VLOOKUP(A282,'OM em FOCO'!$B:$G,6,0)</f>
        <v>0</v>
      </c>
      <c r="AC282" s="71">
        <f t="shared" si="95"/>
        <v>0</v>
      </c>
      <c r="AD282" s="74">
        <f t="shared" si="96"/>
        <v>0</v>
      </c>
      <c r="AE282" s="71">
        <f>VLOOKUP(A282,OM_SIAFI!$B:$E,4,0)</f>
        <v>0</v>
      </c>
      <c r="AF282" s="74">
        <f t="shared" si="97"/>
        <v>0</v>
      </c>
      <c r="AG282" s="71">
        <f>VLOOKUP(A282,OM_SIAFI!$B:$F,5,0)</f>
        <v>0</v>
      </c>
      <c r="AH282" s="74">
        <f t="shared" si="98"/>
        <v>0</v>
      </c>
      <c r="AI282" s="86">
        <f t="shared" si="99"/>
        <v>72</v>
      </c>
      <c r="AJ282" s="166">
        <f t="shared" si="101"/>
        <v>281</v>
      </c>
    </row>
    <row r="283" spans="1:36" x14ac:dyDescent="0.25">
      <c r="A283" s="55">
        <v>791570</v>
      </c>
      <c r="B283" s="55" t="s">
        <v>546</v>
      </c>
      <c r="C283" s="56">
        <v>0</v>
      </c>
      <c r="D283" s="63">
        <f t="shared" si="100"/>
        <v>0</v>
      </c>
      <c r="E283" s="70" t="str" cm="1">
        <f t="array" ref="E283">_xlfn.IFS(D283&gt;20%,"10",D283&gt;10%,"7",D283&gt;0%,"4",D283=0,"0")</f>
        <v>0</v>
      </c>
      <c r="F283" s="74">
        <f t="shared" si="82"/>
        <v>0</v>
      </c>
      <c r="G283" s="56">
        <f>VLOOKUP(A283,PAGAMENTO!$A:$C,3,0)</f>
        <v>17683944.91</v>
      </c>
      <c r="H283" s="57">
        <f t="shared" si="83"/>
        <v>6.7469712716782145E-4</v>
      </c>
      <c r="I283" s="70" t="str" cm="1">
        <f t="array" ref="I283">_xlfn.IFS(H283&gt;20%,"10",H283&gt;10%,"7",H283&gt;0%,"4",H283=0,"0")</f>
        <v>4</v>
      </c>
      <c r="J283" s="74">
        <f t="shared" si="84"/>
        <v>12</v>
      </c>
      <c r="K283" s="56">
        <f>VLOOKUP(A283,MUNIC!C:E,3,0)</f>
        <v>0</v>
      </c>
      <c r="L283" s="57">
        <f t="shared" si="85"/>
        <v>0</v>
      </c>
      <c r="M283" s="70" t="str">
        <f t="shared" si="86"/>
        <v>0</v>
      </c>
      <c r="N283" s="74">
        <f t="shared" si="87"/>
        <v>0</v>
      </c>
      <c r="O283" s="56">
        <f>VLOOKUP(A283,'BENS MOVEIS'!$A:$C,3,0)</f>
        <v>9716256.4000000004</v>
      </c>
      <c r="P283" s="56">
        <v>0</v>
      </c>
      <c r="Q283" s="72">
        <f t="shared" si="88"/>
        <v>9716256.4000000004</v>
      </c>
      <c r="R283" s="57">
        <f t="shared" si="89"/>
        <v>1.2755023835255309E-4</v>
      </c>
      <c r="S283" s="70" t="str" cm="1">
        <f t="array" ref="S283">_xlfn.IFS(R283&gt;20%,"10",R283&gt;10%,"7",R283&gt;0%,"4",R283=0,"0")</f>
        <v>4</v>
      </c>
      <c r="T283" s="74">
        <f t="shared" si="90"/>
        <v>8</v>
      </c>
      <c r="U283" s="55" t="s">
        <v>772</v>
      </c>
      <c r="V283" s="71" t="str">
        <f t="shared" si="91"/>
        <v>10</v>
      </c>
      <c r="W283" s="74">
        <f t="shared" si="92"/>
        <v>40</v>
      </c>
      <c r="X283" s="55">
        <f>VLOOKUP(A283,'NOTAS AUDITORIA-CONTINUA-OM'!$A:$C,3,0)</f>
        <v>5</v>
      </c>
      <c r="Y283" s="57">
        <f>VLOOKUP(A283,'NOTAS AUDITORIA-CONTINUA-OM'!$A:$D,4,0)</f>
        <v>8.4231805929919142E-4</v>
      </c>
      <c r="Z283" s="71" t="str">
        <f t="shared" si="93"/>
        <v>4</v>
      </c>
      <c r="AA283" s="74">
        <f t="shared" si="94"/>
        <v>12</v>
      </c>
      <c r="AB283" s="55">
        <f>VLOOKUP(A283,'OM em FOCO'!$B:$G,6,0)</f>
        <v>0</v>
      </c>
      <c r="AC283" s="71">
        <f t="shared" si="95"/>
        <v>0</v>
      </c>
      <c r="AD283" s="74">
        <f t="shared" si="96"/>
        <v>0</v>
      </c>
      <c r="AE283" s="71">
        <f>VLOOKUP(A283,OM_SIAFI!$B:$E,4,0)</f>
        <v>0</v>
      </c>
      <c r="AF283" s="74">
        <f t="shared" si="97"/>
        <v>0</v>
      </c>
      <c r="AG283" s="71">
        <f>VLOOKUP(A283,OM_SIAFI!$B:$F,5,0)</f>
        <v>0</v>
      </c>
      <c r="AH283" s="74">
        <f t="shared" si="98"/>
        <v>0</v>
      </c>
      <c r="AI283" s="86">
        <f t="shared" si="99"/>
        <v>72</v>
      </c>
      <c r="AJ283" s="166">
        <f t="shared" si="101"/>
        <v>282</v>
      </c>
    </row>
    <row r="284" spans="1:36" x14ac:dyDescent="0.25">
      <c r="A284" s="55">
        <v>791000</v>
      </c>
      <c r="B284" s="55" t="s">
        <v>523</v>
      </c>
      <c r="C284" s="56">
        <v>0</v>
      </c>
      <c r="D284" s="63">
        <f t="shared" si="100"/>
        <v>0</v>
      </c>
      <c r="E284" s="70" t="str" cm="1">
        <f t="array" ref="E284">_xlfn.IFS(D284&gt;20%,"10",D284&gt;10%,"7",D284&gt;0%,"4",D284=0,"0")</f>
        <v>0</v>
      </c>
      <c r="F284" s="74">
        <f t="shared" si="82"/>
        <v>0</v>
      </c>
      <c r="G284" s="56">
        <f>VLOOKUP(A284,PAGAMENTO!$A:$C,3,0)</f>
        <v>51413380.699999996</v>
      </c>
      <c r="H284" s="57">
        <f t="shared" si="83"/>
        <v>1.9615792987830289E-3</v>
      </c>
      <c r="I284" s="70" t="str" cm="1">
        <f t="array" ref="I284">_xlfn.IFS(H284&gt;20%,"10",H284&gt;10%,"7",H284&gt;0%,"4",H284=0,"0")</f>
        <v>4</v>
      </c>
      <c r="J284" s="74">
        <f t="shared" si="84"/>
        <v>12</v>
      </c>
      <c r="K284" s="56">
        <f>VLOOKUP(A284,MUNIC!C:E,3,0)</f>
        <v>0</v>
      </c>
      <c r="L284" s="57">
        <f t="shared" si="85"/>
        <v>0</v>
      </c>
      <c r="M284" s="70" t="str">
        <f t="shared" si="86"/>
        <v>0</v>
      </c>
      <c r="N284" s="74">
        <f t="shared" si="87"/>
        <v>0</v>
      </c>
      <c r="O284" s="56">
        <f>VLOOKUP(A284,'BENS MOVEIS'!$A:$C,3,0)</f>
        <v>9388931.6099999994</v>
      </c>
      <c r="P284" s="56">
        <v>0</v>
      </c>
      <c r="Q284" s="72">
        <f t="shared" si="88"/>
        <v>9388931.6099999994</v>
      </c>
      <c r="R284" s="57">
        <f t="shared" si="89"/>
        <v>1.2325327939383319E-4</v>
      </c>
      <c r="S284" s="70" t="str" cm="1">
        <f t="array" ref="S284">_xlfn.IFS(R284&gt;20%,"10",R284&gt;10%,"7",R284&gt;0%,"4",R284=0,"0")</f>
        <v>4</v>
      </c>
      <c r="T284" s="74">
        <f t="shared" si="90"/>
        <v>8</v>
      </c>
      <c r="U284" s="55" t="s">
        <v>772</v>
      </c>
      <c r="V284" s="71" t="str">
        <f t="shared" si="91"/>
        <v>10</v>
      </c>
      <c r="W284" s="74">
        <f t="shared" si="92"/>
        <v>40</v>
      </c>
      <c r="X284" s="55">
        <f>VLOOKUP(A284,'NOTAS AUDITORIA-CONTINUA-OM'!$A:$C,3,0)</f>
        <v>8</v>
      </c>
      <c r="Y284" s="57">
        <f>VLOOKUP(A284,'NOTAS AUDITORIA-CONTINUA-OM'!$A:$D,4,0)</f>
        <v>1.3477088948787063E-3</v>
      </c>
      <c r="Z284" s="71" t="str">
        <f t="shared" si="93"/>
        <v>4</v>
      </c>
      <c r="AA284" s="74">
        <f t="shared" si="94"/>
        <v>12</v>
      </c>
      <c r="AB284" s="55">
        <f>VLOOKUP(A284,'OM em FOCO'!$B:$G,6,0)</f>
        <v>0</v>
      </c>
      <c r="AC284" s="71">
        <f t="shared" si="95"/>
        <v>0</v>
      </c>
      <c r="AD284" s="74">
        <f t="shared" si="96"/>
        <v>0</v>
      </c>
      <c r="AE284" s="71">
        <f>VLOOKUP(A284,OM_SIAFI!$B:$E,4,0)</f>
        <v>0</v>
      </c>
      <c r="AF284" s="74">
        <f t="shared" si="97"/>
        <v>0</v>
      </c>
      <c r="AG284" s="71">
        <f>VLOOKUP(A284,OM_SIAFI!$B:$F,5,0)</f>
        <v>0</v>
      </c>
      <c r="AH284" s="74">
        <f t="shared" si="98"/>
        <v>0</v>
      </c>
      <c r="AI284" s="86">
        <f t="shared" si="99"/>
        <v>72</v>
      </c>
      <c r="AJ284" s="166">
        <f t="shared" si="101"/>
        <v>283</v>
      </c>
    </row>
    <row r="285" spans="1:36" x14ac:dyDescent="0.25">
      <c r="A285" s="55">
        <v>795305</v>
      </c>
      <c r="B285" s="55" t="s">
        <v>588</v>
      </c>
      <c r="C285" s="56">
        <v>0</v>
      </c>
      <c r="D285" s="63">
        <f t="shared" si="100"/>
        <v>0</v>
      </c>
      <c r="E285" s="70" t="str" cm="1">
        <f t="array" ref="E285">_xlfn.IFS(D285&gt;20%,"10",D285&gt;10%,"7",D285&gt;0%,"4",D285=0,"0")</f>
        <v>0</v>
      </c>
      <c r="F285" s="74">
        <f t="shared" si="82"/>
        <v>0</v>
      </c>
      <c r="G285" s="56">
        <f>VLOOKUP(A285,PAGAMENTO!$A:$C,3,0)</f>
        <v>17266886.75</v>
      </c>
      <c r="H285" s="57">
        <f t="shared" si="83"/>
        <v>6.587850699969819E-4</v>
      </c>
      <c r="I285" s="70" t="str" cm="1">
        <f t="array" ref="I285">_xlfn.IFS(H285&gt;20%,"10",H285&gt;10%,"7",H285&gt;0%,"4",H285=0,"0")</f>
        <v>4</v>
      </c>
      <c r="J285" s="74">
        <f t="shared" si="84"/>
        <v>12</v>
      </c>
      <c r="K285" s="56">
        <f>VLOOKUP(A285,MUNIC!C:E,3,0)</f>
        <v>0</v>
      </c>
      <c r="L285" s="57">
        <f t="shared" si="85"/>
        <v>0</v>
      </c>
      <c r="M285" s="70" t="str">
        <f t="shared" si="86"/>
        <v>0</v>
      </c>
      <c r="N285" s="74">
        <f t="shared" si="87"/>
        <v>0</v>
      </c>
      <c r="O285" s="56">
        <f>VLOOKUP(A285,'BENS MOVEIS'!$A:$C,3,0)</f>
        <v>9326507.7599999998</v>
      </c>
      <c r="P285" s="56">
        <v>0</v>
      </c>
      <c r="Q285" s="72">
        <f t="shared" si="88"/>
        <v>9326507.7599999998</v>
      </c>
      <c r="R285" s="57">
        <f t="shared" si="89"/>
        <v>1.2243380977316901E-4</v>
      </c>
      <c r="S285" s="70" t="str" cm="1">
        <f t="array" ref="S285">_xlfn.IFS(R285&gt;20%,"10",R285&gt;10%,"7",R285&gt;0%,"4",R285=0,"0")</f>
        <v>4</v>
      </c>
      <c r="T285" s="74">
        <f t="shared" si="90"/>
        <v>8</v>
      </c>
      <c r="U285" s="55" t="s">
        <v>772</v>
      </c>
      <c r="V285" s="71" t="str">
        <f t="shared" si="91"/>
        <v>10</v>
      </c>
      <c r="W285" s="74">
        <f t="shared" si="92"/>
        <v>40</v>
      </c>
      <c r="X285" s="55">
        <f>VLOOKUP(A285,'NOTAS AUDITORIA-CONTINUA-OM'!$A:$C,3,0)</f>
        <v>4</v>
      </c>
      <c r="Y285" s="57">
        <f>VLOOKUP(A285,'NOTAS AUDITORIA-CONTINUA-OM'!$A:$D,4,0)</f>
        <v>6.7385444743935314E-4</v>
      </c>
      <c r="Z285" s="71" t="str">
        <f t="shared" si="93"/>
        <v>4</v>
      </c>
      <c r="AA285" s="74">
        <f t="shared" si="94"/>
        <v>12</v>
      </c>
      <c r="AB285" s="55">
        <f>VLOOKUP(A285,'OM em FOCO'!$B:$G,6,0)</f>
        <v>0</v>
      </c>
      <c r="AC285" s="71">
        <f t="shared" si="95"/>
        <v>0</v>
      </c>
      <c r="AD285" s="74">
        <f t="shared" si="96"/>
        <v>0</v>
      </c>
      <c r="AE285" s="71">
        <f>VLOOKUP(A285,OM_SIAFI!$B:$E,4,0)</f>
        <v>0</v>
      </c>
      <c r="AF285" s="74">
        <f t="shared" si="97"/>
        <v>0</v>
      </c>
      <c r="AG285" s="71">
        <f>VLOOKUP(A285,OM_SIAFI!$B:$F,5,0)</f>
        <v>0</v>
      </c>
      <c r="AH285" s="74">
        <f t="shared" si="98"/>
        <v>0</v>
      </c>
      <c r="AI285" s="86">
        <f t="shared" si="99"/>
        <v>72</v>
      </c>
      <c r="AJ285" s="166">
        <f t="shared" si="101"/>
        <v>284</v>
      </c>
    </row>
    <row r="286" spans="1:36" x14ac:dyDescent="0.25">
      <c r="A286" s="55">
        <v>786010</v>
      </c>
      <c r="B286" s="55" t="s">
        <v>441</v>
      </c>
      <c r="C286" s="56">
        <v>0</v>
      </c>
      <c r="D286" s="63">
        <f t="shared" si="100"/>
        <v>0</v>
      </c>
      <c r="E286" s="70" t="str" cm="1">
        <f t="array" ref="E286">_xlfn.IFS(D286&gt;20%,"10",D286&gt;10%,"7",D286&gt;0%,"4",D286=0,"0")</f>
        <v>0</v>
      </c>
      <c r="F286" s="74">
        <f t="shared" si="82"/>
        <v>0</v>
      </c>
      <c r="G286" s="56">
        <f>VLOOKUP(A286,PAGAMENTO!$A:$C,3,0)</f>
        <v>18041312.900000002</v>
      </c>
      <c r="H286" s="57">
        <f t="shared" si="83"/>
        <v>6.8833181995960871E-4</v>
      </c>
      <c r="I286" s="70" t="str" cm="1">
        <f t="array" ref="I286">_xlfn.IFS(H286&gt;20%,"10",H286&gt;10%,"7",H286&gt;0%,"4",H286=0,"0")</f>
        <v>4</v>
      </c>
      <c r="J286" s="74">
        <f t="shared" si="84"/>
        <v>12</v>
      </c>
      <c r="K286" s="56">
        <f>VLOOKUP(A286,MUNIC!C:E,3,0)</f>
        <v>0</v>
      </c>
      <c r="L286" s="57">
        <f t="shared" si="85"/>
        <v>0</v>
      </c>
      <c r="M286" s="70" t="str">
        <f t="shared" si="86"/>
        <v>0</v>
      </c>
      <c r="N286" s="74">
        <f t="shared" si="87"/>
        <v>0</v>
      </c>
      <c r="O286" s="56">
        <f>VLOOKUP(A286,'BENS MOVEIS'!$A:$C,3,0)</f>
        <v>8398277.2599999998</v>
      </c>
      <c r="P286" s="56">
        <v>0</v>
      </c>
      <c r="Q286" s="72">
        <f t="shared" si="88"/>
        <v>8398277.2599999998</v>
      </c>
      <c r="R286" s="57">
        <f t="shared" si="89"/>
        <v>1.1024845600655683E-4</v>
      </c>
      <c r="S286" s="70" t="str" cm="1">
        <f t="array" ref="S286">_xlfn.IFS(R286&gt;20%,"10",R286&gt;10%,"7",R286&gt;0%,"4",R286=0,"0")</f>
        <v>4</v>
      </c>
      <c r="T286" s="74">
        <f t="shared" si="90"/>
        <v>8</v>
      </c>
      <c r="U286" s="55" t="s">
        <v>772</v>
      </c>
      <c r="V286" s="71" t="str">
        <f t="shared" si="91"/>
        <v>10</v>
      </c>
      <c r="W286" s="74">
        <f t="shared" si="92"/>
        <v>40</v>
      </c>
      <c r="X286" s="55">
        <f>VLOOKUP(A286,'NOTAS AUDITORIA-CONTINUA-OM'!$A:$C,3,0)</f>
        <v>2</v>
      </c>
      <c r="Y286" s="57">
        <f>VLOOKUP(A286,'NOTAS AUDITORIA-CONTINUA-OM'!$A:$D,4,0)</f>
        <v>3.3692722371967657E-4</v>
      </c>
      <c r="Z286" s="71" t="str">
        <f t="shared" si="93"/>
        <v>4</v>
      </c>
      <c r="AA286" s="74">
        <f t="shared" si="94"/>
        <v>12</v>
      </c>
      <c r="AB286" s="55">
        <f>VLOOKUP(A286,'OM em FOCO'!$B:$G,6,0)</f>
        <v>0</v>
      </c>
      <c r="AC286" s="71">
        <f t="shared" si="95"/>
        <v>0</v>
      </c>
      <c r="AD286" s="74">
        <f t="shared" si="96"/>
        <v>0</v>
      </c>
      <c r="AE286" s="71">
        <f>VLOOKUP(A286,OM_SIAFI!$B:$E,4,0)</f>
        <v>0</v>
      </c>
      <c r="AF286" s="74">
        <f t="shared" si="97"/>
        <v>0</v>
      </c>
      <c r="AG286" s="71">
        <f>VLOOKUP(A286,OM_SIAFI!$B:$F,5,0)</f>
        <v>0</v>
      </c>
      <c r="AH286" s="74">
        <f t="shared" si="98"/>
        <v>0</v>
      </c>
      <c r="AI286" s="86">
        <f t="shared" si="99"/>
        <v>72</v>
      </c>
      <c r="AJ286" s="166">
        <f t="shared" si="101"/>
        <v>285</v>
      </c>
    </row>
    <row r="287" spans="1:36" x14ac:dyDescent="0.25">
      <c r="A287" s="55">
        <v>785900</v>
      </c>
      <c r="B287" s="55" t="s">
        <v>439</v>
      </c>
      <c r="C287" s="56">
        <v>0</v>
      </c>
      <c r="D287" s="63">
        <f t="shared" si="100"/>
        <v>0</v>
      </c>
      <c r="E287" s="70" t="str" cm="1">
        <f t="array" ref="E287">_xlfn.IFS(D287&gt;20%,"10",D287&gt;10%,"7",D287&gt;0%,"4",D287=0,"0")</f>
        <v>0</v>
      </c>
      <c r="F287" s="74">
        <f t="shared" si="82"/>
        <v>0</v>
      </c>
      <c r="G287" s="56">
        <f>VLOOKUP(A287,PAGAMENTO!$A:$C,3,0)</f>
        <v>20261406.980000004</v>
      </c>
      <c r="H287" s="57">
        <f t="shared" si="83"/>
        <v>7.7303526737711647E-4</v>
      </c>
      <c r="I287" s="70" t="str" cm="1">
        <f t="array" ref="I287">_xlfn.IFS(H287&gt;20%,"10",H287&gt;10%,"7",H287&gt;0%,"4",H287=0,"0")</f>
        <v>4</v>
      </c>
      <c r="J287" s="74">
        <f t="shared" si="84"/>
        <v>12</v>
      </c>
      <c r="K287" s="56">
        <f>VLOOKUP(A287,MUNIC!C:E,3,0)</f>
        <v>0</v>
      </c>
      <c r="L287" s="57">
        <f t="shared" si="85"/>
        <v>0</v>
      </c>
      <c r="M287" s="70" t="str">
        <f t="shared" si="86"/>
        <v>0</v>
      </c>
      <c r="N287" s="74">
        <f t="shared" si="87"/>
        <v>0</v>
      </c>
      <c r="O287" s="56">
        <f>VLOOKUP(A287,'BENS MOVEIS'!$A:$C,3,0)</f>
        <v>7907152.3399999999</v>
      </c>
      <c r="P287" s="56">
        <v>0</v>
      </c>
      <c r="Q287" s="72">
        <f t="shared" si="88"/>
        <v>7907152.3399999999</v>
      </c>
      <c r="R287" s="57">
        <f t="shared" si="89"/>
        <v>1.0380120945109556E-4</v>
      </c>
      <c r="S287" s="70" t="str" cm="1">
        <f t="array" ref="S287">_xlfn.IFS(R287&gt;20%,"10",R287&gt;10%,"7",R287&gt;0%,"4",R287=0,"0")</f>
        <v>4</v>
      </c>
      <c r="T287" s="74">
        <f t="shared" si="90"/>
        <v>8</v>
      </c>
      <c r="U287" s="55" t="s">
        <v>772</v>
      </c>
      <c r="V287" s="71" t="str">
        <f t="shared" si="91"/>
        <v>10</v>
      </c>
      <c r="W287" s="74">
        <f t="shared" si="92"/>
        <v>40</v>
      </c>
      <c r="X287" s="55">
        <f>VLOOKUP(A287,'NOTAS AUDITORIA-CONTINUA-OM'!$A:$C,3,0)</f>
        <v>8</v>
      </c>
      <c r="Y287" s="57">
        <f>VLOOKUP(A287,'NOTAS AUDITORIA-CONTINUA-OM'!$A:$D,4,0)</f>
        <v>1.3477088948787063E-3</v>
      </c>
      <c r="Z287" s="71" t="str">
        <f t="shared" si="93"/>
        <v>4</v>
      </c>
      <c r="AA287" s="74">
        <f t="shared" si="94"/>
        <v>12</v>
      </c>
      <c r="AB287" s="55">
        <f>VLOOKUP(A287,'OM em FOCO'!$B:$G,6,0)</f>
        <v>0</v>
      </c>
      <c r="AC287" s="71">
        <f t="shared" si="95"/>
        <v>0</v>
      </c>
      <c r="AD287" s="74">
        <f t="shared" si="96"/>
        <v>0</v>
      </c>
      <c r="AE287" s="71">
        <f>VLOOKUP(A287,OM_SIAFI!$B:$E,4,0)</f>
        <v>0</v>
      </c>
      <c r="AF287" s="74">
        <f t="shared" si="97"/>
        <v>0</v>
      </c>
      <c r="AG287" s="71">
        <f>VLOOKUP(A287,OM_SIAFI!$B:$F,5,0)</f>
        <v>0</v>
      </c>
      <c r="AH287" s="74">
        <f t="shared" si="98"/>
        <v>0</v>
      </c>
      <c r="AI287" s="86">
        <f t="shared" si="99"/>
        <v>72</v>
      </c>
      <c r="AJ287" s="166">
        <f t="shared" si="101"/>
        <v>286</v>
      </c>
    </row>
    <row r="288" spans="1:36" x14ac:dyDescent="0.25">
      <c r="A288" s="55">
        <v>788701</v>
      </c>
      <c r="B288" s="55" t="s">
        <v>504</v>
      </c>
      <c r="C288" s="56">
        <v>0</v>
      </c>
      <c r="D288" s="63">
        <f t="shared" si="100"/>
        <v>0</v>
      </c>
      <c r="E288" s="70" t="str" cm="1">
        <f t="array" ref="E288">_xlfn.IFS(D288&gt;20%,"10",D288&gt;10%,"7",D288&gt;0%,"4",D288=0,"0")</f>
        <v>0</v>
      </c>
      <c r="F288" s="74">
        <f t="shared" si="82"/>
        <v>0</v>
      </c>
      <c r="G288" s="56">
        <f>VLOOKUP(A288,PAGAMENTO!$A:$C,3,0)</f>
        <v>34693487.099999994</v>
      </c>
      <c r="H288" s="57">
        <f t="shared" si="83"/>
        <v>1.3236637072176825E-3</v>
      </c>
      <c r="I288" s="70" t="str" cm="1">
        <f t="array" ref="I288">_xlfn.IFS(H288&gt;20%,"10",H288&gt;10%,"7",H288&gt;0%,"4",H288=0,"0")</f>
        <v>4</v>
      </c>
      <c r="J288" s="74">
        <f t="shared" si="84"/>
        <v>12</v>
      </c>
      <c r="K288" s="56">
        <f>VLOOKUP(A288,MUNIC!C:E,3,0)</f>
        <v>0</v>
      </c>
      <c r="L288" s="57">
        <f t="shared" si="85"/>
        <v>0</v>
      </c>
      <c r="M288" s="70" t="str">
        <f t="shared" si="86"/>
        <v>0</v>
      </c>
      <c r="N288" s="74">
        <f t="shared" si="87"/>
        <v>0</v>
      </c>
      <c r="O288" s="56">
        <f>VLOOKUP(A288,'BENS MOVEIS'!$A:$C,3,0)</f>
        <v>6869680.1100000003</v>
      </c>
      <c r="P288" s="56">
        <v>0</v>
      </c>
      <c r="Q288" s="72">
        <f t="shared" si="88"/>
        <v>6869680.1100000003</v>
      </c>
      <c r="R288" s="57">
        <f t="shared" si="89"/>
        <v>9.018178394677739E-5</v>
      </c>
      <c r="S288" s="70" t="str" cm="1">
        <f t="array" ref="S288">_xlfn.IFS(R288&gt;20%,"10",R288&gt;10%,"7",R288&gt;0%,"4",R288=0,"0")</f>
        <v>4</v>
      </c>
      <c r="T288" s="74">
        <f t="shared" si="90"/>
        <v>8</v>
      </c>
      <c r="U288" s="55" t="s">
        <v>772</v>
      </c>
      <c r="V288" s="71" t="str">
        <f t="shared" si="91"/>
        <v>10</v>
      </c>
      <c r="W288" s="74">
        <f t="shared" si="92"/>
        <v>40</v>
      </c>
      <c r="X288" s="55">
        <f>VLOOKUP(A288,'NOTAS AUDITORIA-CONTINUA-OM'!$A:$C,3,0)</f>
        <v>4</v>
      </c>
      <c r="Y288" s="57">
        <f>VLOOKUP(A288,'NOTAS AUDITORIA-CONTINUA-OM'!$A:$D,4,0)</f>
        <v>6.7385444743935314E-4</v>
      </c>
      <c r="Z288" s="71" t="str">
        <f t="shared" si="93"/>
        <v>4</v>
      </c>
      <c r="AA288" s="74">
        <f t="shared" si="94"/>
        <v>12</v>
      </c>
      <c r="AB288" s="55">
        <f>VLOOKUP(A288,'OM em FOCO'!$B:$G,6,0)</f>
        <v>0</v>
      </c>
      <c r="AC288" s="71">
        <f t="shared" si="95"/>
        <v>0</v>
      </c>
      <c r="AD288" s="74">
        <f t="shared" si="96"/>
        <v>0</v>
      </c>
      <c r="AE288" s="71">
        <f>VLOOKUP(A288,OM_SIAFI!$B:$E,4,0)</f>
        <v>0</v>
      </c>
      <c r="AF288" s="74">
        <f t="shared" si="97"/>
        <v>0</v>
      </c>
      <c r="AG288" s="71">
        <f>VLOOKUP(A288,OM_SIAFI!$B:$F,5,0)</f>
        <v>0</v>
      </c>
      <c r="AH288" s="74">
        <f t="shared" si="98"/>
        <v>0</v>
      </c>
      <c r="AI288" s="86">
        <f t="shared" si="99"/>
        <v>72</v>
      </c>
      <c r="AJ288" s="166">
        <f t="shared" si="101"/>
        <v>287</v>
      </c>
    </row>
    <row r="289" spans="1:36" x14ac:dyDescent="0.25">
      <c r="A289" s="55">
        <v>791191</v>
      </c>
      <c r="B289" s="55" t="s">
        <v>538</v>
      </c>
      <c r="C289" s="56">
        <v>0</v>
      </c>
      <c r="D289" s="63">
        <f t="shared" si="100"/>
        <v>0</v>
      </c>
      <c r="E289" s="70" t="str" cm="1">
        <f t="array" ref="E289">_xlfn.IFS(D289&gt;20%,"10",D289&gt;10%,"7",D289&gt;0%,"4",D289=0,"0")</f>
        <v>0</v>
      </c>
      <c r="F289" s="74">
        <f t="shared" si="82"/>
        <v>0</v>
      </c>
      <c r="G289" s="56">
        <f>VLOOKUP(A289,PAGAMENTO!$A:$C,3,0)</f>
        <v>28881902.019999996</v>
      </c>
      <c r="H289" s="57">
        <f t="shared" si="83"/>
        <v>1.1019337833956472E-3</v>
      </c>
      <c r="I289" s="70" t="str" cm="1">
        <f t="array" ref="I289">_xlfn.IFS(H289&gt;20%,"10",H289&gt;10%,"7",H289&gt;0%,"4",H289=0,"0")</f>
        <v>4</v>
      </c>
      <c r="J289" s="74">
        <f t="shared" si="84"/>
        <v>12</v>
      </c>
      <c r="K289" s="56">
        <f>VLOOKUP(A289,MUNIC!C:E,3,0)</f>
        <v>0</v>
      </c>
      <c r="L289" s="57">
        <f t="shared" si="85"/>
        <v>0</v>
      </c>
      <c r="M289" s="70" t="str">
        <f t="shared" si="86"/>
        <v>0</v>
      </c>
      <c r="N289" s="74">
        <f t="shared" si="87"/>
        <v>0</v>
      </c>
      <c r="O289" s="56">
        <f>VLOOKUP(A289,'BENS MOVEIS'!$A:$C,3,0)</f>
        <v>6838348.6799999997</v>
      </c>
      <c r="P289" s="56">
        <v>0</v>
      </c>
      <c r="Q289" s="72">
        <f t="shared" si="88"/>
        <v>6838348.6799999997</v>
      </c>
      <c r="R289" s="57">
        <f t="shared" si="89"/>
        <v>8.9770480333543545E-5</v>
      </c>
      <c r="S289" s="70" t="str" cm="1">
        <f t="array" ref="S289">_xlfn.IFS(R289&gt;20%,"10",R289&gt;10%,"7",R289&gt;0%,"4",R289=0,"0")</f>
        <v>4</v>
      </c>
      <c r="T289" s="74">
        <f t="shared" si="90"/>
        <v>8</v>
      </c>
      <c r="U289" s="55" t="s">
        <v>772</v>
      </c>
      <c r="V289" s="71" t="str">
        <f t="shared" si="91"/>
        <v>10</v>
      </c>
      <c r="W289" s="74">
        <f t="shared" si="92"/>
        <v>40</v>
      </c>
      <c r="X289" s="55">
        <f>VLOOKUP(A289,'NOTAS AUDITORIA-CONTINUA-OM'!$A:$C,3,0)</f>
        <v>4</v>
      </c>
      <c r="Y289" s="57">
        <f>VLOOKUP(A289,'NOTAS AUDITORIA-CONTINUA-OM'!$A:$D,4,0)</f>
        <v>6.7385444743935314E-4</v>
      </c>
      <c r="Z289" s="71" t="str">
        <f t="shared" si="93"/>
        <v>4</v>
      </c>
      <c r="AA289" s="74">
        <f t="shared" si="94"/>
        <v>12</v>
      </c>
      <c r="AB289" s="55">
        <f>VLOOKUP(A289,'OM em FOCO'!$B:$G,6,0)</f>
        <v>0</v>
      </c>
      <c r="AC289" s="71">
        <f t="shared" si="95"/>
        <v>0</v>
      </c>
      <c r="AD289" s="74">
        <f t="shared" si="96"/>
        <v>0</v>
      </c>
      <c r="AE289" s="71">
        <f>VLOOKUP(A289,OM_SIAFI!$B:$E,4,0)</f>
        <v>0</v>
      </c>
      <c r="AF289" s="74">
        <f t="shared" si="97"/>
        <v>0</v>
      </c>
      <c r="AG289" s="71">
        <f>VLOOKUP(A289,OM_SIAFI!$B:$F,5,0)</f>
        <v>0</v>
      </c>
      <c r="AH289" s="74">
        <f t="shared" si="98"/>
        <v>0</v>
      </c>
      <c r="AI289" s="86">
        <f t="shared" si="99"/>
        <v>72</v>
      </c>
      <c r="AJ289" s="166">
        <f t="shared" si="101"/>
        <v>288</v>
      </c>
    </row>
    <row r="290" spans="1:36" x14ac:dyDescent="0.25">
      <c r="A290" s="55">
        <v>771260</v>
      </c>
      <c r="B290" s="55" t="s">
        <v>299</v>
      </c>
      <c r="C290" s="56">
        <v>0</v>
      </c>
      <c r="D290" s="63">
        <f t="shared" si="100"/>
        <v>0</v>
      </c>
      <c r="E290" s="70" t="str" cm="1">
        <f t="array" ref="E290">_xlfn.IFS(D290&gt;20%,"10",D290&gt;10%,"7",D290&gt;0%,"4",D290=0,"0")</f>
        <v>0</v>
      </c>
      <c r="F290" s="74">
        <f t="shared" si="82"/>
        <v>0</v>
      </c>
      <c r="G290" s="56">
        <f>VLOOKUP(A290,PAGAMENTO!$A:$C,3,0)</f>
        <v>4656635.6499999994</v>
      </c>
      <c r="H290" s="57">
        <f t="shared" si="83"/>
        <v>1.7766503522331209E-4</v>
      </c>
      <c r="I290" s="70" t="str" cm="1">
        <f t="array" ref="I290">_xlfn.IFS(H290&gt;20%,"10",H290&gt;10%,"7",H290&gt;0%,"4",H290=0,"0")</f>
        <v>4</v>
      </c>
      <c r="J290" s="74">
        <f t="shared" si="84"/>
        <v>12</v>
      </c>
      <c r="K290" s="56">
        <f>VLOOKUP(A290,MUNIC!C:E,3,0)</f>
        <v>0</v>
      </c>
      <c r="L290" s="57">
        <f t="shared" si="85"/>
        <v>0</v>
      </c>
      <c r="M290" s="70" t="str">
        <f t="shared" si="86"/>
        <v>0</v>
      </c>
      <c r="N290" s="74">
        <f t="shared" si="87"/>
        <v>0</v>
      </c>
      <c r="O290" s="56">
        <f>VLOOKUP(A290,'BENS MOVEIS'!$A:$C,3,0)</f>
        <v>6632778.0099999998</v>
      </c>
      <c r="P290" s="56">
        <v>0</v>
      </c>
      <c r="Q290" s="72">
        <f t="shared" si="88"/>
        <v>6632778.0099999998</v>
      </c>
      <c r="R290" s="57">
        <f t="shared" si="89"/>
        <v>8.7071849618446947E-5</v>
      </c>
      <c r="S290" s="70" t="str" cm="1">
        <f t="array" ref="S290">_xlfn.IFS(R290&gt;20%,"10",R290&gt;10%,"7",R290&gt;0%,"4",R290=0,"0")</f>
        <v>4</v>
      </c>
      <c r="T290" s="74">
        <f t="shared" si="90"/>
        <v>8</v>
      </c>
      <c r="U290" s="55" t="s">
        <v>772</v>
      </c>
      <c r="V290" s="71" t="str">
        <f t="shared" si="91"/>
        <v>10</v>
      </c>
      <c r="W290" s="74">
        <f t="shared" si="92"/>
        <v>40</v>
      </c>
      <c r="X290" s="55">
        <f>VLOOKUP(A290,'NOTAS AUDITORIA-CONTINUA-OM'!$A:$C,3,0)</f>
        <v>2</v>
      </c>
      <c r="Y290" s="57">
        <f>VLOOKUP(A290,'NOTAS AUDITORIA-CONTINUA-OM'!$A:$D,4,0)</f>
        <v>3.3692722371967657E-4</v>
      </c>
      <c r="Z290" s="71" t="str">
        <f t="shared" si="93"/>
        <v>4</v>
      </c>
      <c r="AA290" s="74">
        <f t="shared" si="94"/>
        <v>12</v>
      </c>
      <c r="AB290" s="55">
        <f>VLOOKUP(A290,'OM em FOCO'!$B:$G,6,0)</f>
        <v>0</v>
      </c>
      <c r="AC290" s="71">
        <f t="shared" si="95"/>
        <v>0</v>
      </c>
      <c r="AD290" s="74">
        <f t="shared" si="96"/>
        <v>0</v>
      </c>
      <c r="AE290" s="71">
        <f>VLOOKUP(A290,OM_SIAFI!$B:$E,4,0)</f>
        <v>0</v>
      </c>
      <c r="AF290" s="74">
        <f t="shared" si="97"/>
        <v>0</v>
      </c>
      <c r="AG290" s="71">
        <f>VLOOKUP(A290,OM_SIAFI!$B:$F,5,0)</f>
        <v>0</v>
      </c>
      <c r="AH290" s="74">
        <f t="shared" si="98"/>
        <v>0</v>
      </c>
      <c r="AI290" s="86">
        <f t="shared" si="99"/>
        <v>72</v>
      </c>
      <c r="AJ290" s="166">
        <f t="shared" si="101"/>
        <v>289</v>
      </c>
    </row>
    <row r="291" spans="1:36" x14ac:dyDescent="0.25">
      <c r="A291" s="55">
        <v>771230</v>
      </c>
      <c r="B291" s="55" t="s">
        <v>297</v>
      </c>
      <c r="C291" s="56">
        <v>0</v>
      </c>
      <c r="D291" s="63">
        <f t="shared" si="100"/>
        <v>0</v>
      </c>
      <c r="E291" s="70" t="str" cm="1">
        <f t="array" ref="E291">_xlfn.IFS(D291&gt;20%,"10",D291&gt;10%,"7",D291&gt;0%,"4",D291=0,"0")</f>
        <v>0</v>
      </c>
      <c r="F291" s="74">
        <f t="shared" si="82"/>
        <v>0</v>
      </c>
      <c r="G291" s="56">
        <f>VLOOKUP(A291,PAGAMENTO!$A:$C,3,0)</f>
        <v>5493725.5800000001</v>
      </c>
      <c r="H291" s="57">
        <f t="shared" si="83"/>
        <v>2.096026019725015E-4</v>
      </c>
      <c r="I291" s="70" t="str" cm="1">
        <f t="array" ref="I291">_xlfn.IFS(H291&gt;20%,"10",H291&gt;10%,"7",H291&gt;0%,"4",H291=0,"0")</f>
        <v>4</v>
      </c>
      <c r="J291" s="74">
        <f t="shared" si="84"/>
        <v>12</v>
      </c>
      <c r="K291" s="56">
        <f>VLOOKUP(A291,MUNIC!C:E,3,0)</f>
        <v>0</v>
      </c>
      <c r="L291" s="57">
        <f t="shared" si="85"/>
        <v>0</v>
      </c>
      <c r="M291" s="70" t="str">
        <f t="shared" si="86"/>
        <v>0</v>
      </c>
      <c r="N291" s="74">
        <f t="shared" si="87"/>
        <v>0</v>
      </c>
      <c r="O291" s="56">
        <f>VLOOKUP(A291,'BENS MOVEIS'!$A:$C,3,0)</f>
        <v>6401523.9699999997</v>
      </c>
      <c r="P291" s="56">
        <v>0</v>
      </c>
      <c r="Q291" s="72">
        <f t="shared" si="88"/>
        <v>6401523.9699999997</v>
      </c>
      <c r="R291" s="57">
        <f t="shared" si="89"/>
        <v>8.4036060245701406E-5</v>
      </c>
      <c r="S291" s="70" t="str" cm="1">
        <f t="array" ref="S291">_xlfn.IFS(R291&gt;20%,"10",R291&gt;10%,"7",R291&gt;0%,"4",R291=0,"0")</f>
        <v>4</v>
      </c>
      <c r="T291" s="74">
        <f t="shared" si="90"/>
        <v>8</v>
      </c>
      <c r="U291" s="55" t="s">
        <v>772</v>
      </c>
      <c r="V291" s="71" t="str">
        <f t="shared" si="91"/>
        <v>10</v>
      </c>
      <c r="W291" s="74">
        <f t="shared" si="92"/>
        <v>40</v>
      </c>
      <c r="X291" s="55">
        <f>VLOOKUP(A291,'NOTAS AUDITORIA-CONTINUA-OM'!$A:$C,3,0)</f>
        <v>5</v>
      </c>
      <c r="Y291" s="57">
        <f>VLOOKUP(A291,'NOTAS AUDITORIA-CONTINUA-OM'!$A:$D,4,0)</f>
        <v>8.4231805929919142E-4</v>
      </c>
      <c r="Z291" s="71" t="str">
        <f t="shared" si="93"/>
        <v>4</v>
      </c>
      <c r="AA291" s="74">
        <f t="shared" si="94"/>
        <v>12</v>
      </c>
      <c r="AB291" s="55">
        <f>VLOOKUP(A291,'OM em FOCO'!$B:$G,6,0)</f>
        <v>0</v>
      </c>
      <c r="AC291" s="71">
        <f t="shared" si="95"/>
        <v>0</v>
      </c>
      <c r="AD291" s="74">
        <f t="shared" si="96"/>
        <v>0</v>
      </c>
      <c r="AE291" s="71">
        <f>VLOOKUP(A291,OM_SIAFI!$B:$E,4,0)</f>
        <v>0</v>
      </c>
      <c r="AF291" s="74">
        <f t="shared" si="97"/>
        <v>0</v>
      </c>
      <c r="AG291" s="71">
        <f>VLOOKUP(A291,OM_SIAFI!$B:$F,5,0)</f>
        <v>0</v>
      </c>
      <c r="AH291" s="74">
        <f t="shared" si="98"/>
        <v>0</v>
      </c>
      <c r="AI291" s="86">
        <f t="shared" si="99"/>
        <v>72</v>
      </c>
      <c r="AJ291" s="166">
        <f t="shared" si="101"/>
        <v>290</v>
      </c>
    </row>
    <row r="292" spans="1:36" x14ac:dyDescent="0.25">
      <c r="A292" s="55">
        <v>771220</v>
      </c>
      <c r="B292" s="55" t="s">
        <v>296</v>
      </c>
      <c r="C292" s="56">
        <v>0</v>
      </c>
      <c r="D292" s="63">
        <f t="shared" si="100"/>
        <v>0</v>
      </c>
      <c r="E292" s="70" t="str" cm="1">
        <f t="array" ref="E292">_xlfn.IFS(D292&gt;20%,"10",D292&gt;10%,"7",D292&gt;0%,"4",D292=0,"0")</f>
        <v>0</v>
      </c>
      <c r="F292" s="74">
        <f t="shared" si="82"/>
        <v>0</v>
      </c>
      <c r="G292" s="56">
        <f>VLOOKUP(A292,PAGAMENTO!$A:$C,3,0)</f>
        <v>7972426.8300000001</v>
      </c>
      <c r="H292" s="57">
        <f t="shared" si="83"/>
        <v>3.0417271180905648E-4</v>
      </c>
      <c r="I292" s="70" t="str" cm="1">
        <f t="array" ref="I292">_xlfn.IFS(H292&gt;20%,"10",H292&gt;10%,"7",H292&gt;0%,"4",H292=0,"0")</f>
        <v>4</v>
      </c>
      <c r="J292" s="74">
        <f t="shared" si="84"/>
        <v>12</v>
      </c>
      <c r="K292" s="56">
        <f>VLOOKUP(A292,MUNIC!C:E,3,0)</f>
        <v>0</v>
      </c>
      <c r="L292" s="57">
        <f t="shared" si="85"/>
        <v>0</v>
      </c>
      <c r="M292" s="70" t="str">
        <f t="shared" si="86"/>
        <v>0</v>
      </c>
      <c r="N292" s="74">
        <f t="shared" si="87"/>
        <v>0</v>
      </c>
      <c r="O292" s="56">
        <f>VLOOKUP(A292,'BENS MOVEIS'!$A:$C,3,0)</f>
        <v>6370774.0099999998</v>
      </c>
      <c r="P292" s="56">
        <v>0</v>
      </c>
      <c r="Q292" s="72">
        <f t="shared" si="88"/>
        <v>6370774.0099999998</v>
      </c>
      <c r="R292" s="57">
        <f t="shared" si="89"/>
        <v>8.3632389884827482E-5</v>
      </c>
      <c r="S292" s="70" t="str" cm="1">
        <f t="array" ref="S292">_xlfn.IFS(R292&gt;20%,"10",R292&gt;10%,"7",R292&gt;0%,"4",R292=0,"0")</f>
        <v>4</v>
      </c>
      <c r="T292" s="74">
        <f t="shared" si="90"/>
        <v>8</v>
      </c>
      <c r="U292" s="55" t="s">
        <v>772</v>
      </c>
      <c r="V292" s="71" t="str">
        <f t="shared" si="91"/>
        <v>10</v>
      </c>
      <c r="W292" s="74">
        <f t="shared" si="92"/>
        <v>40</v>
      </c>
      <c r="X292" s="55">
        <f>VLOOKUP(A292,'NOTAS AUDITORIA-CONTINUA-OM'!$A:$C,3,0)</f>
        <v>5</v>
      </c>
      <c r="Y292" s="57">
        <f>VLOOKUP(A292,'NOTAS AUDITORIA-CONTINUA-OM'!$A:$D,4,0)</f>
        <v>8.4231805929919142E-4</v>
      </c>
      <c r="Z292" s="71" t="str">
        <f t="shared" si="93"/>
        <v>4</v>
      </c>
      <c r="AA292" s="74">
        <f t="shared" si="94"/>
        <v>12</v>
      </c>
      <c r="AB292" s="55">
        <f>VLOOKUP(A292,'OM em FOCO'!$B:$G,6,0)</f>
        <v>0</v>
      </c>
      <c r="AC292" s="71">
        <f t="shared" si="95"/>
        <v>0</v>
      </c>
      <c r="AD292" s="74">
        <f t="shared" si="96"/>
        <v>0</v>
      </c>
      <c r="AE292" s="71">
        <f>VLOOKUP(A292,OM_SIAFI!$B:$E,4,0)</f>
        <v>0</v>
      </c>
      <c r="AF292" s="74">
        <f t="shared" si="97"/>
        <v>0</v>
      </c>
      <c r="AG292" s="71">
        <f>VLOOKUP(A292,OM_SIAFI!$B:$F,5,0)</f>
        <v>0</v>
      </c>
      <c r="AH292" s="74">
        <f t="shared" si="98"/>
        <v>0</v>
      </c>
      <c r="AI292" s="86">
        <f t="shared" si="99"/>
        <v>72</v>
      </c>
      <c r="AJ292" s="166">
        <f t="shared" si="101"/>
        <v>291</v>
      </c>
    </row>
    <row r="293" spans="1:36" x14ac:dyDescent="0.25">
      <c r="A293" s="55">
        <v>782510</v>
      </c>
      <c r="B293" s="55" t="s">
        <v>355</v>
      </c>
      <c r="C293" s="56">
        <v>0</v>
      </c>
      <c r="D293" s="63">
        <f t="shared" si="100"/>
        <v>0</v>
      </c>
      <c r="E293" s="70" t="str" cm="1">
        <f t="array" ref="E293">_xlfn.IFS(D293&gt;20%,"10",D293&gt;10%,"7",D293&gt;0%,"4",D293=0,"0")</f>
        <v>0</v>
      </c>
      <c r="F293" s="74">
        <f t="shared" si="82"/>
        <v>0</v>
      </c>
      <c r="G293" s="56">
        <f>VLOOKUP(A293,PAGAMENTO!$A:$C,3,0)</f>
        <v>9559957.5</v>
      </c>
      <c r="H293" s="57">
        <f t="shared" si="83"/>
        <v>3.6474191103417483E-4</v>
      </c>
      <c r="I293" s="70" t="str" cm="1">
        <f t="array" ref="I293">_xlfn.IFS(H293&gt;20%,"10",H293&gt;10%,"7",H293&gt;0%,"4",H293=0,"0")</f>
        <v>4</v>
      </c>
      <c r="J293" s="74">
        <f t="shared" si="84"/>
        <v>12</v>
      </c>
      <c r="K293" s="56">
        <f>VLOOKUP(A293,MUNIC!C:E,3,0)</f>
        <v>0</v>
      </c>
      <c r="L293" s="57">
        <f t="shared" si="85"/>
        <v>0</v>
      </c>
      <c r="M293" s="70" t="str">
        <f t="shared" si="86"/>
        <v>0</v>
      </c>
      <c r="N293" s="74">
        <f t="shared" si="87"/>
        <v>0</v>
      </c>
      <c r="O293" s="56">
        <f>VLOOKUP(A293,'BENS MOVEIS'!$A:$C,3,0)</f>
        <v>6188608.29</v>
      </c>
      <c r="P293" s="56">
        <v>0</v>
      </c>
      <c r="Q293" s="72">
        <f t="shared" si="88"/>
        <v>6188608.29</v>
      </c>
      <c r="R293" s="57">
        <f t="shared" si="89"/>
        <v>8.1241007849492937E-5</v>
      </c>
      <c r="S293" s="70" t="str" cm="1">
        <f t="array" ref="S293">_xlfn.IFS(R293&gt;20%,"10",R293&gt;10%,"7",R293&gt;0%,"4",R293=0,"0")</f>
        <v>4</v>
      </c>
      <c r="T293" s="74">
        <f t="shared" si="90"/>
        <v>8</v>
      </c>
      <c r="U293" s="55" t="s">
        <v>772</v>
      </c>
      <c r="V293" s="71" t="str">
        <f t="shared" si="91"/>
        <v>10</v>
      </c>
      <c r="W293" s="74">
        <f t="shared" si="92"/>
        <v>40</v>
      </c>
      <c r="X293" s="55">
        <f>VLOOKUP(A293,'NOTAS AUDITORIA-CONTINUA-OM'!$A:$C,3,0)</f>
        <v>4</v>
      </c>
      <c r="Y293" s="57">
        <f>VLOOKUP(A293,'NOTAS AUDITORIA-CONTINUA-OM'!$A:$D,4,0)</f>
        <v>6.7385444743935314E-4</v>
      </c>
      <c r="Z293" s="71" t="str">
        <f t="shared" si="93"/>
        <v>4</v>
      </c>
      <c r="AA293" s="74">
        <f t="shared" si="94"/>
        <v>12</v>
      </c>
      <c r="AB293" s="55">
        <f>VLOOKUP(A293,'OM em FOCO'!$B:$G,6,0)</f>
        <v>0</v>
      </c>
      <c r="AC293" s="71">
        <f t="shared" si="95"/>
        <v>0</v>
      </c>
      <c r="AD293" s="74">
        <f t="shared" si="96"/>
        <v>0</v>
      </c>
      <c r="AE293" s="71">
        <f>VLOOKUP(A293,OM_SIAFI!$B:$E,4,0)</f>
        <v>0</v>
      </c>
      <c r="AF293" s="74">
        <f t="shared" si="97"/>
        <v>0</v>
      </c>
      <c r="AG293" s="71">
        <f>VLOOKUP(A293,OM_SIAFI!$B:$F,5,0)</f>
        <v>0</v>
      </c>
      <c r="AH293" s="74">
        <f t="shared" si="98"/>
        <v>0</v>
      </c>
      <c r="AI293" s="86">
        <f t="shared" si="99"/>
        <v>72</v>
      </c>
      <c r="AJ293" s="166">
        <f t="shared" si="101"/>
        <v>292</v>
      </c>
    </row>
    <row r="294" spans="1:36" x14ac:dyDescent="0.25">
      <c r="A294" s="55">
        <v>782310</v>
      </c>
      <c r="B294" s="55" t="s">
        <v>348</v>
      </c>
      <c r="C294" s="56">
        <v>0</v>
      </c>
      <c r="D294" s="63">
        <f t="shared" si="100"/>
        <v>0</v>
      </c>
      <c r="E294" s="70" t="str" cm="1">
        <f t="array" ref="E294">_xlfn.IFS(D294&gt;20%,"10",D294&gt;10%,"7",D294&gt;0%,"4",D294=0,"0")</f>
        <v>0</v>
      </c>
      <c r="F294" s="74">
        <f t="shared" si="82"/>
        <v>0</v>
      </c>
      <c r="G294" s="56">
        <f>VLOOKUP(A294,PAGAMENTO!$A:$C,3,0)</f>
        <v>11336881.609999999</v>
      </c>
      <c r="H294" s="57">
        <f t="shared" si="83"/>
        <v>4.325370550653172E-4</v>
      </c>
      <c r="I294" s="70" t="str" cm="1">
        <f t="array" ref="I294">_xlfn.IFS(H294&gt;20%,"10",H294&gt;10%,"7",H294&gt;0%,"4",H294=0,"0")</f>
        <v>4</v>
      </c>
      <c r="J294" s="74">
        <f t="shared" si="84"/>
        <v>12</v>
      </c>
      <c r="K294" s="56">
        <f>VLOOKUP(A294,MUNIC!C:E,3,0)</f>
        <v>0</v>
      </c>
      <c r="L294" s="57">
        <f t="shared" si="85"/>
        <v>0</v>
      </c>
      <c r="M294" s="70" t="str">
        <f t="shared" si="86"/>
        <v>0</v>
      </c>
      <c r="N294" s="74">
        <f t="shared" si="87"/>
        <v>0</v>
      </c>
      <c r="O294" s="56">
        <f>VLOOKUP(A294,'BENS MOVEIS'!$A:$C,3,0)</f>
        <v>5941137.1699999999</v>
      </c>
      <c r="P294" s="56">
        <v>0</v>
      </c>
      <c r="Q294" s="72">
        <f t="shared" si="88"/>
        <v>5941137.1699999999</v>
      </c>
      <c r="R294" s="57">
        <f t="shared" si="89"/>
        <v>7.799232862141355E-5</v>
      </c>
      <c r="S294" s="70" t="str" cm="1">
        <f t="array" ref="S294">_xlfn.IFS(R294&gt;20%,"10",R294&gt;10%,"7",R294&gt;0%,"4",R294=0,"0")</f>
        <v>4</v>
      </c>
      <c r="T294" s="74">
        <f t="shared" si="90"/>
        <v>8</v>
      </c>
      <c r="U294" s="55" t="s">
        <v>772</v>
      </c>
      <c r="V294" s="71" t="str">
        <f t="shared" si="91"/>
        <v>10</v>
      </c>
      <c r="W294" s="74">
        <f t="shared" si="92"/>
        <v>40</v>
      </c>
      <c r="X294" s="55">
        <f>VLOOKUP(A294,'NOTAS AUDITORIA-CONTINUA-OM'!$A:$C,3,0)</f>
        <v>4</v>
      </c>
      <c r="Y294" s="57">
        <f>VLOOKUP(A294,'NOTAS AUDITORIA-CONTINUA-OM'!$A:$D,4,0)</f>
        <v>6.7385444743935314E-4</v>
      </c>
      <c r="Z294" s="71" t="str">
        <f t="shared" si="93"/>
        <v>4</v>
      </c>
      <c r="AA294" s="74">
        <f t="shared" si="94"/>
        <v>12</v>
      </c>
      <c r="AB294" s="55">
        <f>VLOOKUP(A294,'OM em FOCO'!$B:$G,6,0)</f>
        <v>0</v>
      </c>
      <c r="AC294" s="71">
        <f t="shared" si="95"/>
        <v>0</v>
      </c>
      <c r="AD294" s="74">
        <f t="shared" si="96"/>
        <v>0</v>
      </c>
      <c r="AE294" s="71">
        <f>VLOOKUP(A294,OM_SIAFI!$B:$E,4,0)</f>
        <v>0</v>
      </c>
      <c r="AF294" s="74">
        <f t="shared" si="97"/>
        <v>0</v>
      </c>
      <c r="AG294" s="71">
        <f>VLOOKUP(A294,OM_SIAFI!$B:$F,5,0)</f>
        <v>0</v>
      </c>
      <c r="AH294" s="74">
        <f t="shared" si="98"/>
        <v>0</v>
      </c>
      <c r="AI294" s="86">
        <f t="shared" si="99"/>
        <v>72</v>
      </c>
      <c r="AJ294" s="166">
        <f t="shared" si="101"/>
        <v>293</v>
      </c>
    </row>
    <row r="295" spans="1:36" x14ac:dyDescent="0.25">
      <c r="A295" s="55">
        <v>782100</v>
      </c>
      <c r="B295" s="55" t="s">
        <v>343</v>
      </c>
      <c r="C295" s="56">
        <v>0</v>
      </c>
      <c r="D295" s="63">
        <f t="shared" si="100"/>
        <v>0</v>
      </c>
      <c r="E295" s="70" t="str" cm="1">
        <f t="array" ref="E295">_xlfn.IFS(D295&gt;20%,"10",D295&gt;10%,"7",D295&gt;0%,"4",D295=0,"0")</f>
        <v>0</v>
      </c>
      <c r="F295" s="74">
        <f t="shared" si="82"/>
        <v>0</v>
      </c>
      <c r="G295" s="56">
        <f>VLOOKUP(A295,PAGAMENTO!$A:$C,3,0)</f>
        <v>7260073.0299999993</v>
      </c>
      <c r="H295" s="57">
        <f t="shared" si="83"/>
        <v>2.7699421375145986E-4</v>
      </c>
      <c r="I295" s="70" t="str" cm="1">
        <f t="array" ref="I295">_xlfn.IFS(H295&gt;20%,"10",H295&gt;10%,"7",H295&gt;0%,"4",H295=0,"0")</f>
        <v>4</v>
      </c>
      <c r="J295" s="74">
        <f t="shared" si="84"/>
        <v>12</v>
      </c>
      <c r="K295" s="56">
        <f>VLOOKUP(A295,MUNIC!C:E,3,0)</f>
        <v>0</v>
      </c>
      <c r="L295" s="57">
        <f t="shared" si="85"/>
        <v>0</v>
      </c>
      <c r="M295" s="70" t="str">
        <f t="shared" si="86"/>
        <v>0</v>
      </c>
      <c r="N295" s="74">
        <f t="shared" si="87"/>
        <v>0</v>
      </c>
      <c r="O295" s="56">
        <f>VLOOKUP(A295,'BENS MOVEIS'!$A:$C,3,0)</f>
        <v>5759510.2400000002</v>
      </c>
      <c r="P295" s="56">
        <v>0</v>
      </c>
      <c r="Q295" s="72">
        <f t="shared" si="88"/>
        <v>5759510.2400000002</v>
      </c>
      <c r="R295" s="57">
        <f t="shared" si="89"/>
        <v>7.5608019556376699E-5</v>
      </c>
      <c r="S295" s="70" t="str" cm="1">
        <f t="array" ref="S295">_xlfn.IFS(R295&gt;20%,"10",R295&gt;10%,"7",R295&gt;0%,"4",R295=0,"0")</f>
        <v>4</v>
      </c>
      <c r="T295" s="74">
        <f t="shared" si="90"/>
        <v>8</v>
      </c>
      <c r="U295" s="55" t="s">
        <v>772</v>
      </c>
      <c r="V295" s="71" t="str">
        <f t="shared" si="91"/>
        <v>10</v>
      </c>
      <c r="W295" s="74">
        <f t="shared" si="92"/>
        <v>40</v>
      </c>
      <c r="X295" s="55">
        <f>VLOOKUP(A295,'NOTAS AUDITORIA-CONTINUA-OM'!$A:$C,3,0)</f>
        <v>2</v>
      </c>
      <c r="Y295" s="57">
        <f>VLOOKUP(A295,'NOTAS AUDITORIA-CONTINUA-OM'!$A:$D,4,0)</f>
        <v>3.3692722371967657E-4</v>
      </c>
      <c r="Z295" s="71" t="str">
        <f t="shared" si="93"/>
        <v>4</v>
      </c>
      <c r="AA295" s="74">
        <f t="shared" si="94"/>
        <v>12</v>
      </c>
      <c r="AB295" s="55">
        <f>VLOOKUP(A295,'OM em FOCO'!$B:$G,6,0)</f>
        <v>0</v>
      </c>
      <c r="AC295" s="71">
        <f t="shared" si="95"/>
        <v>0</v>
      </c>
      <c r="AD295" s="74">
        <f t="shared" si="96"/>
        <v>0</v>
      </c>
      <c r="AE295" s="71">
        <f>VLOOKUP(A295,OM_SIAFI!$B:$E,4,0)</f>
        <v>0</v>
      </c>
      <c r="AF295" s="74">
        <f t="shared" si="97"/>
        <v>0</v>
      </c>
      <c r="AG295" s="71">
        <f>VLOOKUP(A295,OM_SIAFI!$B:$F,5,0)</f>
        <v>0</v>
      </c>
      <c r="AH295" s="74">
        <f t="shared" si="98"/>
        <v>0</v>
      </c>
      <c r="AI295" s="86">
        <f t="shared" si="99"/>
        <v>72</v>
      </c>
      <c r="AJ295" s="166">
        <f t="shared" si="101"/>
        <v>294</v>
      </c>
    </row>
    <row r="296" spans="1:36" x14ac:dyDescent="0.25">
      <c r="A296" s="55">
        <v>765708</v>
      </c>
      <c r="B296" s="55" t="s">
        <v>279</v>
      </c>
      <c r="C296" s="56">
        <v>0</v>
      </c>
      <c r="D296" s="63">
        <f t="shared" si="100"/>
        <v>0</v>
      </c>
      <c r="E296" s="70" t="str" cm="1">
        <f t="array" ref="E296">_xlfn.IFS(D296&gt;20%,"10",D296&gt;10%,"7",D296&gt;0%,"4",D296=0,"0")</f>
        <v>0</v>
      </c>
      <c r="F296" s="74">
        <f t="shared" si="82"/>
        <v>0</v>
      </c>
      <c r="G296" s="56">
        <f>VLOOKUP(A296,PAGAMENTO!$A:$C,3,0)</f>
        <v>31346716.880000003</v>
      </c>
      <c r="H296" s="57">
        <f t="shared" si="83"/>
        <v>1.1959740845561737E-3</v>
      </c>
      <c r="I296" s="70" t="str" cm="1">
        <f t="array" ref="I296">_xlfn.IFS(H296&gt;20%,"10",H296&gt;10%,"7",H296&gt;0%,"4",H296=0,"0")</f>
        <v>4</v>
      </c>
      <c r="J296" s="74">
        <f t="shared" si="84"/>
        <v>12</v>
      </c>
      <c r="K296" s="56">
        <f>VLOOKUP(A296,MUNIC!C:E,3,0)</f>
        <v>0</v>
      </c>
      <c r="L296" s="57">
        <f t="shared" si="85"/>
        <v>0</v>
      </c>
      <c r="M296" s="70" t="str">
        <f t="shared" si="86"/>
        <v>0</v>
      </c>
      <c r="N296" s="74">
        <f t="shared" si="87"/>
        <v>0</v>
      </c>
      <c r="O296" s="56">
        <f>VLOOKUP(A296,'BENS MOVEIS'!$A:$C,3,0)</f>
        <v>5653654.2000000002</v>
      </c>
      <c r="P296" s="56">
        <v>0</v>
      </c>
      <c r="Q296" s="72">
        <f t="shared" si="88"/>
        <v>5653654.2000000002</v>
      </c>
      <c r="R296" s="57">
        <f t="shared" si="89"/>
        <v>7.4218393492879908E-5</v>
      </c>
      <c r="S296" s="70" t="str" cm="1">
        <f t="array" ref="S296">_xlfn.IFS(R296&gt;20%,"10",R296&gt;10%,"7",R296&gt;0%,"4",R296=0,"0")</f>
        <v>4</v>
      </c>
      <c r="T296" s="74">
        <f t="shared" si="90"/>
        <v>8</v>
      </c>
      <c r="U296" s="55" t="s">
        <v>772</v>
      </c>
      <c r="V296" s="71" t="str">
        <f t="shared" si="91"/>
        <v>10</v>
      </c>
      <c r="W296" s="74">
        <f t="shared" si="92"/>
        <v>40</v>
      </c>
      <c r="X296" s="55">
        <f>VLOOKUP(A296,'NOTAS AUDITORIA-CONTINUA-OM'!$A:$C,3,0)</f>
        <v>6</v>
      </c>
      <c r="Y296" s="57">
        <f>VLOOKUP(A296,'NOTAS AUDITORIA-CONTINUA-OM'!$A:$D,4,0)</f>
        <v>1.0107816711590297E-3</v>
      </c>
      <c r="Z296" s="71" t="str">
        <f t="shared" si="93"/>
        <v>4</v>
      </c>
      <c r="AA296" s="74">
        <f t="shared" si="94"/>
        <v>12</v>
      </c>
      <c r="AB296" s="55">
        <f>VLOOKUP(A296,'OM em FOCO'!$B:$G,6,0)</f>
        <v>0</v>
      </c>
      <c r="AC296" s="71">
        <f t="shared" si="95"/>
        <v>0</v>
      </c>
      <c r="AD296" s="74">
        <f t="shared" si="96"/>
        <v>0</v>
      </c>
      <c r="AE296" s="71">
        <f>VLOOKUP(A296,OM_SIAFI!$B:$E,4,0)</f>
        <v>0</v>
      </c>
      <c r="AF296" s="74">
        <f t="shared" si="97"/>
        <v>0</v>
      </c>
      <c r="AG296" s="71">
        <f>VLOOKUP(A296,OM_SIAFI!$B:$F,5,0)</f>
        <v>0</v>
      </c>
      <c r="AH296" s="74">
        <f t="shared" si="98"/>
        <v>0</v>
      </c>
      <c r="AI296" s="86">
        <f t="shared" si="99"/>
        <v>72</v>
      </c>
      <c r="AJ296" s="166">
        <f t="shared" si="101"/>
        <v>295</v>
      </c>
    </row>
    <row r="297" spans="1:36" x14ac:dyDescent="0.25">
      <c r="A297" s="55">
        <v>795350</v>
      </c>
      <c r="B297" s="55" t="s">
        <v>592</v>
      </c>
      <c r="C297" s="56">
        <v>0</v>
      </c>
      <c r="D297" s="63">
        <f t="shared" si="100"/>
        <v>0</v>
      </c>
      <c r="E297" s="70" t="str" cm="1">
        <f t="array" ref="E297">_xlfn.IFS(D297&gt;20%,"10",D297&gt;10%,"7",D297&gt;0%,"4",D297=0,"0")</f>
        <v>0</v>
      </c>
      <c r="F297" s="74">
        <f t="shared" si="82"/>
        <v>0</v>
      </c>
      <c r="G297" s="56">
        <f>VLOOKUP(A297,PAGAMENTO!$A:$C,3,0)</f>
        <v>20545822.75</v>
      </c>
      <c r="H297" s="57">
        <f t="shared" si="83"/>
        <v>7.8388660761351974E-4</v>
      </c>
      <c r="I297" s="70" t="str" cm="1">
        <f t="array" ref="I297">_xlfn.IFS(H297&gt;20%,"10",H297&gt;10%,"7",H297&gt;0%,"4",H297=0,"0")</f>
        <v>4</v>
      </c>
      <c r="J297" s="74">
        <f t="shared" si="84"/>
        <v>12</v>
      </c>
      <c r="K297" s="56">
        <f>VLOOKUP(A297,MUNIC!C:E,3,0)</f>
        <v>0</v>
      </c>
      <c r="L297" s="57">
        <f t="shared" si="85"/>
        <v>0</v>
      </c>
      <c r="M297" s="70" t="str">
        <f t="shared" si="86"/>
        <v>0</v>
      </c>
      <c r="N297" s="74">
        <f t="shared" si="87"/>
        <v>0</v>
      </c>
      <c r="O297" s="56">
        <f>VLOOKUP(A297,'BENS MOVEIS'!$A:$C,3,0)</f>
        <v>5381354.6900000004</v>
      </c>
      <c r="P297" s="56">
        <v>0</v>
      </c>
      <c r="Q297" s="72">
        <f t="shared" si="88"/>
        <v>5381354.6900000004</v>
      </c>
      <c r="R297" s="57">
        <f t="shared" si="89"/>
        <v>7.0643779364357807E-5</v>
      </c>
      <c r="S297" s="70" t="str" cm="1">
        <f t="array" ref="S297">_xlfn.IFS(R297&gt;20%,"10",R297&gt;10%,"7",R297&gt;0%,"4",R297=0,"0")</f>
        <v>4</v>
      </c>
      <c r="T297" s="74">
        <f t="shared" si="90"/>
        <v>8</v>
      </c>
      <c r="U297" s="55" t="s">
        <v>772</v>
      </c>
      <c r="V297" s="71" t="str">
        <f t="shared" si="91"/>
        <v>10</v>
      </c>
      <c r="W297" s="74">
        <f t="shared" si="92"/>
        <v>40</v>
      </c>
      <c r="X297" s="55">
        <f>VLOOKUP(A297,'NOTAS AUDITORIA-CONTINUA-OM'!$A:$C,3,0)</f>
        <v>3</v>
      </c>
      <c r="Y297" s="57">
        <f>VLOOKUP(A297,'NOTAS AUDITORIA-CONTINUA-OM'!$A:$D,4,0)</f>
        <v>5.0539083557951485E-4</v>
      </c>
      <c r="Z297" s="71" t="str">
        <f t="shared" si="93"/>
        <v>4</v>
      </c>
      <c r="AA297" s="74">
        <f t="shared" si="94"/>
        <v>12</v>
      </c>
      <c r="AB297" s="55">
        <f>VLOOKUP(A297,'OM em FOCO'!$B:$G,6,0)</f>
        <v>0</v>
      </c>
      <c r="AC297" s="71">
        <f t="shared" si="95"/>
        <v>0</v>
      </c>
      <c r="AD297" s="74">
        <f t="shared" si="96"/>
        <v>0</v>
      </c>
      <c r="AE297" s="71">
        <f>VLOOKUP(A297,OM_SIAFI!$B:$E,4,0)</f>
        <v>0</v>
      </c>
      <c r="AF297" s="74">
        <f t="shared" si="97"/>
        <v>0</v>
      </c>
      <c r="AG297" s="71">
        <f>VLOOKUP(A297,OM_SIAFI!$B:$F,5,0)</f>
        <v>0</v>
      </c>
      <c r="AH297" s="74">
        <f t="shared" si="98"/>
        <v>0</v>
      </c>
      <c r="AI297" s="86">
        <f t="shared" si="99"/>
        <v>72</v>
      </c>
      <c r="AJ297" s="166">
        <f t="shared" si="101"/>
        <v>296</v>
      </c>
    </row>
    <row r="298" spans="1:36" x14ac:dyDescent="0.25">
      <c r="A298" s="55">
        <v>785330</v>
      </c>
      <c r="B298" s="55" t="s">
        <v>426</v>
      </c>
      <c r="C298" s="56">
        <v>0</v>
      </c>
      <c r="D298" s="63">
        <f t="shared" si="100"/>
        <v>0</v>
      </c>
      <c r="E298" s="70" t="str" cm="1">
        <f t="array" ref="E298">_xlfn.IFS(D298&gt;20%,"10",D298&gt;10%,"7",D298&gt;0%,"4",D298=0,"0")</f>
        <v>0</v>
      </c>
      <c r="F298" s="74">
        <f t="shared" si="82"/>
        <v>0</v>
      </c>
      <c r="G298" s="56">
        <f>VLOOKUP(A298,PAGAMENTO!$A:$C,3,0)</f>
        <v>11030186.810000001</v>
      </c>
      <c r="H298" s="57">
        <f t="shared" si="83"/>
        <v>4.2083570101052734E-4</v>
      </c>
      <c r="I298" s="70" t="str" cm="1">
        <f t="array" ref="I298">_xlfn.IFS(H298&gt;20%,"10",H298&gt;10%,"7",H298&gt;0%,"4",H298=0,"0")</f>
        <v>4</v>
      </c>
      <c r="J298" s="74">
        <f t="shared" si="84"/>
        <v>12</v>
      </c>
      <c r="K298" s="56">
        <f>VLOOKUP(A298,MUNIC!C:E,3,0)</f>
        <v>0</v>
      </c>
      <c r="L298" s="57">
        <f t="shared" si="85"/>
        <v>0</v>
      </c>
      <c r="M298" s="70" t="str">
        <f t="shared" si="86"/>
        <v>0</v>
      </c>
      <c r="N298" s="74">
        <f t="shared" si="87"/>
        <v>0</v>
      </c>
      <c r="O298" s="56">
        <f>VLOOKUP(A298,'BENS MOVEIS'!$A:$C,3,0)</f>
        <v>5227217.43</v>
      </c>
      <c r="P298" s="56">
        <v>0</v>
      </c>
      <c r="Q298" s="72">
        <f t="shared" si="88"/>
        <v>5227217.43</v>
      </c>
      <c r="R298" s="57">
        <f t="shared" si="89"/>
        <v>6.8620341175549865E-5</v>
      </c>
      <c r="S298" s="70" t="str" cm="1">
        <f t="array" ref="S298">_xlfn.IFS(R298&gt;20%,"10",R298&gt;10%,"7",R298&gt;0%,"4",R298=0,"0")</f>
        <v>4</v>
      </c>
      <c r="T298" s="74">
        <f t="shared" si="90"/>
        <v>8</v>
      </c>
      <c r="U298" s="55" t="s">
        <v>772</v>
      </c>
      <c r="V298" s="71" t="str">
        <f t="shared" si="91"/>
        <v>10</v>
      </c>
      <c r="W298" s="74">
        <f t="shared" si="92"/>
        <v>40</v>
      </c>
      <c r="X298" s="55">
        <f>VLOOKUP(A298,'NOTAS AUDITORIA-CONTINUA-OM'!$A:$C,3,0)</f>
        <v>3</v>
      </c>
      <c r="Y298" s="57">
        <f>VLOOKUP(A298,'NOTAS AUDITORIA-CONTINUA-OM'!$A:$D,4,0)</f>
        <v>5.0539083557951485E-4</v>
      </c>
      <c r="Z298" s="71" t="str">
        <f t="shared" si="93"/>
        <v>4</v>
      </c>
      <c r="AA298" s="74">
        <f t="shared" si="94"/>
        <v>12</v>
      </c>
      <c r="AB298" s="55">
        <f>VLOOKUP(A298,'OM em FOCO'!$B:$G,6,0)</f>
        <v>0</v>
      </c>
      <c r="AC298" s="71">
        <f t="shared" si="95"/>
        <v>0</v>
      </c>
      <c r="AD298" s="74">
        <f t="shared" si="96"/>
        <v>0</v>
      </c>
      <c r="AE298" s="71">
        <f>VLOOKUP(A298,OM_SIAFI!$B:$E,4,0)</f>
        <v>0</v>
      </c>
      <c r="AF298" s="74">
        <f t="shared" si="97"/>
        <v>0</v>
      </c>
      <c r="AG298" s="71">
        <f>VLOOKUP(A298,OM_SIAFI!$B:$F,5,0)</f>
        <v>0</v>
      </c>
      <c r="AH298" s="74">
        <f t="shared" si="98"/>
        <v>0</v>
      </c>
      <c r="AI298" s="86">
        <f t="shared" si="99"/>
        <v>72</v>
      </c>
      <c r="AJ298" s="166">
        <f t="shared" si="101"/>
        <v>297</v>
      </c>
    </row>
    <row r="299" spans="1:36" x14ac:dyDescent="0.25">
      <c r="A299" s="55">
        <v>785121</v>
      </c>
      <c r="B299" s="55" t="s">
        <v>424</v>
      </c>
      <c r="C299" s="56">
        <v>0</v>
      </c>
      <c r="D299" s="63">
        <f t="shared" si="100"/>
        <v>0</v>
      </c>
      <c r="E299" s="70" t="str" cm="1">
        <f t="array" ref="E299">_xlfn.IFS(D299&gt;20%,"10",D299&gt;10%,"7",D299&gt;0%,"4",D299=0,"0")</f>
        <v>0</v>
      </c>
      <c r="F299" s="74">
        <f t="shared" si="82"/>
        <v>0</v>
      </c>
      <c r="G299" s="56">
        <f>VLOOKUP(A299,PAGAMENTO!$A:$C,3,0)</f>
        <v>23283615.969999995</v>
      </c>
      <c r="H299" s="57">
        <f t="shared" si="83"/>
        <v>8.8834187648675531E-4</v>
      </c>
      <c r="I299" s="70" t="str" cm="1">
        <f t="array" ref="I299">_xlfn.IFS(H299&gt;20%,"10",H299&gt;10%,"7",H299&gt;0%,"4",H299=0,"0")</f>
        <v>4</v>
      </c>
      <c r="J299" s="74">
        <f t="shared" si="84"/>
        <v>12</v>
      </c>
      <c r="K299" s="56">
        <f>VLOOKUP(A299,MUNIC!C:E,3,0)</f>
        <v>0</v>
      </c>
      <c r="L299" s="57">
        <f t="shared" si="85"/>
        <v>0</v>
      </c>
      <c r="M299" s="70" t="str">
        <f t="shared" si="86"/>
        <v>0</v>
      </c>
      <c r="N299" s="74">
        <f t="shared" si="87"/>
        <v>0</v>
      </c>
      <c r="O299" s="56">
        <f>VLOOKUP(A299,'BENS MOVEIS'!$A:$C,3,0)</f>
        <v>4939761.17</v>
      </c>
      <c r="P299" s="56">
        <v>0</v>
      </c>
      <c r="Q299" s="72">
        <f t="shared" si="88"/>
        <v>4939761.17</v>
      </c>
      <c r="R299" s="57">
        <f t="shared" si="89"/>
        <v>6.4846756682767912E-5</v>
      </c>
      <c r="S299" s="70" t="str" cm="1">
        <f t="array" ref="S299">_xlfn.IFS(R299&gt;20%,"10",R299&gt;10%,"7",R299&gt;0%,"4",R299=0,"0")</f>
        <v>4</v>
      </c>
      <c r="T299" s="74">
        <f t="shared" si="90"/>
        <v>8</v>
      </c>
      <c r="U299" s="55" t="s">
        <v>772</v>
      </c>
      <c r="V299" s="71" t="str">
        <f t="shared" si="91"/>
        <v>10</v>
      </c>
      <c r="W299" s="74">
        <f t="shared" si="92"/>
        <v>40</v>
      </c>
      <c r="X299" s="55">
        <f>VLOOKUP(A299,'NOTAS AUDITORIA-CONTINUA-OM'!$A:$C,3,0)</f>
        <v>5</v>
      </c>
      <c r="Y299" s="57">
        <f>VLOOKUP(A299,'NOTAS AUDITORIA-CONTINUA-OM'!$A:$D,4,0)</f>
        <v>8.4231805929919142E-4</v>
      </c>
      <c r="Z299" s="71" t="str">
        <f t="shared" si="93"/>
        <v>4</v>
      </c>
      <c r="AA299" s="74">
        <f t="shared" si="94"/>
        <v>12</v>
      </c>
      <c r="AB299" s="55">
        <f>VLOOKUP(A299,'OM em FOCO'!$B:$G,6,0)</f>
        <v>0</v>
      </c>
      <c r="AC299" s="71">
        <f t="shared" si="95"/>
        <v>0</v>
      </c>
      <c r="AD299" s="74">
        <f t="shared" si="96"/>
        <v>0</v>
      </c>
      <c r="AE299" s="71">
        <f>VLOOKUP(A299,OM_SIAFI!$B:$E,4,0)</f>
        <v>0</v>
      </c>
      <c r="AF299" s="74">
        <f t="shared" si="97"/>
        <v>0</v>
      </c>
      <c r="AG299" s="71">
        <f>VLOOKUP(A299,OM_SIAFI!$B:$F,5,0)</f>
        <v>0</v>
      </c>
      <c r="AH299" s="74">
        <f t="shared" si="98"/>
        <v>0</v>
      </c>
      <c r="AI299" s="86">
        <f t="shared" si="99"/>
        <v>72</v>
      </c>
      <c r="AJ299" s="166">
        <f t="shared" si="101"/>
        <v>298</v>
      </c>
    </row>
    <row r="300" spans="1:36" x14ac:dyDescent="0.25">
      <c r="A300" s="55">
        <v>786310</v>
      </c>
      <c r="B300" s="55" t="s">
        <v>454</v>
      </c>
      <c r="C300" s="56">
        <v>0</v>
      </c>
      <c r="D300" s="63">
        <f t="shared" si="100"/>
        <v>0</v>
      </c>
      <c r="E300" s="70" t="str" cm="1">
        <f t="array" ref="E300">_xlfn.IFS(D300&gt;20%,"10",D300&gt;10%,"7",D300&gt;0%,"4",D300=0,"0")</f>
        <v>0</v>
      </c>
      <c r="F300" s="74">
        <f t="shared" si="82"/>
        <v>0</v>
      </c>
      <c r="G300" s="56">
        <f>VLOOKUP(A300,PAGAMENTO!$A:$C,3,0)</f>
        <v>9050462.9600000009</v>
      </c>
      <c r="H300" s="57">
        <f t="shared" si="83"/>
        <v>3.4530312041391553E-4</v>
      </c>
      <c r="I300" s="70" t="str" cm="1">
        <f t="array" ref="I300">_xlfn.IFS(H300&gt;20%,"10",H300&gt;10%,"7",H300&gt;0%,"4",H300=0,"0")</f>
        <v>4</v>
      </c>
      <c r="J300" s="74">
        <f t="shared" si="84"/>
        <v>12</v>
      </c>
      <c r="K300" s="56">
        <f>VLOOKUP(A300,MUNIC!C:E,3,0)</f>
        <v>0</v>
      </c>
      <c r="L300" s="57">
        <f t="shared" si="85"/>
        <v>0</v>
      </c>
      <c r="M300" s="70" t="str">
        <f t="shared" si="86"/>
        <v>0</v>
      </c>
      <c r="N300" s="74">
        <f t="shared" si="87"/>
        <v>0</v>
      </c>
      <c r="O300" s="56">
        <f>VLOOKUP(A300,'BENS MOVEIS'!$A:$C,3,0)</f>
        <v>4793979.6500000004</v>
      </c>
      <c r="P300" s="56">
        <v>0</v>
      </c>
      <c r="Q300" s="72">
        <f t="shared" si="88"/>
        <v>4793979.6500000004</v>
      </c>
      <c r="R300" s="57">
        <f t="shared" si="89"/>
        <v>6.2933008541724879E-5</v>
      </c>
      <c r="S300" s="70" t="str" cm="1">
        <f t="array" ref="S300">_xlfn.IFS(R300&gt;20%,"10",R300&gt;10%,"7",R300&gt;0%,"4",R300=0,"0")</f>
        <v>4</v>
      </c>
      <c r="T300" s="74">
        <f t="shared" si="90"/>
        <v>8</v>
      </c>
      <c r="U300" s="55" t="s">
        <v>772</v>
      </c>
      <c r="V300" s="71" t="str">
        <f t="shared" si="91"/>
        <v>10</v>
      </c>
      <c r="W300" s="74">
        <f t="shared" si="92"/>
        <v>40</v>
      </c>
      <c r="X300" s="55">
        <f>VLOOKUP(A300,'NOTAS AUDITORIA-CONTINUA-OM'!$A:$C,3,0)</f>
        <v>2</v>
      </c>
      <c r="Y300" s="57">
        <f>VLOOKUP(A300,'NOTAS AUDITORIA-CONTINUA-OM'!$A:$D,4,0)</f>
        <v>3.3692722371967657E-4</v>
      </c>
      <c r="Z300" s="71" t="str">
        <f t="shared" si="93"/>
        <v>4</v>
      </c>
      <c r="AA300" s="74">
        <f t="shared" si="94"/>
        <v>12</v>
      </c>
      <c r="AB300" s="55">
        <f>VLOOKUP(A300,'OM em FOCO'!$B:$G,6,0)</f>
        <v>0</v>
      </c>
      <c r="AC300" s="71">
        <f t="shared" si="95"/>
        <v>0</v>
      </c>
      <c r="AD300" s="74">
        <f t="shared" si="96"/>
        <v>0</v>
      </c>
      <c r="AE300" s="71">
        <f>VLOOKUP(A300,OM_SIAFI!$B:$E,4,0)</f>
        <v>0</v>
      </c>
      <c r="AF300" s="74">
        <f t="shared" si="97"/>
        <v>0</v>
      </c>
      <c r="AG300" s="71">
        <f>VLOOKUP(A300,OM_SIAFI!$B:$F,5,0)</f>
        <v>0</v>
      </c>
      <c r="AH300" s="74">
        <f t="shared" si="98"/>
        <v>0</v>
      </c>
      <c r="AI300" s="86">
        <f t="shared" si="99"/>
        <v>72</v>
      </c>
      <c r="AJ300" s="166">
        <f t="shared" si="101"/>
        <v>299</v>
      </c>
    </row>
    <row r="301" spans="1:36" x14ac:dyDescent="0.25">
      <c r="A301" s="55">
        <v>765709</v>
      </c>
      <c r="B301" s="55" t="s">
        <v>280</v>
      </c>
      <c r="C301" s="56">
        <v>0</v>
      </c>
      <c r="D301" s="63">
        <f t="shared" si="100"/>
        <v>0</v>
      </c>
      <c r="E301" s="70" t="str" cm="1">
        <f t="array" ref="E301">_xlfn.IFS(D301&gt;20%,"10",D301&gt;10%,"7",D301&gt;0%,"4",D301=0,"0")</f>
        <v>0</v>
      </c>
      <c r="F301" s="74">
        <f t="shared" si="82"/>
        <v>0</v>
      </c>
      <c r="G301" s="56">
        <f>VLOOKUP(A301,PAGAMENTO!$A:$C,3,0)</f>
        <v>26444845.75</v>
      </c>
      <c r="H301" s="57">
        <f t="shared" si="83"/>
        <v>1.008952558194843E-3</v>
      </c>
      <c r="I301" s="70" t="str" cm="1">
        <f t="array" ref="I301">_xlfn.IFS(H301&gt;20%,"10",H301&gt;10%,"7",H301&gt;0%,"4",H301=0,"0")</f>
        <v>4</v>
      </c>
      <c r="J301" s="74">
        <f t="shared" si="84"/>
        <v>12</v>
      </c>
      <c r="K301" s="56">
        <f>VLOOKUP(A301,MUNIC!C:E,3,0)</f>
        <v>0</v>
      </c>
      <c r="L301" s="57">
        <f t="shared" si="85"/>
        <v>0</v>
      </c>
      <c r="M301" s="70" t="str">
        <f t="shared" si="86"/>
        <v>0</v>
      </c>
      <c r="N301" s="74">
        <f t="shared" si="87"/>
        <v>0</v>
      </c>
      <c r="O301" s="56">
        <f>VLOOKUP(A301,'BENS MOVEIS'!$A:$C,3,0)</f>
        <v>4199732.2300000004</v>
      </c>
      <c r="P301" s="56">
        <v>0</v>
      </c>
      <c r="Q301" s="72">
        <f t="shared" si="88"/>
        <v>4199732.2300000004</v>
      </c>
      <c r="R301" s="57">
        <f t="shared" si="89"/>
        <v>5.5132020492316293E-5</v>
      </c>
      <c r="S301" s="70" t="str" cm="1">
        <f t="array" ref="S301">_xlfn.IFS(R301&gt;20%,"10",R301&gt;10%,"7",R301&gt;0%,"4",R301=0,"0")</f>
        <v>4</v>
      </c>
      <c r="T301" s="74">
        <f t="shared" si="90"/>
        <v>8</v>
      </c>
      <c r="U301" s="55" t="s">
        <v>772</v>
      </c>
      <c r="V301" s="71" t="str">
        <f t="shared" si="91"/>
        <v>10</v>
      </c>
      <c r="W301" s="74">
        <f t="shared" si="92"/>
        <v>40</v>
      </c>
      <c r="X301" s="55">
        <f>VLOOKUP(A301,'NOTAS AUDITORIA-CONTINUA-OM'!$A:$C,3,0)</f>
        <v>1</v>
      </c>
      <c r="Y301" s="57">
        <f>VLOOKUP(A301,'NOTAS AUDITORIA-CONTINUA-OM'!$A:$D,4,0)</f>
        <v>1.6846361185983828E-4</v>
      </c>
      <c r="Z301" s="71" t="str">
        <f t="shared" si="93"/>
        <v>4</v>
      </c>
      <c r="AA301" s="74">
        <f t="shared" si="94"/>
        <v>12</v>
      </c>
      <c r="AB301" s="55">
        <f>VLOOKUP(A301,'OM em FOCO'!$B:$G,6,0)</f>
        <v>0</v>
      </c>
      <c r="AC301" s="71">
        <f t="shared" si="95"/>
        <v>0</v>
      </c>
      <c r="AD301" s="74">
        <f t="shared" si="96"/>
        <v>0</v>
      </c>
      <c r="AE301" s="71">
        <f>VLOOKUP(A301,OM_SIAFI!$B:$E,4,0)</f>
        <v>0</v>
      </c>
      <c r="AF301" s="74">
        <f t="shared" si="97"/>
        <v>0</v>
      </c>
      <c r="AG301" s="71">
        <f>VLOOKUP(A301,OM_SIAFI!$B:$F,5,0)</f>
        <v>0</v>
      </c>
      <c r="AH301" s="74">
        <f t="shared" si="98"/>
        <v>0</v>
      </c>
      <c r="AI301" s="86">
        <f t="shared" si="99"/>
        <v>72</v>
      </c>
      <c r="AJ301" s="166">
        <f t="shared" si="101"/>
        <v>300</v>
      </c>
    </row>
    <row r="302" spans="1:36" x14ac:dyDescent="0.25">
      <c r="A302" s="55">
        <v>791012</v>
      </c>
      <c r="B302" s="55" t="s">
        <v>525</v>
      </c>
      <c r="C302" s="56">
        <v>0</v>
      </c>
      <c r="D302" s="63">
        <f t="shared" si="100"/>
        <v>0</v>
      </c>
      <c r="E302" s="70" t="str" cm="1">
        <f t="array" ref="E302">_xlfn.IFS(D302&gt;20%,"10",D302&gt;10%,"7",D302&gt;0%,"4",D302=0,"0")</f>
        <v>0</v>
      </c>
      <c r="F302" s="74">
        <f t="shared" si="82"/>
        <v>0</v>
      </c>
      <c r="G302" s="56">
        <f>VLOOKUP(A302,PAGAMENTO!$A:$C,3,0)</f>
        <v>25929587.129999999</v>
      </c>
      <c r="H302" s="57">
        <f t="shared" si="83"/>
        <v>9.8929385011631526E-4</v>
      </c>
      <c r="I302" s="70" t="str" cm="1">
        <f t="array" ref="I302">_xlfn.IFS(H302&gt;20%,"10",H302&gt;10%,"7",H302&gt;0%,"4",H302=0,"0")</f>
        <v>4</v>
      </c>
      <c r="J302" s="74">
        <f t="shared" si="84"/>
        <v>12</v>
      </c>
      <c r="K302" s="56">
        <f>VLOOKUP(A302,MUNIC!C:E,3,0)</f>
        <v>0</v>
      </c>
      <c r="L302" s="57">
        <f t="shared" si="85"/>
        <v>0</v>
      </c>
      <c r="M302" s="70" t="str">
        <f t="shared" si="86"/>
        <v>0</v>
      </c>
      <c r="N302" s="74">
        <f t="shared" si="87"/>
        <v>0</v>
      </c>
      <c r="O302" s="56">
        <f>VLOOKUP(A302,'BENS MOVEIS'!$A:$C,3,0)</f>
        <v>4170577.16</v>
      </c>
      <c r="P302" s="56">
        <v>0</v>
      </c>
      <c r="Q302" s="72">
        <f t="shared" si="88"/>
        <v>4170577.16</v>
      </c>
      <c r="R302" s="57">
        <f t="shared" si="89"/>
        <v>5.4749287063453155E-5</v>
      </c>
      <c r="S302" s="70" t="str" cm="1">
        <f t="array" ref="S302">_xlfn.IFS(R302&gt;20%,"10",R302&gt;10%,"7",R302&gt;0%,"4",R302=0,"0")</f>
        <v>4</v>
      </c>
      <c r="T302" s="74">
        <f t="shared" si="90"/>
        <v>8</v>
      </c>
      <c r="U302" s="55" t="s">
        <v>772</v>
      </c>
      <c r="V302" s="71" t="str">
        <f t="shared" si="91"/>
        <v>10</v>
      </c>
      <c r="W302" s="74">
        <f t="shared" si="92"/>
        <v>40</v>
      </c>
      <c r="X302" s="55">
        <f>VLOOKUP(A302,'NOTAS AUDITORIA-CONTINUA-OM'!$A:$C,3,0)</f>
        <v>2</v>
      </c>
      <c r="Y302" s="57">
        <f>VLOOKUP(A302,'NOTAS AUDITORIA-CONTINUA-OM'!$A:$D,4,0)</f>
        <v>3.3692722371967657E-4</v>
      </c>
      <c r="Z302" s="71" t="str">
        <f t="shared" si="93"/>
        <v>4</v>
      </c>
      <c r="AA302" s="74">
        <f t="shared" si="94"/>
        <v>12</v>
      </c>
      <c r="AB302" s="55">
        <f>VLOOKUP(A302,'OM em FOCO'!$B:$G,6,0)</f>
        <v>0</v>
      </c>
      <c r="AC302" s="71">
        <f t="shared" si="95"/>
        <v>0</v>
      </c>
      <c r="AD302" s="74">
        <f t="shared" si="96"/>
        <v>0</v>
      </c>
      <c r="AE302" s="71">
        <f>VLOOKUP(A302,OM_SIAFI!$B:$E,4,0)</f>
        <v>0</v>
      </c>
      <c r="AF302" s="74">
        <f t="shared" si="97"/>
        <v>0</v>
      </c>
      <c r="AG302" s="71">
        <f>VLOOKUP(A302,OM_SIAFI!$B:$F,5,0)</f>
        <v>0</v>
      </c>
      <c r="AH302" s="74">
        <f t="shared" si="98"/>
        <v>0</v>
      </c>
      <c r="AI302" s="86">
        <f t="shared" si="99"/>
        <v>72</v>
      </c>
      <c r="AJ302" s="166">
        <f t="shared" si="101"/>
        <v>301</v>
      </c>
    </row>
    <row r="303" spans="1:36" x14ac:dyDescent="0.25">
      <c r="A303" s="55">
        <v>786000</v>
      </c>
      <c r="B303" s="55" t="s">
        <v>440</v>
      </c>
      <c r="C303" s="56">
        <v>0</v>
      </c>
      <c r="D303" s="63">
        <f t="shared" si="100"/>
        <v>0</v>
      </c>
      <c r="E303" s="70" t="str" cm="1">
        <f t="array" ref="E303">_xlfn.IFS(D303&gt;20%,"10",D303&gt;10%,"7",D303&gt;0%,"4",D303=0,"0")</f>
        <v>0</v>
      </c>
      <c r="F303" s="74">
        <f t="shared" si="82"/>
        <v>0</v>
      </c>
      <c r="G303" s="56">
        <f>VLOOKUP(A303,PAGAMENTO!$A:$C,3,0)</f>
        <v>45756116.159999996</v>
      </c>
      <c r="H303" s="57">
        <f t="shared" si="83"/>
        <v>1.745737180285591E-3</v>
      </c>
      <c r="I303" s="70" t="str" cm="1">
        <f t="array" ref="I303">_xlfn.IFS(H303&gt;20%,"10",H303&gt;10%,"7",H303&gt;0%,"4",H303=0,"0")</f>
        <v>4</v>
      </c>
      <c r="J303" s="74">
        <f t="shared" si="84"/>
        <v>12</v>
      </c>
      <c r="K303" s="56">
        <f>VLOOKUP(A303,MUNIC!C:E,3,0)</f>
        <v>0</v>
      </c>
      <c r="L303" s="57">
        <f t="shared" si="85"/>
        <v>0</v>
      </c>
      <c r="M303" s="70" t="str">
        <f t="shared" si="86"/>
        <v>0</v>
      </c>
      <c r="N303" s="74">
        <f t="shared" si="87"/>
        <v>0</v>
      </c>
      <c r="O303" s="56">
        <f>VLOOKUP(A303,'BENS MOVEIS'!$A:$C,3,0)</f>
        <v>3778431.71</v>
      </c>
      <c r="P303" s="56">
        <v>0</v>
      </c>
      <c r="Q303" s="72">
        <f t="shared" si="88"/>
        <v>3778431.71</v>
      </c>
      <c r="R303" s="57">
        <f t="shared" si="89"/>
        <v>4.9601394340452431E-5</v>
      </c>
      <c r="S303" s="70" t="str" cm="1">
        <f t="array" ref="S303">_xlfn.IFS(R303&gt;20%,"10",R303&gt;10%,"7",R303&gt;0%,"4",R303=0,"0")</f>
        <v>4</v>
      </c>
      <c r="T303" s="74">
        <f t="shared" si="90"/>
        <v>8</v>
      </c>
      <c r="U303" s="55" t="s">
        <v>772</v>
      </c>
      <c r="V303" s="71" t="str">
        <f t="shared" si="91"/>
        <v>10</v>
      </c>
      <c r="W303" s="74">
        <f t="shared" si="92"/>
        <v>40</v>
      </c>
      <c r="X303" s="55">
        <f>VLOOKUP(A303,'NOTAS AUDITORIA-CONTINUA-OM'!$A:$C,3,0)</f>
        <v>11</v>
      </c>
      <c r="Y303" s="57">
        <f>VLOOKUP(A303,'NOTAS AUDITORIA-CONTINUA-OM'!$A:$D,4,0)</f>
        <v>1.853099730458221E-3</v>
      </c>
      <c r="Z303" s="71" t="str">
        <f t="shared" si="93"/>
        <v>4</v>
      </c>
      <c r="AA303" s="74">
        <f t="shared" si="94"/>
        <v>12</v>
      </c>
      <c r="AB303" s="55">
        <f>VLOOKUP(A303,'OM em FOCO'!$B:$G,6,0)</f>
        <v>0</v>
      </c>
      <c r="AC303" s="71">
        <f t="shared" si="95"/>
        <v>0</v>
      </c>
      <c r="AD303" s="74">
        <f t="shared" si="96"/>
        <v>0</v>
      </c>
      <c r="AE303" s="71">
        <f>VLOOKUP(A303,OM_SIAFI!$B:$E,4,0)</f>
        <v>0</v>
      </c>
      <c r="AF303" s="74">
        <f t="shared" si="97"/>
        <v>0</v>
      </c>
      <c r="AG303" s="71">
        <f>VLOOKUP(A303,OM_SIAFI!$B:$F,5,0)</f>
        <v>0</v>
      </c>
      <c r="AH303" s="74">
        <f t="shared" si="98"/>
        <v>0</v>
      </c>
      <c r="AI303" s="86">
        <f t="shared" si="99"/>
        <v>72</v>
      </c>
      <c r="AJ303" s="166">
        <f t="shared" si="101"/>
        <v>302</v>
      </c>
    </row>
    <row r="304" spans="1:36" x14ac:dyDescent="0.25">
      <c r="A304" s="55">
        <v>787320</v>
      </c>
      <c r="B304" s="55" t="s">
        <v>469</v>
      </c>
      <c r="C304" s="56">
        <v>0</v>
      </c>
      <c r="D304" s="63">
        <f t="shared" si="100"/>
        <v>0</v>
      </c>
      <c r="E304" s="70" t="str" cm="1">
        <f t="array" ref="E304">_xlfn.IFS(D304&gt;20%,"10",D304&gt;10%,"7",D304&gt;0%,"4",D304=0,"0")</f>
        <v>0</v>
      </c>
      <c r="F304" s="74">
        <f t="shared" si="82"/>
        <v>0</v>
      </c>
      <c r="G304" s="56">
        <f>VLOOKUP(A304,PAGAMENTO!$A:$C,3,0)</f>
        <v>7118222.7599999998</v>
      </c>
      <c r="H304" s="57">
        <f t="shared" si="83"/>
        <v>2.7158218775024453E-4</v>
      </c>
      <c r="I304" s="70" t="str" cm="1">
        <f t="array" ref="I304">_xlfn.IFS(H304&gt;20%,"10",H304&gt;10%,"7",H304&gt;0%,"4",H304=0,"0")</f>
        <v>4</v>
      </c>
      <c r="J304" s="74">
        <f t="shared" si="84"/>
        <v>12</v>
      </c>
      <c r="K304" s="56">
        <f>VLOOKUP(A304,MUNIC!C:E,3,0)</f>
        <v>0</v>
      </c>
      <c r="L304" s="57">
        <f t="shared" si="85"/>
        <v>0</v>
      </c>
      <c r="M304" s="70" t="str">
        <f t="shared" si="86"/>
        <v>0</v>
      </c>
      <c r="N304" s="74">
        <f t="shared" si="87"/>
        <v>0</v>
      </c>
      <c r="O304" s="56">
        <f>VLOOKUP(A304,'BENS MOVEIS'!$A:$C,3,0)</f>
        <v>3606997.51</v>
      </c>
      <c r="P304" s="56">
        <v>0</v>
      </c>
      <c r="Q304" s="72">
        <f t="shared" si="88"/>
        <v>3606997.51</v>
      </c>
      <c r="R304" s="57">
        <f t="shared" si="89"/>
        <v>4.7350890424995929E-5</v>
      </c>
      <c r="S304" s="70" t="str" cm="1">
        <f t="array" ref="S304">_xlfn.IFS(R304&gt;20%,"10",R304&gt;10%,"7",R304&gt;0%,"4",R304=0,"0")</f>
        <v>4</v>
      </c>
      <c r="T304" s="74">
        <f t="shared" si="90"/>
        <v>8</v>
      </c>
      <c r="U304" s="55" t="s">
        <v>772</v>
      </c>
      <c r="V304" s="71" t="str">
        <f t="shared" si="91"/>
        <v>10</v>
      </c>
      <c r="W304" s="74">
        <f t="shared" si="92"/>
        <v>40</v>
      </c>
      <c r="X304" s="55">
        <f>VLOOKUP(A304,'NOTAS AUDITORIA-CONTINUA-OM'!$A:$C,3,0)</f>
        <v>7</v>
      </c>
      <c r="Y304" s="57">
        <f>VLOOKUP(A304,'NOTAS AUDITORIA-CONTINUA-OM'!$A:$D,4,0)</f>
        <v>1.1792452830188679E-3</v>
      </c>
      <c r="Z304" s="71" t="str">
        <f t="shared" si="93"/>
        <v>4</v>
      </c>
      <c r="AA304" s="74">
        <f t="shared" si="94"/>
        <v>12</v>
      </c>
      <c r="AB304" s="55">
        <f>VLOOKUP(A304,'OM em FOCO'!$B:$G,6,0)</f>
        <v>0</v>
      </c>
      <c r="AC304" s="71">
        <f t="shared" si="95"/>
        <v>0</v>
      </c>
      <c r="AD304" s="74">
        <f t="shared" si="96"/>
        <v>0</v>
      </c>
      <c r="AE304" s="71">
        <f>VLOOKUP(A304,OM_SIAFI!$B:$E,4,0)</f>
        <v>0</v>
      </c>
      <c r="AF304" s="74">
        <f t="shared" si="97"/>
        <v>0</v>
      </c>
      <c r="AG304" s="71">
        <f>VLOOKUP(A304,OM_SIAFI!$B:$F,5,0)</f>
        <v>0</v>
      </c>
      <c r="AH304" s="74">
        <f t="shared" si="98"/>
        <v>0</v>
      </c>
      <c r="AI304" s="86">
        <f t="shared" si="99"/>
        <v>72</v>
      </c>
      <c r="AJ304" s="166">
        <f t="shared" si="101"/>
        <v>303</v>
      </c>
    </row>
    <row r="305" spans="1:36" x14ac:dyDescent="0.25">
      <c r="A305" s="55">
        <v>791170</v>
      </c>
      <c r="B305" s="55" t="s">
        <v>534</v>
      </c>
      <c r="C305" s="56">
        <v>0</v>
      </c>
      <c r="D305" s="63">
        <f t="shared" si="100"/>
        <v>0</v>
      </c>
      <c r="E305" s="70" t="str" cm="1">
        <f t="array" ref="E305">_xlfn.IFS(D305&gt;20%,"10",D305&gt;10%,"7",D305&gt;0%,"4",D305=0,"0")</f>
        <v>0</v>
      </c>
      <c r="F305" s="74">
        <f t="shared" si="82"/>
        <v>0</v>
      </c>
      <c r="G305" s="56">
        <f>VLOOKUP(A305,PAGAMENTO!$A:$C,3,0)</f>
        <v>71133975.61999999</v>
      </c>
      <c r="H305" s="57">
        <f t="shared" si="83"/>
        <v>2.7139809154064958E-3</v>
      </c>
      <c r="I305" s="70" t="str" cm="1">
        <f t="array" ref="I305">_xlfn.IFS(H305&gt;20%,"10",H305&gt;10%,"7",H305&gt;0%,"4",H305=0,"0")</f>
        <v>4</v>
      </c>
      <c r="J305" s="74">
        <f t="shared" si="84"/>
        <v>12</v>
      </c>
      <c r="K305" s="56">
        <f>VLOOKUP(A305,MUNIC!C:E,3,0)</f>
        <v>0</v>
      </c>
      <c r="L305" s="57">
        <f t="shared" si="85"/>
        <v>0</v>
      </c>
      <c r="M305" s="70" t="str">
        <f t="shared" si="86"/>
        <v>0</v>
      </c>
      <c r="N305" s="74">
        <f t="shared" si="87"/>
        <v>0</v>
      </c>
      <c r="O305" s="56">
        <f>VLOOKUP(A305,'BENS MOVEIS'!$A:$C,3,0)</f>
        <v>3196984.68</v>
      </c>
      <c r="P305" s="56">
        <v>0</v>
      </c>
      <c r="Q305" s="72">
        <f t="shared" si="88"/>
        <v>3196984.68</v>
      </c>
      <c r="R305" s="57">
        <f t="shared" si="89"/>
        <v>4.196844351940534E-5</v>
      </c>
      <c r="S305" s="70" t="str" cm="1">
        <f t="array" ref="S305">_xlfn.IFS(R305&gt;20%,"10",R305&gt;10%,"7",R305&gt;0%,"4",R305=0,"0")</f>
        <v>4</v>
      </c>
      <c r="T305" s="74">
        <f t="shared" si="90"/>
        <v>8</v>
      </c>
      <c r="U305" s="55" t="s">
        <v>772</v>
      </c>
      <c r="V305" s="71" t="str">
        <f t="shared" si="91"/>
        <v>10</v>
      </c>
      <c r="W305" s="74">
        <f t="shared" si="92"/>
        <v>40</v>
      </c>
      <c r="X305" s="55">
        <f>VLOOKUP(A305,'NOTAS AUDITORIA-CONTINUA-OM'!$A:$C,3,0)</f>
        <v>8</v>
      </c>
      <c r="Y305" s="57">
        <f>VLOOKUP(A305,'NOTAS AUDITORIA-CONTINUA-OM'!$A:$D,4,0)</f>
        <v>1.3477088948787063E-3</v>
      </c>
      <c r="Z305" s="71" t="str">
        <f t="shared" si="93"/>
        <v>4</v>
      </c>
      <c r="AA305" s="74">
        <f t="shared" si="94"/>
        <v>12</v>
      </c>
      <c r="AB305" s="55">
        <f>VLOOKUP(A305,'OM em FOCO'!$B:$G,6,0)</f>
        <v>0</v>
      </c>
      <c r="AC305" s="71">
        <f t="shared" si="95"/>
        <v>0</v>
      </c>
      <c r="AD305" s="74">
        <f t="shared" si="96"/>
        <v>0</v>
      </c>
      <c r="AE305" s="71">
        <f>VLOOKUP(A305,OM_SIAFI!$B:$E,4,0)</f>
        <v>0</v>
      </c>
      <c r="AF305" s="74">
        <f t="shared" si="97"/>
        <v>0</v>
      </c>
      <c r="AG305" s="71">
        <f>VLOOKUP(A305,OM_SIAFI!$B:$F,5,0)</f>
        <v>0</v>
      </c>
      <c r="AH305" s="74">
        <f t="shared" si="98"/>
        <v>0</v>
      </c>
      <c r="AI305" s="86">
        <f t="shared" si="99"/>
        <v>72</v>
      </c>
      <c r="AJ305" s="166">
        <f t="shared" si="101"/>
        <v>304</v>
      </c>
    </row>
    <row r="306" spans="1:36" x14ac:dyDescent="0.25">
      <c r="A306" s="55">
        <v>783510</v>
      </c>
      <c r="B306" s="55" t="s">
        <v>381</v>
      </c>
      <c r="C306" s="56">
        <v>0</v>
      </c>
      <c r="D306" s="63">
        <f t="shared" si="100"/>
        <v>0</v>
      </c>
      <c r="E306" s="70" t="str" cm="1">
        <f t="array" ref="E306">_xlfn.IFS(D306&gt;20%,"10",D306&gt;10%,"7",D306&gt;0%,"4",D306=0,"0")</f>
        <v>0</v>
      </c>
      <c r="F306" s="74">
        <f t="shared" si="82"/>
        <v>0</v>
      </c>
      <c r="G306" s="56">
        <f>VLOOKUP(A306,PAGAMENTO!$A:$C,3,0)</f>
        <v>9230457.7799999993</v>
      </c>
      <c r="H306" s="57">
        <f t="shared" si="83"/>
        <v>3.5217047883293062E-4</v>
      </c>
      <c r="I306" s="70" t="str" cm="1">
        <f t="array" ref="I306">_xlfn.IFS(H306&gt;20%,"10",H306&gt;10%,"7",H306&gt;0%,"4",H306=0,"0")</f>
        <v>4</v>
      </c>
      <c r="J306" s="74">
        <f t="shared" si="84"/>
        <v>12</v>
      </c>
      <c r="K306" s="56">
        <f>VLOOKUP(A306,MUNIC!C:E,3,0)</f>
        <v>0</v>
      </c>
      <c r="L306" s="57">
        <f t="shared" si="85"/>
        <v>0</v>
      </c>
      <c r="M306" s="70" t="str">
        <f t="shared" si="86"/>
        <v>0</v>
      </c>
      <c r="N306" s="74">
        <f t="shared" si="87"/>
        <v>0</v>
      </c>
      <c r="O306" s="56">
        <f>VLOOKUP(A306,'BENS MOVEIS'!$A:$C,3,0)</f>
        <v>2995527.56</v>
      </c>
      <c r="P306" s="56">
        <v>0</v>
      </c>
      <c r="Q306" s="72">
        <f t="shared" si="88"/>
        <v>2995527.56</v>
      </c>
      <c r="R306" s="57">
        <f t="shared" si="89"/>
        <v>3.9323813466845292E-5</v>
      </c>
      <c r="S306" s="70" t="str" cm="1">
        <f t="array" ref="S306">_xlfn.IFS(R306&gt;20%,"10",R306&gt;10%,"7",R306&gt;0%,"4",R306=0,"0")</f>
        <v>4</v>
      </c>
      <c r="T306" s="74">
        <f t="shared" si="90"/>
        <v>8</v>
      </c>
      <c r="U306" s="55" t="s">
        <v>772</v>
      </c>
      <c r="V306" s="71" t="str">
        <f t="shared" si="91"/>
        <v>10</v>
      </c>
      <c r="W306" s="74">
        <f t="shared" si="92"/>
        <v>40</v>
      </c>
      <c r="X306" s="55">
        <f>VLOOKUP(A306,'NOTAS AUDITORIA-CONTINUA-OM'!$A:$C,3,0)</f>
        <v>5</v>
      </c>
      <c r="Y306" s="57">
        <f>VLOOKUP(A306,'NOTAS AUDITORIA-CONTINUA-OM'!$A:$D,4,0)</f>
        <v>8.4231805929919142E-4</v>
      </c>
      <c r="Z306" s="71" t="str">
        <f t="shared" si="93"/>
        <v>4</v>
      </c>
      <c r="AA306" s="74">
        <f t="shared" si="94"/>
        <v>12</v>
      </c>
      <c r="AB306" s="55">
        <f>VLOOKUP(A306,'OM em FOCO'!$B:$G,6,0)</f>
        <v>0</v>
      </c>
      <c r="AC306" s="71">
        <f t="shared" si="95"/>
        <v>0</v>
      </c>
      <c r="AD306" s="74">
        <f t="shared" si="96"/>
        <v>0</v>
      </c>
      <c r="AE306" s="71">
        <f>VLOOKUP(A306,OM_SIAFI!$B:$E,4,0)</f>
        <v>0</v>
      </c>
      <c r="AF306" s="74">
        <f t="shared" si="97"/>
        <v>0</v>
      </c>
      <c r="AG306" s="71">
        <f>VLOOKUP(A306,OM_SIAFI!$B:$F,5,0)</f>
        <v>0</v>
      </c>
      <c r="AH306" s="74">
        <f t="shared" si="98"/>
        <v>0</v>
      </c>
      <c r="AI306" s="86">
        <f t="shared" si="99"/>
        <v>72</v>
      </c>
      <c r="AJ306" s="166">
        <f t="shared" si="101"/>
        <v>305</v>
      </c>
    </row>
    <row r="307" spans="1:36" x14ac:dyDescent="0.25">
      <c r="A307" s="55">
        <v>781361</v>
      </c>
      <c r="B307" s="55" t="s">
        <v>333</v>
      </c>
      <c r="C307" s="56">
        <v>0</v>
      </c>
      <c r="D307" s="63">
        <f t="shared" si="100"/>
        <v>0</v>
      </c>
      <c r="E307" s="70" t="str" cm="1">
        <f t="array" ref="E307">_xlfn.IFS(D307&gt;20%,"10",D307&gt;10%,"7",D307&gt;0%,"4",D307=0,"0")</f>
        <v>0</v>
      </c>
      <c r="F307" s="74">
        <f t="shared" si="82"/>
        <v>0</v>
      </c>
      <c r="G307" s="56">
        <f>VLOOKUP(A307,PAGAMENTO!$A:$C,3,0)</f>
        <v>5740359.3999999994</v>
      </c>
      <c r="H307" s="57">
        <f t="shared" si="83"/>
        <v>2.1901244410124093E-4</v>
      </c>
      <c r="I307" s="70" t="str" cm="1">
        <f t="array" ref="I307">_xlfn.IFS(H307&gt;20%,"10",H307&gt;10%,"7",H307&gt;0%,"4",H307=0,"0")</f>
        <v>4</v>
      </c>
      <c r="J307" s="74">
        <f t="shared" si="84"/>
        <v>12</v>
      </c>
      <c r="K307" s="56">
        <f>VLOOKUP(A307,MUNIC!C:E,3,0)</f>
        <v>0</v>
      </c>
      <c r="L307" s="57">
        <f t="shared" si="85"/>
        <v>0</v>
      </c>
      <c r="M307" s="70" t="str">
        <f t="shared" si="86"/>
        <v>0</v>
      </c>
      <c r="N307" s="74">
        <f t="shared" si="87"/>
        <v>0</v>
      </c>
      <c r="O307" s="56">
        <f>VLOOKUP(A307,'BENS MOVEIS'!$A:$C,3,0)</f>
        <v>2979269.13</v>
      </c>
      <c r="P307" s="56">
        <v>0</v>
      </c>
      <c r="Q307" s="72">
        <f t="shared" si="88"/>
        <v>2979269.13</v>
      </c>
      <c r="R307" s="57">
        <f t="shared" si="89"/>
        <v>3.911038078903552E-5</v>
      </c>
      <c r="S307" s="70" t="str" cm="1">
        <f t="array" ref="S307">_xlfn.IFS(R307&gt;20%,"10",R307&gt;10%,"7",R307&gt;0%,"4",R307=0,"0")</f>
        <v>4</v>
      </c>
      <c r="T307" s="74">
        <f t="shared" si="90"/>
        <v>8</v>
      </c>
      <c r="U307" s="55" t="s">
        <v>772</v>
      </c>
      <c r="V307" s="71" t="str">
        <f t="shared" si="91"/>
        <v>10</v>
      </c>
      <c r="W307" s="74">
        <f t="shared" si="92"/>
        <v>40</v>
      </c>
      <c r="X307" s="55">
        <f>VLOOKUP(A307,'NOTAS AUDITORIA-CONTINUA-OM'!$A:$C,3,0)</f>
        <v>1</v>
      </c>
      <c r="Y307" s="57">
        <f>VLOOKUP(A307,'NOTAS AUDITORIA-CONTINUA-OM'!$A:$D,4,0)</f>
        <v>1.6846361185983828E-4</v>
      </c>
      <c r="Z307" s="71" t="str">
        <f t="shared" si="93"/>
        <v>4</v>
      </c>
      <c r="AA307" s="74">
        <f t="shared" si="94"/>
        <v>12</v>
      </c>
      <c r="AB307" s="55">
        <f>VLOOKUP(A307,'OM em FOCO'!$B:$G,6,0)</f>
        <v>0</v>
      </c>
      <c r="AC307" s="71">
        <f t="shared" si="95"/>
        <v>0</v>
      </c>
      <c r="AD307" s="74">
        <f t="shared" si="96"/>
        <v>0</v>
      </c>
      <c r="AE307" s="71">
        <f>VLOOKUP(A307,OM_SIAFI!$B:$E,4,0)</f>
        <v>0</v>
      </c>
      <c r="AF307" s="74">
        <f t="shared" si="97"/>
        <v>0</v>
      </c>
      <c r="AG307" s="71">
        <f>VLOOKUP(A307,OM_SIAFI!$B:$F,5,0)</f>
        <v>0</v>
      </c>
      <c r="AH307" s="74">
        <f t="shared" si="98"/>
        <v>0</v>
      </c>
      <c r="AI307" s="86">
        <f t="shared" si="99"/>
        <v>72</v>
      </c>
      <c r="AJ307" s="166">
        <f t="shared" si="101"/>
        <v>306</v>
      </c>
    </row>
    <row r="308" spans="1:36" x14ac:dyDescent="0.25">
      <c r="A308" s="55">
        <v>782314</v>
      </c>
      <c r="B308" s="55" t="s">
        <v>350</v>
      </c>
      <c r="C308" s="56">
        <v>0</v>
      </c>
      <c r="D308" s="63">
        <f t="shared" si="100"/>
        <v>0</v>
      </c>
      <c r="E308" s="70" t="str" cm="1">
        <f t="array" ref="E308">_xlfn.IFS(D308&gt;20%,"10",D308&gt;10%,"7",D308&gt;0%,"4",D308=0,"0")</f>
        <v>0</v>
      </c>
      <c r="F308" s="74">
        <f t="shared" si="82"/>
        <v>0</v>
      </c>
      <c r="G308" s="56">
        <f>VLOOKUP(A308,PAGAMENTO!$A:$C,3,0)</f>
        <v>5071115.33</v>
      </c>
      <c r="H308" s="57">
        <f t="shared" si="83"/>
        <v>1.9347871541676833E-4</v>
      </c>
      <c r="I308" s="70" t="str" cm="1">
        <f t="array" ref="I308">_xlfn.IFS(H308&gt;20%,"10",H308&gt;10%,"7",H308&gt;0%,"4",H308=0,"0")</f>
        <v>4</v>
      </c>
      <c r="J308" s="74">
        <f t="shared" si="84"/>
        <v>12</v>
      </c>
      <c r="K308" s="56">
        <f>VLOOKUP(A308,MUNIC!C:E,3,0)</f>
        <v>0</v>
      </c>
      <c r="L308" s="57">
        <f t="shared" si="85"/>
        <v>0</v>
      </c>
      <c r="M308" s="70" t="str">
        <f t="shared" si="86"/>
        <v>0</v>
      </c>
      <c r="N308" s="74">
        <f t="shared" si="87"/>
        <v>0</v>
      </c>
      <c r="O308" s="56">
        <f>VLOOKUP(A308,'BENS MOVEIS'!$A:$C,3,0)</f>
        <v>2972340.91</v>
      </c>
      <c r="P308" s="56">
        <v>0</v>
      </c>
      <c r="Q308" s="72">
        <f t="shared" si="88"/>
        <v>2972340.91</v>
      </c>
      <c r="R308" s="57">
        <f t="shared" si="89"/>
        <v>3.9019430522185942E-5</v>
      </c>
      <c r="S308" s="70" t="str" cm="1">
        <f t="array" ref="S308">_xlfn.IFS(R308&gt;20%,"10",R308&gt;10%,"7",R308&gt;0%,"4",R308=0,"0")</f>
        <v>4</v>
      </c>
      <c r="T308" s="74">
        <f t="shared" si="90"/>
        <v>8</v>
      </c>
      <c r="U308" s="55" t="s">
        <v>772</v>
      </c>
      <c r="V308" s="71" t="str">
        <f t="shared" si="91"/>
        <v>10</v>
      </c>
      <c r="W308" s="74">
        <f t="shared" si="92"/>
        <v>40</v>
      </c>
      <c r="X308" s="55">
        <f>VLOOKUP(A308,'NOTAS AUDITORIA-CONTINUA-OM'!$A:$C,3,0)</f>
        <v>4</v>
      </c>
      <c r="Y308" s="57">
        <f>VLOOKUP(A308,'NOTAS AUDITORIA-CONTINUA-OM'!$A:$D,4,0)</f>
        <v>6.7385444743935314E-4</v>
      </c>
      <c r="Z308" s="71" t="str">
        <f t="shared" si="93"/>
        <v>4</v>
      </c>
      <c r="AA308" s="74">
        <f t="shared" si="94"/>
        <v>12</v>
      </c>
      <c r="AB308" s="55">
        <f>VLOOKUP(A308,'OM em FOCO'!$B:$G,6,0)</f>
        <v>0</v>
      </c>
      <c r="AC308" s="71">
        <f t="shared" si="95"/>
        <v>0</v>
      </c>
      <c r="AD308" s="74">
        <f t="shared" si="96"/>
        <v>0</v>
      </c>
      <c r="AE308" s="71">
        <f>VLOOKUP(A308,OM_SIAFI!$B:$E,4,0)</f>
        <v>0</v>
      </c>
      <c r="AF308" s="74">
        <f t="shared" si="97"/>
        <v>0</v>
      </c>
      <c r="AG308" s="71">
        <f>VLOOKUP(A308,OM_SIAFI!$B:$F,5,0)</f>
        <v>0</v>
      </c>
      <c r="AH308" s="74">
        <f t="shared" si="98"/>
        <v>0</v>
      </c>
      <c r="AI308" s="86">
        <f t="shared" si="99"/>
        <v>72</v>
      </c>
      <c r="AJ308" s="166">
        <f t="shared" si="101"/>
        <v>307</v>
      </c>
    </row>
    <row r="309" spans="1:36" x14ac:dyDescent="0.25">
      <c r="A309" s="55">
        <v>789510</v>
      </c>
      <c r="B309" s="55" t="s">
        <v>522</v>
      </c>
      <c r="C309" s="56">
        <v>0</v>
      </c>
      <c r="D309" s="63">
        <f t="shared" si="100"/>
        <v>0</v>
      </c>
      <c r="E309" s="70" t="str" cm="1">
        <f t="array" ref="E309">_xlfn.IFS(D309&gt;20%,"10",D309&gt;10%,"7",D309&gt;0%,"4",D309=0,"0")</f>
        <v>0</v>
      </c>
      <c r="F309" s="74">
        <f t="shared" si="82"/>
        <v>0</v>
      </c>
      <c r="G309" s="56">
        <f>VLOOKUP(A309,PAGAMENTO!$A:$C,3,0)</f>
        <v>5274029.3100000005</v>
      </c>
      <c r="H309" s="57">
        <f t="shared" si="83"/>
        <v>2.0122051059114546E-4</v>
      </c>
      <c r="I309" s="70" t="str" cm="1">
        <f t="array" ref="I309">_xlfn.IFS(H309&gt;20%,"10",H309&gt;10%,"7",H309&gt;0%,"4",H309=0,"0")</f>
        <v>4</v>
      </c>
      <c r="J309" s="74">
        <f t="shared" si="84"/>
        <v>12</v>
      </c>
      <c r="K309" s="56">
        <f>VLOOKUP(A309,MUNIC!C:E,3,0)</f>
        <v>0</v>
      </c>
      <c r="L309" s="57">
        <f t="shared" si="85"/>
        <v>0</v>
      </c>
      <c r="M309" s="70" t="str">
        <f t="shared" si="86"/>
        <v>0</v>
      </c>
      <c r="N309" s="74">
        <f t="shared" si="87"/>
        <v>0</v>
      </c>
      <c r="O309" s="56">
        <f>VLOOKUP(A309,'BENS MOVEIS'!$A:$C,3,0)</f>
        <v>2863459.14</v>
      </c>
      <c r="P309" s="56">
        <v>0</v>
      </c>
      <c r="Q309" s="72">
        <f t="shared" si="88"/>
        <v>2863459.14</v>
      </c>
      <c r="R309" s="57">
        <f t="shared" si="89"/>
        <v>3.7590084162434892E-5</v>
      </c>
      <c r="S309" s="70" t="str" cm="1">
        <f t="array" ref="S309">_xlfn.IFS(R309&gt;20%,"10",R309&gt;10%,"7",R309&gt;0%,"4",R309=0,"0")</f>
        <v>4</v>
      </c>
      <c r="T309" s="74">
        <f t="shared" si="90"/>
        <v>8</v>
      </c>
      <c r="U309" s="55" t="s">
        <v>772</v>
      </c>
      <c r="V309" s="71" t="str">
        <f t="shared" si="91"/>
        <v>10</v>
      </c>
      <c r="W309" s="74">
        <f t="shared" si="92"/>
        <v>40</v>
      </c>
      <c r="X309" s="55">
        <f>VLOOKUP(A309,'NOTAS AUDITORIA-CONTINUA-OM'!$A:$C,3,0)</f>
        <v>2</v>
      </c>
      <c r="Y309" s="57">
        <f>VLOOKUP(A309,'NOTAS AUDITORIA-CONTINUA-OM'!$A:$D,4,0)</f>
        <v>3.3692722371967657E-4</v>
      </c>
      <c r="Z309" s="71" t="str">
        <f t="shared" si="93"/>
        <v>4</v>
      </c>
      <c r="AA309" s="74">
        <f t="shared" si="94"/>
        <v>12</v>
      </c>
      <c r="AB309" s="55">
        <f>VLOOKUP(A309,'OM em FOCO'!$B:$G,6,0)</f>
        <v>0</v>
      </c>
      <c r="AC309" s="71">
        <f t="shared" si="95"/>
        <v>0</v>
      </c>
      <c r="AD309" s="74">
        <f t="shared" si="96"/>
        <v>0</v>
      </c>
      <c r="AE309" s="71">
        <f>VLOOKUP(A309,OM_SIAFI!$B:$E,4,0)</f>
        <v>0</v>
      </c>
      <c r="AF309" s="74">
        <f t="shared" si="97"/>
        <v>0</v>
      </c>
      <c r="AG309" s="71">
        <f>VLOOKUP(A309,OM_SIAFI!$B:$F,5,0)</f>
        <v>0</v>
      </c>
      <c r="AH309" s="74">
        <f t="shared" si="98"/>
        <v>0</v>
      </c>
      <c r="AI309" s="86">
        <f t="shared" si="99"/>
        <v>72</v>
      </c>
      <c r="AJ309" s="166">
        <f t="shared" si="101"/>
        <v>308</v>
      </c>
    </row>
    <row r="310" spans="1:36" x14ac:dyDescent="0.25">
      <c r="A310" s="55">
        <v>740000</v>
      </c>
      <c r="B310" s="55" t="s">
        <v>217</v>
      </c>
      <c r="C310" s="56">
        <v>0</v>
      </c>
      <c r="D310" s="63">
        <f t="shared" si="100"/>
        <v>0</v>
      </c>
      <c r="E310" s="70" t="str" cm="1">
        <f t="array" ref="E310">_xlfn.IFS(D310&gt;20%,"10",D310&gt;10%,"7",D310&gt;0%,"4",D310=0,"0")</f>
        <v>0</v>
      </c>
      <c r="F310" s="74">
        <f t="shared" si="82"/>
        <v>0</v>
      </c>
      <c r="G310" s="56">
        <f>VLOOKUP(A310,PAGAMENTO!$A:$C,3,0)</f>
        <v>22375717</v>
      </c>
      <c r="H310" s="57">
        <f t="shared" si="83"/>
        <v>8.5370272611984656E-4</v>
      </c>
      <c r="I310" s="70" t="str" cm="1">
        <f t="array" ref="I310">_xlfn.IFS(H310&gt;20%,"10",H310&gt;10%,"7",H310&gt;0%,"4",H310=0,"0")</f>
        <v>4</v>
      </c>
      <c r="J310" s="74">
        <f t="shared" si="84"/>
        <v>12</v>
      </c>
      <c r="K310" s="56">
        <f>VLOOKUP(A310,MUNIC!C:E,3,0)</f>
        <v>0</v>
      </c>
      <c r="L310" s="57">
        <f t="shared" si="85"/>
        <v>0</v>
      </c>
      <c r="M310" s="70" t="str">
        <f t="shared" si="86"/>
        <v>0</v>
      </c>
      <c r="N310" s="74">
        <f t="shared" si="87"/>
        <v>0</v>
      </c>
      <c r="O310" s="56">
        <f>VLOOKUP(A310,'BENS MOVEIS'!$A:$C,3,0)</f>
        <v>2813574.55</v>
      </c>
      <c r="P310" s="56">
        <v>0</v>
      </c>
      <c r="Q310" s="72">
        <f t="shared" si="88"/>
        <v>2813574.55</v>
      </c>
      <c r="R310" s="57">
        <f t="shared" si="89"/>
        <v>3.6935223783840991E-5</v>
      </c>
      <c r="S310" s="70" t="str" cm="1">
        <f t="array" ref="S310">_xlfn.IFS(R310&gt;20%,"10",R310&gt;10%,"7",R310&gt;0%,"4",R310=0,"0")</f>
        <v>4</v>
      </c>
      <c r="T310" s="74">
        <f t="shared" si="90"/>
        <v>8</v>
      </c>
      <c r="U310" s="55" t="s">
        <v>772</v>
      </c>
      <c r="V310" s="71" t="str">
        <f t="shared" si="91"/>
        <v>10</v>
      </c>
      <c r="W310" s="74">
        <f t="shared" si="92"/>
        <v>40</v>
      </c>
      <c r="X310" s="55">
        <f>VLOOKUP(A310,'NOTAS AUDITORIA-CONTINUA-OM'!$A:$C,3,0)</f>
        <v>1</v>
      </c>
      <c r="Y310" s="57">
        <f>VLOOKUP(A310,'NOTAS AUDITORIA-CONTINUA-OM'!$A:$D,4,0)</f>
        <v>1.6846361185983828E-4</v>
      </c>
      <c r="Z310" s="71" t="str">
        <f t="shared" si="93"/>
        <v>4</v>
      </c>
      <c r="AA310" s="74">
        <f t="shared" si="94"/>
        <v>12</v>
      </c>
      <c r="AB310" s="55">
        <f>VLOOKUP(A310,'OM em FOCO'!$B:$G,6,0)</f>
        <v>0</v>
      </c>
      <c r="AC310" s="71">
        <f t="shared" si="95"/>
        <v>0</v>
      </c>
      <c r="AD310" s="74">
        <f t="shared" si="96"/>
        <v>0</v>
      </c>
      <c r="AE310" s="71">
        <f>VLOOKUP(A310,OM_SIAFI!$B:$E,4,0)</f>
        <v>0</v>
      </c>
      <c r="AF310" s="74">
        <f t="shared" si="97"/>
        <v>0</v>
      </c>
      <c r="AG310" s="71">
        <f>VLOOKUP(A310,OM_SIAFI!$B:$F,5,0)</f>
        <v>0</v>
      </c>
      <c r="AH310" s="74">
        <f t="shared" si="98"/>
        <v>0</v>
      </c>
      <c r="AI310" s="86">
        <f t="shared" si="99"/>
        <v>72</v>
      </c>
      <c r="AJ310" s="166">
        <f t="shared" si="101"/>
        <v>309</v>
      </c>
    </row>
    <row r="311" spans="1:36" x14ac:dyDescent="0.25">
      <c r="A311" s="55">
        <v>786106</v>
      </c>
      <c r="B311" s="55" t="s">
        <v>447</v>
      </c>
      <c r="C311" s="56">
        <v>0</v>
      </c>
      <c r="D311" s="63">
        <f t="shared" si="100"/>
        <v>0</v>
      </c>
      <c r="E311" s="70" t="str" cm="1">
        <f t="array" ref="E311">_xlfn.IFS(D311&gt;20%,"10",D311&gt;10%,"7",D311&gt;0%,"4",D311=0,"0")</f>
        <v>0</v>
      </c>
      <c r="F311" s="74">
        <f t="shared" si="82"/>
        <v>0</v>
      </c>
      <c r="G311" s="56">
        <f>VLOOKUP(A311,PAGAMENTO!$A:$C,3,0)</f>
        <v>5016489.7600000007</v>
      </c>
      <c r="H311" s="57">
        <f t="shared" si="83"/>
        <v>1.9139458117316621E-4</v>
      </c>
      <c r="I311" s="70" t="str" cm="1">
        <f t="array" ref="I311">_xlfn.IFS(H311&gt;20%,"10",H311&gt;10%,"7",H311&gt;0%,"4",H311=0,"0")</f>
        <v>4</v>
      </c>
      <c r="J311" s="74">
        <f t="shared" si="84"/>
        <v>12</v>
      </c>
      <c r="K311" s="56">
        <f>VLOOKUP(A311,MUNIC!C:E,3,0)</f>
        <v>0</v>
      </c>
      <c r="L311" s="57">
        <f t="shared" si="85"/>
        <v>0</v>
      </c>
      <c r="M311" s="70" t="str">
        <f t="shared" si="86"/>
        <v>0</v>
      </c>
      <c r="N311" s="74">
        <f t="shared" si="87"/>
        <v>0</v>
      </c>
      <c r="O311" s="56">
        <f>VLOOKUP(A311,'BENS MOVEIS'!$A:$C,3,0)</f>
        <v>2484241.36</v>
      </c>
      <c r="P311" s="56">
        <v>0</v>
      </c>
      <c r="Q311" s="72">
        <f t="shared" si="88"/>
        <v>2484241.36</v>
      </c>
      <c r="R311" s="57">
        <f t="shared" si="89"/>
        <v>3.2611899537075886E-5</v>
      </c>
      <c r="S311" s="70" t="str" cm="1">
        <f t="array" ref="S311">_xlfn.IFS(R311&gt;20%,"10",R311&gt;10%,"7",R311&gt;0%,"4",R311=0,"0")</f>
        <v>4</v>
      </c>
      <c r="T311" s="74">
        <f t="shared" si="90"/>
        <v>8</v>
      </c>
      <c r="U311" s="55" t="s">
        <v>772</v>
      </c>
      <c r="V311" s="71" t="str">
        <f t="shared" si="91"/>
        <v>10</v>
      </c>
      <c r="W311" s="74">
        <f t="shared" si="92"/>
        <v>40</v>
      </c>
      <c r="X311" s="55">
        <f>VLOOKUP(A311,'NOTAS AUDITORIA-CONTINUA-OM'!$A:$C,3,0)</f>
        <v>2</v>
      </c>
      <c r="Y311" s="57">
        <f>VLOOKUP(A311,'NOTAS AUDITORIA-CONTINUA-OM'!$A:$D,4,0)</f>
        <v>3.3692722371967657E-4</v>
      </c>
      <c r="Z311" s="71" t="str">
        <f t="shared" si="93"/>
        <v>4</v>
      </c>
      <c r="AA311" s="74">
        <f t="shared" si="94"/>
        <v>12</v>
      </c>
      <c r="AB311" s="55">
        <f>VLOOKUP(A311,'OM em FOCO'!$B:$G,6,0)</f>
        <v>0</v>
      </c>
      <c r="AC311" s="71">
        <f t="shared" si="95"/>
        <v>0</v>
      </c>
      <c r="AD311" s="74">
        <f t="shared" si="96"/>
        <v>0</v>
      </c>
      <c r="AE311" s="71">
        <f>VLOOKUP(A311,OM_SIAFI!$B:$E,4,0)</f>
        <v>0</v>
      </c>
      <c r="AF311" s="74">
        <f t="shared" si="97"/>
        <v>0</v>
      </c>
      <c r="AG311" s="71">
        <f>VLOOKUP(A311,OM_SIAFI!$B:$F,5,0)</f>
        <v>0</v>
      </c>
      <c r="AH311" s="74">
        <f t="shared" si="98"/>
        <v>0</v>
      </c>
      <c r="AI311" s="86">
        <f t="shared" si="99"/>
        <v>72</v>
      </c>
      <c r="AJ311" s="166">
        <f t="shared" si="101"/>
        <v>310</v>
      </c>
    </row>
    <row r="312" spans="1:36" x14ac:dyDescent="0.25">
      <c r="A312" s="55">
        <v>782400</v>
      </c>
      <c r="B312" s="55" t="s">
        <v>354</v>
      </c>
      <c r="C312" s="56">
        <v>0</v>
      </c>
      <c r="D312" s="63">
        <f t="shared" si="100"/>
        <v>0</v>
      </c>
      <c r="E312" s="70" t="str" cm="1">
        <f t="array" ref="E312">_xlfn.IFS(D312&gt;20%,"10",D312&gt;10%,"7",D312&gt;0%,"4",D312=0,"0")</f>
        <v>0</v>
      </c>
      <c r="F312" s="74">
        <f t="shared" si="82"/>
        <v>0</v>
      </c>
      <c r="G312" s="56">
        <f>VLOOKUP(A312,PAGAMENTO!$A:$C,3,0)</f>
        <v>6210474.2700000014</v>
      </c>
      <c r="H312" s="57">
        <f t="shared" si="83"/>
        <v>2.3694877866019511E-4</v>
      </c>
      <c r="I312" s="70" t="str" cm="1">
        <f t="array" ref="I312">_xlfn.IFS(H312&gt;20%,"10",H312&gt;10%,"7",H312&gt;0%,"4",H312=0,"0")</f>
        <v>4</v>
      </c>
      <c r="J312" s="74">
        <f t="shared" si="84"/>
        <v>12</v>
      </c>
      <c r="K312" s="56">
        <f>VLOOKUP(A312,MUNIC!C:E,3,0)</f>
        <v>0</v>
      </c>
      <c r="L312" s="57">
        <f t="shared" si="85"/>
        <v>0</v>
      </c>
      <c r="M312" s="70" t="str">
        <f t="shared" si="86"/>
        <v>0</v>
      </c>
      <c r="N312" s="74">
        <f t="shared" si="87"/>
        <v>0</v>
      </c>
      <c r="O312" s="56">
        <f>VLOOKUP(A312,'BENS MOVEIS'!$A:$C,3,0)</f>
        <v>2391422.92</v>
      </c>
      <c r="P312" s="56">
        <v>0</v>
      </c>
      <c r="Q312" s="72">
        <f t="shared" si="88"/>
        <v>2391422.92</v>
      </c>
      <c r="R312" s="57">
        <f t="shared" si="89"/>
        <v>3.1393424678228797E-5</v>
      </c>
      <c r="S312" s="70" t="str" cm="1">
        <f t="array" ref="S312">_xlfn.IFS(R312&gt;20%,"10",R312&gt;10%,"7",R312&gt;0%,"4",R312=0,"0")</f>
        <v>4</v>
      </c>
      <c r="T312" s="74">
        <f t="shared" si="90"/>
        <v>8</v>
      </c>
      <c r="U312" s="55" t="s">
        <v>772</v>
      </c>
      <c r="V312" s="71" t="str">
        <f t="shared" si="91"/>
        <v>10</v>
      </c>
      <c r="W312" s="74">
        <f t="shared" si="92"/>
        <v>40</v>
      </c>
      <c r="X312" s="55">
        <f>VLOOKUP(A312,'NOTAS AUDITORIA-CONTINUA-OM'!$A:$C,3,0)</f>
        <v>3</v>
      </c>
      <c r="Y312" s="57">
        <f>VLOOKUP(A312,'NOTAS AUDITORIA-CONTINUA-OM'!$A:$D,4,0)</f>
        <v>5.0539083557951485E-4</v>
      </c>
      <c r="Z312" s="71" t="str">
        <f t="shared" si="93"/>
        <v>4</v>
      </c>
      <c r="AA312" s="74">
        <f t="shared" si="94"/>
        <v>12</v>
      </c>
      <c r="AB312" s="55">
        <f>VLOOKUP(A312,'OM em FOCO'!$B:$G,6,0)</f>
        <v>0</v>
      </c>
      <c r="AC312" s="71">
        <f t="shared" si="95"/>
        <v>0</v>
      </c>
      <c r="AD312" s="74">
        <f t="shared" si="96"/>
        <v>0</v>
      </c>
      <c r="AE312" s="71">
        <f>VLOOKUP(A312,OM_SIAFI!$B:$E,4,0)</f>
        <v>0</v>
      </c>
      <c r="AF312" s="74">
        <f t="shared" si="97"/>
        <v>0</v>
      </c>
      <c r="AG312" s="71">
        <f>VLOOKUP(A312,OM_SIAFI!$B:$F,5,0)</f>
        <v>0</v>
      </c>
      <c r="AH312" s="74">
        <f t="shared" si="98"/>
        <v>0</v>
      </c>
      <c r="AI312" s="86">
        <f t="shared" si="99"/>
        <v>72</v>
      </c>
      <c r="AJ312" s="166">
        <f t="shared" si="101"/>
        <v>311</v>
      </c>
    </row>
    <row r="313" spans="1:36" x14ac:dyDescent="0.25">
      <c r="A313" s="55">
        <v>795390</v>
      </c>
      <c r="B313" s="55" t="s">
        <v>594</v>
      </c>
      <c r="C313" s="56">
        <v>0</v>
      </c>
      <c r="D313" s="63">
        <f t="shared" si="100"/>
        <v>0</v>
      </c>
      <c r="E313" s="70" t="str" cm="1">
        <f t="array" ref="E313">_xlfn.IFS(D313&gt;20%,"10",D313&gt;10%,"7",D313&gt;0%,"4",D313=0,"0")</f>
        <v>0</v>
      </c>
      <c r="F313" s="74">
        <f t="shared" si="82"/>
        <v>0</v>
      </c>
      <c r="G313" s="56">
        <f>VLOOKUP(A313,PAGAMENTO!$A:$C,3,0)</f>
        <v>20958995.66</v>
      </c>
      <c r="H313" s="57">
        <f t="shared" si="83"/>
        <v>7.9965043049463099E-4</v>
      </c>
      <c r="I313" s="70" t="str" cm="1">
        <f t="array" ref="I313">_xlfn.IFS(H313&gt;20%,"10",H313&gt;10%,"7",H313&gt;0%,"4",H313=0,"0")</f>
        <v>4</v>
      </c>
      <c r="J313" s="74">
        <f t="shared" si="84"/>
        <v>12</v>
      </c>
      <c r="K313" s="56">
        <f>VLOOKUP(A313,MUNIC!C:E,3,0)</f>
        <v>0</v>
      </c>
      <c r="L313" s="57">
        <f t="shared" si="85"/>
        <v>0</v>
      </c>
      <c r="M313" s="70" t="str">
        <f t="shared" si="86"/>
        <v>0</v>
      </c>
      <c r="N313" s="74">
        <f t="shared" si="87"/>
        <v>0</v>
      </c>
      <c r="O313" s="56">
        <f>VLOOKUP(A313,'BENS MOVEIS'!$A:$C,3,0)</f>
        <v>2388702.2400000002</v>
      </c>
      <c r="P313" s="56">
        <v>0</v>
      </c>
      <c r="Q313" s="72">
        <f t="shared" si="88"/>
        <v>2388702.2400000002</v>
      </c>
      <c r="R313" s="57">
        <f t="shared" si="89"/>
        <v>3.1357708928438473E-5</v>
      </c>
      <c r="S313" s="70" t="str" cm="1">
        <f t="array" ref="S313">_xlfn.IFS(R313&gt;20%,"10",R313&gt;10%,"7",R313&gt;0%,"4",R313=0,"0")</f>
        <v>4</v>
      </c>
      <c r="T313" s="74">
        <f t="shared" si="90"/>
        <v>8</v>
      </c>
      <c r="U313" s="55" t="s">
        <v>772</v>
      </c>
      <c r="V313" s="71" t="str">
        <f t="shared" si="91"/>
        <v>10</v>
      </c>
      <c r="W313" s="74">
        <f t="shared" si="92"/>
        <v>40</v>
      </c>
      <c r="X313" s="55">
        <f>VLOOKUP(A313,'NOTAS AUDITORIA-CONTINUA-OM'!$A:$C,3,0)</f>
        <v>7</v>
      </c>
      <c r="Y313" s="57">
        <f>VLOOKUP(A313,'NOTAS AUDITORIA-CONTINUA-OM'!$A:$D,4,0)</f>
        <v>1.1792452830188679E-3</v>
      </c>
      <c r="Z313" s="71" t="str">
        <f t="shared" si="93"/>
        <v>4</v>
      </c>
      <c r="AA313" s="74">
        <f t="shared" si="94"/>
        <v>12</v>
      </c>
      <c r="AB313" s="55">
        <f>VLOOKUP(A313,'OM em FOCO'!$B:$G,6,0)</f>
        <v>0</v>
      </c>
      <c r="AC313" s="71">
        <f t="shared" si="95"/>
        <v>0</v>
      </c>
      <c r="AD313" s="74">
        <f t="shared" si="96"/>
        <v>0</v>
      </c>
      <c r="AE313" s="71">
        <f>VLOOKUP(A313,OM_SIAFI!$B:$E,4,0)</f>
        <v>0</v>
      </c>
      <c r="AF313" s="74">
        <f t="shared" si="97"/>
        <v>0</v>
      </c>
      <c r="AG313" s="71">
        <f>VLOOKUP(A313,OM_SIAFI!$B:$F,5,0)</f>
        <v>0</v>
      </c>
      <c r="AH313" s="74">
        <f t="shared" si="98"/>
        <v>0</v>
      </c>
      <c r="AI313" s="86">
        <f t="shared" si="99"/>
        <v>72</v>
      </c>
      <c r="AJ313" s="166">
        <f t="shared" si="101"/>
        <v>312</v>
      </c>
    </row>
    <row r="314" spans="1:36" x14ac:dyDescent="0.25">
      <c r="A314" s="55">
        <v>771290</v>
      </c>
      <c r="B314" s="55" t="s">
        <v>301</v>
      </c>
      <c r="C314" s="56">
        <v>0</v>
      </c>
      <c r="D314" s="63">
        <f t="shared" si="100"/>
        <v>0</v>
      </c>
      <c r="E314" s="70" t="str" cm="1">
        <f t="array" ref="E314">_xlfn.IFS(D314&gt;20%,"10",D314&gt;10%,"7",D314&gt;0%,"4",D314=0,"0")</f>
        <v>0</v>
      </c>
      <c r="F314" s="74">
        <f t="shared" si="82"/>
        <v>0</v>
      </c>
      <c r="G314" s="56">
        <f>VLOOKUP(A314,PAGAMENTO!$A:$C,3,0)</f>
        <v>5790966.1600000011</v>
      </c>
      <c r="H314" s="57">
        <f t="shared" si="83"/>
        <v>2.209432483285242E-4</v>
      </c>
      <c r="I314" s="70" t="str" cm="1">
        <f t="array" ref="I314">_xlfn.IFS(H314&gt;20%,"10",H314&gt;10%,"7",H314&gt;0%,"4",H314=0,"0")</f>
        <v>4</v>
      </c>
      <c r="J314" s="74">
        <f t="shared" si="84"/>
        <v>12</v>
      </c>
      <c r="K314" s="56">
        <f>VLOOKUP(A314,MUNIC!C:E,3,0)</f>
        <v>0</v>
      </c>
      <c r="L314" s="57">
        <f t="shared" si="85"/>
        <v>0</v>
      </c>
      <c r="M314" s="70" t="str">
        <f t="shared" si="86"/>
        <v>0</v>
      </c>
      <c r="N314" s="74">
        <f t="shared" si="87"/>
        <v>0</v>
      </c>
      <c r="O314" s="56">
        <f>VLOOKUP(A314,'BENS MOVEIS'!$A:$C,3,0)</f>
        <v>2364073.38</v>
      </c>
      <c r="P314" s="56">
        <v>0</v>
      </c>
      <c r="Q314" s="72">
        <f t="shared" si="88"/>
        <v>2364073.38</v>
      </c>
      <c r="R314" s="57">
        <f t="shared" si="89"/>
        <v>3.1034393359764135E-5</v>
      </c>
      <c r="S314" s="70" t="str" cm="1">
        <f t="array" ref="S314">_xlfn.IFS(R314&gt;20%,"10",R314&gt;10%,"7",R314&gt;0%,"4",R314=0,"0")</f>
        <v>4</v>
      </c>
      <c r="T314" s="74">
        <f t="shared" si="90"/>
        <v>8</v>
      </c>
      <c r="U314" s="55" t="s">
        <v>772</v>
      </c>
      <c r="V314" s="71" t="str">
        <f t="shared" si="91"/>
        <v>10</v>
      </c>
      <c r="W314" s="74">
        <f t="shared" si="92"/>
        <v>40</v>
      </c>
      <c r="X314" s="55">
        <f>VLOOKUP(A314,'NOTAS AUDITORIA-CONTINUA-OM'!$A:$C,3,0)</f>
        <v>3</v>
      </c>
      <c r="Y314" s="57">
        <f>VLOOKUP(A314,'NOTAS AUDITORIA-CONTINUA-OM'!$A:$D,4,0)</f>
        <v>5.0539083557951485E-4</v>
      </c>
      <c r="Z314" s="71" t="str">
        <f t="shared" si="93"/>
        <v>4</v>
      </c>
      <c r="AA314" s="74">
        <f t="shared" si="94"/>
        <v>12</v>
      </c>
      <c r="AB314" s="55">
        <f>VLOOKUP(A314,'OM em FOCO'!$B:$G,6,0)</f>
        <v>0</v>
      </c>
      <c r="AC314" s="71">
        <f t="shared" si="95"/>
        <v>0</v>
      </c>
      <c r="AD314" s="74">
        <f t="shared" si="96"/>
        <v>0</v>
      </c>
      <c r="AE314" s="71">
        <f>VLOOKUP(A314,OM_SIAFI!$B:$E,4,0)</f>
        <v>0</v>
      </c>
      <c r="AF314" s="74">
        <f t="shared" si="97"/>
        <v>0</v>
      </c>
      <c r="AG314" s="71">
        <f>VLOOKUP(A314,OM_SIAFI!$B:$F,5,0)</f>
        <v>0</v>
      </c>
      <c r="AH314" s="74">
        <f t="shared" si="98"/>
        <v>0</v>
      </c>
      <c r="AI314" s="86">
        <f t="shared" si="99"/>
        <v>72</v>
      </c>
      <c r="AJ314" s="166">
        <f t="shared" si="101"/>
        <v>313</v>
      </c>
    </row>
    <row r="315" spans="1:36" x14ac:dyDescent="0.25">
      <c r="A315" s="55">
        <v>781314</v>
      </c>
      <c r="B315" s="55" t="s">
        <v>327</v>
      </c>
      <c r="C315" s="56">
        <v>0</v>
      </c>
      <c r="D315" s="63">
        <f t="shared" si="100"/>
        <v>0</v>
      </c>
      <c r="E315" s="70" t="str" cm="1">
        <f t="array" ref="E315">_xlfn.IFS(D315&gt;20%,"10",D315&gt;10%,"7",D315&gt;0%,"4",D315=0,"0")</f>
        <v>0</v>
      </c>
      <c r="F315" s="74">
        <f t="shared" si="82"/>
        <v>0</v>
      </c>
      <c r="G315" s="56">
        <f>VLOOKUP(A315,PAGAMENTO!$A:$C,3,0)</f>
        <v>4749815.0799999991</v>
      </c>
      <c r="H315" s="57">
        <f t="shared" si="83"/>
        <v>1.8122011832564543E-4</v>
      </c>
      <c r="I315" s="70" t="str" cm="1">
        <f t="array" ref="I315">_xlfn.IFS(H315&gt;20%,"10",H315&gt;10%,"7",H315&gt;0%,"4",H315=0,"0")</f>
        <v>4</v>
      </c>
      <c r="J315" s="74">
        <f t="shared" si="84"/>
        <v>12</v>
      </c>
      <c r="K315" s="56">
        <f>VLOOKUP(A315,MUNIC!C:E,3,0)</f>
        <v>0</v>
      </c>
      <c r="L315" s="57">
        <f t="shared" si="85"/>
        <v>0</v>
      </c>
      <c r="M315" s="70" t="str">
        <f t="shared" si="86"/>
        <v>0</v>
      </c>
      <c r="N315" s="74">
        <f t="shared" si="87"/>
        <v>0</v>
      </c>
      <c r="O315" s="56">
        <f>VLOOKUP(A315,'BENS MOVEIS'!$A:$C,3,0)</f>
        <v>2322988.42</v>
      </c>
      <c r="P315" s="56">
        <v>0</v>
      </c>
      <c r="Q315" s="72">
        <f t="shared" si="88"/>
        <v>2322988.42</v>
      </c>
      <c r="R315" s="57">
        <f t="shared" si="89"/>
        <v>3.0495050198677411E-5</v>
      </c>
      <c r="S315" s="70" t="str" cm="1">
        <f t="array" ref="S315">_xlfn.IFS(R315&gt;20%,"10",R315&gt;10%,"7",R315&gt;0%,"4",R315=0,"0")</f>
        <v>4</v>
      </c>
      <c r="T315" s="74">
        <f t="shared" si="90"/>
        <v>8</v>
      </c>
      <c r="U315" s="55" t="s">
        <v>772</v>
      </c>
      <c r="V315" s="71" t="str">
        <f t="shared" si="91"/>
        <v>10</v>
      </c>
      <c r="W315" s="74">
        <f t="shared" si="92"/>
        <v>40</v>
      </c>
      <c r="X315" s="55">
        <f>VLOOKUP(A315,'NOTAS AUDITORIA-CONTINUA-OM'!$A:$C,3,0)</f>
        <v>2</v>
      </c>
      <c r="Y315" s="57">
        <f>VLOOKUP(A315,'NOTAS AUDITORIA-CONTINUA-OM'!$A:$D,4,0)</f>
        <v>3.3692722371967657E-4</v>
      </c>
      <c r="Z315" s="71" t="str">
        <f t="shared" si="93"/>
        <v>4</v>
      </c>
      <c r="AA315" s="74">
        <f t="shared" si="94"/>
        <v>12</v>
      </c>
      <c r="AB315" s="55">
        <f>VLOOKUP(A315,'OM em FOCO'!$B:$G,6,0)</f>
        <v>0</v>
      </c>
      <c r="AC315" s="71">
        <f t="shared" si="95"/>
        <v>0</v>
      </c>
      <c r="AD315" s="74">
        <f t="shared" si="96"/>
        <v>0</v>
      </c>
      <c r="AE315" s="71">
        <f>VLOOKUP(A315,OM_SIAFI!$B:$E,4,0)</f>
        <v>0</v>
      </c>
      <c r="AF315" s="74">
        <f t="shared" si="97"/>
        <v>0</v>
      </c>
      <c r="AG315" s="71">
        <f>VLOOKUP(A315,OM_SIAFI!$B:$F,5,0)</f>
        <v>0</v>
      </c>
      <c r="AH315" s="74">
        <f t="shared" si="98"/>
        <v>0</v>
      </c>
      <c r="AI315" s="86">
        <f t="shared" si="99"/>
        <v>72</v>
      </c>
      <c r="AJ315" s="166">
        <f t="shared" si="101"/>
        <v>314</v>
      </c>
    </row>
    <row r="316" spans="1:36" x14ac:dyDescent="0.25">
      <c r="A316" s="55">
        <v>765730</v>
      </c>
      <c r="B316" s="55" t="s">
        <v>284</v>
      </c>
      <c r="C316" s="56">
        <v>0</v>
      </c>
      <c r="D316" s="63">
        <f t="shared" si="100"/>
        <v>0</v>
      </c>
      <c r="E316" s="70" t="str" cm="1">
        <f t="array" ref="E316">_xlfn.IFS(D316&gt;20%,"10",D316&gt;10%,"7",D316&gt;0%,"4",D316=0,"0")</f>
        <v>0</v>
      </c>
      <c r="F316" s="74">
        <f t="shared" si="82"/>
        <v>0</v>
      </c>
      <c r="G316" s="56">
        <f>VLOOKUP(A316,PAGAMENTO!$A:$C,3,0)</f>
        <v>25861218.349999998</v>
      </c>
      <c r="H316" s="57">
        <f t="shared" si="83"/>
        <v>9.8668536995599287E-4</v>
      </c>
      <c r="I316" s="70" t="str" cm="1">
        <f t="array" ref="I316">_xlfn.IFS(H316&gt;20%,"10",H316&gt;10%,"7",H316&gt;0%,"4",H316=0,"0")</f>
        <v>4</v>
      </c>
      <c r="J316" s="74">
        <f t="shared" si="84"/>
        <v>12</v>
      </c>
      <c r="K316" s="56">
        <f>VLOOKUP(A316,MUNIC!C:E,3,0)</f>
        <v>0</v>
      </c>
      <c r="L316" s="57">
        <f t="shared" si="85"/>
        <v>0</v>
      </c>
      <c r="M316" s="70" t="str">
        <f t="shared" si="86"/>
        <v>0</v>
      </c>
      <c r="N316" s="74">
        <f t="shared" si="87"/>
        <v>0</v>
      </c>
      <c r="O316" s="56">
        <f>VLOOKUP(A316,'BENS MOVEIS'!$A:$C,3,0)</f>
        <v>1932405.83</v>
      </c>
      <c r="P316" s="56">
        <v>0</v>
      </c>
      <c r="Q316" s="72">
        <f t="shared" si="88"/>
        <v>1932405.83</v>
      </c>
      <c r="R316" s="57">
        <f t="shared" si="89"/>
        <v>2.5367673933590635E-5</v>
      </c>
      <c r="S316" s="70" t="str" cm="1">
        <f t="array" ref="S316">_xlfn.IFS(R316&gt;20%,"10",R316&gt;10%,"7",R316&gt;0%,"4",R316=0,"0")</f>
        <v>4</v>
      </c>
      <c r="T316" s="74">
        <f t="shared" si="90"/>
        <v>8</v>
      </c>
      <c r="U316" s="55" t="s">
        <v>772</v>
      </c>
      <c r="V316" s="71" t="str">
        <f t="shared" si="91"/>
        <v>10</v>
      </c>
      <c r="W316" s="74">
        <f t="shared" si="92"/>
        <v>40</v>
      </c>
      <c r="X316" s="55">
        <f>VLOOKUP(A316,'NOTAS AUDITORIA-CONTINUA-OM'!$A:$C,3,0)</f>
        <v>2</v>
      </c>
      <c r="Y316" s="57">
        <f>VLOOKUP(A316,'NOTAS AUDITORIA-CONTINUA-OM'!$A:$D,4,0)</f>
        <v>3.3692722371967657E-4</v>
      </c>
      <c r="Z316" s="71" t="str">
        <f t="shared" si="93"/>
        <v>4</v>
      </c>
      <c r="AA316" s="74">
        <f t="shared" si="94"/>
        <v>12</v>
      </c>
      <c r="AB316" s="55">
        <f>VLOOKUP(A316,'OM em FOCO'!$B:$G,6,0)</f>
        <v>0</v>
      </c>
      <c r="AC316" s="71">
        <f t="shared" si="95"/>
        <v>0</v>
      </c>
      <c r="AD316" s="74">
        <f t="shared" si="96"/>
        <v>0</v>
      </c>
      <c r="AE316" s="71">
        <f>VLOOKUP(A316,OM_SIAFI!$B:$E,4,0)</f>
        <v>0</v>
      </c>
      <c r="AF316" s="74">
        <f t="shared" si="97"/>
        <v>0</v>
      </c>
      <c r="AG316" s="71">
        <f>VLOOKUP(A316,OM_SIAFI!$B:$F,5,0)</f>
        <v>0</v>
      </c>
      <c r="AH316" s="74">
        <f t="shared" si="98"/>
        <v>0</v>
      </c>
      <c r="AI316" s="86">
        <f t="shared" si="99"/>
        <v>72</v>
      </c>
      <c r="AJ316" s="166">
        <f t="shared" si="101"/>
        <v>315</v>
      </c>
    </row>
    <row r="317" spans="1:36" x14ac:dyDescent="0.25">
      <c r="A317" s="55">
        <v>795100</v>
      </c>
      <c r="B317" s="55" t="s">
        <v>579</v>
      </c>
      <c r="C317" s="56">
        <v>0</v>
      </c>
      <c r="D317" s="63">
        <f t="shared" si="100"/>
        <v>0</v>
      </c>
      <c r="E317" s="70" t="str" cm="1">
        <f t="array" ref="E317">_xlfn.IFS(D317&gt;20%,"10",D317&gt;10%,"7",D317&gt;0%,"4",D317=0,"0")</f>
        <v>0</v>
      </c>
      <c r="F317" s="74">
        <f t="shared" si="82"/>
        <v>0</v>
      </c>
      <c r="G317" s="56">
        <f>VLOOKUP(A317,PAGAMENTO!$A:$C,3,0)</f>
        <v>26561703.66</v>
      </c>
      <c r="H317" s="57">
        <f t="shared" si="83"/>
        <v>1.0134110484562129E-3</v>
      </c>
      <c r="I317" s="70" t="str" cm="1">
        <f t="array" ref="I317">_xlfn.IFS(H317&gt;20%,"10",H317&gt;10%,"7",H317&gt;0%,"4",H317=0,"0")</f>
        <v>4</v>
      </c>
      <c r="J317" s="74">
        <f t="shared" si="84"/>
        <v>12</v>
      </c>
      <c r="K317" s="56">
        <f>VLOOKUP(A317,MUNIC!C:E,3,0)</f>
        <v>0</v>
      </c>
      <c r="L317" s="57">
        <f t="shared" si="85"/>
        <v>0</v>
      </c>
      <c r="M317" s="70" t="str">
        <f t="shared" si="86"/>
        <v>0</v>
      </c>
      <c r="N317" s="74">
        <f t="shared" si="87"/>
        <v>0</v>
      </c>
      <c r="O317" s="56">
        <f>VLOOKUP(A317,'BENS MOVEIS'!$A:$C,3,0)</f>
        <v>1788839.08</v>
      </c>
      <c r="P317" s="56">
        <v>0</v>
      </c>
      <c r="Q317" s="72">
        <f t="shared" si="88"/>
        <v>1788839.08</v>
      </c>
      <c r="R317" s="57">
        <f t="shared" si="89"/>
        <v>2.3483000204519282E-5</v>
      </c>
      <c r="S317" s="70" t="str" cm="1">
        <f t="array" ref="S317">_xlfn.IFS(R317&gt;20%,"10",R317&gt;10%,"7",R317&gt;0%,"4",R317=0,"0")</f>
        <v>4</v>
      </c>
      <c r="T317" s="74">
        <f t="shared" si="90"/>
        <v>8</v>
      </c>
      <c r="U317" s="55" t="s">
        <v>772</v>
      </c>
      <c r="V317" s="71" t="str">
        <f t="shared" si="91"/>
        <v>10</v>
      </c>
      <c r="W317" s="74">
        <f t="shared" si="92"/>
        <v>40</v>
      </c>
      <c r="X317" s="55">
        <f>VLOOKUP(A317,'NOTAS AUDITORIA-CONTINUA-OM'!$A:$C,3,0)</f>
        <v>2</v>
      </c>
      <c r="Y317" s="57">
        <f>VLOOKUP(A317,'NOTAS AUDITORIA-CONTINUA-OM'!$A:$D,4,0)</f>
        <v>3.3692722371967657E-4</v>
      </c>
      <c r="Z317" s="71" t="str">
        <f t="shared" si="93"/>
        <v>4</v>
      </c>
      <c r="AA317" s="74">
        <f t="shared" si="94"/>
        <v>12</v>
      </c>
      <c r="AB317" s="55">
        <f>VLOOKUP(A317,'OM em FOCO'!$B:$G,6,0)</f>
        <v>0</v>
      </c>
      <c r="AC317" s="71">
        <f t="shared" si="95"/>
        <v>0</v>
      </c>
      <c r="AD317" s="74">
        <f t="shared" si="96"/>
        <v>0</v>
      </c>
      <c r="AE317" s="71">
        <f>VLOOKUP(A317,OM_SIAFI!$B:$E,4,0)</f>
        <v>0</v>
      </c>
      <c r="AF317" s="74">
        <f t="shared" si="97"/>
        <v>0</v>
      </c>
      <c r="AG317" s="71">
        <f>VLOOKUP(A317,OM_SIAFI!$B:$F,5,0)</f>
        <v>0</v>
      </c>
      <c r="AH317" s="74">
        <f t="shared" si="98"/>
        <v>0</v>
      </c>
      <c r="AI317" s="86">
        <f t="shared" si="99"/>
        <v>72</v>
      </c>
      <c r="AJ317" s="166">
        <f t="shared" si="101"/>
        <v>316</v>
      </c>
    </row>
    <row r="318" spans="1:36" x14ac:dyDescent="0.25">
      <c r="A318" s="55">
        <v>730000</v>
      </c>
      <c r="B318" s="55" t="s">
        <v>204</v>
      </c>
      <c r="C318" s="56">
        <v>0</v>
      </c>
      <c r="D318" s="63">
        <f t="shared" si="100"/>
        <v>0</v>
      </c>
      <c r="E318" s="70" t="str" cm="1">
        <f t="array" ref="E318">_xlfn.IFS(D318&gt;20%,"10",D318&gt;10%,"7",D318&gt;0%,"4",D318=0,"0")</f>
        <v>0</v>
      </c>
      <c r="F318" s="74">
        <f t="shared" si="82"/>
        <v>0</v>
      </c>
      <c r="G318" s="56">
        <f>VLOOKUP(A318,PAGAMENTO!$A:$C,3,0)</f>
        <v>30704030.760000002</v>
      </c>
      <c r="H318" s="57">
        <f t="shared" si="83"/>
        <v>1.1714536237064325E-3</v>
      </c>
      <c r="I318" s="70" t="str" cm="1">
        <f t="array" ref="I318">_xlfn.IFS(H318&gt;20%,"10",H318&gt;10%,"7",H318&gt;0%,"4",H318=0,"0")</f>
        <v>4</v>
      </c>
      <c r="J318" s="74">
        <f t="shared" si="84"/>
        <v>12</v>
      </c>
      <c r="K318" s="56">
        <f>VLOOKUP(A318,MUNIC!C:E,3,0)</f>
        <v>0</v>
      </c>
      <c r="L318" s="57">
        <f t="shared" si="85"/>
        <v>0</v>
      </c>
      <c r="M318" s="70" t="str">
        <f t="shared" si="86"/>
        <v>0</v>
      </c>
      <c r="N318" s="74">
        <f t="shared" si="87"/>
        <v>0</v>
      </c>
      <c r="O318" s="56">
        <f>VLOOKUP(A318,'BENS MOVEIS'!$A:$C,3,0)</f>
        <v>1710178.58</v>
      </c>
      <c r="P318" s="56">
        <v>0</v>
      </c>
      <c r="Q318" s="72">
        <f t="shared" si="88"/>
        <v>1710178.58</v>
      </c>
      <c r="R318" s="57">
        <f t="shared" si="89"/>
        <v>2.2450383823180169E-5</v>
      </c>
      <c r="S318" s="70" t="str" cm="1">
        <f t="array" ref="S318">_xlfn.IFS(R318&gt;20%,"10",R318&gt;10%,"7",R318&gt;0%,"4",R318=0,"0")</f>
        <v>4</v>
      </c>
      <c r="T318" s="74">
        <f t="shared" si="90"/>
        <v>8</v>
      </c>
      <c r="U318" s="55" t="s">
        <v>772</v>
      </c>
      <c r="V318" s="71" t="str">
        <f t="shared" si="91"/>
        <v>10</v>
      </c>
      <c r="W318" s="74">
        <f t="shared" si="92"/>
        <v>40</v>
      </c>
      <c r="X318" s="55">
        <f>VLOOKUP(A318,'NOTAS AUDITORIA-CONTINUA-OM'!$A:$C,3,0)</f>
        <v>9</v>
      </c>
      <c r="Y318" s="57">
        <f>VLOOKUP(A318,'NOTAS AUDITORIA-CONTINUA-OM'!$A:$D,4,0)</f>
        <v>1.5161725067385444E-3</v>
      </c>
      <c r="Z318" s="71" t="str">
        <f t="shared" si="93"/>
        <v>4</v>
      </c>
      <c r="AA318" s="74">
        <f t="shared" si="94"/>
        <v>12</v>
      </c>
      <c r="AB318" s="55">
        <f>VLOOKUP(A318,'OM em FOCO'!$B:$G,6,0)</f>
        <v>0</v>
      </c>
      <c r="AC318" s="71">
        <f t="shared" si="95"/>
        <v>0</v>
      </c>
      <c r="AD318" s="74">
        <f t="shared" si="96"/>
        <v>0</v>
      </c>
      <c r="AE318" s="71">
        <f>VLOOKUP(A318,OM_SIAFI!$B:$E,4,0)</f>
        <v>0</v>
      </c>
      <c r="AF318" s="74">
        <f t="shared" si="97"/>
        <v>0</v>
      </c>
      <c r="AG318" s="71">
        <f>VLOOKUP(A318,OM_SIAFI!$B:$F,5,0)</f>
        <v>0</v>
      </c>
      <c r="AH318" s="74">
        <f t="shared" si="98"/>
        <v>0</v>
      </c>
      <c r="AI318" s="86">
        <f t="shared" si="99"/>
        <v>72</v>
      </c>
      <c r="AJ318" s="166">
        <f t="shared" si="101"/>
        <v>317</v>
      </c>
    </row>
    <row r="319" spans="1:36" x14ac:dyDescent="0.25">
      <c r="A319" s="55">
        <v>751000</v>
      </c>
      <c r="B319" s="55" t="s">
        <v>239</v>
      </c>
      <c r="C319" s="56">
        <v>0</v>
      </c>
      <c r="D319" s="63">
        <f t="shared" si="100"/>
        <v>0</v>
      </c>
      <c r="E319" s="70" t="str" cm="1">
        <f t="array" ref="E319">_xlfn.IFS(D319&gt;20%,"10",D319&gt;10%,"7",D319&gt;0%,"4",D319=0,"0")</f>
        <v>0</v>
      </c>
      <c r="F319" s="74">
        <f t="shared" si="82"/>
        <v>0</v>
      </c>
      <c r="G319" s="56">
        <f>VLOOKUP(A319,PAGAMENTO!$A:$C,3,0)</f>
        <v>21860124.239999998</v>
      </c>
      <c r="H319" s="57">
        <f t="shared" si="83"/>
        <v>8.3403126956810086E-4</v>
      </c>
      <c r="I319" s="70" t="str" cm="1">
        <f t="array" ref="I319">_xlfn.IFS(H319&gt;20%,"10",H319&gt;10%,"7",H319&gt;0%,"4",H319=0,"0")</f>
        <v>4</v>
      </c>
      <c r="J319" s="74">
        <f t="shared" si="84"/>
        <v>12</v>
      </c>
      <c r="K319" s="56">
        <f>VLOOKUP(A319,MUNIC!C:E,3,0)</f>
        <v>0</v>
      </c>
      <c r="L319" s="57">
        <f t="shared" si="85"/>
        <v>0</v>
      </c>
      <c r="M319" s="70" t="str">
        <f t="shared" si="86"/>
        <v>0</v>
      </c>
      <c r="N319" s="74">
        <f t="shared" si="87"/>
        <v>0</v>
      </c>
      <c r="O319" s="56">
        <f>VLOOKUP(A319,'BENS MOVEIS'!$A:$C,3,0)</f>
        <v>1709183.22</v>
      </c>
      <c r="P319" s="56">
        <v>0</v>
      </c>
      <c r="Q319" s="72">
        <f t="shared" si="88"/>
        <v>1709183.22</v>
      </c>
      <c r="R319" s="57">
        <f t="shared" si="89"/>
        <v>2.2437317226332576E-5</v>
      </c>
      <c r="S319" s="70" t="str" cm="1">
        <f t="array" ref="S319">_xlfn.IFS(R319&gt;20%,"10",R319&gt;10%,"7",R319&gt;0%,"4",R319=0,"0")</f>
        <v>4</v>
      </c>
      <c r="T319" s="74">
        <f t="shared" si="90"/>
        <v>8</v>
      </c>
      <c r="U319" s="55" t="s">
        <v>772</v>
      </c>
      <c r="V319" s="71" t="str">
        <f t="shared" si="91"/>
        <v>10</v>
      </c>
      <c r="W319" s="74">
        <f t="shared" si="92"/>
        <v>40</v>
      </c>
      <c r="X319" s="55">
        <f>VLOOKUP(A319,'NOTAS AUDITORIA-CONTINUA-OM'!$A:$C,3,0)</f>
        <v>2</v>
      </c>
      <c r="Y319" s="57">
        <f>VLOOKUP(A319,'NOTAS AUDITORIA-CONTINUA-OM'!$A:$D,4,0)</f>
        <v>3.3692722371967657E-4</v>
      </c>
      <c r="Z319" s="71" t="str">
        <f t="shared" si="93"/>
        <v>4</v>
      </c>
      <c r="AA319" s="74">
        <f t="shared" si="94"/>
        <v>12</v>
      </c>
      <c r="AB319" s="55">
        <f>VLOOKUP(A319,'OM em FOCO'!$B:$G,6,0)</f>
        <v>0</v>
      </c>
      <c r="AC319" s="71">
        <f t="shared" si="95"/>
        <v>0</v>
      </c>
      <c r="AD319" s="74">
        <f t="shared" si="96"/>
        <v>0</v>
      </c>
      <c r="AE319" s="71">
        <f>VLOOKUP(A319,OM_SIAFI!$B:$E,4,0)</f>
        <v>0</v>
      </c>
      <c r="AF319" s="74">
        <f t="shared" si="97"/>
        <v>0</v>
      </c>
      <c r="AG319" s="71">
        <f>VLOOKUP(A319,OM_SIAFI!$B:$F,5,0)</f>
        <v>0</v>
      </c>
      <c r="AH319" s="74">
        <f t="shared" si="98"/>
        <v>0</v>
      </c>
      <c r="AI319" s="86">
        <f t="shared" si="99"/>
        <v>72</v>
      </c>
      <c r="AJ319" s="166">
        <f t="shared" si="101"/>
        <v>318</v>
      </c>
    </row>
    <row r="320" spans="1:36" x14ac:dyDescent="0.25">
      <c r="A320" s="55">
        <v>787330</v>
      </c>
      <c r="B320" s="55" t="s">
        <v>470</v>
      </c>
      <c r="C320" s="56">
        <v>0</v>
      </c>
      <c r="D320" s="63">
        <f t="shared" si="100"/>
        <v>0</v>
      </c>
      <c r="E320" s="70" t="str" cm="1">
        <f t="array" ref="E320">_xlfn.IFS(D320&gt;20%,"10",D320&gt;10%,"7",D320&gt;0%,"4",D320=0,"0")</f>
        <v>0</v>
      </c>
      <c r="F320" s="74">
        <f t="shared" si="82"/>
        <v>0</v>
      </c>
      <c r="G320" s="56">
        <f>VLOOKUP(A320,PAGAMENTO!$A:$C,3,0)</f>
        <v>5227915.7000000011</v>
      </c>
      <c r="H320" s="57">
        <f t="shared" si="83"/>
        <v>1.9946113391650184E-4</v>
      </c>
      <c r="I320" s="70" t="str" cm="1">
        <f t="array" ref="I320">_xlfn.IFS(H320&gt;20%,"10",H320&gt;10%,"7",H320&gt;0%,"4",H320=0,"0")</f>
        <v>4</v>
      </c>
      <c r="J320" s="74">
        <f t="shared" si="84"/>
        <v>12</v>
      </c>
      <c r="K320" s="56">
        <f>VLOOKUP(A320,MUNIC!C:E,3,0)</f>
        <v>0</v>
      </c>
      <c r="L320" s="57">
        <f t="shared" si="85"/>
        <v>0</v>
      </c>
      <c r="M320" s="70" t="str">
        <f t="shared" si="86"/>
        <v>0</v>
      </c>
      <c r="N320" s="74">
        <f t="shared" si="87"/>
        <v>0</v>
      </c>
      <c r="O320" s="56">
        <f>VLOOKUP(A320,'BENS MOVEIS'!$A:$C,3,0)</f>
        <v>1685159</v>
      </c>
      <c r="P320" s="56">
        <v>0</v>
      </c>
      <c r="Q320" s="72">
        <f t="shared" si="88"/>
        <v>1685159</v>
      </c>
      <c r="R320" s="57">
        <f t="shared" si="89"/>
        <v>2.2121939074389804E-5</v>
      </c>
      <c r="S320" s="70" t="str" cm="1">
        <f t="array" ref="S320">_xlfn.IFS(R320&gt;20%,"10",R320&gt;10%,"7",R320&gt;0%,"4",R320=0,"0")</f>
        <v>4</v>
      </c>
      <c r="T320" s="74">
        <f t="shared" si="90"/>
        <v>8</v>
      </c>
      <c r="U320" s="55" t="s">
        <v>772</v>
      </c>
      <c r="V320" s="71" t="str">
        <f t="shared" si="91"/>
        <v>10</v>
      </c>
      <c r="W320" s="74">
        <f t="shared" si="92"/>
        <v>40</v>
      </c>
      <c r="X320" s="55">
        <f>VLOOKUP(A320,'NOTAS AUDITORIA-CONTINUA-OM'!$A:$C,3,0)</f>
        <v>1</v>
      </c>
      <c r="Y320" s="57">
        <f>VLOOKUP(A320,'NOTAS AUDITORIA-CONTINUA-OM'!$A:$D,4,0)</f>
        <v>1.6846361185983828E-4</v>
      </c>
      <c r="Z320" s="71" t="str">
        <f t="shared" si="93"/>
        <v>4</v>
      </c>
      <c r="AA320" s="74">
        <f t="shared" si="94"/>
        <v>12</v>
      </c>
      <c r="AB320" s="55">
        <f>VLOOKUP(A320,'OM em FOCO'!$B:$G,6,0)</f>
        <v>0</v>
      </c>
      <c r="AC320" s="71">
        <f t="shared" si="95"/>
        <v>0</v>
      </c>
      <c r="AD320" s="74">
        <f t="shared" si="96"/>
        <v>0</v>
      </c>
      <c r="AE320" s="71">
        <f>VLOOKUP(A320,OM_SIAFI!$B:$E,4,0)</f>
        <v>0</v>
      </c>
      <c r="AF320" s="74">
        <f t="shared" si="97"/>
        <v>0</v>
      </c>
      <c r="AG320" s="71">
        <f>VLOOKUP(A320,OM_SIAFI!$B:$F,5,0)</f>
        <v>0</v>
      </c>
      <c r="AH320" s="74">
        <f t="shared" si="98"/>
        <v>0</v>
      </c>
      <c r="AI320" s="86">
        <f t="shared" si="99"/>
        <v>72</v>
      </c>
      <c r="AJ320" s="166">
        <f t="shared" si="101"/>
        <v>319</v>
      </c>
    </row>
    <row r="321" spans="1:36" x14ac:dyDescent="0.25">
      <c r="A321" s="55">
        <v>732000</v>
      </c>
      <c r="B321" s="55" t="s">
        <v>211</v>
      </c>
      <c r="C321" s="56">
        <v>0</v>
      </c>
      <c r="D321" s="63">
        <f t="shared" si="100"/>
        <v>0</v>
      </c>
      <c r="E321" s="70" t="str" cm="1">
        <f t="array" ref="E321">_xlfn.IFS(D321&gt;20%,"10",D321&gt;10%,"7",D321&gt;0%,"4",D321=0,"0")</f>
        <v>0</v>
      </c>
      <c r="F321" s="74">
        <f t="shared" si="82"/>
        <v>0</v>
      </c>
      <c r="G321" s="56">
        <f>VLOOKUP(A321,PAGAMENTO!$A:$C,3,0)</f>
        <v>49397231.43</v>
      </c>
      <c r="H321" s="57">
        <f t="shared" si="83"/>
        <v>1.8846569758888157E-3</v>
      </c>
      <c r="I321" s="70" t="str" cm="1">
        <f t="array" ref="I321">_xlfn.IFS(H321&gt;20%,"10",H321&gt;10%,"7",H321&gt;0%,"4",H321=0,"0")</f>
        <v>4</v>
      </c>
      <c r="J321" s="74">
        <f t="shared" si="84"/>
        <v>12</v>
      </c>
      <c r="K321" s="56">
        <f>VLOOKUP(A321,MUNIC!C:E,3,0)</f>
        <v>0</v>
      </c>
      <c r="L321" s="57">
        <f t="shared" si="85"/>
        <v>0</v>
      </c>
      <c r="M321" s="70" t="str">
        <f t="shared" si="86"/>
        <v>0</v>
      </c>
      <c r="N321" s="74">
        <f t="shared" si="87"/>
        <v>0</v>
      </c>
      <c r="O321" s="56">
        <f>VLOOKUP(A321,'BENS MOVEIS'!$A:$C,3,0)</f>
        <v>1492663.12</v>
      </c>
      <c r="P321" s="56">
        <v>0</v>
      </c>
      <c r="Q321" s="72">
        <f t="shared" si="88"/>
        <v>1492663.12</v>
      </c>
      <c r="R321" s="57">
        <f t="shared" si="89"/>
        <v>1.9594947775983512E-5</v>
      </c>
      <c r="S321" s="70" t="str" cm="1">
        <f t="array" ref="S321">_xlfn.IFS(R321&gt;20%,"10",R321&gt;10%,"7",R321&gt;0%,"4",R321=0,"0")</f>
        <v>4</v>
      </c>
      <c r="T321" s="74">
        <f t="shared" si="90"/>
        <v>8</v>
      </c>
      <c r="U321" s="55" t="s">
        <v>772</v>
      </c>
      <c r="V321" s="71" t="str">
        <f t="shared" si="91"/>
        <v>10</v>
      </c>
      <c r="W321" s="74">
        <f t="shared" si="92"/>
        <v>40</v>
      </c>
      <c r="X321" s="55">
        <f>VLOOKUP(A321,'NOTAS AUDITORIA-CONTINUA-OM'!$A:$C,3,0)</f>
        <v>5</v>
      </c>
      <c r="Y321" s="57">
        <f>VLOOKUP(A321,'NOTAS AUDITORIA-CONTINUA-OM'!$A:$D,4,0)</f>
        <v>8.4231805929919142E-4</v>
      </c>
      <c r="Z321" s="71" t="str">
        <f t="shared" si="93"/>
        <v>4</v>
      </c>
      <c r="AA321" s="74">
        <f t="shared" si="94"/>
        <v>12</v>
      </c>
      <c r="AB321" s="55">
        <f>VLOOKUP(A321,'OM em FOCO'!$B:$G,6,0)</f>
        <v>0</v>
      </c>
      <c r="AC321" s="71">
        <f t="shared" si="95"/>
        <v>0</v>
      </c>
      <c r="AD321" s="74">
        <f t="shared" si="96"/>
        <v>0</v>
      </c>
      <c r="AE321" s="71">
        <f>VLOOKUP(A321,OM_SIAFI!$B:$E,4,0)</f>
        <v>0</v>
      </c>
      <c r="AF321" s="74">
        <f t="shared" si="97"/>
        <v>0</v>
      </c>
      <c r="AG321" s="71">
        <f>VLOOKUP(A321,OM_SIAFI!$B:$F,5,0)</f>
        <v>0</v>
      </c>
      <c r="AH321" s="74">
        <f t="shared" si="98"/>
        <v>0</v>
      </c>
      <c r="AI321" s="86">
        <f t="shared" si="99"/>
        <v>72</v>
      </c>
      <c r="AJ321" s="166">
        <f t="shared" si="101"/>
        <v>320</v>
      </c>
    </row>
    <row r="322" spans="1:36" x14ac:dyDescent="0.25">
      <c r="A322" s="55">
        <v>771202</v>
      </c>
      <c r="B322" s="55" t="s">
        <v>294</v>
      </c>
      <c r="C322" s="56">
        <v>0</v>
      </c>
      <c r="D322" s="63">
        <f t="shared" si="100"/>
        <v>0</v>
      </c>
      <c r="E322" s="70" t="str" cm="1">
        <f t="array" ref="E322">_xlfn.IFS(D322&gt;20%,"10",D322&gt;10%,"7",D322&gt;0%,"4",D322=0,"0")</f>
        <v>0</v>
      </c>
      <c r="F322" s="74">
        <f t="shared" ref="F322:F385" si="102">E322*4</f>
        <v>0</v>
      </c>
      <c r="G322" s="56">
        <f>VLOOKUP(A322,PAGAMENTO!$A:$C,3,0)</f>
        <v>1629748.1300000004</v>
      </c>
      <c r="H322" s="57">
        <f t="shared" ref="H322:H385" si="103">G322/$G$446</f>
        <v>6.2179925741361595E-5</v>
      </c>
      <c r="I322" s="70" t="str" cm="1">
        <f t="array" ref="I322">_xlfn.IFS(H322&gt;20%,"10",H322&gt;10%,"7",H322&gt;0%,"4",H322=0,"0")</f>
        <v>4</v>
      </c>
      <c r="J322" s="74">
        <f t="shared" ref="J322:J385" si="104">+I322*3</f>
        <v>12</v>
      </c>
      <c r="K322" s="56">
        <f>VLOOKUP(A322,MUNIC!C:E,3,0)</f>
        <v>0</v>
      </c>
      <c r="L322" s="57">
        <f t="shared" ref="L322:L385" si="105">K322/$K$444</f>
        <v>0</v>
      </c>
      <c r="M322" s="70" t="str">
        <f t="shared" ref="M322:M385" si="106">_xlfn.IFS(L322&gt;20%,"10",L322&gt;10%,"7",L322&gt;0%,"4",L322=0,"0")</f>
        <v>0</v>
      </c>
      <c r="N322" s="74">
        <f t="shared" ref="N322:N385" si="107">+M322*2</f>
        <v>0</v>
      </c>
      <c r="O322" s="56">
        <f>VLOOKUP(A322,'BENS MOVEIS'!$A:$C,3,0)</f>
        <v>1456399.79</v>
      </c>
      <c r="P322" s="56">
        <v>0</v>
      </c>
      <c r="Q322" s="72">
        <f t="shared" ref="Q322:Q385" si="108">SUM(O322:P322)</f>
        <v>1456399.79</v>
      </c>
      <c r="R322" s="57">
        <f t="shared" ref="R322:R385" si="109">Q322/$Q$444</f>
        <v>1.9118900603642805E-5</v>
      </c>
      <c r="S322" s="70" t="str" cm="1">
        <f t="array" ref="S322">_xlfn.IFS(R322&gt;20%,"10",R322&gt;10%,"7",R322&gt;0%,"4",R322=0,"0")</f>
        <v>4</v>
      </c>
      <c r="T322" s="74">
        <f t="shared" ref="T322:T385" si="110">+S322*2</f>
        <v>8</v>
      </c>
      <c r="U322" s="55" t="s">
        <v>772</v>
      </c>
      <c r="V322" s="71" t="str">
        <f t="shared" ref="V322:V385" si="111">IF(U322=1,"0",IF(U322=2,"2",IF(U322=3,"4",IF(U322=4,"6",IF(U322=5,"8",IF(U322&gt;5,"10"))))))</f>
        <v>10</v>
      </c>
      <c r="W322" s="74">
        <f t="shared" ref="W322:W385" si="112">+V322*4</f>
        <v>40</v>
      </c>
      <c r="X322" s="55">
        <f>VLOOKUP(A322,'NOTAS AUDITORIA-CONTINUA-OM'!$A:$C,3,0)</f>
        <v>1</v>
      </c>
      <c r="Y322" s="57">
        <f>VLOOKUP(A322,'NOTAS AUDITORIA-CONTINUA-OM'!$A:$D,4,0)</f>
        <v>1.6846361185983828E-4</v>
      </c>
      <c r="Z322" s="71" t="str">
        <f t="shared" ref="Z322:Z385" si="113">IF(Y322&lt;21%,"4",IF(Y322&lt;31%,"7",IF(Y322&gt;30%,"10")))</f>
        <v>4</v>
      </c>
      <c r="AA322" s="74">
        <f t="shared" ref="AA322:AA385" si="114">+Z322*3</f>
        <v>12</v>
      </c>
      <c r="AB322" s="55">
        <f>VLOOKUP(A322,'OM em FOCO'!$B:$G,6,0)</f>
        <v>0</v>
      </c>
      <c r="AC322" s="71">
        <f t="shared" ref="AC322:AC385" si="115">IF(AB322=0,0,2)</f>
        <v>0</v>
      </c>
      <c r="AD322" s="74">
        <f t="shared" ref="AD322:AD385" si="116">+AC322*2</f>
        <v>0</v>
      </c>
      <c r="AE322" s="71">
        <f>VLOOKUP(A322,OM_SIAFI!$B:$E,4,0)</f>
        <v>0</v>
      </c>
      <c r="AF322" s="74">
        <f t="shared" ref="AF322:AF385" si="117">+AE322*1</f>
        <v>0</v>
      </c>
      <c r="AG322" s="71">
        <f>VLOOKUP(A322,OM_SIAFI!$B:$F,5,0)</f>
        <v>0</v>
      </c>
      <c r="AH322" s="74">
        <f t="shared" ref="AH322:AH385" si="118">+AG322*1</f>
        <v>0</v>
      </c>
      <c r="AI322" s="86">
        <f t="shared" ref="AI322:AI385" si="119">SUM(F322,J322,N322,T322,W322,AA322,AD322,AF322,AH322)</f>
        <v>72</v>
      </c>
      <c r="AJ322" s="166">
        <f t="shared" si="101"/>
        <v>321</v>
      </c>
    </row>
    <row r="323" spans="1:36" x14ac:dyDescent="0.25">
      <c r="A323" s="55">
        <v>711500</v>
      </c>
      <c r="B323" s="55" t="s">
        <v>187</v>
      </c>
      <c r="C323" s="56">
        <v>0</v>
      </c>
      <c r="D323" s="63">
        <f t="shared" ref="D323:D386" si="120">C323/$C$446</f>
        <v>0</v>
      </c>
      <c r="E323" s="70" t="str" cm="1">
        <f t="array" ref="E323">_xlfn.IFS(D323&gt;20%,"10",D323&gt;10%,"7",D323&gt;0%,"4",D323=0,"0")</f>
        <v>0</v>
      </c>
      <c r="F323" s="74">
        <f t="shared" si="102"/>
        <v>0</v>
      </c>
      <c r="G323" s="56">
        <f>VLOOKUP(A323,PAGAMENTO!$A:$C,3,0)</f>
        <v>16785988.789999999</v>
      </c>
      <c r="H323" s="57">
        <f t="shared" si="103"/>
        <v>6.4043732724364472E-4</v>
      </c>
      <c r="I323" s="70" t="str" cm="1">
        <f t="array" ref="I323">_xlfn.IFS(H323&gt;20%,"10",H323&gt;10%,"7",H323&gt;0%,"4",H323=0,"0")</f>
        <v>4</v>
      </c>
      <c r="J323" s="74">
        <f t="shared" si="104"/>
        <v>12</v>
      </c>
      <c r="K323" s="56">
        <f>VLOOKUP(A323,MUNIC!C:E,3,0)</f>
        <v>0</v>
      </c>
      <c r="L323" s="57">
        <f t="shared" si="105"/>
        <v>0</v>
      </c>
      <c r="M323" s="70" t="str">
        <f t="shared" si="106"/>
        <v>0</v>
      </c>
      <c r="N323" s="74">
        <f t="shared" si="107"/>
        <v>0</v>
      </c>
      <c r="O323" s="56">
        <f>VLOOKUP(A323,'BENS MOVEIS'!$A:$C,3,0)</f>
        <v>1413529.21</v>
      </c>
      <c r="P323" s="56">
        <v>0</v>
      </c>
      <c r="Q323" s="72">
        <f t="shared" si="108"/>
        <v>1413529.21</v>
      </c>
      <c r="R323" s="57">
        <f t="shared" si="109"/>
        <v>1.8556116700851578E-5</v>
      </c>
      <c r="S323" s="70" t="str" cm="1">
        <f t="array" ref="S323">_xlfn.IFS(R323&gt;20%,"10",R323&gt;10%,"7",R323&gt;0%,"4",R323=0,"0")</f>
        <v>4</v>
      </c>
      <c r="T323" s="74">
        <f t="shared" si="110"/>
        <v>8</v>
      </c>
      <c r="U323" s="55" t="s">
        <v>772</v>
      </c>
      <c r="V323" s="71" t="str">
        <f t="shared" si="111"/>
        <v>10</v>
      </c>
      <c r="W323" s="74">
        <f t="shared" si="112"/>
        <v>40</v>
      </c>
      <c r="X323" s="56">
        <v>0</v>
      </c>
      <c r="Y323" s="57">
        <v>0</v>
      </c>
      <c r="Z323" s="71" t="str">
        <f t="shared" si="113"/>
        <v>4</v>
      </c>
      <c r="AA323" s="74">
        <f t="shared" si="114"/>
        <v>12</v>
      </c>
      <c r="AB323" s="55">
        <f>VLOOKUP(A323,'OM em FOCO'!$B:$G,6,0)</f>
        <v>0</v>
      </c>
      <c r="AC323" s="71">
        <f t="shared" si="115"/>
        <v>0</v>
      </c>
      <c r="AD323" s="74">
        <f t="shared" si="116"/>
        <v>0</v>
      </c>
      <c r="AE323" s="71">
        <f>VLOOKUP(A323,OM_SIAFI!$B:$E,4,0)</f>
        <v>0</v>
      </c>
      <c r="AF323" s="74">
        <f t="shared" si="117"/>
        <v>0</v>
      </c>
      <c r="AG323" s="71">
        <f>VLOOKUP(A323,OM_SIAFI!$B:$F,5,0)</f>
        <v>0</v>
      </c>
      <c r="AH323" s="74">
        <f t="shared" si="118"/>
        <v>0</v>
      </c>
      <c r="AI323" s="86">
        <f t="shared" si="119"/>
        <v>72</v>
      </c>
      <c r="AJ323" s="166">
        <f t="shared" si="101"/>
        <v>322</v>
      </c>
    </row>
    <row r="324" spans="1:36" x14ac:dyDescent="0.25">
      <c r="A324" s="55">
        <v>795300</v>
      </c>
      <c r="B324" s="55" t="s">
        <v>587</v>
      </c>
      <c r="C324" s="56">
        <v>0</v>
      </c>
      <c r="D324" s="63">
        <f t="shared" si="120"/>
        <v>0</v>
      </c>
      <c r="E324" s="70" t="str" cm="1">
        <f t="array" ref="E324">_xlfn.IFS(D324&gt;20%,"10",D324&gt;10%,"7",D324&gt;0%,"4",D324=0,"0")</f>
        <v>0</v>
      </c>
      <c r="F324" s="74">
        <f t="shared" si="102"/>
        <v>0</v>
      </c>
      <c r="G324" s="56">
        <f>VLOOKUP(A324,PAGAMENTO!$A:$C,3,0)</f>
        <v>24172868.810000006</v>
      </c>
      <c r="H324" s="57">
        <f t="shared" si="103"/>
        <v>9.2226961939295248E-4</v>
      </c>
      <c r="I324" s="70" t="str" cm="1">
        <f t="array" ref="I324">_xlfn.IFS(H324&gt;20%,"10",H324&gt;10%,"7",H324&gt;0%,"4",H324=0,"0")</f>
        <v>4</v>
      </c>
      <c r="J324" s="74">
        <f t="shared" si="104"/>
        <v>12</v>
      </c>
      <c r="K324" s="56">
        <f>VLOOKUP(A324,MUNIC!C:E,3,0)</f>
        <v>0</v>
      </c>
      <c r="L324" s="57">
        <f t="shared" si="105"/>
        <v>0</v>
      </c>
      <c r="M324" s="70" t="str">
        <f t="shared" si="106"/>
        <v>0</v>
      </c>
      <c r="N324" s="74">
        <f t="shared" si="107"/>
        <v>0</v>
      </c>
      <c r="O324" s="56">
        <f>VLOOKUP(A324,'BENS MOVEIS'!$A:$C,3,0)</f>
        <v>1280704.19</v>
      </c>
      <c r="P324" s="56">
        <v>0</v>
      </c>
      <c r="Q324" s="72">
        <f t="shared" si="108"/>
        <v>1280704.19</v>
      </c>
      <c r="R324" s="57">
        <f t="shared" si="109"/>
        <v>1.681245512351994E-5</v>
      </c>
      <c r="S324" s="70" t="str" cm="1">
        <f t="array" ref="S324">_xlfn.IFS(R324&gt;20%,"10",R324&gt;10%,"7",R324&gt;0%,"4",R324=0,"0")</f>
        <v>4</v>
      </c>
      <c r="T324" s="74">
        <f t="shared" si="110"/>
        <v>8</v>
      </c>
      <c r="U324" s="55" t="s">
        <v>772</v>
      </c>
      <c r="V324" s="71" t="str">
        <f t="shared" si="111"/>
        <v>10</v>
      </c>
      <c r="W324" s="74">
        <f t="shared" si="112"/>
        <v>40</v>
      </c>
      <c r="X324" s="55">
        <f>VLOOKUP(A324,'NOTAS AUDITORIA-CONTINUA-OM'!$A:$C,3,0)</f>
        <v>4</v>
      </c>
      <c r="Y324" s="57">
        <f>VLOOKUP(A324,'NOTAS AUDITORIA-CONTINUA-OM'!$A:$D,4,0)</f>
        <v>6.7385444743935314E-4</v>
      </c>
      <c r="Z324" s="71" t="str">
        <f t="shared" si="113"/>
        <v>4</v>
      </c>
      <c r="AA324" s="74">
        <f t="shared" si="114"/>
        <v>12</v>
      </c>
      <c r="AB324" s="55">
        <f>VLOOKUP(A324,'OM em FOCO'!$B:$G,6,0)</f>
        <v>0</v>
      </c>
      <c r="AC324" s="71">
        <f t="shared" si="115"/>
        <v>0</v>
      </c>
      <c r="AD324" s="74">
        <f t="shared" si="116"/>
        <v>0</v>
      </c>
      <c r="AE324" s="71">
        <f>VLOOKUP(A324,OM_SIAFI!$B:$E,4,0)</f>
        <v>0</v>
      </c>
      <c r="AF324" s="74">
        <f t="shared" si="117"/>
        <v>0</v>
      </c>
      <c r="AG324" s="71">
        <f>VLOOKUP(A324,OM_SIAFI!$B:$F,5,0)</f>
        <v>0</v>
      </c>
      <c r="AH324" s="74">
        <f t="shared" si="118"/>
        <v>0</v>
      </c>
      <c r="AI324" s="86">
        <f t="shared" si="119"/>
        <v>72</v>
      </c>
      <c r="AJ324" s="166">
        <f t="shared" ref="AJ324:AJ387" si="121">+AJ323+1</f>
        <v>323</v>
      </c>
    </row>
    <row r="325" spans="1:36" x14ac:dyDescent="0.25">
      <c r="A325" s="55">
        <v>782340</v>
      </c>
      <c r="B325" s="55" t="s">
        <v>352</v>
      </c>
      <c r="C325" s="56">
        <v>0</v>
      </c>
      <c r="D325" s="63">
        <f t="shared" si="120"/>
        <v>0</v>
      </c>
      <c r="E325" s="70" t="str" cm="1">
        <f t="array" ref="E325">_xlfn.IFS(D325&gt;20%,"10",D325&gt;10%,"7",D325&gt;0%,"4",D325=0,"0")</f>
        <v>0</v>
      </c>
      <c r="F325" s="74">
        <f t="shared" si="102"/>
        <v>0</v>
      </c>
      <c r="G325" s="56">
        <f>VLOOKUP(A325,PAGAMENTO!$A:$C,3,0)</f>
        <v>3874643.2900000005</v>
      </c>
      <c r="H325" s="57">
        <f t="shared" si="103"/>
        <v>1.4782961097581685E-4</v>
      </c>
      <c r="I325" s="70" t="str" cm="1">
        <f t="array" ref="I325">_xlfn.IFS(H325&gt;20%,"10",H325&gt;10%,"7",H325&gt;0%,"4",H325=0,"0")</f>
        <v>4</v>
      </c>
      <c r="J325" s="74">
        <f t="shared" si="104"/>
        <v>12</v>
      </c>
      <c r="K325" s="56">
        <f>VLOOKUP(A325,MUNIC!C:E,3,0)</f>
        <v>0</v>
      </c>
      <c r="L325" s="57">
        <f t="shared" si="105"/>
        <v>0</v>
      </c>
      <c r="M325" s="70" t="str">
        <f t="shared" si="106"/>
        <v>0</v>
      </c>
      <c r="N325" s="74">
        <f t="shared" si="107"/>
        <v>0</v>
      </c>
      <c r="O325" s="56">
        <f>VLOOKUP(A325,'BENS MOVEIS'!$A:$C,3,0)</f>
        <v>1257847.71</v>
      </c>
      <c r="P325" s="56">
        <v>0</v>
      </c>
      <c r="Q325" s="72">
        <f t="shared" si="108"/>
        <v>1257847.71</v>
      </c>
      <c r="R325" s="57">
        <f t="shared" si="109"/>
        <v>1.6512406488337738E-5</v>
      </c>
      <c r="S325" s="70" t="str" cm="1">
        <f t="array" ref="S325">_xlfn.IFS(R325&gt;20%,"10",R325&gt;10%,"7",R325&gt;0%,"4",R325=0,"0")</f>
        <v>4</v>
      </c>
      <c r="T325" s="74">
        <f t="shared" si="110"/>
        <v>8</v>
      </c>
      <c r="U325" s="55" t="s">
        <v>772</v>
      </c>
      <c r="V325" s="71" t="str">
        <f t="shared" si="111"/>
        <v>10</v>
      </c>
      <c r="W325" s="74">
        <f t="shared" si="112"/>
        <v>40</v>
      </c>
      <c r="X325" s="55">
        <f>VLOOKUP(A325,'NOTAS AUDITORIA-CONTINUA-OM'!$A:$C,3,0)</f>
        <v>2</v>
      </c>
      <c r="Y325" s="57">
        <f>VLOOKUP(A325,'NOTAS AUDITORIA-CONTINUA-OM'!$A:$D,4,0)</f>
        <v>3.3692722371967657E-4</v>
      </c>
      <c r="Z325" s="71" t="str">
        <f t="shared" si="113"/>
        <v>4</v>
      </c>
      <c r="AA325" s="74">
        <f t="shared" si="114"/>
        <v>12</v>
      </c>
      <c r="AB325" s="55">
        <f>VLOOKUP(A325,'OM em FOCO'!$B:$G,6,0)</f>
        <v>0</v>
      </c>
      <c r="AC325" s="71">
        <f t="shared" si="115"/>
        <v>0</v>
      </c>
      <c r="AD325" s="74">
        <f t="shared" si="116"/>
        <v>0</v>
      </c>
      <c r="AE325" s="71">
        <f>VLOOKUP(A325,OM_SIAFI!$B:$E,4,0)</f>
        <v>0</v>
      </c>
      <c r="AF325" s="74">
        <f t="shared" si="117"/>
        <v>0</v>
      </c>
      <c r="AG325" s="71">
        <f>VLOOKUP(A325,OM_SIAFI!$B:$F,5,0)</f>
        <v>0</v>
      </c>
      <c r="AH325" s="74">
        <f t="shared" si="118"/>
        <v>0</v>
      </c>
      <c r="AI325" s="86">
        <f t="shared" si="119"/>
        <v>72</v>
      </c>
      <c r="AJ325" s="166">
        <f t="shared" si="121"/>
        <v>324</v>
      </c>
    </row>
    <row r="326" spans="1:36" x14ac:dyDescent="0.25">
      <c r="A326" s="55">
        <v>771600</v>
      </c>
      <c r="B326" s="55" t="s">
        <v>303</v>
      </c>
      <c r="C326" s="56">
        <v>0</v>
      </c>
      <c r="D326" s="63">
        <f t="shared" si="120"/>
        <v>0</v>
      </c>
      <c r="E326" s="70" t="str" cm="1">
        <f t="array" ref="E326">_xlfn.IFS(D326&gt;20%,"10",D326&gt;10%,"7",D326&gt;0%,"4",D326=0,"0")</f>
        <v>0</v>
      </c>
      <c r="F326" s="74">
        <f t="shared" si="102"/>
        <v>0</v>
      </c>
      <c r="G326" s="56">
        <f>VLOOKUP(A326,PAGAMENTO!$A:$C,3,0)</f>
        <v>7005323.7500000009</v>
      </c>
      <c r="H326" s="57">
        <f t="shared" si="103"/>
        <v>2.67274741753621E-4</v>
      </c>
      <c r="I326" s="70" t="str" cm="1">
        <f t="array" ref="I326">_xlfn.IFS(H326&gt;20%,"10",H326&gt;10%,"7",H326&gt;0%,"4",H326=0,"0")</f>
        <v>4</v>
      </c>
      <c r="J326" s="74">
        <f t="shared" si="104"/>
        <v>12</v>
      </c>
      <c r="K326" s="56">
        <f>VLOOKUP(A326,MUNIC!C:E,3,0)</f>
        <v>0</v>
      </c>
      <c r="L326" s="57">
        <f t="shared" si="105"/>
        <v>0</v>
      </c>
      <c r="M326" s="70" t="str">
        <f t="shared" si="106"/>
        <v>0</v>
      </c>
      <c r="N326" s="74">
        <f t="shared" si="107"/>
        <v>0</v>
      </c>
      <c r="O326" s="56">
        <f>VLOOKUP(A326,'BENS MOVEIS'!$A:$C,3,0)</f>
        <v>1001503.61</v>
      </c>
      <c r="P326" s="56">
        <v>0</v>
      </c>
      <c r="Q326" s="72">
        <f t="shared" si="108"/>
        <v>1001503.61</v>
      </c>
      <c r="R326" s="57">
        <f t="shared" si="109"/>
        <v>1.3147247140003671E-5</v>
      </c>
      <c r="S326" s="70" t="str" cm="1">
        <f t="array" ref="S326">_xlfn.IFS(R326&gt;20%,"10",R326&gt;10%,"7",R326&gt;0%,"4",R326=0,"0")</f>
        <v>4</v>
      </c>
      <c r="T326" s="74">
        <f t="shared" si="110"/>
        <v>8</v>
      </c>
      <c r="U326" s="55" t="s">
        <v>772</v>
      </c>
      <c r="V326" s="71" t="str">
        <f t="shared" si="111"/>
        <v>10</v>
      </c>
      <c r="W326" s="74">
        <f t="shared" si="112"/>
        <v>40</v>
      </c>
      <c r="X326" s="55">
        <f>VLOOKUP(A326,'NOTAS AUDITORIA-CONTINUA-OM'!$A:$C,3,0)</f>
        <v>2</v>
      </c>
      <c r="Y326" s="57">
        <f>VLOOKUP(A326,'NOTAS AUDITORIA-CONTINUA-OM'!$A:$D,4,0)</f>
        <v>3.3692722371967657E-4</v>
      </c>
      <c r="Z326" s="71" t="str">
        <f t="shared" si="113"/>
        <v>4</v>
      </c>
      <c r="AA326" s="74">
        <f t="shared" si="114"/>
        <v>12</v>
      </c>
      <c r="AB326" s="55">
        <f>VLOOKUP(A326,'OM em FOCO'!$B:$G,6,0)</f>
        <v>0</v>
      </c>
      <c r="AC326" s="71">
        <f t="shared" si="115"/>
        <v>0</v>
      </c>
      <c r="AD326" s="74">
        <f t="shared" si="116"/>
        <v>0</v>
      </c>
      <c r="AE326" s="71">
        <f>VLOOKUP(A326,OM_SIAFI!$B:$E,4,0)</f>
        <v>0</v>
      </c>
      <c r="AF326" s="74">
        <f t="shared" si="117"/>
        <v>0</v>
      </c>
      <c r="AG326" s="71">
        <f>VLOOKUP(A326,OM_SIAFI!$B:$F,5,0)</f>
        <v>0</v>
      </c>
      <c r="AH326" s="74">
        <f t="shared" si="118"/>
        <v>0</v>
      </c>
      <c r="AI326" s="86">
        <f t="shared" si="119"/>
        <v>72</v>
      </c>
      <c r="AJ326" s="166">
        <f t="shared" si="121"/>
        <v>325</v>
      </c>
    </row>
    <row r="327" spans="1:36" x14ac:dyDescent="0.25">
      <c r="A327" s="55">
        <v>782341</v>
      </c>
      <c r="B327" s="55" t="s">
        <v>353</v>
      </c>
      <c r="C327" s="56">
        <v>0</v>
      </c>
      <c r="D327" s="63">
        <f t="shared" si="120"/>
        <v>0</v>
      </c>
      <c r="E327" s="70" t="str" cm="1">
        <f t="array" ref="E327">_xlfn.IFS(D327&gt;20%,"10",D327&gt;10%,"7",D327&gt;0%,"4",D327=0,"0")</f>
        <v>0</v>
      </c>
      <c r="F327" s="74">
        <f t="shared" si="102"/>
        <v>0</v>
      </c>
      <c r="G327" s="56">
        <f>VLOOKUP(A327,PAGAMENTO!$A:$C,3,0)</f>
        <v>2303487.96</v>
      </c>
      <c r="H327" s="57">
        <f t="shared" si="103"/>
        <v>8.7885181558036512E-5</v>
      </c>
      <c r="I327" s="70" t="str" cm="1">
        <f t="array" ref="I327">_xlfn.IFS(H327&gt;20%,"10",H327&gt;10%,"7",H327&gt;0%,"4",H327=0,"0")</f>
        <v>4</v>
      </c>
      <c r="J327" s="74">
        <f t="shared" si="104"/>
        <v>12</v>
      </c>
      <c r="K327" s="56">
        <f>VLOOKUP(A327,MUNIC!C:E,3,0)</f>
        <v>0</v>
      </c>
      <c r="L327" s="57">
        <f t="shared" si="105"/>
        <v>0</v>
      </c>
      <c r="M327" s="70" t="str">
        <f t="shared" si="106"/>
        <v>0</v>
      </c>
      <c r="N327" s="74">
        <f t="shared" si="107"/>
        <v>0</v>
      </c>
      <c r="O327" s="56">
        <f>VLOOKUP(A327,'BENS MOVEIS'!$A:$C,3,0)</f>
        <v>885790.46</v>
      </c>
      <c r="P327" s="56">
        <v>0</v>
      </c>
      <c r="Q327" s="72">
        <f t="shared" si="108"/>
        <v>885790.46</v>
      </c>
      <c r="R327" s="57">
        <f t="shared" si="109"/>
        <v>1.1628221781324918E-5</v>
      </c>
      <c r="S327" s="70" t="str" cm="1">
        <f t="array" ref="S327">_xlfn.IFS(R327&gt;20%,"10",R327&gt;10%,"7",R327&gt;0%,"4",R327=0,"0")</f>
        <v>4</v>
      </c>
      <c r="T327" s="74">
        <f t="shared" si="110"/>
        <v>8</v>
      </c>
      <c r="U327" s="55" t="s">
        <v>772</v>
      </c>
      <c r="V327" s="71" t="str">
        <f t="shared" si="111"/>
        <v>10</v>
      </c>
      <c r="W327" s="74">
        <f t="shared" si="112"/>
        <v>40</v>
      </c>
      <c r="X327" s="55">
        <f>VLOOKUP(A327,'NOTAS AUDITORIA-CONTINUA-OM'!$A:$C,3,0)</f>
        <v>4</v>
      </c>
      <c r="Y327" s="57">
        <f>VLOOKUP(A327,'NOTAS AUDITORIA-CONTINUA-OM'!$A:$D,4,0)</f>
        <v>6.7385444743935314E-4</v>
      </c>
      <c r="Z327" s="71" t="str">
        <f t="shared" si="113"/>
        <v>4</v>
      </c>
      <c r="AA327" s="74">
        <f t="shared" si="114"/>
        <v>12</v>
      </c>
      <c r="AB327" s="55">
        <f>VLOOKUP(A327,'OM em FOCO'!$B:$G,6,0)</f>
        <v>0</v>
      </c>
      <c r="AC327" s="71">
        <f t="shared" si="115"/>
        <v>0</v>
      </c>
      <c r="AD327" s="74">
        <f t="shared" si="116"/>
        <v>0</v>
      </c>
      <c r="AE327" s="71">
        <f>VLOOKUP(A327,OM_SIAFI!$B:$E,4,0)</f>
        <v>0</v>
      </c>
      <c r="AF327" s="74">
        <f t="shared" si="117"/>
        <v>0</v>
      </c>
      <c r="AG327" s="71">
        <f>VLOOKUP(A327,OM_SIAFI!$B:$F,5,0)</f>
        <v>0</v>
      </c>
      <c r="AH327" s="74">
        <f t="shared" si="118"/>
        <v>0</v>
      </c>
      <c r="AI327" s="86">
        <f t="shared" si="119"/>
        <v>72</v>
      </c>
      <c r="AJ327" s="166">
        <f t="shared" si="121"/>
        <v>326</v>
      </c>
    </row>
    <row r="328" spans="1:36" x14ac:dyDescent="0.25">
      <c r="A328" s="55">
        <v>771201</v>
      </c>
      <c r="B328" s="55" t="s">
        <v>293</v>
      </c>
      <c r="C328" s="56">
        <v>0</v>
      </c>
      <c r="D328" s="63">
        <f t="shared" si="120"/>
        <v>0</v>
      </c>
      <c r="E328" s="70" t="str" cm="1">
        <f t="array" ref="E328">_xlfn.IFS(D328&gt;20%,"10",D328&gt;10%,"7",D328&gt;0%,"4",D328=0,"0")</f>
        <v>0</v>
      </c>
      <c r="F328" s="74">
        <f t="shared" si="102"/>
        <v>0</v>
      </c>
      <c r="G328" s="56">
        <f>VLOOKUP(A328,PAGAMENTO!$A:$C,3,0)</f>
        <v>1614454.47</v>
      </c>
      <c r="H328" s="57">
        <f t="shared" si="103"/>
        <v>6.1596425367525516E-5</v>
      </c>
      <c r="I328" s="70" t="str" cm="1">
        <f t="array" ref="I328">_xlfn.IFS(H328&gt;20%,"10",H328&gt;10%,"7",H328&gt;0%,"4",H328=0,"0")</f>
        <v>4</v>
      </c>
      <c r="J328" s="74">
        <f t="shared" si="104"/>
        <v>12</v>
      </c>
      <c r="K328" s="56">
        <f>VLOOKUP(A328,MUNIC!C:E,3,0)</f>
        <v>0</v>
      </c>
      <c r="L328" s="57">
        <f t="shared" si="105"/>
        <v>0</v>
      </c>
      <c r="M328" s="70" t="str">
        <f t="shared" si="106"/>
        <v>0</v>
      </c>
      <c r="N328" s="74">
        <f t="shared" si="107"/>
        <v>0</v>
      </c>
      <c r="O328" s="56">
        <f>VLOOKUP(A328,'BENS MOVEIS'!$A:$C,3,0)</f>
        <v>868271.92</v>
      </c>
      <c r="P328" s="56">
        <v>0</v>
      </c>
      <c r="Q328" s="72">
        <f t="shared" si="108"/>
        <v>868271.92</v>
      </c>
      <c r="R328" s="57">
        <f t="shared" si="109"/>
        <v>1.1398246998795637E-5</v>
      </c>
      <c r="S328" s="70" t="str" cm="1">
        <f t="array" ref="S328">_xlfn.IFS(R328&gt;20%,"10",R328&gt;10%,"7",R328&gt;0%,"4",R328=0,"0")</f>
        <v>4</v>
      </c>
      <c r="T328" s="74">
        <f t="shared" si="110"/>
        <v>8</v>
      </c>
      <c r="U328" s="55" t="s">
        <v>772</v>
      </c>
      <c r="V328" s="71" t="str">
        <f t="shared" si="111"/>
        <v>10</v>
      </c>
      <c r="W328" s="74">
        <f t="shared" si="112"/>
        <v>40</v>
      </c>
      <c r="X328" s="55">
        <f>VLOOKUP(A328,'NOTAS AUDITORIA-CONTINUA-OM'!$A:$C,3,0)</f>
        <v>3</v>
      </c>
      <c r="Y328" s="57">
        <f>VLOOKUP(A328,'NOTAS AUDITORIA-CONTINUA-OM'!$A:$D,4,0)</f>
        <v>5.0539083557951485E-4</v>
      </c>
      <c r="Z328" s="71" t="str">
        <f t="shared" si="113"/>
        <v>4</v>
      </c>
      <c r="AA328" s="74">
        <f t="shared" si="114"/>
        <v>12</v>
      </c>
      <c r="AB328" s="55">
        <f>VLOOKUP(A328,'OM em FOCO'!$B:$G,6,0)</f>
        <v>0</v>
      </c>
      <c r="AC328" s="71">
        <f t="shared" si="115"/>
        <v>0</v>
      </c>
      <c r="AD328" s="74">
        <f t="shared" si="116"/>
        <v>0</v>
      </c>
      <c r="AE328" s="71">
        <f>VLOOKUP(A328,OM_SIAFI!$B:$E,4,0)</f>
        <v>0</v>
      </c>
      <c r="AF328" s="74">
        <f t="shared" si="117"/>
        <v>0</v>
      </c>
      <c r="AG328" s="71">
        <f>VLOOKUP(A328,OM_SIAFI!$B:$F,5,0)</f>
        <v>0</v>
      </c>
      <c r="AH328" s="74">
        <f t="shared" si="118"/>
        <v>0</v>
      </c>
      <c r="AI328" s="86">
        <f t="shared" si="119"/>
        <v>72</v>
      </c>
      <c r="AJ328" s="166">
        <f t="shared" si="121"/>
        <v>327</v>
      </c>
    </row>
    <row r="329" spans="1:36" x14ac:dyDescent="0.25">
      <c r="A329" s="55">
        <v>781940</v>
      </c>
      <c r="B329" s="55" t="s">
        <v>338</v>
      </c>
      <c r="C329" s="56">
        <v>0</v>
      </c>
      <c r="D329" s="63">
        <f t="shared" si="120"/>
        <v>0</v>
      </c>
      <c r="E329" s="70" t="str" cm="1">
        <f t="array" ref="E329">_xlfn.IFS(D329&gt;20%,"10",D329&gt;10%,"7",D329&gt;0%,"4",D329=0,"0")</f>
        <v>0</v>
      </c>
      <c r="F329" s="74">
        <f t="shared" si="102"/>
        <v>0</v>
      </c>
      <c r="G329" s="56">
        <f>VLOOKUP(A329,PAGAMENTO!$A:$C,3,0)</f>
        <v>11856590.180000002</v>
      </c>
      <c r="H329" s="57">
        <f t="shared" si="103"/>
        <v>4.5236554248303211E-4</v>
      </c>
      <c r="I329" s="70" t="str" cm="1">
        <f t="array" ref="I329">_xlfn.IFS(H329&gt;20%,"10",H329&gt;10%,"7",H329&gt;0%,"4",H329=0,"0")</f>
        <v>4</v>
      </c>
      <c r="J329" s="74">
        <f t="shared" si="104"/>
        <v>12</v>
      </c>
      <c r="K329" s="56">
        <f>VLOOKUP(A329,MUNIC!C:E,3,0)</f>
        <v>0</v>
      </c>
      <c r="L329" s="57">
        <f t="shared" si="105"/>
        <v>0</v>
      </c>
      <c r="M329" s="70" t="str">
        <f t="shared" si="106"/>
        <v>0</v>
      </c>
      <c r="N329" s="74">
        <f t="shared" si="107"/>
        <v>0</v>
      </c>
      <c r="O329" s="56">
        <f>VLOOKUP(A329,'BENS MOVEIS'!$A:$C,3,0)</f>
        <v>629540.81000000006</v>
      </c>
      <c r="P329" s="56">
        <v>0</v>
      </c>
      <c r="Q329" s="72">
        <f t="shared" si="108"/>
        <v>629540.81000000006</v>
      </c>
      <c r="R329" s="57">
        <f t="shared" si="109"/>
        <v>8.2643023261674465E-6</v>
      </c>
      <c r="S329" s="70" t="str" cm="1">
        <f t="array" ref="S329">_xlfn.IFS(R329&gt;20%,"10",R329&gt;10%,"7",R329&gt;0%,"4",R329=0,"0")</f>
        <v>4</v>
      </c>
      <c r="T329" s="74">
        <f t="shared" si="110"/>
        <v>8</v>
      </c>
      <c r="U329" s="55" t="s">
        <v>772</v>
      </c>
      <c r="V329" s="71" t="str">
        <f t="shared" si="111"/>
        <v>10</v>
      </c>
      <c r="W329" s="74">
        <f t="shared" si="112"/>
        <v>40</v>
      </c>
      <c r="X329" s="55">
        <f>VLOOKUP(A329,'NOTAS AUDITORIA-CONTINUA-OM'!$A:$C,3,0)</f>
        <v>6</v>
      </c>
      <c r="Y329" s="57">
        <f>VLOOKUP(A329,'NOTAS AUDITORIA-CONTINUA-OM'!$A:$D,4,0)</f>
        <v>1.0107816711590297E-3</v>
      </c>
      <c r="Z329" s="71" t="str">
        <f t="shared" si="113"/>
        <v>4</v>
      </c>
      <c r="AA329" s="74">
        <f t="shared" si="114"/>
        <v>12</v>
      </c>
      <c r="AB329" s="55">
        <f>VLOOKUP(A329,'OM em FOCO'!$B:$G,6,0)</f>
        <v>0</v>
      </c>
      <c r="AC329" s="71">
        <f t="shared" si="115"/>
        <v>0</v>
      </c>
      <c r="AD329" s="74">
        <f t="shared" si="116"/>
        <v>0</v>
      </c>
      <c r="AE329" s="71">
        <f>VLOOKUP(A329,OM_SIAFI!$B:$E,4,0)</f>
        <v>0</v>
      </c>
      <c r="AF329" s="74">
        <f t="shared" si="117"/>
        <v>0</v>
      </c>
      <c r="AG329" s="71">
        <f>VLOOKUP(A329,OM_SIAFI!$B:$F,5,0)</f>
        <v>0</v>
      </c>
      <c r="AH329" s="74">
        <f t="shared" si="118"/>
        <v>0</v>
      </c>
      <c r="AI329" s="86">
        <f t="shared" si="119"/>
        <v>72</v>
      </c>
      <c r="AJ329" s="166">
        <f t="shared" si="121"/>
        <v>328</v>
      </c>
    </row>
    <row r="330" spans="1:36" x14ac:dyDescent="0.25">
      <c r="A330" s="55">
        <v>789200</v>
      </c>
      <c r="B330" s="55" t="s">
        <v>512</v>
      </c>
      <c r="C330" s="56">
        <v>0</v>
      </c>
      <c r="D330" s="63">
        <f t="shared" si="120"/>
        <v>0</v>
      </c>
      <c r="E330" s="70" t="str" cm="1">
        <f t="array" ref="E330">_xlfn.IFS(D330&gt;20%,"10",D330&gt;10%,"7",D330&gt;0%,"4",D330=0,"0")</f>
        <v>0</v>
      </c>
      <c r="F330" s="74">
        <f t="shared" si="102"/>
        <v>0</v>
      </c>
      <c r="G330" s="56">
        <f>VLOOKUP(A330,PAGAMENTO!$A:$C,3,0)</f>
        <v>16471544.050000003</v>
      </c>
      <c r="H330" s="57">
        <f t="shared" si="103"/>
        <v>6.2844028903691178E-4</v>
      </c>
      <c r="I330" s="70" t="str" cm="1">
        <f t="array" ref="I330">_xlfn.IFS(H330&gt;20%,"10",H330&gt;10%,"7",H330&gt;0%,"4",H330=0,"0")</f>
        <v>4</v>
      </c>
      <c r="J330" s="74">
        <f t="shared" si="104"/>
        <v>12</v>
      </c>
      <c r="K330" s="56">
        <f>VLOOKUP(A330,MUNIC!C:E,3,0)</f>
        <v>0</v>
      </c>
      <c r="L330" s="57">
        <f t="shared" si="105"/>
        <v>0</v>
      </c>
      <c r="M330" s="70" t="str">
        <f t="shared" si="106"/>
        <v>0</v>
      </c>
      <c r="N330" s="74">
        <f t="shared" si="107"/>
        <v>0</v>
      </c>
      <c r="O330" s="56">
        <f>VLOOKUP(A330,'BENS MOVEIS'!$A:$C,3,0)</f>
        <v>628927.61</v>
      </c>
      <c r="P330" s="56">
        <v>0</v>
      </c>
      <c r="Q330" s="72">
        <f t="shared" si="108"/>
        <v>628927.61</v>
      </c>
      <c r="R330" s="57">
        <f t="shared" si="109"/>
        <v>8.2562525379632367E-6</v>
      </c>
      <c r="S330" s="70" t="str" cm="1">
        <f t="array" ref="S330">_xlfn.IFS(R330&gt;20%,"10",R330&gt;10%,"7",R330&gt;0%,"4",R330=0,"0")</f>
        <v>4</v>
      </c>
      <c r="T330" s="74">
        <f t="shared" si="110"/>
        <v>8</v>
      </c>
      <c r="U330" s="55" t="s">
        <v>772</v>
      </c>
      <c r="V330" s="71" t="str">
        <f t="shared" si="111"/>
        <v>10</v>
      </c>
      <c r="W330" s="74">
        <f t="shared" si="112"/>
        <v>40</v>
      </c>
      <c r="X330" s="55">
        <f>VLOOKUP(A330,'NOTAS AUDITORIA-CONTINUA-OM'!$A:$C,3,0)</f>
        <v>1</v>
      </c>
      <c r="Y330" s="57">
        <f>VLOOKUP(A330,'NOTAS AUDITORIA-CONTINUA-OM'!$A:$D,4,0)</f>
        <v>1.6846361185983828E-4</v>
      </c>
      <c r="Z330" s="71" t="str">
        <f t="shared" si="113"/>
        <v>4</v>
      </c>
      <c r="AA330" s="74">
        <f t="shared" si="114"/>
        <v>12</v>
      </c>
      <c r="AB330" s="55">
        <f>VLOOKUP(A330,'OM em FOCO'!$B:$G,6,0)</f>
        <v>0</v>
      </c>
      <c r="AC330" s="71">
        <f t="shared" si="115"/>
        <v>0</v>
      </c>
      <c r="AD330" s="74">
        <f t="shared" si="116"/>
        <v>0</v>
      </c>
      <c r="AE330" s="71">
        <f>VLOOKUP(A330,OM_SIAFI!$B:$E,4,0)</f>
        <v>0</v>
      </c>
      <c r="AF330" s="74">
        <f t="shared" si="117"/>
        <v>0</v>
      </c>
      <c r="AG330" s="71">
        <f>VLOOKUP(A330,OM_SIAFI!$B:$F,5,0)</f>
        <v>0</v>
      </c>
      <c r="AH330" s="74">
        <f t="shared" si="118"/>
        <v>0</v>
      </c>
      <c r="AI330" s="86">
        <f t="shared" si="119"/>
        <v>72</v>
      </c>
      <c r="AJ330" s="166">
        <f t="shared" si="121"/>
        <v>329</v>
      </c>
    </row>
    <row r="331" spans="1:36" x14ac:dyDescent="0.25">
      <c r="A331" s="55">
        <v>742020</v>
      </c>
      <c r="B331" s="55" t="s">
        <v>227</v>
      </c>
      <c r="C331" s="56">
        <v>0</v>
      </c>
      <c r="D331" s="63">
        <f t="shared" si="120"/>
        <v>0</v>
      </c>
      <c r="E331" s="70" t="str" cm="1">
        <f t="array" ref="E331">_xlfn.IFS(D331&gt;20%,"10",D331&gt;10%,"7",D331&gt;0%,"4",D331=0,"0")</f>
        <v>0</v>
      </c>
      <c r="F331" s="74">
        <f t="shared" si="102"/>
        <v>0</v>
      </c>
      <c r="G331" s="56">
        <f>VLOOKUP(A331,PAGAMENTO!$A:$C,3,0)</f>
        <v>38484794.729999997</v>
      </c>
      <c r="H331" s="57">
        <f t="shared" si="103"/>
        <v>1.4683138053258227E-3</v>
      </c>
      <c r="I331" s="70" t="str" cm="1">
        <f t="array" ref="I331">_xlfn.IFS(H331&gt;20%,"10",H331&gt;10%,"7",H331&gt;0%,"4",H331=0,"0")</f>
        <v>4</v>
      </c>
      <c r="J331" s="74">
        <f t="shared" si="104"/>
        <v>12</v>
      </c>
      <c r="K331" s="56">
        <f>VLOOKUP(A331,MUNIC!C:E,3,0)</f>
        <v>0</v>
      </c>
      <c r="L331" s="57">
        <f t="shared" si="105"/>
        <v>0</v>
      </c>
      <c r="M331" s="70" t="str">
        <f t="shared" si="106"/>
        <v>0</v>
      </c>
      <c r="N331" s="74">
        <f t="shared" si="107"/>
        <v>0</v>
      </c>
      <c r="O331" s="56">
        <f>VLOOKUP(A331,'BENS MOVEIS'!$A:$C,3,0)</f>
        <v>91263843.459999993</v>
      </c>
      <c r="P331" s="56">
        <f>VLOOKUP(A331,'BENS IMOVEIS'!$A:$C,3,0)</f>
        <v>427645299.06</v>
      </c>
      <c r="Q331" s="72">
        <f t="shared" si="108"/>
        <v>518909142.51999998</v>
      </c>
      <c r="R331" s="57">
        <f t="shared" si="109"/>
        <v>6.8119841723963698E-3</v>
      </c>
      <c r="S331" s="70" t="str" cm="1">
        <f t="array" ref="S331">_xlfn.IFS(R331&gt;20%,"10",R331&gt;10%,"7",R331&gt;0%,"4",R331=0,"0")</f>
        <v>4</v>
      </c>
      <c r="T331" s="74">
        <f t="shared" si="110"/>
        <v>8</v>
      </c>
      <c r="U331" s="55" t="s">
        <v>772</v>
      </c>
      <c r="V331" s="71" t="str">
        <f t="shared" si="111"/>
        <v>10</v>
      </c>
      <c r="W331" s="74">
        <f t="shared" si="112"/>
        <v>40</v>
      </c>
      <c r="X331" s="55">
        <f>VLOOKUP(A331,'NOTAS AUDITORIA-CONTINUA-OM'!$A:$C,3,0)</f>
        <v>3</v>
      </c>
      <c r="Y331" s="57">
        <f>VLOOKUP(A331,'NOTAS AUDITORIA-CONTINUA-OM'!$A:$D,4,0)</f>
        <v>5.0539083557951485E-4</v>
      </c>
      <c r="Z331" s="71" t="str">
        <f t="shared" si="113"/>
        <v>4</v>
      </c>
      <c r="AA331" s="74">
        <f t="shared" si="114"/>
        <v>12</v>
      </c>
      <c r="AB331" s="55">
        <f>VLOOKUP(A331,'OM em FOCO'!$B:$G,6,0)</f>
        <v>0</v>
      </c>
      <c r="AC331" s="71">
        <f t="shared" si="115"/>
        <v>0</v>
      </c>
      <c r="AD331" s="74">
        <f t="shared" si="116"/>
        <v>0</v>
      </c>
      <c r="AE331" s="71">
        <f>VLOOKUP(A331,OM_SIAFI!$B:$E,4,0)</f>
        <v>0</v>
      </c>
      <c r="AF331" s="74">
        <f t="shared" si="117"/>
        <v>0</v>
      </c>
      <c r="AG331" s="71">
        <f>VLOOKUP(A331,OM_SIAFI!$B:$F,5,0)</f>
        <v>0</v>
      </c>
      <c r="AH331" s="74">
        <f t="shared" si="118"/>
        <v>0</v>
      </c>
      <c r="AI331" s="86">
        <f t="shared" si="119"/>
        <v>72</v>
      </c>
      <c r="AJ331" s="166">
        <f t="shared" si="121"/>
        <v>330</v>
      </c>
    </row>
    <row r="332" spans="1:36" x14ac:dyDescent="0.25">
      <c r="A332" s="55">
        <v>791902</v>
      </c>
      <c r="B332" s="55" t="s">
        <v>576</v>
      </c>
      <c r="C332" s="56">
        <v>0</v>
      </c>
      <c r="D332" s="63">
        <f t="shared" si="120"/>
        <v>0</v>
      </c>
      <c r="E332" s="70" t="str" cm="1">
        <f t="array" ref="E332">_xlfn.IFS(D332&gt;20%,"10",D332&gt;10%,"7",D332&gt;0%,"4",D332=0,"0")</f>
        <v>0</v>
      </c>
      <c r="F332" s="74">
        <f t="shared" si="102"/>
        <v>0</v>
      </c>
      <c r="G332" s="56">
        <f>VLOOKUP(A332,PAGAMENTO!$A:$C,3,0)</f>
        <v>42903341.329999998</v>
      </c>
      <c r="H332" s="57">
        <f t="shared" si="103"/>
        <v>1.6368950077922098E-3</v>
      </c>
      <c r="I332" s="70" t="str" cm="1">
        <f t="array" ref="I332">_xlfn.IFS(H332&gt;20%,"10",H332&gt;10%,"7",H332&gt;0%,"4",H332=0,"0")</f>
        <v>4</v>
      </c>
      <c r="J332" s="74">
        <f t="shared" si="104"/>
        <v>12</v>
      </c>
      <c r="K332" s="56">
        <f>VLOOKUP(A332,MUNIC!C:E,3,0)</f>
        <v>0</v>
      </c>
      <c r="L332" s="57">
        <f t="shared" si="105"/>
        <v>0</v>
      </c>
      <c r="M332" s="70" t="str">
        <f t="shared" si="106"/>
        <v>0</v>
      </c>
      <c r="N332" s="74">
        <f t="shared" si="107"/>
        <v>0</v>
      </c>
      <c r="O332" s="56">
        <f>VLOOKUP(A332,'BENS MOVEIS'!$A:$C,3,0)</f>
        <v>4695951.13</v>
      </c>
      <c r="P332" s="56">
        <f>VLOOKUP(A332,'BENS IMOVEIS'!$A:$C,3,0)</f>
        <v>54665560.909999996</v>
      </c>
      <c r="Q332" s="72">
        <f t="shared" si="108"/>
        <v>59361512.039999999</v>
      </c>
      <c r="R332" s="57">
        <f t="shared" si="109"/>
        <v>7.792687531043282E-4</v>
      </c>
      <c r="S332" s="70" t="str" cm="1">
        <f t="array" ref="S332">_xlfn.IFS(R332&gt;20%,"10",R332&gt;10%,"7",R332&gt;0%,"4",R332=0,"0")</f>
        <v>4</v>
      </c>
      <c r="T332" s="74">
        <f t="shared" si="110"/>
        <v>8</v>
      </c>
      <c r="U332" s="55" t="s">
        <v>772</v>
      </c>
      <c r="V332" s="71" t="str">
        <f t="shared" si="111"/>
        <v>10</v>
      </c>
      <c r="W332" s="74">
        <f t="shared" si="112"/>
        <v>40</v>
      </c>
      <c r="X332" s="55">
        <f>VLOOKUP(A332,'NOTAS AUDITORIA-CONTINUA-OM'!$A:$C,3,0)</f>
        <v>3</v>
      </c>
      <c r="Y332" s="57">
        <f>VLOOKUP(A332,'NOTAS AUDITORIA-CONTINUA-OM'!$A:$D,4,0)</f>
        <v>5.0539083557951485E-4</v>
      </c>
      <c r="Z332" s="71" t="str">
        <f t="shared" si="113"/>
        <v>4</v>
      </c>
      <c r="AA332" s="74">
        <f t="shared" si="114"/>
        <v>12</v>
      </c>
      <c r="AB332" s="55">
        <f>VLOOKUP(A332,'OM em FOCO'!$B:$G,6,0)</f>
        <v>0</v>
      </c>
      <c r="AC332" s="71">
        <f t="shared" si="115"/>
        <v>0</v>
      </c>
      <c r="AD332" s="74">
        <f t="shared" si="116"/>
        <v>0</v>
      </c>
      <c r="AE332" s="71">
        <f>VLOOKUP(A332,OM_SIAFI!$B:$E,4,0)</f>
        <v>0</v>
      </c>
      <c r="AF332" s="74">
        <f t="shared" si="117"/>
        <v>0</v>
      </c>
      <c r="AG332" s="71">
        <f>VLOOKUP(A332,OM_SIAFI!$B:$F,5,0)</f>
        <v>0</v>
      </c>
      <c r="AH332" s="74">
        <f t="shared" si="118"/>
        <v>0</v>
      </c>
      <c r="AI332" s="86">
        <f t="shared" si="119"/>
        <v>72</v>
      </c>
      <c r="AJ332" s="166">
        <f t="shared" si="121"/>
        <v>331</v>
      </c>
    </row>
    <row r="333" spans="1:36" x14ac:dyDescent="0.25">
      <c r="A333" s="55">
        <v>751500</v>
      </c>
      <c r="B333" s="55" t="s">
        <v>252</v>
      </c>
      <c r="C333" s="56">
        <v>0</v>
      </c>
      <c r="D333" s="63">
        <f t="shared" si="120"/>
        <v>0</v>
      </c>
      <c r="E333" s="70" t="str" cm="1">
        <f t="array" ref="E333">_xlfn.IFS(D333&gt;20%,"10",D333&gt;10%,"7",D333&gt;0%,"4",D333=0,"0")</f>
        <v>0</v>
      </c>
      <c r="F333" s="74">
        <f t="shared" si="102"/>
        <v>0</v>
      </c>
      <c r="G333" s="56">
        <f>VLOOKUP(A333,PAGAMENTO!$A:$C,3,0)</f>
        <v>24674642.75</v>
      </c>
      <c r="H333" s="57">
        <f t="shared" si="103"/>
        <v>9.4141384527290483E-4</v>
      </c>
      <c r="I333" s="70" t="str" cm="1">
        <f t="array" ref="I333">_xlfn.IFS(H333&gt;20%,"10",H333&gt;10%,"7",H333&gt;0%,"4",H333=0,"0")</f>
        <v>4</v>
      </c>
      <c r="J333" s="74">
        <f t="shared" si="104"/>
        <v>12</v>
      </c>
      <c r="K333" s="56">
        <f>VLOOKUP(A333,MUNIC!C:E,3,0)</f>
        <v>0</v>
      </c>
      <c r="L333" s="57">
        <f t="shared" si="105"/>
        <v>0</v>
      </c>
      <c r="M333" s="70" t="str">
        <f t="shared" si="106"/>
        <v>0</v>
      </c>
      <c r="N333" s="74">
        <f t="shared" si="107"/>
        <v>0</v>
      </c>
      <c r="O333" s="56">
        <f>VLOOKUP(A333,'BENS MOVEIS'!$A:$C,3,0)</f>
        <v>7261465.4000000004</v>
      </c>
      <c r="P333" s="56">
        <f>VLOOKUP(A333,'BENS IMOVEIS'!$A:$C,3,0)</f>
        <v>14305528.449999999</v>
      </c>
      <c r="Q333" s="72">
        <f t="shared" si="108"/>
        <v>21566993.850000001</v>
      </c>
      <c r="R333" s="57">
        <f t="shared" si="109"/>
        <v>2.8312089480425265E-4</v>
      </c>
      <c r="S333" s="70" t="str" cm="1">
        <f t="array" ref="S333">_xlfn.IFS(R333&gt;20%,"10",R333&gt;10%,"7",R333&gt;0%,"4",R333=0,"0")</f>
        <v>4</v>
      </c>
      <c r="T333" s="74">
        <f t="shared" si="110"/>
        <v>8</v>
      </c>
      <c r="U333" s="55" t="s">
        <v>772</v>
      </c>
      <c r="V333" s="71" t="str">
        <f t="shared" si="111"/>
        <v>10</v>
      </c>
      <c r="W333" s="74">
        <f t="shared" si="112"/>
        <v>40</v>
      </c>
      <c r="X333" s="55">
        <f>VLOOKUP(A333,'NOTAS AUDITORIA-CONTINUA-OM'!$A:$C,3,0)</f>
        <v>1</v>
      </c>
      <c r="Y333" s="57">
        <f>VLOOKUP(A333,'NOTAS AUDITORIA-CONTINUA-OM'!$A:$D,4,0)</f>
        <v>1.6846361185983828E-4</v>
      </c>
      <c r="Z333" s="71" t="str">
        <f t="shared" si="113"/>
        <v>4</v>
      </c>
      <c r="AA333" s="74">
        <f t="shared" si="114"/>
        <v>12</v>
      </c>
      <c r="AB333" s="55">
        <f>VLOOKUP(A333,'OM em FOCO'!$B:$G,6,0)</f>
        <v>0</v>
      </c>
      <c r="AC333" s="71">
        <f t="shared" si="115"/>
        <v>0</v>
      </c>
      <c r="AD333" s="74">
        <f t="shared" si="116"/>
        <v>0</v>
      </c>
      <c r="AE333" s="71">
        <f>VLOOKUP(A333,OM_SIAFI!$B:$E,4,0)</f>
        <v>0</v>
      </c>
      <c r="AF333" s="74">
        <f t="shared" si="117"/>
        <v>0</v>
      </c>
      <c r="AG333" s="71">
        <f>VLOOKUP(A333,OM_SIAFI!$B:$F,5,0)</f>
        <v>0</v>
      </c>
      <c r="AH333" s="74">
        <f t="shared" si="118"/>
        <v>0</v>
      </c>
      <c r="AI333" s="86">
        <f t="shared" si="119"/>
        <v>72</v>
      </c>
      <c r="AJ333" s="166">
        <f t="shared" si="121"/>
        <v>332</v>
      </c>
    </row>
    <row r="334" spans="1:36" x14ac:dyDescent="0.25">
      <c r="A334" s="55">
        <v>788330</v>
      </c>
      <c r="B334" s="55" t="s">
        <v>495</v>
      </c>
      <c r="C334" s="56">
        <v>0</v>
      </c>
      <c r="D334" s="63">
        <f t="shared" si="120"/>
        <v>0</v>
      </c>
      <c r="E334" s="70" t="str" cm="1">
        <f t="array" ref="E334">_xlfn.IFS(D334&gt;20%,"10",D334&gt;10%,"7",D334&gt;0%,"4",D334=0,"0")</f>
        <v>0</v>
      </c>
      <c r="F334" s="74">
        <f t="shared" si="102"/>
        <v>0</v>
      </c>
      <c r="G334" s="56">
        <f>VLOOKUP(A334,PAGAMENTO!$A:$C,3,0)</f>
        <v>9642818.4799999986</v>
      </c>
      <c r="H334" s="57">
        <f t="shared" si="103"/>
        <v>3.679033133934807E-4</v>
      </c>
      <c r="I334" s="70" t="str" cm="1">
        <f t="array" ref="I334">_xlfn.IFS(H334&gt;20%,"10",H334&gt;10%,"7",H334&gt;0%,"4",H334=0,"0")</f>
        <v>4</v>
      </c>
      <c r="J334" s="74">
        <f t="shared" si="104"/>
        <v>12</v>
      </c>
      <c r="K334" s="56">
        <f>VLOOKUP(A334,MUNIC!C:E,3,0)</f>
        <v>0</v>
      </c>
      <c r="L334" s="57">
        <f t="shared" si="105"/>
        <v>0</v>
      </c>
      <c r="M334" s="70" t="str">
        <f t="shared" si="106"/>
        <v>0</v>
      </c>
      <c r="N334" s="74">
        <f t="shared" si="107"/>
        <v>0</v>
      </c>
      <c r="O334" s="56">
        <f>VLOOKUP(A334,'BENS MOVEIS'!$A:$C,3,0)</f>
        <v>5423251.9800000004</v>
      </c>
      <c r="P334" s="56">
        <f>VLOOKUP(A334,'BENS IMOVEIS'!$A:$C,3,0)</f>
        <v>4409537.49</v>
      </c>
      <c r="Q334" s="72">
        <f t="shared" si="108"/>
        <v>9832789.4700000007</v>
      </c>
      <c r="R334" s="57">
        <f t="shared" si="109"/>
        <v>1.2908002721799048E-4</v>
      </c>
      <c r="S334" s="70" t="str" cm="1">
        <f t="array" ref="S334">_xlfn.IFS(R334&gt;20%,"10",R334&gt;10%,"7",R334&gt;0%,"4",R334=0,"0")</f>
        <v>4</v>
      </c>
      <c r="T334" s="74">
        <f t="shared" si="110"/>
        <v>8</v>
      </c>
      <c r="U334" s="55" t="s">
        <v>772</v>
      </c>
      <c r="V334" s="71" t="str">
        <f t="shared" si="111"/>
        <v>10</v>
      </c>
      <c r="W334" s="74">
        <f t="shared" si="112"/>
        <v>40</v>
      </c>
      <c r="X334" s="55">
        <f>VLOOKUP(A334,'NOTAS AUDITORIA-CONTINUA-OM'!$A:$C,3,0)</f>
        <v>3</v>
      </c>
      <c r="Y334" s="57">
        <f>VLOOKUP(A334,'NOTAS AUDITORIA-CONTINUA-OM'!$A:$D,4,0)</f>
        <v>5.0539083557951485E-4</v>
      </c>
      <c r="Z334" s="71" t="str">
        <f t="shared" si="113"/>
        <v>4</v>
      </c>
      <c r="AA334" s="74">
        <f t="shared" si="114"/>
        <v>12</v>
      </c>
      <c r="AB334" s="55">
        <f>VLOOKUP(A334,'OM em FOCO'!$B:$G,6,0)</f>
        <v>0</v>
      </c>
      <c r="AC334" s="71">
        <f t="shared" si="115"/>
        <v>0</v>
      </c>
      <c r="AD334" s="74">
        <f t="shared" si="116"/>
        <v>0</v>
      </c>
      <c r="AE334" s="71">
        <f>VLOOKUP(A334,OM_SIAFI!$B:$E,4,0)</f>
        <v>0</v>
      </c>
      <c r="AF334" s="74">
        <f t="shared" si="117"/>
        <v>0</v>
      </c>
      <c r="AG334" s="71">
        <f>VLOOKUP(A334,OM_SIAFI!$B:$F,5,0)</f>
        <v>0</v>
      </c>
      <c r="AH334" s="74">
        <f t="shared" si="118"/>
        <v>0</v>
      </c>
      <c r="AI334" s="86">
        <f t="shared" si="119"/>
        <v>72</v>
      </c>
      <c r="AJ334" s="166">
        <f t="shared" si="121"/>
        <v>333</v>
      </c>
    </row>
    <row r="335" spans="1:36" x14ac:dyDescent="0.25">
      <c r="A335" s="55">
        <v>788010</v>
      </c>
      <c r="B335" s="55" t="s">
        <v>475</v>
      </c>
      <c r="C335" s="56">
        <v>0</v>
      </c>
      <c r="D335" s="63">
        <f t="shared" si="120"/>
        <v>0</v>
      </c>
      <c r="E335" s="70" t="str" cm="1">
        <f t="array" ref="E335">_xlfn.IFS(D335&gt;20%,"10",D335&gt;10%,"7",D335&gt;0%,"4",D335=0,"0")</f>
        <v>0</v>
      </c>
      <c r="F335" s="74">
        <f t="shared" si="102"/>
        <v>0</v>
      </c>
      <c r="G335" s="56">
        <f>VLOOKUP(A335,PAGAMENTO!$A:$C,3,0)</f>
        <v>21096927.32</v>
      </c>
      <c r="H335" s="57">
        <f t="shared" si="103"/>
        <v>8.0491294941906297E-4</v>
      </c>
      <c r="I335" s="70" t="str" cm="1">
        <f t="array" ref="I335">_xlfn.IFS(H335&gt;20%,"10",H335&gt;10%,"7",H335&gt;0%,"4",H335=0,"0")</f>
        <v>4</v>
      </c>
      <c r="J335" s="74">
        <f t="shared" si="104"/>
        <v>12</v>
      </c>
      <c r="K335" s="56">
        <f>VLOOKUP(A335,MUNIC!C:E,3,0)</f>
        <v>0</v>
      </c>
      <c r="L335" s="57">
        <f t="shared" si="105"/>
        <v>0</v>
      </c>
      <c r="M335" s="70" t="str">
        <f t="shared" si="106"/>
        <v>0</v>
      </c>
      <c r="N335" s="74">
        <f t="shared" si="107"/>
        <v>0</v>
      </c>
      <c r="O335" s="56">
        <f>VLOOKUP(A335,'BENS MOVEIS'!$A:$C,3,0)</f>
        <v>18146267</v>
      </c>
      <c r="P335" s="56">
        <f>VLOOKUP(A335,'BENS IMOVEIS'!$A:$C,3,0)</f>
        <v>828613.22</v>
      </c>
      <c r="Q335" s="72">
        <f t="shared" si="108"/>
        <v>18974880.219999999</v>
      </c>
      <c r="R335" s="57">
        <f t="shared" si="109"/>
        <v>2.4909290112724327E-4</v>
      </c>
      <c r="S335" s="70" t="str" cm="1">
        <f t="array" ref="S335">_xlfn.IFS(R335&gt;20%,"10",R335&gt;10%,"7",R335&gt;0%,"4",R335=0,"0")</f>
        <v>4</v>
      </c>
      <c r="T335" s="74">
        <f t="shared" si="110"/>
        <v>8</v>
      </c>
      <c r="U335" s="55" t="s">
        <v>772</v>
      </c>
      <c r="V335" s="71" t="str">
        <f t="shared" si="111"/>
        <v>10</v>
      </c>
      <c r="W335" s="74">
        <f t="shared" si="112"/>
        <v>40</v>
      </c>
      <c r="X335" s="55">
        <f>VLOOKUP(A335,'NOTAS AUDITORIA-CONTINUA-OM'!$A:$C,3,0)</f>
        <v>7</v>
      </c>
      <c r="Y335" s="57">
        <f>VLOOKUP(A335,'NOTAS AUDITORIA-CONTINUA-OM'!$A:$D,4,0)</f>
        <v>1.1792452830188679E-3</v>
      </c>
      <c r="Z335" s="71" t="str">
        <f t="shared" si="113"/>
        <v>4</v>
      </c>
      <c r="AA335" s="74">
        <f t="shared" si="114"/>
        <v>12</v>
      </c>
      <c r="AB335" s="55">
        <f>VLOOKUP(A335,'OM em FOCO'!$B:$G,6,0)</f>
        <v>0</v>
      </c>
      <c r="AC335" s="71">
        <f t="shared" si="115"/>
        <v>0</v>
      </c>
      <c r="AD335" s="74">
        <f t="shared" si="116"/>
        <v>0</v>
      </c>
      <c r="AE335" s="71">
        <f>VLOOKUP(A335,OM_SIAFI!$B:$E,4,0)</f>
        <v>0</v>
      </c>
      <c r="AF335" s="74">
        <f t="shared" si="117"/>
        <v>0</v>
      </c>
      <c r="AG335" s="71">
        <f>VLOOKUP(A335,OM_SIAFI!$B:$F,5,0)</f>
        <v>0</v>
      </c>
      <c r="AH335" s="74">
        <f t="shared" si="118"/>
        <v>0</v>
      </c>
      <c r="AI335" s="86">
        <f t="shared" si="119"/>
        <v>72</v>
      </c>
      <c r="AJ335" s="166">
        <f t="shared" si="121"/>
        <v>334</v>
      </c>
    </row>
    <row r="336" spans="1:36" x14ac:dyDescent="0.25">
      <c r="A336" s="55">
        <v>720320</v>
      </c>
      <c r="B336" s="55" t="s">
        <v>201</v>
      </c>
      <c r="C336" s="56">
        <v>0</v>
      </c>
      <c r="D336" s="63">
        <f t="shared" si="120"/>
        <v>0</v>
      </c>
      <c r="E336" s="70" t="str" cm="1">
        <f t="array" ref="E336">_xlfn.IFS(D336&gt;20%,"10",D336&gt;10%,"7",D336&gt;0%,"4",D336=0,"0")</f>
        <v>0</v>
      </c>
      <c r="F336" s="74">
        <f t="shared" si="102"/>
        <v>0</v>
      </c>
      <c r="G336" s="56">
        <f>VLOOKUP(A336,PAGAMENTO!$A:$C,3,0)</f>
        <v>50111534.430000007</v>
      </c>
      <c r="H336" s="57">
        <f t="shared" si="103"/>
        <v>1.9119098419478381E-3</v>
      </c>
      <c r="I336" s="70" t="str" cm="1">
        <f t="array" ref="I336">_xlfn.IFS(H336&gt;20%,"10",H336&gt;10%,"7",H336&gt;0%,"4",H336=0,"0")</f>
        <v>4</v>
      </c>
      <c r="J336" s="74">
        <f t="shared" si="104"/>
        <v>12</v>
      </c>
      <c r="K336" s="56">
        <f>VLOOKUP(A336,MUNIC!C:E,3,0)</f>
        <v>0</v>
      </c>
      <c r="L336" s="57">
        <f t="shared" si="105"/>
        <v>0</v>
      </c>
      <c r="M336" s="70" t="str">
        <f t="shared" si="106"/>
        <v>0</v>
      </c>
      <c r="N336" s="74">
        <f t="shared" si="107"/>
        <v>0</v>
      </c>
      <c r="O336" s="56">
        <f>VLOOKUP(A336,'BENS MOVEIS'!$A:$C,3,0)</f>
        <v>30384967.199999999</v>
      </c>
      <c r="P336" s="56">
        <f>VLOOKUP(A336,'BENS IMOVEIS'!$A:$C,3,0)</f>
        <v>427653.7</v>
      </c>
      <c r="Q336" s="72">
        <f t="shared" si="108"/>
        <v>30812620.899999999</v>
      </c>
      <c r="R336" s="57">
        <f t="shared" si="109"/>
        <v>4.0449294237046465E-4</v>
      </c>
      <c r="S336" s="70" t="str" cm="1">
        <f t="array" ref="S336">_xlfn.IFS(R336&gt;20%,"10",R336&gt;10%,"7",R336&gt;0%,"4",R336=0,"0")</f>
        <v>4</v>
      </c>
      <c r="T336" s="74">
        <f t="shared" si="110"/>
        <v>8</v>
      </c>
      <c r="U336" s="55" t="s">
        <v>772</v>
      </c>
      <c r="V336" s="71" t="str">
        <f t="shared" si="111"/>
        <v>10</v>
      </c>
      <c r="W336" s="74">
        <f t="shared" si="112"/>
        <v>40</v>
      </c>
      <c r="X336" s="55">
        <f>VLOOKUP(A336,'NOTAS AUDITORIA-CONTINUA-OM'!$A:$C,3,0)</f>
        <v>3</v>
      </c>
      <c r="Y336" s="57">
        <f>VLOOKUP(A336,'NOTAS AUDITORIA-CONTINUA-OM'!$A:$D,4,0)</f>
        <v>5.0539083557951485E-4</v>
      </c>
      <c r="Z336" s="71" t="str">
        <f t="shared" si="113"/>
        <v>4</v>
      </c>
      <c r="AA336" s="74">
        <f t="shared" si="114"/>
        <v>12</v>
      </c>
      <c r="AB336" s="55">
        <f>VLOOKUP(A336,'OM em FOCO'!$B:$G,6,0)</f>
        <v>0</v>
      </c>
      <c r="AC336" s="71">
        <f t="shared" si="115"/>
        <v>0</v>
      </c>
      <c r="AD336" s="74">
        <f t="shared" si="116"/>
        <v>0</v>
      </c>
      <c r="AE336" s="71">
        <f>VLOOKUP(A336,OM_SIAFI!$B:$E,4,0)</f>
        <v>0</v>
      </c>
      <c r="AF336" s="74">
        <f t="shared" si="117"/>
        <v>0</v>
      </c>
      <c r="AG336" s="71">
        <f>VLOOKUP(A336,OM_SIAFI!$B:$F,5,0)</f>
        <v>0</v>
      </c>
      <c r="AH336" s="74">
        <f t="shared" si="118"/>
        <v>0</v>
      </c>
      <c r="AI336" s="86">
        <f t="shared" si="119"/>
        <v>72</v>
      </c>
      <c r="AJ336" s="166">
        <f t="shared" si="121"/>
        <v>335</v>
      </c>
    </row>
    <row r="337" spans="1:36" x14ac:dyDescent="0.25">
      <c r="A337" s="55">
        <v>788510</v>
      </c>
      <c r="B337" s="55" t="s">
        <v>500</v>
      </c>
      <c r="C337" s="56">
        <v>0</v>
      </c>
      <c r="D337" s="63">
        <f t="shared" si="120"/>
        <v>0</v>
      </c>
      <c r="E337" s="70" t="str" cm="1">
        <f t="array" ref="E337">_xlfn.IFS(D337&gt;20%,"10",D337&gt;10%,"7",D337&gt;0%,"4",D337=0,"0")</f>
        <v>0</v>
      </c>
      <c r="F337" s="74">
        <f t="shared" si="102"/>
        <v>0</v>
      </c>
      <c r="G337" s="56">
        <f>VLOOKUP(A337,PAGAMENTO!$A:$C,3,0)</f>
        <v>10442473.570000002</v>
      </c>
      <c r="H337" s="57">
        <f t="shared" si="103"/>
        <v>3.9841262535379078E-4</v>
      </c>
      <c r="I337" s="70" t="str" cm="1">
        <f t="array" ref="I337">_xlfn.IFS(H337&gt;20%,"10",H337&gt;10%,"7",H337&gt;0%,"4",H337=0,"0")</f>
        <v>4</v>
      </c>
      <c r="J337" s="74">
        <f t="shared" si="104"/>
        <v>12</v>
      </c>
      <c r="K337" s="56">
        <f>VLOOKUP(A337,MUNIC!C:E,3,0)</f>
        <v>0</v>
      </c>
      <c r="L337" s="57">
        <f t="shared" si="105"/>
        <v>0</v>
      </c>
      <c r="M337" s="70" t="str">
        <f t="shared" si="106"/>
        <v>0</v>
      </c>
      <c r="N337" s="74">
        <f t="shared" si="107"/>
        <v>0</v>
      </c>
      <c r="O337" s="56">
        <f>VLOOKUP(A337,'BENS MOVEIS'!$A:$C,3,0)</f>
        <v>70791624.780000001</v>
      </c>
      <c r="P337" s="56">
        <f>VLOOKUP(A337,'BENS IMOVEIS'!$A:$C,3,0)</f>
        <v>29316.7</v>
      </c>
      <c r="Q337" s="72">
        <f t="shared" si="108"/>
        <v>70820941.480000004</v>
      </c>
      <c r="R337" s="57">
        <f t="shared" si="109"/>
        <v>9.297025103337345E-4</v>
      </c>
      <c r="S337" s="70" t="str" cm="1">
        <f t="array" ref="S337">_xlfn.IFS(R337&gt;20%,"10",R337&gt;10%,"7",R337&gt;0%,"4",R337=0,"0")</f>
        <v>4</v>
      </c>
      <c r="T337" s="74">
        <f t="shared" si="110"/>
        <v>8</v>
      </c>
      <c r="U337" s="55" t="s">
        <v>772</v>
      </c>
      <c r="V337" s="71" t="str">
        <f t="shared" si="111"/>
        <v>10</v>
      </c>
      <c r="W337" s="74">
        <f t="shared" si="112"/>
        <v>40</v>
      </c>
      <c r="X337" s="55">
        <f>VLOOKUP(A337,'NOTAS AUDITORIA-CONTINUA-OM'!$A:$C,3,0)</f>
        <v>4</v>
      </c>
      <c r="Y337" s="57">
        <f>VLOOKUP(A337,'NOTAS AUDITORIA-CONTINUA-OM'!$A:$D,4,0)</f>
        <v>6.7385444743935314E-4</v>
      </c>
      <c r="Z337" s="71" t="str">
        <f t="shared" si="113"/>
        <v>4</v>
      </c>
      <c r="AA337" s="74">
        <f t="shared" si="114"/>
        <v>12</v>
      </c>
      <c r="AB337" s="55">
        <f>VLOOKUP(A337,'OM em FOCO'!$B:$G,6,0)</f>
        <v>0</v>
      </c>
      <c r="AC337" s="71">
        <f t="shared" si="115"/>
        <v>0</v>
      </c>
      <c r="AD337" s="74">
        <f t="shared" si="116"/>
        <v>0</v>
      </c>
      <c r="AE337" s="71">
        <f>VLOOKUP(A337,OM_SIAFI!$B:$E,4,0)</f>
        <v>0</v>
      </c>
      <c r="AF337" s="74">
        <f t="shared" si="117"/>
        <v>0</v>
      </c>
      <c r="AG337" s="71">
        <f>VLOOKUP(A337,OM_SIAFI!$B:$F,5,0)</f>
        <v>0</v>
      </c>
      <c r="AH337" s="74">
        <f t="shared" si="118"/>
        <v>0</v>
      </c>
      <c r="AI337" s="86">
        <f t="shared" si="119"/>
        <v>72</v>
      </c>
      <c r="AJ337" s="166">
        <f t="shared" si="121"/>
        <v>336</v>
      </c>
    </row>
    <row r="338" spans="1:36" x14ac:dyDescent="0.25">
      <c r="A338" s="55">
        <v>741000</v>
      </c>
      <c r="B338" s="55" t="s">
        <v>224</v>
      </c>
      <c r="C338" s="56">
        <f>VLOOKUP(A338,EXEC_LICITACAO!$A:$Z,25,0)</f>
        <v>188820805.03999999</v>
      </c>
      <c r="D338" s="63">
        <f t="shared" si="120"/>
        <v>5.5969780714844762E-3</v>
      </c>
      <c r="E338" s="70" t="str" cm="1">
        <f t="array" ref="E338">_xlfn.IFS(D338&gt;20%,"10",D338&gt;10%,"7",D338&gt;0%,"4",D338=0,"0")</f>
        <v>4</v>
      </c>
      <c r="F338" s="74">
        <f t="shared" si="102"/>
        <v>16</v>
      </c>
      <c r="G338" s="56">
        <f>VLOOKUP(A338,PAGAMENTO!$A:$C,3,0)</f>
        <v>76676859.670000002</v>
      </c>
      <c r="H338" s="57">
        <f t="shared" si="103"/>
        <v>2.9254590648687558E-3</v>
      </c>
      <c r="I338" s="70" t="str" cm="1">
        <f t="array" ref="I338">_xlfn.IFS(H338&gt;20%,"10",H338&gt;10%,"7",H338&gt;0%,"4",H338=0,"0")</f>
        <v>4</v>
      </c>
      <c r="J338" s="74">
        <f t="shared" si="104"/>
        <v>12</v>
      </c>
      <c r="K338" s="56">
        <f>VLOOKUP(A338,MUNIC!C:E,3,0)</f>
        <v>0</v>
      </c>
      <c r="L338" s="57">
        <f t="shared" si="105"/>
        <v>0</v>
      </c>
      <c r="M338" s="70" t="str">
        <f t="shared" si="106"/>
        <v>0</v>
      </c>
      <c r="N338" s="74">
        <f t="shared" si="107"/>
        <v>0</v>
      </c>
      <c r="O338" s="56">
        <f>VLOOKUP(A338,'BENS MOVEIS'!$A:$C,3,0)</f>
        <v>255287843.06999999</v>
      </c>
      <c r="P338" s="56">
        <v>0</v>
      </c>
      <c r="Q338" s="72">
        <f t="shared" si="108"/>
        <v>255287843.06999999</v>
      </c>
      <c r="R338" s="57">
        <f t="shared" si="109"/>
        <v>3.3512933265210727E-3</v>
      </c>
      <c r="S338" s="70" t="str" cm="1">
        <f t="array" ref="S338">_xlfn.IFS(R338&gt;20%,"10",R338&gt;10%,"7",R338&gt;0%,"4",R338=0,"0")</f>
        <v>4</v>
      </c>
      <c r="T338" s="74">
        <f t="shared" si="110"/>
        <v>8</v>
      </c>
      <c r="U338" s="55">
        <f>VLOOKUP(A338,'Tempo sem Auditoria'!$A:$M,13,0)</f>
        <v>2</v>
      </c>
      <c r="V338" s="71" t="str">
        <f t="shared" si="111"/>
        <v>2</v>
      </c>
      <c r="W338" s="74">
        <f t="shared" si="112"/>
        <v>8</v>
      </c>
      <c r="X338" s="55">
        <f>VLOOKUP(A338,'NOTAS AUDITORIA-CONTINUA-OM'!$A:$C,3,0)</f>
        <v>36</v>
      </c>
      <c r="Y338" s="57">
        <f>VLOOKUP(A338,'NOTAS AUDITORIA-CONTINUA-OM'!$A:$D,4,0)</f>
        <v>6.0646900269541778E-3</v>
      </c>
      <c r="Z338" s="71" t="str">
        <f t="shared" si="113"/>
        <v>4</v>
      </c>
      <c r="AA338" s="74">
        <f t="shared" si="114"/>
        <v>12</v>
      </c>
      <c r="AB338" s="55">
        <f>VLOOKUP(A338,'OM em FOCO'!$B:$G,6,0)</f>
        <v>1</v>
      </c>
      <c r="AC338" s="71">
        <f t="shared" si="115"/>
        <v>2</v>
      </c>
      <c r="AD338" s="74">
        <f t="shared" si="116"/>
        <v>4</v>
      </c>
      <c r="AE338" s="71">
        <f>VLOOKUP(A338,OM_SIAFI!$B:$E,4,0)</f>
        <v>0</v>
      </c>
      <c r="AF338" s="74">
        <f t="shared" si="117"/>
        <v>0</v>
      </c>
      <c r="AG338" s="71">
        <f>VLOOKUP(A338,OM_SIAFI!$B:$F,5,0)</f>
        <v>10</v>
      </c>
      <c r="AH338" s="74">
        <f t="shared" si="118"/>
        <v>10</v>
      </c>
      <c r="AI338" s="86">
        <f t="shared" si="119"/>
        <v>70</v>
      </c>
      <c r="AJ338" s="166">
        <f t="shared" si="121"/>
        <v>337</v>
      </c>
    </row>
    <row r="339" spans="1:36" x14ac:dyDescent="0.25">
      <c r="A339" s="55">
        <v>791800</v>
      </c>
      <c r="B339" s="55" t="s">
        <v>573</v>
      </c>
      <c r="C339" s="56">
        <f>VLOOKUP(A339,EXEC_LICITACAO!$A:$Z,25,0)</f>
        <v>99738800.719999999</v>
      </c>
      <c r="D339" s="63">
        <f t="shared" si="120"/>
        <v>2.9564320541253008E-3</v>
      </c>
      <c r="E339" s="70" t="str" cm="1">
        <f t="array" ref="E339">_xlfn.IFS(D339&gt;20%,"10",D339&gt;10%,"7",D339&gt;0%,"4",D339=0,"0")</f>
        <v>4</v>
      </c>
      <c r="F339" s="74">
        <f t="shared" si="102"/>
        <v>16</v>
      </c>
      <c r="G339" s="56">
        <f>VLOOKUP(A339,PAGAMENTO!$A:$C,3,0)</f>
        <v>119749205.39</v>
      </c>
      <c r="H339" s="57">
        <f t="shared" si="103"/>
        <v>4.5688021122240871E-3</v>
      </c>
      <c r="I339" s="70" t="str" cm="1">
        <f t="array" ref="I339">_xlfn.IFS(H339&gt;20%,"10",H339&gt;10%,"7",H339&gt;0%,"4",H339=0,"0")</f>
        <v>4</v>
      </c>
      <c r="J339" s="74">
        <f t="shared" si="104"/>
        <v>12</v>
      </c>
      <c r="K339" s="56">
        <f>VLOOKUP(A339,MUNIC!C:E,3,0)</f>
        <v>756</v>
      </c>
      <c r="L339" s="57">
        <f t="shared" si="105"/>
        <v>3.5586816516482855E-6</v>
      </c>
      <c r="M339" s="70" t="str">
        <f t="shared" si="106"/>
        <v>4</v>
      </c>
      <c r="N339" s="74">
        <f t="shared" si="107"/>
        <v>8</v>
      </c>
      <c r="O339" s="56">
        <f>VLOOKUP(A339,'BENS MOVEIS'!$A:$C,3,0)</f>
        <v>23572573.260000002</v>
      </c>
      <c r="P339" s="56">
        <f>VLOOKUP(A339,'BENS IMOVEIS'!$A:$C,3,0)</f>
        <v>234447102.56999999</v>
      </c>
      <c r="Q339" s="72">
        <f t="shared" si="108"/>
        <v>258019675.82999998</v>
      </c>
      <c r="R339" s="57">
        <f t="shared" si="109"/>
        <v>3.387155484262949E-3</v>
      </c>
      <c r="S339" s="70" t="str" cm="1">
        <f t="array" ref="S339">_xlfn.IFS(R339&gt;20%,"10",R339&gt;10%,"7",R339&gt;0%,"4",R339=0,"0")</f>
        <v>4</v>
      </c>
      <c r="T339" s="74">
        <f t="shared" si="110"/>
        <v>8</v>
      </c>
      <c r="U339" s="55">
        <f>VLOOKUP(A339,'Tempo sem Auditoria'!$A:$M,13,0)</f>
        <v>1</v>
      </c>
      <c r="V339" s="71" t="str">
        <f t="shared" si="111"/>
        <v>0</v>
      </c>
      <c r="W339" s="74">
        <f t="shared" si="112"/>
        <v>0</v>
      </c>
      <c r="X339" s="55">
        <f>VLOOKUP(A339,'NOTAS AUDITORIA-CONTINUA-OM'!$A:$C,3,0)</f>
        <v>44</v>
      </c>
      <c r="Y339" s="57">
        <f>VLOOKUP(A339,'NOTAS AUDITORIA-CONTINUA-OM'!$A:$D,4,0)</f>
        <v>7.4123989218328841E-3</v>
      </c>
      <c r="Z339" s="71" t="str">
        <f t="shared" si="113"/>
        <v>4</v>
      </c>
      <c r="AA339" s="74">
        <f t="shared" si="114"/>
        <v>12</v>
      </c>
      <c r="AB339" s="55">
        <f>VLOOKUP(A339,'OM em FOCO'!$B:$G,6,0)</f>
        <v>1</v>
      </c>
      <c r="AC339" s="71">
        <f t="shared" si="115"/>
        <v>2</v>
      </c>
      <c r="AD339" s="74">
        <f t="shared" si="116"/>
        <v>4</v>
      </c>
      <c r="AE339" s="71">
        <f>VLOOKUP(A339,OM_SIAFI!$B:$E,4,0)</f>
        <v>0</v>
      </c>
      <c r="AF339" s="74">
        <f t="shared" si="117"/>
        <v>0</v>
      </c>
      <c r="AG339" s="71">
        <f>VLOOKUP(A339,OM_SIAFI!$B:$F,5,0)</f>
        <v>10</v>
      </c>
      <c r="AH339" s="74">
        <f t="shared" si="118"/>
        <v>10</v>
      </c>
      <c r="AI339" s="86">
        <f t="shared" si="119"/>
        <v>70</v>
      </c>
      <c r="AJ339" s="166">
        <f t="shared" si="121"/>
        <v>338</v>
      </c>
    </row>
    <row r="340" spans="1:36" x14ac:dyDescent="0.25">
      <c r="A340" s="55">
        <v>762600</v>
      </c>
      <c r="B340" s="55" t="s">
        <v>267</v>
      </c>
      <c r="C340" s="56">
        <f>VLOOKUP(A340,EXEC_LICITACAO!$A:$Z,25,0)</f>
        <v>26843990.829999998</v>
      </c>
      <c r="D340" s="63">
        <f t="shared" si="120"/>
        <v>7.9570271927827151E-4</v>
      </c>
      <c r="E340" s="70" t="str" cm="1">
        <f t="array" ref="E340">_xlfn.IFS(D340&gt;20%,"10",D340&gt;10%,"7",D340&gt;0%,"4",D340=0,"0")</f>
        <v>4</v>
      </c>
      <c r="F340" s="74">
        <f t="shared" si="102"/>
        <v>16</v>
      </c>
      <c r="G340" s="56">
        <f>VLOOKUP(A340,PAGAMENTO!$A:$C,3,0)</f>
        <v>230755944.68000001</v>
      </c>
      <c r="H340" s="57">
        <f t="shared" si="103"/>
        <v>8.8040521357003448E-3</v>
      </c>
      <c r="I340" s="70" t="str" cm="1">
        <f t="array" ref="I340">_xlfn.IFS(H340&gt;20%,"10",H340&gt;10%,"7",H340&gt;0%,"4",H340=0,"0")</f>
        <v>4</v>
      </c>
      <c r="J340" s="74">
        <f t="shared" si="104"/>
        <v>12</v>
      </c>
      <c r="K340" s="56">
        <f>VLOOKUP(A340,MUNIC!C:E,3,0)</f>
        <v>9933136.1999999993</v>
      </c>
      <c r="L340" s="57">
        <f t="shared" si="105"/>
        <v>4.675776393950181E-2</v>
      </c>
      <c r="M340" s="70" t="str">
        <f t="shared" si="106"/>
        <v>4</v>
      </c>
      <c r="N340" s="74">
        <f t="shared" si="107"/>
        <v>8</v>
      </c>
      <c r="O340" s="56">
        <f>VLOOKUP(A340,'BENS MOVEIS'!$A:$C,3,0)</f>
        <v>32664879.5</v>
      </c>
      <c r="P340" s="56">
        <f>VLOOKUP(A340,'BENS IMOVEIS'!$A:$C,3,0)</f>
        <v>2497684.4700000002</v>
      </c>
      <c r="Q340" s="72">
        <f t="shared" si="108"/>
        <v>35162563.969999999</v>
      </c>
      <c r="R340" s="57">
        <f t="shared" si="109"/>
        <v>4.6159685693971547E-4</v>
      </c>
      <c r="S340" s="70" t="str" cm="1">
        <f t="array" ref="S340">_xlfn.IFS(R340&gt;20%,"10",R340&gt;10%,"7",R340&gt;0%,"4",R340=0,"0")</f>
        <v>4</v>
      </c>
      <c r="T340" s="74">
        <f t="shared" si="110"/>
        <v>8</v>
      </c>
      <c r="U340" s="55">
        <f>VLOOKUP(A340,'Tempo sem Auditoria'!$A:$M,13,0)</f>
        <v>1</v>
      </c>
      <c r="V340" s="71" t="str">
        <f t="shared" si="111"/>
        <v>0</v>
      </c>
      <c r="W340" s="74">
        <f t="shared" si="112"/>
        <v>0</v>
      </c>
      <c r="X340" s="55">
        <f>VLOOKUP(A340,'NOTAS AUDITORIA-CONTINUA-OM'!$A:$C,3,0)</f>
        <v>91</v>
      </c>
      <c r="Y340" s="57">
        <f>VLOOKUP(A340,'NOTAS AUDITORIA-CONTINUA-OM'!$A:$D,4,0)</f>
        <v>1.5330188679245283E-2</v>
      </c>
      <c r="Z340" s="71" t="str">
        <f t="shared" si="113"/>
        <v>4</v>
      </c>
      <c r="AA340" s="74">
        <f t="shared" si="114"/>
        <v>12</v>
      </c>
      <c r="AB340" s="55">
        <f>VLOOKUP(A340,'OM em FOCO'!$B:$G,6,0)</f>
        <v>2</v>
      </c>
      <c r="AC340" s="71">
        <f t="shared" si="115"/>
        <v>2</v>
      </c>
      <c r="AD340" s="74">
        <f t="shared" si="116"/>
        <v>4</v>
      </c>
      <c r="AE340" s="71">
        <f>VLOOKUP(A340,OM_SIAFI!$B:$E,4,0)</f>
        <v>10</v>
      </c>
      <c r="AF340" s="74">
        <f t="shared" si="117"/>
        <v>10</v>
      </c>
      <c r="AG340" s="71">
        <f>VLOOKUP(A340,OM_SIAFI!$B:$F,5,0)</f>
        <v>0</v>
      </c>
      <c r="AH340" s="74">
        <f t="shared" si="118"/>
        <v>0</v>
      </c>
      <c r="AI340" s="86">
        <f t="shared" si="119"/>
        <v>70</v>
      </c>
      <c r="AJ340" s="166">
        <f t="shared" si="121"/>
        <v>339</v>
      </c>
    </row>
    <row r="341" spans="1:36" x14ac:dyDescent="0.25">
      <c r="A341" s="55">
        <v>791010</v>
      </c>
      <c r="B341" s="55" t="s">
        <v>524</v>
      </c>
      <c r="C341" s="56">
        <f>VLOOKUP(A341,EXEC_LICITACAO!$A:$Z,25,0)</f>
        <v>50777111.590000004</v>
      </c>
      <c r="D341" s="63">
        <f t="shared" si="120"/>
        <v>1.5051221714807612E-3</v>
      </c>
      <c r="E341" s="70" t="str" cm="1">
        <f t="array" ref="E341">_xlfn.IFS(D341&gt;20%,"10",D341&gt;10%,"7",D341&gt;0%,"4",D341=0,"0")</f>
        <v>4</v>
      </c>
      <c r="F341" s="74">
        <f t="shared" si="102"/>
        <v>16</v>
      </c>
      <c r="G341" s="56">
        <f>VLOOKUP(A341,PAGAMENTO!$A:$C,3,0)</f>
        <v>21730964.640000001</v>
      </c>
      <c r="H341" s="57">
        <f t="shared" si="103"/>
        <v>8.291034318311226E-4</v>
      </c>
      <c r="I341" s="70" t="str" cm="1">
        <f t="array" ref="I341">_xlfn.IFS(H341&gt;20%,"10",H341&gt;10%,"7",H341&gt;0%,"4",H341=0,"0")</f>
        <v>4</v>
      </c>
      <c r="J341" s="74">
        <f t="shared" si="104"/>
        <v>12</v>
      </c>
      <c r="K341" s="56">
        <f>VLOOKUP(A341,MUNIC!C:E,3,0)</f>
        <v>9775579.5500000007</v>
      </c>
      <c r="L341" s="57">
        <f t="shared" si="105"/>
        <v>4.6016105262980431E-2</v>
      </c>
      <c r="M341" s="70" t="str">
        <f t="shared" si="106"/>
        <v>4</v>
      </c>
      <c r="N341" s="74">
        <f t="shared" si="107"/>
        <v>8</v>
      </c>
      <c r="O341" s="56">
        <f>VLOOKUP(A341,'BENS MOVEIS'!$A:$C,3,0)</f>
        <v>3794905.29</v>
      </c>
      <c r="P341" s="56">
        <f>VLOOKUP(A341,'BENS IMOVEIS'!$A:$C,3,0)</f>
        <v>5832922.9800000004</v>
      </c>
      <c r="Q341" s="72">
        <f t="shared" si="108"/>
        <v>9627828.2699999996</v>
      </c>
      <c r="R341" s="57">
        <f t="shared" si="109"/>
        <v>1.2638939732549141E-4</v>
      </c>
      <c r="S341" s="70" t="str" cm="1">
        <f t="array" ref="S341">_xlfn.IFS(R341&gt;20%,"10",R341&gt;10%,"7",R341&gt;0%,"4",R341=0,"0")</f>
        <v>4</v>
      </c>
      <c r="T341" s="74">
        <f t="shared" si="110"/>
        <v>8</v>
      </c>
      <c r="U341" s="55">
        <f>VLOOKUP(A341,'Tempo sem Auditoria'!$A:$M,13,0)</f>
        <v>2</v>
      </c>
      <c r="V341" s="71" t="str">
        <f t="shared" si="111"/>
        <v>2</v>
      </c>
      <c r="W341" s="74">
        <f t="shared" si="112"/>
        <v>8</v>
      </c>
      <c r="X341" s="55">
        <f>VLOOKUP(A341,'NOTAS AUDITORIA-CONTINUA-OM'!$A:$C,3,0)</f>
        <v>153</v>
      </c>
      <c r="Y341" s="57">
        <f>VLOOKUP(A341,'NOTAS AUDITORIA-CONTINUA-OM'!$A:$D,4,0)</f>
        <v>2.5774932614555258E-2</v>
      </c>
      <c r="Z341" s="71" t="str">
        <f t="shared" si="113"/>
        <v>4</v>
      </c>
      <c r="AA341" s="74">
        <f t="shared" si="114"/>
        <v>12</v>
      </c>
      <c r="AB341" s="55">
        <f>VLOOKUP(A341,'OM em FOCO'!$B:$G,6,0)</f>
        <v>0</v>
      </c>
      <c r="AC341" s="71">
        <f t="shared" si="115"/>
        <v>0</v>
      </c>
      <c r="AD341" s="74">
        <f t="shared" si="116"/>
        <v>0</v>
      </c>
      <c r="AE341" s="71">
        <f>VLOOKUP(A341,OM_SIAFI!$B:$E,4,0)</f>
        <v>5</v>
      </c>
      <c r="AF341" s="74">
        <f t="shared" si="117"/>
        <v>5</v>
      </c>
      <c r="AG341" s="71">
        <f>VLOOKUP(A341,OM_SIAFI!$B:$F,5,0)</f>
        <v>0</v>
      </c>
      <c r="AH341" s="74">
        <f t="shared" si="118"/>
        <v>0</v>
      </c>
      <c r="AI341" s="86">
        <f t="shared" si="119"/>
        <v>69</v>
      </c>
      <c r="AJ341" s="166">
        <f t="shared" si="121"/>
        <v>340</v>
      </c>
    </row>
    <row r="342" spans="1:36" x14ac:dyDescent="0.25">
      <c r="A342" s="55">
        <v>732400</v>
      </c>
      <c r="B342" s="55" t="s">
        <v>214</v>
      </c>
      <c r="C342" s="56">
        <f>VLOOKUP(A342,EXEC_LICITACAO!$A:$Z,25,0)</f>
        <v>16073295.73</v>
      </c>
      <c r="D342" s="63">
        <f t="shared" si="120"/>
        <v>4.7644052634050282E-4</v>
      </c>
      <c r="E342" s="70" t="str" cm="1">
        <f t="array" ref="E342">_xlfn.IFS(D342&gt;20%,"10",D342&gt;10%,"7",D342&gt;0%,"4",D342=0,"0")</f>
        <v>4</v>
      </c>
      <c r="F342" s="74">
        <f t="shared" si="102"/>
        <v>16</v>
      </c>
      <c r="G342" s="56">
        <f>VLOOKUP(A342,PAGAMENTO!$A:$C,3,0)</f>
        <v>70626216.669999987</v>
      </c>
      <c r="H342" s="57">
        <f t="shared" si="103"/>
        <v>2.6946083429062826E-3</v>
      </c>
      <c r="I342" s="70" t="str" cm="1">
        <f t="array" ref="I342">_xlfn.IFS(H342&gt;20%,"10",H342&gt;10%,"7",H342&gt;0%,"4",H342=0,"0")</f>
        <v>4</v>
      </c>
      <c r="J342" s="74">
        <f t="shared" si="104"/>
        <v>12</v>
      </c>
      <c r="K342" s="56">
        <f>VLOOKUP(A342,MUNIC!C:E,3,0)</f>
        <v>2227574.4</v>
      </c>
      <c r="L342" s="57">
        <f t="shared" si="105"/>
        <v>1.0485751514499257E-2</v>
      </c>
      <c r="M342" s="70" t="str">
        <f t="shared" si="106"/>
        <v>4</v>
      </c>
      <c r="N342" s="74">
        <f t="shared" si="107"/>
        <v>8</v>
      </c>
      <c r="O342" s="56">
        <f>VLOOKUP(A342,'BENS MOVEIS'!$A:$C,3,0)</f>
        <v>29658866.5</v>
      </c>
      <c r="P342" s="56">
        <f>VLOOKUP(A342,'BENS IMOVEIS'!$A:$C,3,0)</f>
        <v>4854249.59</v>
      </c>
      <c r="Q342" s="72">
        <f t="shared" si="108"/>
        <v>34513116.090000004</v>
      </c>
      <c r="R342" s="57">
        <f t="shared" si="109"/>
        <v>4.530712243831724E-4</v>
      </c>
      <c r="S342" s="70" t="str" cm="1">
        <f t="array" ref="S342">_xlfn.IFS(R342&gt;20%,"10",R342&gt;10%,"7",R342&gt;0%,"4",R342=0,"0")</f>
        <v>4</v>
      </c>
      <c r="T342" s="74">
        <f t="shared" si="110"/>
        <v>8</v>
      </c>
      <c r="U342" s="55">
        <f>VLOOKUP(A342,'Tempo sem Auditoria'!$A:$M,13,0)</f>
        <v>2</v>
      </c>
      <c r="V342" s="71" t="str">
        <f t="shared" si="111"/>
        <v>2</v>
      </c>
      <c r="W342" s="74">
        <f t="shared" si="112"/>
        <v>8</v>
      </c>
      <c r="X342" s="55">
        <f>VLOOKUP(A342,'NOTAS AUDITORIA-CONTINUA-OM'!$A:$C,3,0)</f>
        <v>48</v>
      </c>
      <c r="Y342" s="57">
        <f>VLOOKUP(A342,'NOTAS AUDITORIA-CONTINUA-OM'!$A:$D,4,0)</f>
        <v>8.0862533692722376E-3</v>
      </c>
      <c r="Z342" s="71" t="str">
        <f t="shared" si="113"/>
        <v>4</v>
      </c>
      <c r="AA342" s="74">
        <f t="shared" si="114"/>
        <v>12</v>
      </c>
      <c r="AB342" s="55">
        <f>VLOOKUP(A342,'OM em FOCO'!$B:$G,6,0)</f>
        <v>0</v>
      </c>
      <c r="AC342" s="71">
        <f t="shared" si="115"/>
        <v>0</v>
      </c>
      <c r="AD342" s="74">
        <f t="shared" si="116"/>
        <v>0</v>
      </c>
      <c r="AE342" s="71">
        <f>VLOOKUP(A342,OM_SIAFI!$B:$E,4,0)</f>
        <v>5</v>
      </c>
      <c r="AF342" s="74">
        <f t="shared" si="117"/>
        <v>5</v>
      </c>
      <c r="AG342" s="71">
        <f>VLOOKUP(A342,OM_SIAFI!$B:$F,5,0)</f>
        <v>0</v>
      </c>
      <c r="AH342" s="74">
        <f t="shared" si="118"/>
        <v>0</v>
      </c>
      <c r="AI342" s="86">
        <f t="shared" si="119"/>
        <v>69</v>
      </c>
      <c r="AJ342" s="166">
        <f t="shared" si="121"/>
        <v>341</v>
      </c>
    </row>
    <row r="343" spans="1:36" x14ac:dyDescent="0.25">
      <c r="A343" s="55">
        <v>791602</v>
      </c>
      <c r="B343" s="55" t="s">
        <v>550</v>
      </c>
      <c r="C343" s="56">
        <v>0</v>
      </c>
      <c r="D343" s="63">
        <f t="shared" si="120"/>
        <v>0</v>
      </c>
      <c r="E343" s="70" t="str" cm="1">
        <f t="array" ref="E343">_xlfn.IFS(D343&gt;20%,"10",D343&gt;10%,"7",D343&gt;0%,"4",D343=0,"0")</f>
        <v>0</v>
      </c>
      <c r="F343" s="74">
        <f t="shared" si="102"/>
        <v>0</v>
      </c>
      <c r="G343" s="56">
        <f>VLOOKUP(A343,PAGAMENTO!$A:$C,3,0)</f>
        <v>42787468.549999997</v>
      </c>
      <c r="H343" s="57">
        <f t="shared" si="103"/>
        <v>1.6324741032835816E-3</v>
      </c>
      <c r="I343" s="70" t="str" cm="1">
        <f t="array" ref="I343">_xlfn.IFS(H343&gt;20%,"10",H343&gt;10%,"7",H343&gt;0%,"4",H343=0,"0")</f>
        <v>4</v>
      </c>
      <c r="J343" s="74">
        <f t="shared" si="104"/>
        <v>12</v>
      </c>
      <c r="K343" s="56">
        <f>VLOOKUP(A343,MUNIC!C:E,3,0)</f>
        <v>0</v>
      </c>
      <c r="L343" s="57">
        <f t="shared" si="105"/>
        <v>0</v>
      </c>
      <c r="M343" s="70" t="str">
        <f t="shared" si="106"/>
        <v>0</v>
      </c>
      <c r="N343" s="74">
        <f t="shared" si="107"/>
        <v>0</v>
      </c>
      <c r="O343" s="56">
        <v>0</v>
      </c>
      <c r="P343" s="56">
        <v>0</v>
      </c>
      <c r="Q343" s="72">
        <f t="shared" si="108"/>
        <v>0</v>
      </c>
      <c r="R343" s="57">
        <f t="shared" si="109"/>
        <v>0</v>
      </c>
      <c r="S343" s="70" t="str" cm="1">
        <f t="array" ref="S343">_xlfn.IFS(R343&gt;20%,"10",R343&gt;10%,"7",R343&gt;0%,"4",R343=0,"0")</f>
        <v>0</v>
      </c>
      <c r="T343" s="74">
        <f t="shared" si="110"/>
        <v>0</v>
      </c>
      <c r="U343" s="55" t="s">
        <v>772</v>
      </c>
      <c r="V343" s="71" t="str">
        <f t="shared" si="111"/>
        <v>10</v>
      </c>
      <c r="W343" s="74">
        <f t="shared" si="112"/>
        <v>40</v>
      </c>
      <c r="X343" s="55">
        <f>VLOOKUP(A343,'NOTAS AUDITORIA-CONTINUA-OM'!$A:$C,3,0)</f>
        <v>10</v>
      </c>
      <c r="Y343" s="57">
        <f>VLOOKUP(A343,'NOTAS AUDITORIA-CONTINUA-OM'!$A:$D,4,0)</f>
        <v>1.6846361185983828E-3</v>
      </c>
      <c r="Z343" s="71" t="str">
        <f t="shared" si="113"/>
        <v>4</v>
      </c>
      <c r="AA343" s="74">
        <f t="shared" si="114"/>
        <v>12</v>
      </c>
      <c r="AB343" s="55">
        <f>VLOOKUP(A343,'OM em FOCO'!$B:$G,6,0)</f>
        <v>0</v>
      </c>
      <c r="AC343" s="71">
        <f t="shared" si="115"/>
        <v>0</v>
      </c>
      <c r="AD343" s="74">
        <f t="shared" si="116"/>
        <v>0</v>
      </c>
      <c r="AE343" s="71">
        <f>VLOOKUP(A343,OM_SIAFI!$B:$E,4,0)</f>
        <v>5</v>
      </c>
      <c r="AF343" s="74">
        <f t="shared" si="117"/>
        <v>5</v>
      </c>
      <c r="AG343" s="71">
        <f>VLOOKUP(A343,OM_SIAFI!$B:$F,5,0)</f>
        <v>0</v>
      </c>
      <c r="AH343" s="74">
        <f t="shared" si="118"/>
        <v>0</v>
      </c>
      <c r="AI343" s="86">
        <f t="shared" si="119"/>
        <v>69</v>
      </c>
      <c r="AJ343" s="166">
        <f t="shared" si="121"/>
        <v>342</v>
      </c>
    </row>
    <row r="344" spans="1:36" x14ac:dyDescent="0.25">
      <c r="A344" s="55">
        <v>791616</v>
      </c>
      <c r="B344" s="55" t="s">
        <v>558</v>
      </c>
      <c r="C344" s="56">
        <v>0</v>
      </c>
      <c r="D344" s="63">
        <f t="shared" si="120"/>
        <v>0</v>
      </c>
      <c r="E344" s="70" t="str" cm="1">
        <f t="array" ref="E344">_xlfn.IFS(D344&gt;20%,"10",D344&gt;10%,"7",D344&gt;0%,"4",D344=0,"0")</f>
        <v>0</v>
      </c>
      <c r="F344" s="74">
        <f t="shared" si="102"/>
        <v>0</v>
      </c>
      <c r="G344" s="56">
        <f>VLOOKUP(A344,PAGAMENTO!$A:$C,3,0)</f>
        <v>26234934.850000001</v>
      </c>
      <c r="H344" s="57">
        <f t="shared" si="103"/>
        <v>1.0009438089077355E-3</v>
      </c>
      <c r="I344" s="70" t="str" cm="1">
        <f t="array" ref="I344">_xlfn.IFS(H344&gt;20%,"10",H344&gt;10%,"7",H344&gt;0%,"4",H344=0,"0")</f>
        <v>4</v>
      </c>
      <c r="J344" s="74">
        <f t="shared" si="104"/>
        <v>12</v>
      </c>
      <c r="K344" s="56">
        <f>VLOOKUP(A344,MUNIC!C:E,3,0)</f>
        <v>0</v>
      </c>
      <c r="L344" s="57">
        <f t="shared" si="105"/>
        <v>0</v>
      </c>
      <c r="M344" s="70" t="str">
        <f t="shared" si="106"/>
        <v>0</v>
      </c>
      <c r="N344" s="74">
        <f t="shared" si="107"/>
        <v>0</v>
      </c>
      <c r="O344" s="56">
        <v>0</v>
      </c>
      <c r="P344" s="56">
        <v>0</v>
      </c>
      <c r="Q344" s="72">
        <f t="shared" si="108"/>
        <v>0</v>
      </c>
      <c r="R344" s="57">
        <f t="shared" si="109"/>
        <v>0</v>
      </c>
      <c r="S344" s="70" t="str" cm="1">
        <f t="array" ref="S344">_xlfn.IFS(R344&gt;20%,"10",R344&gt;10%,"7",R344&gt;0%,"4",R344=0,"0")</f>
        <v>0</v>
      </c>
      <c r="T344" s="74">
        <f t="shared" si="110"/>
        <v>0</v>
      </c>
      <c r="U344" s="55" t="s">
        <v>772</v>
      </c>
      <c r="V344" s="71" t="str">
        <f t="shared" si="111"/>
        <v>10</v>
      </c>
      <c r="W344" s="74">
        <f t="shared" si="112"/>
        <v>40</v>
      </c>
      <c r="X344" s="55">
        <f>VLOOKUP(A344,'NOTAS AUDITORIA-CONTINUA-OM'!$A:$C,3,0)</f>
        <v>7</v>
      </c>
      <c r="Y344" s="57">
        <f>VLOOKUP(A344,'NOTAS AUDITORIA-CONTINUA-OM'!$A:$D,4,0)</f>
        <v>1.1792452830188679E-3</v>
      </c>
      <c r="Z344" s="71" t="str">
        <f t="shared" si="113"/>
        <v>4</v>
      </c>
      <c r="AA344" s="74">
        <f t="shared" si="114"/>
        <v>12</v>
      </c>
      <c r="AB344" s="55">
        <f>VLOOKUP(A344,'OM em FOCO'!$B:$G,6,0)</f>
        <v>0</v>
      </c>
      <c r="AC344" s="71">
        <f t="shared" si="115"/>
        <v>0</v>
      </c>
      <c r="AD344" s="74">
        <f t="shared" si="116"/>
        <v>0</v>
      </c>
      <c r="AE344" s="71">
        <f>VLOOKUP(A344,OM_SIAFI!$B:$E,4,0)</f>
        <v>5</v>
      </c>
      <c r="AF344" s="74">
        <f t="shared" si="117"/>
        <v>5</v>
      </c>
      <c r="AG344" s="71">
        <f>VLOOKUP(A344,OM_SIAFI!$B:$F,5,0)</f>
        <v>0</v>
      </c>
      <c r="AH344" s="74">
        <f t="shared" si="118"/>
        <v>0</v>
      </c>
      <c r="AI344" s="86">
        <f t="shared" si="119"/>
        <v>69</v>
      </c>
      <c r="AJ344" s="166">
        <f t="shared" si="121"/>
        <v>343</v>
      </c>
    </row>
    <row r="345" spans="1:36" x14ac:dyDescent="0.25">
      <c r="A345" s="55">
        <v>791645</v>
      </c>
      <c r="B345" s="55" t="s">
        <v>562</v>
      </c>
      <c r="C345" s="56">
        <v>0</v>
      </c>
      <c r="D345" s="63">
        <f t="shared" si="120"/>
        <v>0</v>
      </c>
      <c r="E345" s="70" t="str" cm="1">
        <f t="array" ref="E345">_xlfn.IFS(D345&gt;20%,"10",D345&gt;10%,"7",D345&gt;0%,"4",D345=0,"0")</f>
        <v>0</v>
      </c>
      <c r="F345" s="74">
        <f t="shared" si="102"/>
        <v>0</v>
      </c>
      <c r="G345" s="56">
        <f>VLOOKUP(A345,PAGAMENTO!$A:$C,3,0)</f>
        <v>16947836.259999998</v>
      </c>
      <c r="H345" s="57">
        <f t="shared" si="103"/>
        <v>6.4661230819976776E-4</v>
      </c>
      <c r="I345" s="70" t="str" cm="1">
        <f t="array" ref="I345">_xlfn.IFS(H345&gt;20%,"10",H345&gt;10%,"7",H345&gt;0%,"4",H345=0,"0")</f>
        <v>4</v>
      </c>
      <c r="J345" s="74">
        <f t="shared" si="104"/>
        <v>12</v>
      </c>
      <c r="K345" s="56">
        <f>VLOOKUP(A345,MUNIC!C:E,3,0)</f>
        <v>0</v>
      </c>
      <c r="L345" s="57">
        <f t="shared" si="105"/>
        <v>0</v>
      </c>
      <c r="M345" s="70" t="str">
        <f t="shared" si="106"/>
        <v>0</v>
      </c>
      <c r="N345" s="74">
        <f t="shared" si="107"/>
        <v>0</v>
      </c>
      <c r="O345" s="56">
        <v>0</v>
      </c>
      <c r="P345" s="56">
        <v>0</v>
      </c>
      <c r="Q345" s="72">
        <f t="shared" si="108"/>
        <v>0</v>
      </c>
      <c r="R345" s="57">
        <f t="shared" si="109"/>
        <v>0</v>
      </c>
      <c r="S345" s="70" t="str" cm="1">
        <f t="array" ref="S345">_xlfn.IFS(R345&gt;20%,"10",R345&gt;10%,"7",R345&gt;0%,"4",R345=0,"0")</f>
        <v>0</v>
      </c>
      <c r="T345" s="74">
        <f t="shared" si="110"/>
        <v>0</v>
      </c>
      <c r="U345" s="55" t="s">
        <v>772</v>
      </c>
      <c r="V345" s="71" t="str">
        <f t="shared" si="111"/>
        <v>10</v>
      </c>
      <c r="W345" s="74">
        <f t="shared" si="112"/>
        <v>40</v>
      </c>
      <c r="X345" s="55">
        <f>VLOOKUP(A345,'NOTAS AUDITORIA-CONTINUA-OM'!$A:$C,3,0)</f>
        <v>10</v>
      </c>
      <c r="Y345" s="57">
        <f>VLOOKUP(A345,'NOTAS AUDITORIA-CONTINUA-OM'!$A:$D,4,0)</f>
        <v>1.6846361185983828E-3</v>
      </c>
      <c r="Z345" s="71" t="str">
        <f t="shared" si="113"/>
        <v>4</v>
      </c>
      <c r="AA345" s="74">
        <f t="shared" si="114"/>
        <v>12</v>
      </c>
      <c r="AB345" s="55">
        <f>VLOOKUP(A345,'OM em FOCO'!$B:$G,6,0)</f>
        <v>0</v>
      </c>
      <c r="AC345" s="71">
        <f t="shared" si="115"/>
        <v>0</v>
      </c>
      <c r="AD345" s="74">
        <f t="shared" si="116"/>
        <v>0</v>
      </c>
      <c r="AE345" s="71">
        <f>VLOOKUP(A345,OM_SIAFI!$B:$E,4,0)</f>
        <v>5</v>
      </c>
      <c r="AF345" s="74">
        <f t="shared" si="117"/>
        <v>5</v>
      </c>
      <c r="AG345" s="71">
        <f>VLOOKUP(A345,OM_SIAFI!$B:$F,5,0)</f>
        <v>0</v>
      </c>
      <c r="AH345" s="74">
        <f t="shared" si="118"/>
        <v>0</v>
      </c>
      <c r="AI345" s="86">
        <f t="shared" si="119"/>
        <v>69</v>
      </c>
      <c r="AJ345" s="166">
        <f t="shared" si="121"/>
        <v>344</v>
      </c>
    </row>
    <row r="346" spans="1:36" x14ac:dyDescent="0.25">
      <c r="A346" s="55">
        <v>751215</v>
      </c>
      <c r="B346" s="55" t="s">
        <v>251</v>
      </c>
      <c r="C346" s="56">
        <v>0</v>
      </c>
      <c r="D346" s="63">
        <f t="shared" si="120"/>
        <v>0</v>
      </c>
      <c r="E346" s="70" t="str" cm="1">
        <f t="array" ref="E346">_xlfn.IFS(D346&gt;20%,"10",D346&gt;10%,"7",D346&gt;0%,"4",D346=0,"0")</f>
        <v>0</v>
      </c>
      <c r="F346" s="74">
        <f t="shared" si="102"/>
        <v>0</v>
      </c>
      <c r="G346" s="56">
        <f>VLOOKUP(A346,PAGAMENTO!$A:$C,3,0)</f>
        <v>10744538.109999999</v>
      </c>
      <c r="H346" s="57">
        <f t="shared" si="103"/>
        <v>4.0993732068588386E-4</v>
      </c>
      <c r="I346" s="70" t="str" cm="1">
        <f t="array" ref="I346">_xlfn.IFS(H346&gt;20%,"10",H346&gt;10%,"7",H346&gt;0%,"4",H346=0,"0")</f>
        <v>4</v>
      </c>
      <c r="J346" s="74">
        <f t="shared" si="104"/>
        <v>12</v>
      </c>
      <c r="K346" s="56">
        <f>VLOOKUP(A346,MUNIC!C:E,3,0)</f>
        <v>0</v>
      </c>
      <c r="L346" s="57">
        <f t="shared" si="105"/>
        <v>0</v>
      </c>
      <c r="M346" s="70" t="str">
        <f t="shared" si="106"/>
        <v>0</v>
      </c>
      <c r="N346" s="74">
        <f t="shared" si="107"/>
        <v>0</v>
      </c>
      <c r="O346" s="56">
        <v>0</v>
      </c>
      <c r="P346" s="56">
        <v>0</v>
      </c>
      <c r="Q346" s="72">
        <f t="shared" si="108"/>
        <v>0</v>
      </c>
      <c r="R346" s="57">
        <f t="shared" si="109"/>
        <v>0</v>
      </c>
      <c r="S346" s="70" t="str" cm="1">
        <f t="array" ref="S346">_xlfn.IFS(R346&gt;20%,"10",R346&gt;10%,"7",R346&gt;0%,"4",R346=0,"0")</f>
        <v>0</v>
      </c>
      <c r="T346" s="74">
        <f t="shared" si="110"/>
        <v>0</v>
      </c>
      <c r="U346" s="55" t="s">
        <v>772</v>
      </c>
      <c r="V346" s="71" t="str">
        <f t="shared" si="111"/>
        <v>10</v>
      </c>
      <c r="W346" s="74">
        <f t="shared" si="112"/>
        <v>40</v>
      </c>
      <c r="X346" s="55">
        <f>VLOOKUP(A346,'NOTAS AUDITORIA-CONTINUA-OM'!$A:$C,3,0)</f>
        <v>4</v>
      </c>
      <c r="Y346" s="57">
        <f>VLOOKUP(A346,'NOTAS AUDITORIA-CONTINUA-OM'!$A:$D,4,0)</f>
        <v>6.7385444743935314E-4</v>
      </c>
      <c r="Z346" s="71" t="str">
        <f t="shared" si="113"/>
        <v>4</v>
      </c>
      <c r="AA346" s="74">
        <f t="shared" si="114"/>
        <v>12</v>
      </c>
      <c r="AB346" s="55">
        <f>VLOOKUP(A346,'OM em FOCO'!$B:$G,6,0)</f>
        <v>0</v>
      </c>
      <c r="AC346" s="71">
        <f t="shared" si="115"/>
        <v>0</v>
      </c>
      <c r="AD346" s="74">
        <f t="shared" si="116"/>
        <v>0</v>
      </c>
      <c r="AE346" s="71">
        <f>VLOOKUP(A346,OM_SIAFI!$B:$E,4,0)</f>
        <v>5</v>
      </c>
      <c r="AF346" s="74">
        <f t="shared" si="117"/>
        <v>5</v>
      </c>
      <c r="AG346" s="71">
        <f>VLOOKUP(A346,OM_SIAFI!$B:$F,5,0)</f>
        <v>0</v>
      </c>
      <c r="AH346" s="74">
        <f t="shared" si="118"/>
        <v>0</v>
      </c>
      <c r="AI346" s="86">
        <f t="shared" si="119"/>
        <v>69</v>
      </c>
      <c r="AJ346" s="166">
        <f t="shared" si="121"/>
        <v>345</v>
      </c>
    </row>
    <row r="347" spans="1:36" x14ac:dyDescent="0.25">
      <c r="A347" s="55">
        <v>751201</v>
      </c>
      <c r="B347" s="55" t="s">
        <v>242</v>
      </c>
      <c r="C347" s="56">
        <v>0</v>
      </c>
      <c r="D347" s="63">
        <f t="shared" si="120"/>
        <v>0</v>
      </c>
      <c r="E347" s="70" t="str" cm="1">
        <f t="array" ref="E347">_xlfn.IFS(D347&gt;20%,"10",D347&gt;10%,"7",D347&gt;0%,"4",D347=0,"0")</f>
        <v>0</v>
      </c>
      <c r="F347" s="74">
        <f t="shared" si="102"/>
        <v>0</v>
      </c>
      <c r="G347" s="56">
        <f>VLOOKUP(A347,PAGAMENTO!$A:$C,3,0)</f>
        <v>10383089.379999999</v>
      </c>
      <c r="H347" s="57">
        <f t="shared" si="103"/>
        <v>3.9614693505696496E-4</v>
      </c>
      <c r="I347" s="70" t="str" cm="1">
        <f t="array" ref="I347">_xlfn.IFS(H347&gt;20%,"10",H347&gt;10%,"7",H347&gt;0%,"4",H347=0,"0")</f>
        <v>4</v>
      </c>
      <c r="J347" s="74">
        <f t="shared" si="104"/>
        <v>12</v>
      </c>
      <c r="K347" s="56">
        <f>VLOOKUP(A347,MUNIC!C:E,3,0)</f>
        <v>0</v>
      </c>
      <c r="L347" s="57">
        <f t="shared" si="105"/>
        <v>0</v>
      </c>
      <c r="M347" s="70" t="str">
        <f t="shared" si="106"/>
        <v>0</v>
      </c>
      <c r="N347" s="74">
        <f t="shared" si="107"/>
        <v>0</v>
      </c>
      <c r="O347" s="56">
        <v>0</v>
      </c>
      <c r="P347" s="56">
        <v>0</v>
      </c>
      <c r="Q347" s="72">
        <f t="shared" si="108"/>
        <v>0</v>
      </c>
      <c r="R347" s="57">
        <f t="shared" si="109"/>
        <v>0</v>
      </c>
      <c r="S347" s="70" t="str" cm="1">
        <f t="array" ref="S347">_xlfn.IFS(R347&gt;20%,"10",R347&gt;10%,"7",R347&gt;0%,"4",R347=0,"0")</f>
        <v>0</v>
      </c>
      <c r="T347" s="74">
        <f t="shared" si="110"/>
        <v>0</v>
      </c>
      <c r="U347" s="55">
        <f>VLOOKUP(A347,'Tempo sem Auditoria'!$A:$M,13,0)</f>
        <v>9</v>
      </c>
      <c r="V347" s="71" t="str">
        <f t="shared" si="111"/>
        <v>10</v>
      </c>
      <c r="W347" s="74">
        <f t="shared" si="112"/>
        <v>40</v>
      </c>
      <c r="X347" s="55">
        <f>VLOOKUP(A347,'NOTAS AUDITORIA-CONTINUA-OM'!$A:$C,3,0)</f>
        <v>3</v>
      </c>
      <c r="Y347" s="57">
        <f>VLOOKUP(A347,'NOTAS AUDITORIA-CONTINUA-OM'!$A:$D,4,0)</f>
        <v>5.0539083557951485E-4</v>
      </c>
      <c r="Z347" s="71" t="str">
        <f t="shared" si="113"/>
        <v>4</v>
      </c>
      <c r="AA347" s="74">
        <f t="shared" si="114"/>
        <v>12</v>
      </c>
      <c r="AB347" s="55">
        <f>VLOOKUP(A347,'OM em FOCO'!$B:$G,6,0)</f>
        <v>0</v>
      </c>
      <c r="AC347" s="71">
        <f t="shared" si="115"/>
        <v>0</v>
      </c>
      <c r="AD347" s="74">
        <f t="shared" si="116"/>
        <v>0</v>
      </c>
      <c r="AE347" s="71">
        <f>VLOOKUP(A347,OM_SIAFI!$B:$E,4,0)</f>
        <v>5</v>
      </c>
      <c r="AF347" s="74">
        <f t="shared" si="117"/>
        <v>5</v>
      </c>
      <c r="AG347" s="71">
        <f>VLOOKUP(A347,OM_SIAFI!$B:$F,5,0)</f>
        <v>0</v>
      </c>
      <c r="AH347" s="74">
        <f t="shared" si="118"/>
        <v>0</v>
      </c>
      <c r="AI347" s="86">
        <f t="shared" si="119"/>
        <v>69</v>
      </c>
      <c r="AJ347" s="166">
        <f t="shared" si="121"/>
        <v>346</v>
      </c>
    </row>
    <row r="348" spans="1:36" x14ac:dyDescent="0.25">
      <c r="A348" s="55">
        <v>791604</v>
      </c>
      <c r="B348" s="55" t="s">
        <v>551</v>
      </c>
      <c r="C348" s="56">
        <v>0</v>
      </c>
      <c r="D348" s="63">
        <f t="shared" si="120"/>
        <v>0</v>
      </c>
      <c r="E348" s="70" t="str" cm="1">
        <f t="array" ref="E348">_xlfn.IFS(D348&gt;20%,"10",D348&gt;10%,"7",D348&gt;0%,"4",D348=0,"0")</f>
        <v>0</v>
      </c>
      <c r="F348" s="74">
        <f t="shared" si="102"/>
        <v>0</v>
      </c>
      <c r="G348" s="56">
        <f>VLOOKUP(A348,PAGAMENTO!$A:$C,3,0)</f>
        <v>8776554.1900000013</v>
      </c>
      <c r="H348" s="57">
        <f t="shared" si="103"/>
        <v>3.3485265468550406E-4</v>
      </c>
      <c r="I348" s="70" t="str" cm="1">
        <f t="array" ref="I348">_xlfn.IFS(H348&gt;20%,"10",H348&gt;10%,"7",H348&gt;0%,"4",H348=0,"0")</f>
        <v>4</v>
      </c>
      <c r="J348" s="74">
        <f t="shared" si="104"/>
        <v>12</v>
      </c>
      <c r="K348" s="56">
        <f>VLOOKUP(A348,MUNIC!C:E,3,0)</f>
        <v>0</v>
      </c>
      <c r="L348" s="57">
        <f t="shared" si="105"/>
        <v>0</v>
      </c>
      <c r="M348" s="70" t="str">
        <f t="shared" si="106"/>
        <v>0</v>
      </c>
      <c r="N348" s="74">
        <f t="shared" si="107"/>
        <v>0</v>
      </c>
      <c r="O348" s="56">
        <v>0</v>
      </c>
      <c r="P348" s="56">
        <v>0</v>
      </c>
      <c r="Q348" s="72">
        <f t="shared" si="108"/>
        <v>0</v>
      </c>
      <c r="R348" s="57">
        <f t="shared" si="109"/>
        <v>0</v>
      </c>
      <c r="S348" s="70" t="str" cm="1">
        <f t="array" ref="S348">_xlfn.IFS(R348&gt;20%,"10",R348&gt;10%,"7",R348&gt;0%,"4",R348=0,"0")</f>
        <v>0</v>
      </c>
      <c r="T348" s="74">
        <f t="shared" si="110"/>
        <v>0</v>
      </c>
      <c r="U348" s="55" t="s">
        <v>772</v>
      </c>
      <c r="V348" s="71" t="str">
        <f t="shared" si="111"/>
        <v>10</v>
      </c>
      <c r="W348" s="74">
        <f t="shared" si="112"/>
        <v>40</v>
      </c>
      <c r="X348" s="55">
        <f>VLOOKUP(A348,'NOTAS AUDITORIA-CONTINUA-OM'!$A:$C,3,0)</f>
        <v>7</v>
      </c>
      <c r="Y348" s="57">
        <f>VLOOKUP(A348,'NOTAS AUDITORIA-CONTINUA-OM'!$A:$D,4,0)</f>
        <v>1.1792452830188679E-3</v>
      </c>
      <c r="Z348" s="71" t="str">
        <f t="shared" si="113"/>
        <v>4</v>
      </c>
      <c r="AA348" s="74">
        <f t="shared" si="114"/>
        <v>12</v>
      </c>
      <c r="AB348" s="55">
        <f>VLOOKUP(A348,'OM em FOCO'!$B:$G,6,0)</f>
        <v>0</v>
      </c>
      <c r="AC348" s="71">
        <f t="shared" si="115"/>
        <v>0</v>
      </c>
      <c r="AD348" s="74">
        <f t="shared" si="116"/>
        <v>0</v>
      </c>
      <c r="AE348" s="71">
        <f>VLOOKUP(A348,OM_SIAFI!$B:$E,4,0)</f>
        <v>5</v>
      </c>
      <c r="AF348" s="74">
        <f t="shared" si="117"/>
        <v>5</v>
      </c>
      <c r="AG348" s="71">
        <f>VLOOKUP(A348,OM_SIAFI!$B:$F,5,0)</f>
        <v>0</v>
      </c>
      <c r="AH348" s="74">
        <f t="shared" si="118"/>
        <v>0</v>
      </c>
      <c r="AI348" s="86">
        <f t="shared" si="119"/>
        <v>69</v>
      </c>
      <c r="AJ348" s="166">
        <f t="shared" si="121"/>
        <v>347</v>
      </c>
    </row>
    <row r="349" spans="1:36" x14ac:dyDescent="0.25">
      <c r="A349" s="47">
        <v>772010</v>
      </c>
      <c r="B349" s="47" t="s">
        <v>1034</v>
      </c>
      <c r="C349" s="56">
        <f>VLOOKUP(A349,EXEC_LICITACAO!$A:$Z,25,0)</f>
        <v>661017457.09000003</v>
      </c>
      <c r="D349" s="63">
        <f t="shared" si="120"/>
        <v>1.9593710615826539E-2</v>
      </c>
      <c r="E349" s="70" t="str" cm="1">
        <f t="array" ref="E349">_xlfn.IFS(D349&gt;20%,"10",D349&gt;10%,"7",D349&gt;0%,"4",D349=0,"0")</f>
        <v>4</v>
      </c>
      <c r="F349" s="74">
        <f t="shared" si="102"/>
        <v>16</v>
      </c>
      <c r="G349" s="56">
        <v>0</v>
      </c>
      <c r="H349" s="57">
        <f t="shared" si="103"/>
        <v>0</v>
      </c>
      <c r="I349" s="70" t="str" cm="1">
        <f t="array" ref="I349">_xlfn.IFS(H349&gt;20%,"10",H349&gt;10%,"7",H349&gt;0%,"4",H349=0,"0")</f>
        <v>0</v>
      </c>
      <c r="J349" s="74">
        <f t="shared" si="104"/>
        <v>0</v>
      </c>
      <c r="K349" s="56">
        <f>VLOOKUP(A349,MUNIC!C:E,3,0)</f>
        <v>0</v>
      </c>
      <c r="L349" s="57">
        <f t="shared" si="105"/>
        <v>0</v>
      </c>
      <c r="M349" s="70" t="str">
        <f t="shared" si="106"/>
        <v>0</v>
      </c>
      <c r="N349" s="74">
        <f t="shared" si="107"/>
        <v>0</v>
      </c>
      <c r="O349" s="56">
        <v>0</v>
      </c>
      <c r="P349" s="56">
        <v>0</v>
      </c>
      <c r="Q349" s="72">
        <f t="shared" si="108"/>
        <v>0</v>
      </c>
      <c r="R349" s="57">
        <f t="shared" si="109"/>
        <v>0</v>
      </c>
      <c r="S349" s="70" t="str" cm="1">
        <f t="array" ref="S349">_xlfn.IFS(R349&gt;20%,"10",R349&gt;10%,"7",R349&gt;0%,"4",R349=0,"0")</f>
        <v>0</v>
      </c>
      <c r="T349" s="74">
        <f t="shared" si="110"/>
        <v>0</v>
      </c>
      <c r="U349" s="55" t="s">
        <v>772</v>
      </c>
      <c r="V349" s="71" t="str">
        <f t="shared" si="111"/>
        <v>10</v>
      </c>
      <c r="W349" s="74">
        <f t="shared" si="112"/>
        <v>40</v>
      </c>
      <c r="X349" s="56">
        <v>0</v>
      </c>
      <c r="Y349" s="57">
        <v>0</v>
      </c>
      <c r="Z349" s="71" t="str">
        <f t="shared" si="113"/>
        <v>4</v>
      </c>
      <c r="AA349" s="74">
        <f t="shared" si="114"/>
        <v>12</v>
      </c>
      <c r="AB349" s="55">
        <f>VLOOKUP(A349,'OM em FOCO'!$B:$G,6,0)</f>
        <v>0</v>
      </c>
      <c r="AC349" s="71">
        <f t="shared" si="115"/>
        <v>0</v>
      </c>
      <c r="AD349" s="74">
        <f t="shared" si="116"/>
        <v>0</v>
      </c>
      <c r="AE349" s="71">
        <v>0</v>
      </c>
      <c r="AF349" s="74">
        <f t="shared" si="117"/>
        <v>0</v>
      </c>
      <c r="AG349" s="71">
        <v>0</v>
      </c>
      <c r="AH349" s="74">
        <f t="shared" si="118"/>
        <v>0</v>
      </c>
      <c r="AI349" s="86">
        <f t="shared" si="119"/>
        <v>68</v>
      </c>
      <c r="AJ349" s="166">
        <f t="shared" si="121"/>
        <v>348</v>
      </c>
    </row>
    <row r="350" spans="1:36" x14ac:dyDescent="0.25">
      <c r="A350" s="47">
        <v>778001</v>
      </c>
      <c r="B350" s="47" t="s">
        <v>85</v>
      </c>
      <c r="C350" s="56">
        <f>VLOOKUP(A350,EXEC_LICITACAO!$A:$Z,25,0)</f>
        <v>186993867</v>
      </c>
      <c r="D350" s="63">
        <f t="shared" si="120"/>
        <v>5.5428244407673809E-3</v>
      </c>
      <c r="E350" s="70" t="str" cm="1">
        <f t="array" ref="E350">_xlfn.IFS(D350&gt;20%,"10",D350&gt;10%,"7",D350&gt;0%,"4",D350=0,"0")</f>
        <v>4</v>
      </c>
      <c r="F350" s="74">
        <f t="shared" si="102"/>
        <v>16</v>
      </c>
      <c r="G350" s="56">
        <v>0</v>
      </c>
      <c r="H350" s="57">
        <f t="shared" si="103"/>
        <v>0</v>
      </c>
      <c r="I350" s="70" t="str" cm="1">
        <f t="array" ref="I350">_xlfn.IFS(H350&gt;20%,"10",H350&gt;10%,"7",H350&gt;0%,"4",H350=0,"0")</f>
        <v>0</v>
      </c>
      <c r="J350" s="74">
        <f t="shared" si="104"/>
        <v>0</v>
      </c>
      <c r="K350" s="56">
        <f>VLOOKUP(A350,MUNIC!C:E,3,0)</f>
        <v>0</v>
      </c>
      <c r="L350" s="57">
        <f t="shared" si="105"/>
        <v>0</v>
      </c>
      <c r="M350" s="70" t="str">
        <f t="shared" si="106"/>
        <v>0</v>
      </c>
      <c r="N350" s="74">
        <f t="shared" si="107"/>
        <v>0</v>
      </c>
      <c r="O350" s="56">
        <v>0</v>
      </c>
      <c r="P350" s="56">
        <v>0</v>
      </c>
      <c r="Q350" s="72">
        <f t="shared" si="108"/>
        <v>0</v>
      </c>
      <c r="R350" s="57">
        <f t="shared" si="109"/>
        <v>0</v>
      </c>
      <c r="S350" s="70" t="str" cm="1">
        <f t="array" ref="S350">_xlfn.IFS(R350&gt;20%,"10",R350&gt;10%,"7",R350&gt;0%,"4",R350=0,"0")</f>
        <v>0</v>
      </c>
      <c r="T350" s="74">
        <f t="shared" si="110"/>
        <v>0</v>
      </c>
      <c r="U350" s="55" t="s">
        <v>772</v>
      </c>
      <c r="V350" s="71" t="str">
        <f t="shared" si="111"/>
        <v>10</v>
      </c>
      <c r="W350" s="74">
        <f t="shared" si="112"/>
        <v>40</v>
      </c>
      <c r="X350" s="56">
        <v>0</v>
      </c>
      <c r="Y350" s="57">
        <v>0</v>
      </c>
      <c r="Z350" s="71" t="str">
        <f t="shared" si="113"/>
        <v>4</v>
      </c>
      <c r="AA350" s="74">
        <f t="shared" si="114"/>
        <v>12</v>
      </c>
      <c r="AB350" s="55">
        <f>VLOOKUP(A350,'OM em FOCO'!$B:$G,6,0)</f>
        <v>0</v>
      </c>
      <c r="AC350" s="71">
        <f t="shared" si="115"/>
        <v>0</v>
      </c>
      <c r="AD350" s="74">
        <f t="shared" si="116"/>
        <v>0</v>
      </c>
      <c r="AE350" s="71">
        <v>0</v>
      </c>
      <c r="AF350" s="74">
        <f t="shared" si="117"/>
        <v>0</v>
      </c>
      <c r="AG350" s="71">
        <v>0</v>
      </c>
      <c r="AH350" s="74">
        <f t="shared" si="118"/>
        <v>0</v>
      </c>
      <c r="AI350" s="86">
        <f t="shared" si="119"/>
        <v>68</v>
      </c>
      <c r="AJ350" s="166">
        <f t="shared" si="121"/>
        <v>349</v>
      </c>
    </row>
    <row r="351" spans="1:36" x14ac:dyDescent="0.25">
      <c r="A351" s="55">
        <v>750000</v>
      </c>
      <c r="B351" s="55" t="s">
        <v>238</v>
      </c>
      <c r="C351" s="56">
        <v>0</v>
      </c>
      <c r="D351" s="63">
        <f t="shared" si="120"/>
        <v>0</v>
      </c>
      <c r="E351" s="70" t="str" cm="1">
        <f t="array" ref="E351">_xlfn.IFS(D351&gt;20%,"10",D351&gt;10%,"7",D351&gt;0%,"4",D351=0,"0")</f>
        <v>0</v>
      </c>
      <c r="F351" s="74">
        <f t="shared" si="102"/>
        <v>0</v>
      </c>
      <c r="G351" s="56">
        <f>VLOOKUP(A351,PAGAMENTO!$A:$C,3,0)</f>
        <v>9095929.1999999993</v>
      </c>
      <c r="H351" s="57">
        <f t="shared" si="103"/>
        <v>3.4703779792321802E-4</v>
      </c>
      <c r="I351" s="70" t="str" cm="1">
        <f t="array" ref="I351">_xlfn.IFS(H351&gt;20%,"10",H351&gt;10%,"7",H351&gt;0%,"4",H351=0,"0")</f>
        <v>4</v>
      </c>
      <c r="J351" s="74">
        <f t="shared" si="104"/>
        <v>12</v>
      </c>
      <c r="K351" s="56">
        <f>VLOOKUP(A351,MUNIC!C:E,3,0)</f>
        <v>0</v>
      </c>
      <c r="L351" s="57">
        <f t="shared" si="105"/>
        <v>0</v>
      </c>
      <c r="M351" s="70" t="str">
        <f t="shared" si="106"/>
        <v>0</v>
      </c>
      <c r="N351" s="74">
        <f t="shared" si="107"/>
        <v>0</v>
      </c>
      <c r="O351" s="56">
        <v>0</v>
      </c>
      <c r="P351" s="56">
        <v>0</v>
      </c>
      <c r="Q351" s="72">
        <f t="shared" si="108"/>
        <v>0</v>
      </c>
      <c r="R351" s="57">
        <f t="shared" si="109"/>
        <v>0</v>
      </c>
      <c r="S351" s="70" t="str" cm="1">
        <f t="array" ref="S351">_xlfn.IFS(R351&gt;20%,"10",R351&gt;10%,"7",R351&gt;0%,"4",R351=0,"0")</f>
        <v>0</v>
      </c>
      <c r="T351" s="74">
        <f t="shared" si="110"/>
        <v>0</v>
      </c>
      <c r="U351" s="55" t="s">
        <v>772</v>
      </c>
      <c r="V351" s="71" t="str">
        <f t="shared" si="111"/>
        <v>10</v>
      </c>
      <c r="W351" s="74">
        <f t="shared" si="112"/>
        <v>40</v>
      </c>
      <c r="X351" s="55">
        <f>VLOOKUP(A351,'NOTAS AUDITORIA-CONTINUA-OM'!$A:$C,3,0)</f>
        <v>1</v>
      </c>
      <c r="Y351" s="57">
        <f>VLOOKUP(A351,'NOTAS AUDITORIA-CONTINUA-OM'!$A:$D,4,0)</f>
        <v>1.6846361185983828E-4</v>
      </c>
      <c r="Z351" s="71" t="str">
        <f t="shared" si="113"/>
        <v>4</v>
      </c>
      <c r="AA351" s="74">
        <f t="shared" si="114"/>
        <v>12</v>
      </c>
      <c r="AB351" s="55">
        <f>VLOOKUP(A351,'OM em FOCO'!$B:$G,6,0)</f>
        <v>1</v>
      </c>
      <c r="AC351" s="71">
        <f t="shared" si="115"/>
        <v>2</v>
      </c>
      <c r="AD351" s="74">
        <f t="shared" si="116"/>
        <v>4</v>
      </c>
      <c r="AE351" s="71">
        <f>VLOOKUP(A351,OM_SIAFI!$B:$E,4,0)</f>
        <v>0</v>
      </c>
      <c r="AF351" s="74">
        <f t="shared" si="117"/>
        <v>0</v>
      </c>
      <c r="AG351" s="71">
        <f>VLOOKUP(A351,OM_SIAFI!$B:$F,5,0)</f>
        <v>0</v>
      </c>
      <c r="AH351" s="74">
        <f t="shared" si="118"/>
        <v>0</v>
      </c>
      <c r="AI351" s="86">
        <f t="shared" si="119"/>
        <v>68</v>
      </c>
      <c r="AJ351" s="166">
        <f t="shared" si="121"/>
        <v>350</v>
      </c>
    </row>
    <row r="352" spans="1:36" x14ac:dyDescent="0.25">
      <c r="A352" s="55">
        <v>784200</v>
      </c>
      <c r="B352" s="55" t="s">
        <v>400</v>
      </c>
      <c r="C352" s="56">
        <v>0</v>
      </c>
      <c r="D352" s="63">
        <f t="shared" si="120"/>
        <v>0</v>
      </c>
      <c r="E352" s="70" t="str" cm="1">
        <f t="array" ref="E352">_xlfn.IFS(D352&gt;20%,"10",D352&gt;10%,"7",D352&gt;0%,"4",D352=0,"0")</f>
        <v>0</v>
      </c>
      <c r="F352" s="74">
        <f t="shared" si="102"/>
        <v>0</v>
      </c>
      <c r="G352" s="56">
        <f>VLOOKUP(A352,PAGAMENTO!$A:$C,3,0)</f>
        <v>64545425.149999999</v>
      </c>
      <c r="H352" s="57">
        <f t="shared" si="103"/>
        <v>2.4626073617716698E-3</v>
      </c>
      <c r="I352" s="70" t="str" cm="1">
        <f t="array" ref="I352">_xlfn.IFS(H352&gt;20%,"10",H352&gt;10%,"7",H352&gt;0%,"4",H352=0,"0")</f>
        <v>4</v>
      </c>
      <c r="J352" s="74">
        <f t="shared" si="104"/>
        <v>12</v>
      </c>
      <c r="K352" s="56">
        <f>VLOOKUP(A352,MUNIC!C:E,3,0)</f>
        <v>1605528</v>
      </c>
      <c r="L352" s="57">
        <f t="shared" si="105"/>
        <v>7.5576230619147731E-3</v>
      </c>
      <c r="M352" s="70" t="str">
        <f t="shared" si="106"/>
        <v>4</v>
      </c>
      <c r="N352" s="74">
        <f t="shared" si="107"/>
        <v>8</v>
      </c>
      <c r="O352" s="56">
        <f>VLOOKUP(A352,'BENS MOVEIS'!$A:$C,3,0)</f>
        <v>93882688.269999996</v>
      </c>
      <c r="P352" s="56">
        <v>0</v>
      </c>
      <c r="Q352" s="72">
        <f t="shared" si="108"/>
        <v>93882688.269999996</v>
      </c>
      <c r="R352" s="57">
        <f t="shared" si="109"/>
        <v>1.2324457870437568E-3</v>
      </c>
      <c r="S352" s="70" t="str" cm="1">
        <f t="array" ref="S352">_xlfn.IFS(R352&gt;20%,"10",R352&gt;10%,"7",R352&gt;0%,"4",R352=0,"0")</f>
        <v>4</v>
      </c>
      <c r="T352" s="74">
        <f t="shared" si="110"/>
        <v>8</v>
      </c>
      <c r="U352" s="55">
        <f>VLOOKUP(A352,'Tempo sem Auditoria'!$A:$M,13,0)</f>
        <v>4</v>
      </c>
      <c r="V352" s="71" t="str">
        <f t="shared" si="111"/>
        <v>6</v>
      </c>
      <c r="W352" s="74">
        <f t="shared" si="112"/>
        <v>24</v>
      </c>
      <c r="X352" s="55">
        <f>VLOOKUP(A352,'NOTAS AUDITORIA-CONTINUA-OM'!$A:$C,3,0)</f>
        <v>8</v>
      </c>
      <c r="Y352" s="57">
        <f>VLOOKUP(A352,'NOTAS AUDITORIA-CONTINUA-OM'!$A:$D,4,0)</f>
        <v>1.3477088948787063E-3</v>
      </c>
      <c r="Z352" s="71" t="str">
        <f t="shared" si="113"/>
        <v>4</v>
      </c>
      <c r="AA352" s="74">
        <f t="shared" si="114"/>
        <v>12</v>
      </c>
      <c r="AB352" s="55">
        <f>VLOOKUP(A352,'OM em FOCO'!$B:$G,6,0)</f>
        <v>1</v>
      </c>
      <c r="AC352" s="71">
        <f t="shared" si="115"/>
        <v>2</v>
      </c>
      <c r="AD352" s="74">
        <f t="shared" si="116"/>
        <v>4</v>
      </c>
      <c r="AE352" s="71">
        <f>VLOOKUP(A352,OM_SIAFI!$B:$E,4,0)</f>
        <v>0</v>
      </c>
      <c r="AF352" s="74">
        <f t="shared" si="117"/>
        <v>0</v>
      </c>
      <c r="AG352" s="71">
        <f>VLOOKUP(A352,OM_SIAFI!$B:$F,5,0)</f>
        <v>0</v>
      </c>
      <c r="AH352" s="74">
        <f t="shared" si="118"/>
        <v>0</v>
      </c>
      <c r="AI352" s="86">
        <f t="shared" si="119"/>
        <v>68</v>
      </c>
      <c r="AJ352" s="166">
        <f t="shared" si="121"/>
        <v>351</v>
      </c>
    </row>
    <row r="353" spans="1:36" x14ac:dyDescent="0.25">
      <c r="A353" s="55">
        <v>742000</v>
      </c>
      <c r="B353" s="55" t="s">
        <v>225</v>
      </c>
      <c r="C353" s="56">
        <v>0</v>
      </c>
      <c r="D353" s="63">
        <f t="shared" si="120"/>
        <v>0</v>
      </c>
      <c r="E353" s="70" t="str" cm="1">
        <f t="array" ref="E353">_xlfn.IFS(D353&gt;20%,"10",D353&gt;10%,"7",D353&gt;0%,"4",D353=0,"0")</f>
        <v>0</v>
      </c>
      <c r="F353" s="74">
        <f t="shared" si="102"/>
        <v>0</v>
      </c>
      <c r="G353" s="56">
        <f>VLOOKUP(A353,PAGAMENTO!$A:$C,3,0)</f>
        <v>35928686.450000003</v>
      </c>
      <c r="H353" s="57">
        <f t="shared" si="103"/>
        <v>1.3707903781706836E-3</v>
      </c>
      <c r="I353" s="70" t="str" cm="1">
        <f t="array" ref="I353">_xlfn.IFS(H353&gt;20%,"10",H353&gt;10%,"7",H353&gt;0%,"4",H353=0,"0")</f>
        <v>4</v>
      </c>
      <c r="J353" s="74">
        <f t="shared" si="104"/>
        <v>12</v>
      </c>
      <c r="K353" s="56">
        <f>VLOOKUP(A353,MUNIC!C:E,3,0)</f>
        <v>1705437</v>
      </c>
      <c r="L353" s="57">
        <f t="shared" si="105"/>
        <v>8.0279197882831971E-3</v>
      </c>
      <c r="M353" s="70" t="str">
        <f t="shared" si="106"/>
        <v>4</v>
      </c>
      <c r="N353" s="74">
        <f t="shared" si="107"/>
        <v>8</v>
      </c>
      <c r="O353" s="56">
        <f>VLOOKUP(A353,'BENS MOVEIS'!$A:$C,3,0)</f>
        <v>1650330286.26</v>
      </c>
      <c r="P353" s="56">
        <f>VLOOKUP(A353,'BENS IMOVEIS'!$A:$C,3,0)</f>
        <v>1364898950.6400001</v>
      </c>
      <c r="Q353" s="72">
        <f t="shared" si="108"/>
        <v>3015229236.9000001</v>
      </c>
      <c r="R353" s="57">
        <f t="shared" si="109"/>
        <v>3.9582447397557535E-2</v>
      </c>
      <c r="S353" s="70" t="str" cm="1">
        <f t="array" ref="S353">_xlfn.IFS(R353&gt;20%,"10",R353&gt;10%,"7",R353&gt;0%,"4",R353=0,"0")</f>
        <v>4</v>
      </c>
      <c r="T353" s="74">
        <f t="shared" si="110"/>
        <v>8</v>
      </c>
      <c r="U353" s="55">
        <f>VLOOKUP(A353,'Tempo sem Auditoria'!$A:$M,13,0)</f>
        <v>4</v>
      </c>
      <c r="V353" s="71" t="str">
        <f t="shared" si="111"/>
        <v>6</v>
      </c>
      <c r="W353" s="74">
        <f t="shared" si="112"/>
        <v>24</v>
      </c>
      <c r="X353" s="55">
        <f>VLOOKUP(A353,'NOTAS AUDITORIA-CONTINUA-OM'!$A:$C,3,0)</f>
        <v>13</v>
      </c>
      <c r="Y353" s="57">
        <f>VLOOKUP(A353,'NOTAS AUDITORIA-CONTINUA-OM'!$A:$D,4,0)</f>
        <v>2.1900269541778976E-3</v>
      </c>
      <c r="Z353" s="71" t="str">
        <f t="shared" si="113"/>
        <v>4</v>
      </c>
      <c r="AA353" s="74">
        <f t="shared" si="114"/>
        <v>12</v>
      </c>
      <c r="AB353" s="55">
        <f>VLOOKUP(A353,'OM em FOCO'!$B:$G,6,0)</f>
        <v>2</v>
      </c>
      <c r="AC353" s="71">
        <f t="shared" si="115"/>
        <v>2</v>
      </c>
      <c r="AD353" s="74">
        <f t="shared" si="116"/>
        <v>4</v>
      </c>
      <c r="AE353" s="71">
        <f>VLOOKUP(A353,OM_SIAFI!$B:$E,4,0)</f>
        <v>0</v>
      </c>
      <c r="AF353" s="74">
        <f t="shared" si="117"/>
        <v>0</v>
      </c>
      <c r="AG353" s="71">
        <f>VLOOKUP(A353,OM_SIAFI!$B:$F,5,0)</f>
        <v>0</v>
      </c>
      <c r="AH353" s="74">
        <f t="shared" si="118"/>
        <v>0</v>
      </c>
      <c r="AI353" s="86">
        <f t="shared" si="119"/>
        <v>68</v>
      </c>
      <c r="AJ353" s="166">
        <f t="shared" si="121"/>
        <v>352</v>
      </c>
    </row>
    <row r="354" spans="1:36" x14ac:dyDescent="0.25">
      <c r="A354" s="55">
        <v>782801</v>
      </c>
      <c r="B354" s="55" t="s">
        <v>359</v>
      </c>
      <c r="C354" s="56">
        <f>VLOOKUP(A354,EXEC_LICITACAO!$A:$Z,25,0)</f>
        <v>14698937.73</v>
      </c>
      <c r="D354" s="63">
        <f t="shared" si="120"/>
        <v>4.3570215756413985E-4</v>
      </c>
      <c r="E354" s="70" t="str" cm="1">
        <f t="array" ref="E354">_xlfn.IFS(D354&gt;20%,"10",D354&gt;10%,"7",D354&gt;0%,"4",D354=0,"0")</f>
        <v>4</v>
      </c>
      <c r="F354" s="74">
        <f t="shared" si="102"/>
        <v>16</v>
      </c>
      <c r="G354" s="56">
        <f>VLOOKUP(A354,PAGAMENTO!$A:$C,3,0)</f>
        <v>50492791.399999991</v>
      </c>
      <c r="H354" s="57">
        <f t="shared" si="103"/>
        <v>1.9264559731239331E-3</v>
      </c>
      <c r="I354" s="70" t="str" cm="1">
        <f t="array" ref="I354">_xlfn.IFS(H354&gt;20%,"10",H354&gt;10%,"7",H354&gt;0%,"4",H354=0,"0")</f>
        <v>4</v>
      </c>
      <c r="J354" s="74">
        <f t="shared" si="104"/>
        <v>12</v>
      </c>
      <c r="K354" s="56">
        <f>VLOOKUP(A354,MUNIC!C:E,3,0)</f>
        <v>0</v>
      </c>
      <c r="L354" s="57">
        <f t="shared" si="105"/>
        <v>0</v>
      </c>
      <c r="M354" s="70" t="str">
        <f t="shared" si="106"/>
        <v>0</v>
      </c>
      <c r="N354" s="74">
        <f t="shared" si="107"/>
        <v>0</v>
      </c>
      <c r="O354" s="56">
        <f>VLOOKUP(A354,'BENS MOVEIS'!$A:$C,3,0)</f>
        <v>16799715.34</v>
      </c>
      <c r="P354" s="56">
        <f>VLOOKUP(A354,'BENS IMOVEIS'!$A:$C,3,0)</f>
        <v>3393771139.0100002</v>
      </c>
      <c r="Q354" s="72">
        <f t="shared" si="108"/>
        <v>3410570854.3500004</v>
      </c>
      <c r="R354" s="57">
        <f t="shared" si="109"/>
        <v>4.4772297835883906E-2</v>
      </c>
      <c r="S354" s="70" t="str" cm="1">
        <f t="array" ref="S354">_xlfn.IFS(R354&gt;20%,"10",R354&gt;10%,"7",R354&gt;0%,"4",R354=0,"0")</f>
        <v>4</v>
      </c>
      <c r="T354" s="74">
        <f t="shared" si="110"/>
        <v>8</v>
      </c>
      <c r="U354" s="55">
        <f>VLOOKUP(A354,'Tempo sem Auditoria'!$A:$M,13,0)</f>
        <v>2</v>
      </c>
      <c r="V354" s="71" t="str">
        <f t="shared" si="111"/>
        <v>2</v>
      </c>
      <c r="W354" s="74">
        <f t="shared" si="112"/>
        <v>8</v>
      </c>
      <c r="X354" s="55">
        <f>VLOOKUP(A354,'NOTAS AUDITORIA-CONTINUA-OM'!$A:$C,3,0)</f>
        <v>24</v>
      </c>
      <c r="Y354" s="57">
        <f>VLOOKUP(A354,'NOTAS AUDITORIA-CONTINUA-OM'!$A:$D,4,0)</f>
        <v>4.0431266846361188E-3</v>
      </c>
      <c r="Z354" s="71" t="str">
        <f t="shared" si="113"/>
        <v>4</v>
      </c>
      <c r="AA354" s="74">
        <f t="shared" si="114"/>
        <v>12</v>
      </c>
      <c r="AB354" s="55">
        <f>VLOOKUP(A354,'OM em FOCO'!$B:$G,6,0)</f>
        <v>0</v>
      </c>
      <c r="AC354" s="71">
        <f t="shared" si="115"/>
        <v>0</v>
      </c>
      <c r="AD354" s="74">
        <f t="shared" si="116"/>
        <v>0</v>
      </c>
      <c r="AE354" s="71">
        <f>VLOOKUP(A354,OM_SIAFI!$B:$E,4,0)</f>
        <v>0</v>
      </c>
      <c r="AF354" s="74">
        <f t="shared" si="117"/>
        <v>0</v>
      </c>
      <c r="AG354" s="71">
        <f>VLOOKUP(A354,OM_SIAFI!$B:$F,5,0)</f>
        <v>10</v>
      </c>
      <c r="AH354" s="74">
        <f t="shared" si="118"/>
        <v>10</v>
      </c>
      <c r="AI354" s="86">
        <f t="shared" si="119"/>
        <v>66</v>
      </c>
      <c r="AJ354" s="166">
        <f t="shared" si="121"/>
        <v>353</v>
      </c>
    </row>
    <row r="355" spans="1:36" x14ac:dyDescent="0.25">
      <c r="A355" s="55">
        <v>788820</v>
      </c>
      <c r="B355" s="55" t="s">
        <v>506</v>
      </c>
      <c r="C355" s="56">
        <f>VLOOKUP(A355,EXEC_LICITACAO!$A:$Z,25,0)</f>
        <v>42473472.549999997</v>
      </c>
      <c r="D355" s="63">
        <f t="shared" si="120"/>
        <v>1.258987824100148E-3</v>
      </c>
      <c r="E355" s="70" t="str" cm="1">
        <f t="array" ref="E355">_xlfn.IFS(D355&gt;20%,"10",D355&gt;10%,"7",D355&gt;0%,"4",D355=0,"0")</f>
        <v>4</v>
      </c>
      <c r="F355" s="74">
        <f t="shared" si="102"/>
        <v>16</v>
      </c>
      <c r="G355" s="56">
        <f>VLOOKUP(A355,PAGAMENTO!$A:$C,3,0)</f>
        <v>10492190.08</v>
      </c>
      <c r="H355" s="57">
        <f t="shared" si="103"/>
        <v>4.0030946379343335E-4</v>
      </c>
      <c r="I355" s="70" t="str" cm="1">
        <f t="array" ref="I355">_xlfn.IFS(H355&gt;20%,"10",H355&gt;10%,"7",H355&gt;0%,"4",H355=0,"0")</f>
        <v>4</v>
      </c>
      <c r="J355" s="74">
        <f t="shared" si="104"/>
        <v>12</v>
      </c>
      <c r="K355" s="56">
        <f>VLOOKUP(A355,MUNIC!C:E,3,0)</f>
        <v>0</v>
      </c>
      <c r="L355" s="57">
        <f t="shared" si="105"/>
        <v>0</v>
      </c>
      <c r="M355" s="70" t="str">
        <f t="shared" si="106"/>
        <v>0</v>
      </c>
      <c r="N355" s="74">
        <f t="shared" si="107"/>
        <v>0</v>
      </c>
      <c r="O355" s="56">
        <f>VLOOKUP(A355,'BENS MOVEIS'!$A:$C,3,0)</f>
        <v>3724196.59</v>
      </c>
      <c r="P355" s="56">
        <f>VLOOKUP(A355,'BENS IMOVEIS'!$A:$C,3,0)</f>
        <v>26668.45</v>
      </c>
      <c r="Q355" s="72">
        <f t="shared" si="108"/>
        <v>3750865.04</v>
      </c>
      <c r="R355" s="57">
        <f t="shared" si="109"/>
        <v>4.9239512646069998E-5</v>
      </c>
      <c r="S355" s="70" t="str" cm="1">
        <f t="array" ref="S355">_xlfn.IFS(R355&gt;20%,"10",R355&gt;10%,"7",R355&gt;0%,"4",R355=0,"0")</f>
        <v>4</v>
      </c>
      <c r="T355" s="74">
        <f t="shared" si="110"/>
        <v>8</v>
      </c>
      <c r="U355" s="55">
        <f>VLOOKUP(A355,'Tempo sem Auditoria'!$A:$M,13,0)</f>
        <v>2</v>
      </c>
      <c r="V355" s="71" t="str">
        <f t="shared" si="111"/>
        <v>2</v>
      </c>
      <c r="W355" s="74">
        <f t="shared" si="112"/>
        <v>8</v>
      </c>
      <c r="X355" s="55">
        <f>VLOOKUP(A355,'NOTAS AUDITORIA-CONTINUA-OM'!$A:$C,3,0)</f>
        <v>111</v>
      </c>
      <c r="Y355" s="57">
        <f>VLOOKUP(A355,'NOTAS AUDITORIA-CONTINUA-OM'!$A:$D,4,0)</f>
        <v>1.8699460916442048E-2</v>
      </c>
      <c r="Z355" s="71" t="str">
        <f t="shared" si="113"/>
        <v>4</v>
      </c>
      <c r="AA355" s="74">
        <f t="shared" si="114"/>
        <v>12</v>
      </c>
      <c r="AB355" s="55">
        <f>VLOOKUP(A355,'OM em FOCO'!$B:$G,6,0)</f>
        <v>1</v>
      </c>
      <c r="AC355" s="71">
        <f t="shared" si="115"/>
        <v>2</v>
      </c>
      <c r="AD355" s="74">
        <f t="shared" si="116"/>
        <v>4</v>
      </c>
      <c r="AE355" s="71">
        <f>VLOOKUP(A355,OM_SIAFI!$B:$E,4,0)</f>
        <v>5</v>
      </c>
      <c r="AF355" s="74">
        <f t="shared" si="117"/>
        <v>5</v>
      </c>
      <c r="AG355" s="71">
        <f>VLOOKUP(A355,OM_SIAFI!$B:$F,5,0)</f>
        <v>0</v>
      </c>
      <c r="AH355" s="74">
        <f t="shared" si="118"/>
        <v>0</v>
      </c>
      <c r="AI355" s="86">
        <f t="shared" si="119"/>
        <v>65</v>
      </c>
      <c r="AJ355" s="166">
        <f t="shared" si="121"/>
        <v>354</v>
      </c>
    </row>
    <row r="356" spans="1:36" x14ac:dyDescent="0.25">
      <c r="A356" s="55">
        <v>795180</v>
      </c>
      <c r="B356" s="55" t="s">
        <v>586</v>
      </c>
      <c r="C356" s="56">
        <f>VLOOKUP(A356,EXEC_LICITACAO!$A:$Z,25,0)</f>
        <v>33674663.839999996</v>
      </c>
      <c r="D356" s="63">
        <f t="shared" si="120"/>
        <v>9.9817578384523982E-4</v>
      </c>
      <c r="E356" s="70" t="str" cm="1">
        <f t="array" ref="E356">_xlfn.IFS(D356&gt;20%,"10",D356&gt;10%,"7",D356&gt;0%,"4",D356=0,"0")</f>
        <v>4</v>
      </c>
      <c r="F356" s="74">
        <f t="shared" si="102"/>
        <v>16</v>
      </c>
      <c r="G356" s="56">
        <f>VLOOKUP(A356,PAGAMENTO!$A:$C,3,0)</f>
        <v>54468410.589999989</v>
      </c>
      <c r="H356" s="57">
        <f t="shared" si="103"/>
        <v>2.0781381266172659E-3</v>
      </c>
      <c r="I356" s="70" t="str" cm="1">
        <f t="array" ref="I356">_xlfn.IFS(H356&gt;20%,"10",H356&gt;10%,"7",H356&gt;0%,"4",H356=0,"0")</f>
        <v>4</v>
      </c>
      <c r="J356" s="74">
        <f t="shared" si="104"/>
        <v>12</v>
      </c>
      <c r="K356" s="56">
        <f>VLOOKUP(A356,MUNIC!C:E,3,0)</f>
        <v>10764550.4</v>
      </c>
      <c r="L356" s="57">
        <f t="shared" si="105"/>
        <v>5.0671439149104776E-2</v>
      </c>
      <c r="M356" s="70" t="str">
        <f t="shared" si="106"/>
        <v>4</v>
      </c>
      <c r="N356" s="74">
        <f t="shared" si="107"/>
        <v>8</v>
      </c>
      <c r="O356" s="56">
        <f>VLOOKUP(A356,'BENS MOVEIS'!$A:$C,3,0)</f>
        <v>32412611.809999999</v>
      </c>
      <c r="P356" s="56">
        <f>VLOOKUP(A356,'BENS IMOVEIS'!$A:$C,3,0)</f>
        <v>327494783.88</v>
      </c>
      <c r="Q356" s="72">
        <f t="shared" si="108"/>
        <v>359907395.69</v>
      </c>
      <c r="R356" s="57">
        <f t="shared" si="109"/>
        <v>4.7246873914428746E-3</v>
      </c>
      <c r="S356" s="70" t="str" cm="1">
        <f t="array" ref="S356">_xlfn.IFS(R356&gt;20%,"10",R356&gt;10%,"7",R356&gt;0%,"4",R356=0,"0")</f>
        <v>4</v>
      </c>
      <c r="T356" s="74">
        <f t="shared" si="110"/>
        <v>8</v>
      </c>
      <c r="U356" s="55">
        <f>VLOOKUP(A356,'Tempo sem Auditoria'!$A:$M,13,0)</f>
        <v>1</v>
      </c>
      <c r="V356" s="71" t="str">
        <f t="shared" si="111"/>
        <v>0</v>
      </c>
      <c r="W356" s="74">
        <f t="shared" si="112"/>
        <v>0</v>
      </c>
      <c r="X356" s="55">
        <f>VLOOKUP(A356,'NOTAS AUDITORIA-CONTINUA-OM'!$A:$C,3,0)</f>
        <v>89</v>
      </c>
      <c r="Y356" s="57">
        <f>VLOOKUP(A356,'NOTAS AUDITORIA-CONTINUA-OM'!$A:$D,4,0)</f>
        <v>1.4993261455525606E-2</v>
      </c>
      <c r="Z356" s="71" t="str">
        <f t="shared" si="113"/>
        <v>4</v>
      </c>
      <c r="AA356" s="74">
        <f t="shared" si="114"/>
        <v>12</v>
      </c>
      <c r="AB356" s="55">
        <f>VLOOKUP(A356,'OM em FOCO'!$B:$G,6,0)</f>
        <v>2</v>
      </c>
      <c r="AC356" s="71">
        <f t="shared" si="115"/>
        <v>2</v>
      </c>
      <c r="AD356" s="74">
        <f t="shared" si="116"/>
        <v>4</v>
      </c>
      <c r="AE356" s="71">
        <f>VLOOKUP(A356,OM_SIAFI!$B:$E,4,0)</f>
        <v>5</v>
      </c>
      <c r="AF356" s="74">
        <f t="shared" si="117"/>
        <v>5</v>
      </c>
      <c r="AG356" s="71">
        <f>VLOOKUP(A356,OM_SIAFI!$B:$F,5,0)</f>
        <v>0</v>
      </c>
      <c r="AH356" s="74">
        <f t="shared" si="118"/>
        <v>0</v>
      </c>
      <c r="AI356" s="86">
        <f t="shared" si="119"/>
        <v>65</v>
      </c>
      <c r="AJ356" s="166">
        <f t="shared" si="121"/>
        <v>355</v>
      </c>
    </row>
    <row r="357" spans="1:36" x14ac:dyDescent="0.25">
      <c r="A357" s="55">
        <v>799304</v>
      </c>
      <c r="B357" s="55" t="s">
        <v>601</v>
      </c>
      <c r="C357" s="56">
        <v>0</v>
      </c>
      <c r="D357" s="63">
        <f t="shared" si="120"/>
        <v>0</v>
      </c>
      <c r="E357" s="70" t="str" cm="1">
        <f t="array" ref="E357">_xlfn.IFS(D357&gt;20%,"10",D357&gt;10%,"7",D357&gt;0%,"4",D357=0,"0")</f>
        <v>0</v>
      </c>
      <c r="F357" s="74">
        <f t="shared" si="102"/>
        <v>0</v>
      </c>
      <c r="G357" s="56">
        <f>VLOOKUP(A357,PAGAMENTO!$A:$C,3,0)</f>
        <v>74214074.310000002</v>
      </c>
      <c r="H357" s="57">
        <f t="shared" si="103"/>
        <v>2.8314961954027159E-3</v>
      </c>
      <c r="I357" s="70" t="str" cm="1">
        <f t="array" ref="I357">_xlfn.IFS(H357&gt;20%,"10",H357&gt;10%,"7",H357&gt;0%,"4",H357=0,"0")</f>
        <v>4</v>
      </c>
      <c r="J357" s="74">
        <f t="shared" si="104"/>
        <v>12</v>
      </c>
      <c r="K357" s="56">
        <f>VLOOKUP(A357,MUNIC!C:E,3,0)</f>
        <v>0</v>
      </c>
      <c r="L357" s="57">
        <f t="shared" si="105"/>
        <v>0</v>
      </c>
      <c r="M357" s="70" t="str">
        <f t="shared" si="106"/>
        <v>0</v>
      </c>
      <c r="N357" s="74">
        <f t="shared" si="107"/>
        <v>0</v>
      </c>
      <c r="O357" s="56">
        <v>0</v>
      </c>
      <c r="P357" s="56">
        <v>0</v>
      </c>
      <c r="Q357" s="72">
        <f t="shared" si="108"/>
        <v>0</v>
      </c>
      <c r="R357" s="57">
        <f t="shared" si="109"/>
        <v>0</v>
      </c>
      <c r="S357" s="70" t="str" cm="1">
        <f t="array" ref="S357">_xlfn.IFS(R357&gt;20%,"10",R357&gt;10%,"7",R357&gt;0%,"4",R357=0,"0")</f>
        <v>0</v>
      </c>
      <c r="T357" s="74">
        <f t="shared" si="110"/>
        <v>0</v>
      </c>
      <c r="U357" s="55" t="s">
        <v>772</v>
      </c>
      <c r="V357" s="71" t="str">
        <f t="shared" si="111"/>
        <v>10</v>
      </c>
      <c r="W357" s="74">
        <f t="shared" si="112"/>
        <v>40</v>
      </c>
      <c r="X357" s="56">
        <v>0</v>
      </c>
      <c r="Y357" s="57">
        <v>0</v>
      </c>
      <c r="Z357" s="71" t="str">
        <f t="shared" si="113"/>
        <v>4</v>
      </c>
      <c r="AA357" s="74">
        <f t="shared" si="114"/>
        <v>12</v>
      </c>
      <c r="AB357" s="55">
        <f>VLOOKUP(A357,'OM em FOCO'!$B:$G,6,0)</f>
        <v>0</v>
      </c>
      <c r="AC357" s="71">
        <f t="shared" si="115"/>
        <v>0</v>
      </c>
      <c r="AD357" s="74">
        <f t="shared" si="116"/>
        <v>0</v>
      </c>
      <c r="AE357" s="71">
        <f>VLOOKUP(A357,OM_SIAFI!$B:$E,4,0)</f>
        <v>0</v>
      </c>
      <c r="AF357" s="74">
        <f t="shared" si="117"/>
        <v>0</v>
      </c>
      <c r="AG357" s="71">
        <f>VLOOKUP(A357,OM_SIAFI!$B:$F,5,0)</f>
        <v>0</v>
      </c>
      <c r="AH357" s="74">
        <f t="shared" si="118"/>
        <v>0</v>
      </c>
      <c r="AI357" s="86">
        <f t="shared" si="119"/>
        <v>64</v>
      </c>
      <c r="AJ357" s="166">
        <f t="shared" si="121"/>
        <v>356</v>
      </c>
    </row>
    <row r="358" spans="1:36" x14ac:dyDescent="0.25">
      <c r="A358" s="55">
        <v>795000</v>
      </c>
      <c r="B358" s="55" t="s">
        <v>578</v>
      </c>
      <c r="C358" s="56">
        <v>0</v>
      </c>
      <c r="D358" s="63">
        <f t="shared" si="120"/>
        <v>0</v>
      </c>
      <c r="E358" s="70" t="str" cm="1">
        <f t="array" ref="E358">_xlfn.IFS(D358&gt;20%,"10",D358&gt;10%,"7",D358&gt;0%,"4",D358=0,"0")</f>
        <v>0</v>
      </c>
      <c r="F358" s="74">
        <f t="shared" si="102"/>
        <v>0</v>
      </c>
      <c r="G358" s="56">
        <f>VLOOKUP(A358,PAGAMENTO!$A:$C,3,0)</f>
        <v>47530770.060000002</v>
      </c>
      <c r="H358" s="57">
        <f t="shared" si="103"/>
        <v>1.813445708792151E-3</v>
      </c>
      <c r="I358" s="70" t="str" cm="1">
        <f t="array" ref="I358">_xlfn.IFS(H358&gt;20%,"10",H358&gt;10%,"7",H358&gt;0%,"4",H358=0,"0")</f>
        <v>4</v>
      </c>
      <c r="J358" s="74">
        <f t="shared" si="104"/>
        <v>12</v>
      </c>
      <c r="K358" s="56">
        <f>VLOOKUP(A358,MUNIC!C:E,3,0)</f>
        <v>0</v>
      </c>
      <c r="L358" s="57">
        <f t="shared" si="105"/>
        <v>0</v>
      </c>
      <c r="M358" s="70" t="str">
        <f t="shared" si="106"/>
        <v>0</v>
      </c>
      <c r="N358" s="74">
        <f t="shared" si="107"/>
        <v>0</v>
      </c>
      <c r="O358" s="56">
        <v>0</v>
      </c>
      <c r="P358" s="56">
        <v>0</v>
      </c>
      <c r="Q358" s="72">
        <f t="shared" si="108"/>
        <v>0</v>
      </c>
      <c r="R358" s="57">
        <f t="shared" si="109"/>
        <v>0</v>
      </c>
      <c r="S358" s="70" t="str" cm="1">
        <f t="array" ref="S358">_xlfn.IFS(R358&gt;20%,"10",R358&gt;10%,"7",R358&gt;0%,"4",R358=0,"0")</f>
        <v>0</v>
      </c>
      <c r="T358" s="74">
        <f t="shared" si="110"/>
        <v>0</v>
      </c>
      <c r="U358" s="55" t="s">
        <v>772</v>
      </c>
      <c r="V358" s="71" t="str">
        <f t="shared" si="111"/>
        <v>10</v>
      </c>
      <c r="W358" s="74">
        <f t="shared" si="112"/>
        <v>40</v>
      </c>
      <c r="X358" s="55">
        <f>VLOOKUP(A358,'NOTAS AUDITORIA-CONTINUA-OM'!$A:$C,3,0)</f>
        <v>4</v>
      </c>
      <c r="Y358" s="57">
        <f>VLOOKUP(A358,'NOTAS AUDITORIA-CONTINUA-OM'!$A:$D,4,0)</f>
        <v>6.7385444743935314E-4</v>
      </c>
      <c r="Z358" s="71" t="str">
        <f t="shared" si="113"/>
        <v>4</v>
      </c>
      <c r="AA358" s="74">
        <f t="shared" si="114"/>
        <v>12</v>
      </c>
      <c r="AB358" s="55">
        <f>VLOOKUP(A358,'OM em FOCO'!$B:$G,6,0)</f>
        <v>0</v>
      </c>
      <c r="AC358" s="71">
        <f t="shared" si="115"/>
        <v>0</v>
      </c>
      <c r="AD358" s="74">
        <f t="shared" si="116"/>
        <v>0</v>
      </c>
      <c r="AE358" s="71">
        <f>VLOOKUP(A358,OM_SIAFI!$B:$E,4,0)</f>
        <v>0</v>
      </c>
      <c r="AF358" s="74">
        <f t="shared" si="117"/>
        <v>0</v>
      </c>
      <c r="AG358" s="71">
        <f>VLOOKUP(A358,OM_SIAFI!$B:$F,5,0)</f>
        <v>0</v>
      </c>
      <c r="AH358" s="74">
        <f t="shared" si="118"/>
        <v>0</v>
      </c>
      <c r="AI358" s="86">
        <f t="shared" si="119"/>
        <v>64</v>
      </c>
      <c r="AJ358" s="166">
        <f t="shared" si="121"/>
        <v>357</v>
      </c>
    </row>
    <row r="359" spans="1:36" x14ac:dyDescent="0.25">
      <c r="A359" s="55">
        <v>799000</v>
      </c>
      <c r="B359" s="55" t="s">
        <v>599</v>
      </c>
      <c r="C359" s="56">
        <v>0</v>
      </c>
      <c r="D359" s="63">
        <f t="shared" si="120"/>
        <v>0</v>
      </c>
      <c r="E359" s="70" t="str" cm="1">
        <f t="array" ref="E359">_xlfn.IFS(D359&gt;20%,"10",D359&gt;10%,"7",D359&gt;0%,"4",D359=0,"0")</f>
        <v>0</v>
      </c>
      <c r="F359" s="74">
        <f t="shared" si="102"/>
        <v>0</v>
      </c>
      <c r="G359" s="56">
        <f>VLOOKUP(A359,PAGAMENTO!$A:$C,3,0)</f>
        <v>23689743.100000001</v>
      </c>
      <c r="H359" s="57">
        <f t="shared" si="103"/>
        <v>9.0383688109519906E-4</v>
      </c>
      <c r="I359" s="70" t="str" cm="1">
        <f t="array" ref="I359">_xlfn.IFS(H359&gt;20%,"10",H359&gt;10%,"7",H359&gt;0%,"4",H359=0,"0")</f>
        <v>4</v>
      </c>
      <c r="J359" s="74">
        <f t="shared" si="104"/>
        <v>12</v>
      </c>
      <c r="K359" s="56">
        <f>VLOOKUP(A359,MUNIC!C:E,3,0)</f>
        <v>0</v>
      </c>
      <c r="L359" s="57">
        <f t="shared" si="105"/>
        <v>0</v>
      </c>
      <c r="M359" s="70" t="str">
        <f t="shared" si="106"/>
        <v>0</v>
      </c>
      <c r="N359" s="74">
        <f t="shared" si="107"/>
        <v>0</v>
      </c>
      <c r="O359" s="56">
        <v>0</v>
      </c>
      <c r="P359" s="56">
        <v>0</v>
      </c>
      <c r="Q359" s="72">
        <f t="shared" si="108"/>
        <v>0</v>
      </c>
      <c r="R359" s="57">
        <f t="shared" si="109"/>
        <v>0</v>
      </c>
      <c r="S359" s="70" t="str" cm="1">
        <f t="array" ref="S359">_xlfn.IFS(R359&gt;20%,"10",R359&gt;10%,"7",R359&gt;0%,"4",R359=0,"0")</f>
        <v>0</v>
      </c>
      <c r="T359" s="74">
        <f t="shared" si="110"/>
        <v>0</v>
      </c>
      <c r="U359" s="55" t="s">
        <v>772</v>
      </c>
      <c r="V359" s="71" t="str">
        <f t="shared" si="111"/>
        <v>10</v>
      </c>
      <c r="W359" s="74">
        <f t="shared" si="112"/>
        <v>40</v>
      </c>
      <c r="X359" s="56">
        <v>0</v>
      </c>
      <c r="Y359" s="57">
        <v>0</v>
      </c>
      <c r="Z359" s="71" t="str">
        <f t="shared" si="113"/>
        <v>4</v>
      </c>
      <c r="AA359" s="74">
        <f t="shared" si="114"/>
        <v>12</v>
      </c>
      <c r="AB359" s="55">
        <f>VLOOKUP(A359,'OM em FOCO'!$B:$G,6,0)</f>
        <v>0</v>
      </c>
      <c r="AC359" s="71">
        <f t="shared" si="115"/>
        <v>0</v>
      </c>
      <c r="AD359" s="74">
        <f t="shared" si="116"/>
        <v>0</v>
      </c>
      <c r="AE359" s="71">
        <f>VLOOKUP(A359,OM_SIAFI!$B:$E,4,0)</f>
        <v>0</v>
      </c>
      <c r="AF359" s="74">
        <f t="shared" si="117"/>
        <v>0</v>
      </c>
      <c r="AG359" s="71">
        <f>VLOOKUP(A359,OM_SIAFI!$B:$F,5,0)</f>
        <v>0</v>
      </c>
      <c r="AH359" s="74">
        <f t="shared" si="118"/>
        <v>0</v>
      </c>
      <c r="AI359" s="86">
        <f t="shared" si="119"/>
        <v>64</v>
      </c>
      <c r="AJ359" s="166">
        <f t="shared" si="121"/>
        <v>358</v>
      </c>
    </row>
    <row r="360" spans="1:36" x14ac:dyDescent="0.25">
      <c r="A360" s="55">
        <v>710200</v>
      </c>
      <c r="B360" s="55" t="s">
        <v>182</v>
      </c>
      <c r="C360" s="56">
        <v>0</v>
      </c>
      <c r="D360" s="63">
        <f t="shared" si="120"/>
        <v>0</v>
      </c>
      <c r="E360" s="70" t="str" cm="1">
        <f t="array" ref="E360">_xlfn.IFS(D360&gt;20%,"10",D360&gt;10%,"7",D360&gt;0%,"4",D360=0,"0")</f>
        <v>0</v>
      </c>
      <c r="F360" s="74">
        <f t="shared" si="102"/>
        <v>0</v>
      </c>
      <c r="G360" s="56">
        <f>VLOOKUP(A360,PAGAMENTO!$A:$C,3,0)</f>
        <v>20335065.259999998</v>
      </c>
      <c r="H360" s="57">
        <f t="shared" si="103"/>
        <v>7.7584555830264494E-4</v>
      </c>
      <c r="I360" s="70" t="str" cm="1">
        <f t="array" ref="I360">_xlfn.IFS(H360&gt;20%,"10",H360&gt;10%,"7",H360&gt;0%,"4",H360=0,"0")</f>
        <v>4</v>
      </c>
      <c r="J360" s="74">
        <f t="shared" si="104"/>
        <v>12</v>
      </c>
      <c r="K360" s="56">
        <f>VLOOKUP(A360,MUNIC!C:E,3,0)</f>
        <v>0</v>
      </c>
      <c r="L360" s="57">
        <f t="shared" si="105"/>
        <v>0</v>
      </c>
      <c r="M360" s="70" t="str">
        <f t="shared" si="106"/>
        <v>0</v>
      </c>
      <c r="N360" s="74">
        <f t="shared" si="107"/>
        <v>0</v>
      </c>
      <c r="O360" s="56">
        <v>0</v>
      </c>
      <c r="P360" s="56">
        <v>0</v>
      </c>
      <c r="Q360" s="72">
        <f t="shared" si="108"/>
        <v>0</v>
      </c>
      <c r="R360" s="57">
        <f t="shared" si="109"/>
        <v>0</v>
      </c>
      <c r="S360" s="70" t="str" cm="1">
        <f t="array" ref="S360">_xlfn.IFS(R360&gt;20%,"10",R360&gt;10%,"7",R360&gt;0%,"4",R360=0,"0")</f>
        <v>0</v>
      </c>
      <c r="T360" s="74">
        <f t="shared" si="110"/>
        <v>0</v>
      </c>
      <c r="U360" s="55" t="s">
        <v>772</v>
      </c>
      <c r="V360" s="71" t="str">
        <f t="shared" si="111"/>
        <v>10</v>
      </c>
      <c r="W360" s="74">
        <f t="shared" si="112"/>
        <v>40</v>
      </c>
      <c r="X360" s="56">
        <v>0</v>
      </c>
      <c r="Y360" s="57">
        <v>0</v>
      </c>
      <c r="Z360" s="71" t="str">
        <f t="shared" si="113"/>
        <v>4</v>
      </c>
      <c r="AA360" s="74">
        <f t="shared" si="114"/>
        <v>12</v>
      </c>
      <c r="AB360" s="55">
        <f>VLOOKUP(A360,'OM em FOCO'!$B:$G,6,0)</f>
        <v>0</v>
      </c>
      <c r="AC360" s="71">
        <f t="shared" si="115"/>
        <v>0</v>
      </c>
      <c r="AD360" s="74">
        <f t="shared" si="116"/>
        <v>0</v>
      </c>
      <c r="AE360" s="71">
        <f>VLOOKUP(A360,OM_SIAFI!$B:$E,4,0)</f>
        <v>0</v>
      </c>
      <c r="AF360" s="74">
        <f t="shared" si="117"/>
        <v>0</v>
      </c>
      <c r="AG360" s="71">
        <f>VLOOKUP(A360,OM_SIAFI!$B:$F,5,0)</f>
        <v>0</v>
      </c>
      <c r="AH360" s="74">
        <f t="shared" si="118"/>
        <v>0</v>
      </c>
      <c r="AI360" s="86">
        <f t="shared" si="119"/>
        <v>64</v>
      </c>
      <c r="AJ360" s="166">
        <f t="shared" si="121"/>
        <v>359</v>
      </c>
    </row>
    <row r="361" spans="1:36" x14ac:dyDescent="0.25">
      <c r="A361" s="55">
        <v>799303</v>
      </c>
      <c r="B361" s="55" t="s">
        <v>600</v>
      </c>
      <c r="C361" s="56">
        <v>0</v>
      </c>
      <c r="D361" s="63">
        <f t="shared" si="120"/>
        <v>0</v>
      </c>
      <c r="E361" s="70" t="str" cm="1">
        <f t="array" ref="E361">_xlfn.IFS(D361&gt;20%,"10",D361&gt;10%,"7",D361&gt;0%,"4",D361=0,"0")</f>
        <v>0</v>
      </c>
      <c r="F361" s="74">
        <f t="shared" si="102"/>
        <v>0</v>
      </c>
      <c r="G361" s="56">
        <f>VLOOKUP(A361,PAGAMENTO!$A:$C,3,0)</f>
        <v>19562934.839999996</v>
      </c>
      <c r="H361" s="57">
        <f t="shared" si="103"/>
        <v>7.463863975314364E-4</v>
      </c>
      <c r="I361" s="70" t="str" cm="1">
        <f t="array" ref="I361">_xlfn.IFS(H361&gt;20%,"10",H361&gt;10%,"7",H361&gt;0%,"4",H361=0,"0")</f>
        <v>4</v>
      </c>
      <c r="J361" s="74">
        <f t="shared" si="104"/>
        <v>12</v>
      </c>
      <c r="K361" s="56">
        <f>VLOOKUP(A361,MUNIC!C:E,3,0)</f>
        <v>0</v>
      </c>
      <c r="L361" s="57">
        <f t="shared" si="105"/>
        <v>0</v>
      </c>
      <c r="M361" s="70" t="str">
        <f t="shared" si="106"/>
        <v>0</v>
      </c>
      <c r="N361" s="74">
        <f t="shared" si="107"/>
        <v>0</v>
      </c>
      <c r="O361" s="56">
        <v>0</v>
      </c>
      <c r="P361" s="56">
        <v>0</v>
      </c>
      <c r="Q361" s="72">
        <f t="shared" si="108"/>
        <v>0</v>
      </c>
      <c r="R361" s="57">
        <f t="shared" si="109"/>
        <v>0</v>
      </c>
      <c r="S361" s="70" t="str" cm="1">
        <f t="array" ref="S361">_xlfn.IFS(R361&gt;20%,"10",R361&gt;10%,"7",R361&gt;0%,"4",R361=0,"0")</f>
        <v>0</v>
      </c>
      <c r="T361" s="74">
        <f t="shared" si="110"/>
        <v>0</v>
      </c>
      <c r="U361" s="55" t="s">
        <v>772</v>
      </c>
      <c r="V361" s="71" t="str">
        <f t="shared" si="111"/>
        <v>10</v>
      </c>
      <c r="W361" s="74">
        <f t="shared" si="112"/>
        <v>40</v>
      </c>
      <c r="X361" s="56">
        <v>0</v>
      </c>
      <c r="Y361" s="57">
        <v>0</v>
      </c>
      <c r="Z361" s="71" t="str">
        <f t="shared" si="113"/>
        <v>4</v>
      </c>
      <c r="AA361" s="74">
        <f t="shared" si="114"/>
        <v>12</v>
      </c>
      <c r="AB361" s="55">
        <f>VLOOKUP(A361,'OM em FOCO'!$B:$G,6,0)</f>
        <v>0</v>
      </c>
      <c r="AC361" s="71">
        <f t="shared" si="115"/>
        <v>0</v>
      </c>
      <c r="AD361" s="74">
        <f t="shared" si="116"/>
        <v>0</v>
      </c>
      <c r="AE361" s="71">
        <f>VLOOKUP(A361,OM_SIAFI!$B:$E,4,0)</f>
        <v>0</v>
      </c>
      <c r="AF361" s="74">
        <f t="shared" si="117"/>
        <v>0</v>
      </c>
      <c r="AG361" s="71">
        <f>VLOOKUP(A361,OM_SIAFI!$B:$F,5,0)</f>
        <v>0</v>
      </c>
      <c r="AH361" s="74">
        <f t="shared" si="118"/>
        <v>0</v>
      </c>
      <c r="AI361" s="86">
        <f t="shared" si="119"/>
        <v>64</v>
      </c>
      <c r="AJ361" s="166">
        <f t="shared" si="121"/>
        <v>360</v>
      </c>
    </row>
    <row r="362" spans="1:36" x14ac:dyDescent="0.25">
      <c r="A362" s="55">
        <v>749001</v>
      </c>
      <c r="B362" s="55" t="s">
        <v>237</v>
      </c>
      <c r="C362" s="56">
        <v>0</v>
      </c>
      <c r="D362" s="63">
        <f t="shared" si="120"/>
        <v>0</v>
      </c>
      <c r="E362" s="70" t="str" cm="1">
        <f t="array" ref="E362">_xlfn.IFS(D362&gt;20%,"10",D362&gt;10%,"7",D362&gt;0%,"4",D362=0,"0")</f>
        <v>0</v>
      </c>
      <c r="F362" s="74">
        <f t="shared" si="102"/>
        <v>0</v>
      </c>
      <c r="G362" s="56">
        <f>VLOOKUP(A362,PAGAMENTO!$A:$C,3,0)</f>
        <v>17990483</v>
      </c>
      <c r="H362" s="57">
        <f t="shared" si="103"/>
        <v>6.8639250225200623E-4</v>
      </c>
      <c r="I362" s="70" t="str" cm="1">
        <f t="array" ref="I362">_xlfn.IFS(H362&gt;20%,"10",H362&gt;10%,"7",H362&gt;0%,"4",H362=0,"0")</f>
        <v>4</v>
      </c>
      <c r="J362" s="74">
        <f t="shared" si="104"/>
        <v>12</v>
      </c>
      <c r="K362" s="56">
        <f>VLOOKUP(A362,MUNIC!C:E,3,0)</f>
        <v>0</v>
      </c>
      <c r="L362" s="57">
        <f t="shared" si="105"/>
        <v>0</v>
      </c>
      <c r="M362" s="70" t="str">
        <f t="shared" si="106"/>
        <v>0</v>
      </c>
      <c r="N362" s="74">
        <f t="shared" si="107"/>
        <v>0</v>
      </c>
      <c r="O362" s="56">
        <v>0</v>
      </c>
      <c r="P362" s="56">
        <v>0</v>
      </c>
      <c r="Q362" s="72">
        <f t="shared" si="108"/>
        <v>0</v>
      </c>
      <c r="R362" s="57">
        <f t="shared" si="109"/>
        <v>0</v>
      </c>
      <c r="S362" s="70" t="str" cm="1">
        <f t="array" ref="S362">_xlfn.IFS(R362&gt;20%,"10",R362&gt;10%,"7",R362&gt;0%,"4",R362=0,"0")</f>
        <v>0</v>
      </c>
      <c r="T362" s="74">
        <f t="shared" si="110"/>
        <v>0</v>
      </c>
      <c r="U362" s="55" t="s">
        <v>772</v>
      </c>
      <c r="V362" s="71" t="str">
        <f t="shared" si="111"/>
        <v>10</v>
      </c>
      <c r="W362" s="74">
        <f t="shared" si="112"/>
        <v>40</v>
      </c>
      <c r="X362" s="56">
        <v>0</v>
      </c>
      <c r="Y362" s="57">
        <v>0</v>
      </c>
      <c r="Z362" s="71" t="str">
        <f t="shared" si="113"/>
        <v>4</v>
      </c>
      <c r="AA362" s="74">
        <f t="shared" si="114"/>
        <v>12</v>
      </c>
      <c r="AB362" s="55">
        <f>VLOOKUP(A362,'OM em FOCO'!$B:$G,6,0)</f>
        <v>0</v>
      </c>
      <c r="AC362" s="71">
        <f t="shared" si="115"/>
        <v>0</v>
      </c>
      <c r="AD362" s="74">
        <f t="shared" si="116"/>
        <v>0</v>
      </c>
      <c r="AE362" s="71">
        <f>VLOOKUP(A362,OM_SIAFI!$B:$E,4,0)</f>
        <v>0</v>
      </c>
      <c r="AF362" s="74">
        <f t="shared" si="117"/>
        <v>0</v>
      </c>
      <c r="AG362" s="71">
        <f>VLOOKUP(A362,OM_SIAFI!$B:$F,5,0)</f>
        <v>0</v>
      </c>
      <c r="AH362" s="74">
        <f t="shared" si="118"/>
        <v>0</v>
      </c>
      <c r="AI362" s="86">
        <f t="shared" si="119"/>
        <v>64</v>
      </c>
      <c r="AJ362" s="166">
        <f t="shared" si="121"/>
        <v>361</v>
      </c>
    </row>
    <row r="363" spans="1:36" x14ac:dyDescent="0.25">
      <c r="A363" s="55">
        <v>702040</v>
      </c>
      <c r="B363" s="55" t="s">
        <v>179</v>
      </c>
      <c r="C363" s="56">
        <v>0</v>
      </c>
      <c r="D363" s="63">
        <f t="shared" si="120"/>
        <v>0</v>
      </c>
      <c r="E363" s="70" t="str" cm="1">
        <f t="array" ref="E363">_xlfn.IFS(D363&gt;20%,"10",D363&gt;10%,"7",D363&gt;0%,"4",D363=0,"0")</f>
        <v>0</v>
      </c>
      <c r="F363" s="74">
        <f t="shared" si="102"/>
        <v>0</v>
      </c>
      <c r="G363" s="56">
        <f>VLOOKUP(A363,PAGAMENTO!$A:$C,3,0)</f>
        <v>17647758.040000003</v>
      </c>
      <c r="H363" s="57">
        <f t="shared" si="103"/>
        <v>6.7331648628964351E-4</v>
      </c>
      <c r="I363" s="70" t="str" cm="1">
        <f t="array" ref="I363">_xlfn.IFS(H363&gt;20%,"10",H363&gt;10%,"7",H363&gt;0%,"4",H363=0,"0")</f>
        <v>4</v>
      </c>
      <c r="J363" s="74">
        <f t="shared" si="104"/>
        <v>12</v>
      </c>
      <c r="K363" s="56">
        <f>VLOOKUP(A363,MUNIC!C:E,3,0)</f>
        <v>0</v>
      </c>
      <c r="L363" s="57">
        <f t="shared" si="105"/>
        <v>0</v>
      </c>
      <c r="M363" s="70" t="str">
        <f t="shared" si="106"/>
        <v>0</v>
      </c>
      <c r="N363" s="74">
        <f t="shared" si="107"/>
        <v>0</v>
      </c>
      <c r="O363" s="56">
        <v>0</v>
      </c>
      <c r="P363" s="56">
        <v>0</v>
      </c>
      <c r="Q363" s="72">
        <f t="shared" si="108"/>
        <v>0</v>
      </c>
      <c r="R363" s="57">
        <f t="shared" si="109"/>
        <v>0</v>
      </c>
      <c r="S363" s="70" t="str" cm="1">
        <f t="array" ref="S363">_xlfn.IFS(R363&gt;20%,"10",R363&gt;10%,"7",R363&gt;0%,"4",R363=0,"0")</f>
        <v>0</v>
      </c>
      <c r="T363" s="74">
        <f t="shared" si="110"/>
        <v>0</v>
      </c>
      <c r="U363" s="55" t="s">
        <v>772</v>
      </c>
      <c r="V363" s="71" t="str">
        <f t="shared" si="111"/>
        <v>10</v>
      </c>
      <c r="W363" s="74">
        <f t="shared" si="112"/>
        <v>40</v>
      </c>
      <c r="X363" s="56">
        <v>0</v>
      </c>
      <c r="Y363" s="57">
        <v>0</v>
      </c>
      <c r="Z363" s="71" t="str">
        <f t="shared" si="113"/>
        <v>4</v>
      </c>
      <c r="AA363" s="74">
        <f t="shared" si="114"/>
        <v>12</v>
      </c>
      <c r="AB363" s="55">
        <f>VLOOKUP(A363,'OM em FOCO'!$B:$G,6,0)</f>
        <v>0</v>
      </c>
      <c r="AC363" s="71">
        <f t="shared" si="115"/>
        <v>0</v>
      </c>
      <c r="AD363" s="74">
        <f t="shared" si="116"/>
        <v>0</v>
      </c>
      <c r="AE363" s="71">
        <f>VLOOKUP(A363,OM_SIAFI!$B:$E,4,0)</f>
        <v>0</v>
      </c>
      <c r="AF363" s="74">
        <f t="shared" si="117"/>
        <v>0</v>
      </c>
      <c r="AG363" s="71">
        <f>VLOOKUP(A363,OM_SIAFI!$B:$F,5,0)</f>
        <v>0</v>
      </c>
      <c r="AH363" s="74">
        <f t="shared" si="118"/>
        <v>0</v>
      </c>
      <c r="AI363" s="86">
        <f t="shared" si="119"/>
        <v>64</v>
      </c>
      <c r="AJ363" s="166">
        <f t="shared" si="121"/>
        <v>362</v>
      </c>
    </row>
    <row r="364" spans="1:36" x14ac:dyDescent="0.25">
      <c r="A364" s="55">
        <v>702020</v>
      </c>
      <c r="B364" s="55" t="s">
        <v>177</v>
      </c>
      <c r="C364" s="56">
        <v>0</v>
      </c>
      <c r="D364" s="63">
        <f t="shared" si="120"/>
        <v>0</v>
      </c>
      <c r="E364" s="70" t="str" cm="1">
        <f t="array" ref="E364">_xlfn.IFS(D364&gt;20%,"10",D364&gt;10%,"7",D364&gt;0%,"4",D364=0,"0")</f>
        <v>0</v>
      </c>
      <c r="F364" s="74">
        <f t="shared" si="102"/>
        <v>0</v>
      </c>
      <c r="G364" s="56">
        <f>VLOOKUP(A364,PAGAMENTO!$A:$C,3,0)</f>
        <v>17627661.369999997</v>
      </c>
      <c r="H364" s="57">
        <f t="shared" si="103"/>
        <v>6.7254973624695494E-4</v>
      </c>
      <c r="I364" s="70" t="str" cm="1">
        <f t="array" ref="I364">_xlfn.IFS(H364&gt;20%,"10",H364&gt;10%,"7",H364&gt;0%,"4",H364=0,"0")</f>
        <v>4</v>
      </c>
      <c r="J364" s="74">
        <f t="shared" si="104"/>
        <v>12</v>
      </c>
      <c r="K364" s="56">
        <f>VLOOKUP(A364,MUNIC!C:E,3,0)</f>
        <v>0</v>
      </c>
      <c r="L364" s="57">
        <f t="shared" si="105"/>
        <v>0</v>
      </c>
      <c r="M364" s="70" t="str">
        <f t="shared" si="106"/>
        <v>0</v>
      </c>
      <c r="N364" s="74">
        <f t="shared" si="107"/>
        <v>0</v>
      </c>
      <c r="O364" s="56">
        <v>0</v>
      </c>
      <c r="P364" s="56">
        <v>0</v>
      </c>
      <c r="Q364" s="72">
        <f t="shared" si="108"/>
        <v>0</v>
      </c>
      <c r="R364" s="57">
        <f t="shared" si="109"/>
        <v>0</v>
      </c>
      <c r="S364" s="70" t="str" cm="1">
        <f t="array" ref="S364">_xlfn.IFS(R364&gt;20%,"10",R364&gt;10%,"7",R364&gt;0%,"4",R364=0,"0")</f>
        <v>0</v>
      </c>
      <c r="T364" s="74">
        <f t="shared" si="110"/>
        <v>0</v>
      </c>
      <c r="U364" s="55" t="s">
        <v>772</v>
      </c>
      <c r="V364" s="71" t="str">
        <f t="shared" si="111"/>
        <v>10</v>
      </c>
      <c r="W364" s="74">
        <f t="shared" si="112"/>
        <v>40</v>
      </c>
      <c r="X364" s="56">
        <v>0</v>
      </c>
      <c r="Y364" s="57">
        <v>0</v>
      </c>
      <c r="Z364" s="71" t="str">
        <f t="shared" si="113"/>
        <v>4</v>
      </c>
      <c r="AA364" s="74">
        <f t="shared" si="114"/>
        <v>12</v>
      </c>
      <c r="AB364" s="55">
        <f>VLOOKUP(A364,'OM em FOCO'!$B:$G,6,0)</f>
        <v>0</v>
      </c>
      <c r="AC364" s="71">
        <f t="shared" si="115"/>
        <v>0</v>
      </c>
      <c r="AD364" s="74">
        <f t="shared" si="116"/>
        <v>0</v>
      </c>
      <c r="AE364" s="71">
        <f>VLOOKUP(A364,OM_SIAFI!$B:$E,4,0)</f>
        <v>0</v>
      </c>
      <c r="AF364" s="74">
        <f t="shared" si="117"/>
        <v>0</v>
      </c>
      <c r="AG364" s="71">
        <f>VLOOKUP(A364,OM_SIAFI!$B:$F,5,0)</f>
        <v>0</v>
      </c>
      <c r="AH364" s="74">
        <f t="shared" si="118"/>
        <v>0</v>
      </c>
      <c r="AI364" s="86">
        <f t="shared" si="119"/>
        <v>64</v>
      </c>
      <c r="AJ364" s="166">
        <f t="shared" si="121"/>
        <v>363</v>
      </c>
    </row>
    <row r="365" spans="1:36" x14ac:dyDescent="0.25">
      <c r="A365" s="55">
        <v>780021</v>
      </c>
      <c r="B365" s="55" t="s">
        <v>313</v>
      </c>
      <c r="C365" s="56">
        <v>0</v>
      </c>
      <c r="D365" s="63">
        <f t="shared" si="120"/>
        <v>0</v>
      </c>
      <c r="E365" s="70" t="str" cm="1">
        <f t="array" ref="E365">_xlfn.IFS(D365&gt;20%,"10",D365&gt;10%,"7",D365&gt;0%,"4",D365=0,"0")</f>
        <v>0</v>
      </c>
      <c r="F365" s="74">
        <f t="shared" si="102"/>
        <v>0</v>
      </c>
      <c r="G365" s="56">
        <f>VLOOKUP(A365,PAGAMENTO!$A:$C,3,0)</f>
        <v>16680159.249999998</v>
      </c>
      <c r="H365" s="57">
        <f t="shared" si="103"/>
        <v>6.3639960336637135E-4</v>
      </c>
      <c r="I365" s="70" t="str" cm="1">
        <f t="array" ref="I365">_xlfn.IFS(H365&gt;20%,"10",H365&gt;10%,"7",H365&gt;0%,"4",H365=0,"0")</f>
        <v>4</v>
      </c>
      <c r="J365" s="74">
        <f t="shared" si="104"/>
        <v>12</v>
      </c>
      <c r="K365" s="56">
        <f>VLOOKUP(A365,MUNIC!C:E,3,0)</f>
        <v>0</v>
      </c>
      <c r="L365" s="57">
        <f t="shared" si="105"/>
        <v>0</v>
      </c>
      <c r="M365" s="70" t="str">
        <f t="shared" si="106"/>
        <v>0</v>
      </c>
      <c r="N365" s="74">
        <f t="shared" si="107"/>
        <v>0</v>
      </c>
      <c r="O365" s="56">
        <v>0</v>
      </c>
      <c r="P365" s="56">
        <v>0</v>
      </c>
      <c r="Q365" s="72">
        <f t="shared" si="108"/>
        <v>0</v>
      </c>
      <c r="R365" s="57">
        <f t="shared" si="109"/>
        <v>0</v>
      </c>
      <c r="S365" s="70" t="str" cm="1">
        <f t="array" ref="S365">_xlfn.IFS(R365&gt;20%,"10",R365&gt;10%,"7",R365&gt;0%,"4",R365=0,"0")</f>
        <v>0</v>
      </c>
      <c r="T365" s="74">
        <f t="shared" si="110"/>
        <v>0</v>
      </c>
      <c r="U365" s="55" t="s">
        <v>772</v>
      </c>
      <c r="V365" s="71" t="str">
        <f t="shared" si="111"/>
        <v>10</v>
      </c>
      <c r="W365" s="74">
        <f t="shared" si="112"/>
        <v>40</v>
      </c>
      <c r="X365" s="55">
        <f>VLOOKUP(A365,'NOTAS AUDITORIA-CONTINUA-OM'!$A:$C,3,0)</f>
        <v>4</v>
      </c>
      <c r="Y365" s="57">
        <f>VLOOKUP(A365,'NOTAS AUDITORIA-CONTINUA-OM'!$A:$D,4,0)</f>
        <v>6.7385444743935314E-4</v>
      </c>
      <c r="Z365" s="71" t="str">
        <f t="shared" si="113"/>
        <v>4</v>
      </c>
      <c r="AA365" s="74">
        <f t="shared" si="114"/>
        <v>12</v>
      </c>
      <c r="AB365" s="55">
        <f>VLOOKUP(A365,'OM em FOCO'!$B:$G,6,0)</f>
        <v>0</v>
      </c>
      <c r="AC365" s="71">
        <f t="shared" si="115"/>
        <v>0</v>
      </c>
      <c r="AD365" s="74">
        <f t="shared" si="116"/>
        <v>0</v>
      </c>
      <c r="AE365" s="71">
        <f>VLOOKUP(A365,OM_SIAFI!$B:$E,4,0)</f>
        <v>0</v>
      </c>
      <c r="AF365" s="74">
        <f t="shared" si="117"/>
        <v>0</v>
      </c>
      <c r="AG365" s="71">
        <f>VLOOKUP(A365,OM_SIAFI!$B:$F,5,0)</f>
        <v>0</v>
      </c>
      <c r="AH365" s="74">
        <f t="shared" si="118"/>
        <v>0</v>
      </c>
      <c r="AI365" s="86">
        <f t="shared" si="119"/>
        <v>64</v>
      </c>
      <c r="AJ365" s="166">
        <f t="shared" si="121"/>
        <v>364</v>
      </c>
    </row>
    <row r="366" spans="1:36" x14ac:dyDescent="0.25">
      <c r="A366" s="55">
        <v>731051</v>
      </c>
      <c r="B366" s="55" t="s">
        <v>209</v>
      </c>
      <c r="C366" s="56">
        <v>0</v>
      </c>
      <c r="D366" s="63">
        <f t="shared" si="120"/>
        <v>0</v>
      </c>
      <c r="E366" s="70" t="str" cm="1">
        <f t="array" ref="E366">_xlfn.IFS(D366&gt;20%,"10",D366&gt;10%,"7",D366&gt;0%,"4",D366=0,"0")</f>
        <v>0</v>
      </c>
      <c r="F366" s="74">
        <f t="shared" si="102"/>
        <v>0</v>
      </c>
      <c r="G366" s="56">
        <f>VLOOKUP(A366,PAGAMENTO!$A:$C,3,0)</f>
        <v>14497030.010000002</v>
      </c>
      <c r="H366" s="57">
        <f t="shared" si="103"/>
        <v>5.531064787858296E-4</v>
      </c>
      <c r="I366" s="70" t="str" cm="1">
        <f t="array" ref="I366">_xlfn.IFS(H366&gt;20%,"10",H366&gt;10%,"7",H366&gt;0%,"4",H366=0,"0")</f>
        <v>4</v>
      </c>
      <c r="J366" s="74">
        <f t="shared" si="104"/>
        <v>12</v>
      </c>
      <c r="K366" s="56">
        <f>VLOOKUP(A366,MUNIC!C:E,3,0)</f>
        <v>0</v>
      </c>
      <c r="L366" s="57">
        <f t="shared" si="105"/>
        <v>0</v>
      </c>
      <c r="M366" s="70" t="str">
        <f t="shared" si="106"/>
        <v>0</v>
      </c>
      <c r="N366" s="74">
        <f t="shared" si="107"/>
        <v>0</v>
      </c>
      <c r="O366" s="56">
        <v>0</v>
      </c>
      <c r="P366" s="56">
        <v>0</v>
      </c>
      <c r="Q366" s="72">
        <f t="shared" si="108"/>
        <v>0</v>
      </c>
      <c r="R366" s="57">
        <f t="shared" si="109"/>
        <v>0</v>
      </c>
      <c r="S366" s="70" t="str" cm="1">
        <f t="array" ref="S366">_xlfn.IFS(R366&gt;20%,"10",R366&gt;10%,"7",R366&gt;0%,"4",R366=0,"0")</f>
        <v>0</v>
      </c>
      <c r="T366" s="74">
        <f t="shared" si="110"/>
        <v>0</v>
      </c>
      <c r="U366" s="55" t="s">
        <v>772</v>
      </c>
      <c r="V366" s="71" t="str">
        <f t="shared" si="111"/>
        <v>10</v>
      </c>
      <c r="W366" s="74">
        <f t="shared" si="112"/>
        <v>40</v>
      </c>
      <c r="X366" s="55">
        <f>VLOOKUP(A366,'NOTAS AUDITORIA-CONTINUA-OM'!$A:$C,3,0)</f>
        <v>2</v>
      </c>
      <c r="Y366" s="57">
        <f>VLOOKUP(A366,'NOTAS AUDITORIA-CONTINUA-OM'!$A:$D,4,0)</f>
        <v>3.3692722371967657E-4</v>
      </c>
      <c r="Z366" s="71" t="str">
        <f t="shared" si="113"/>
        <v>4</v>
      </c>
      <c r="AA366" s="74">
        <f t="shared" si="114"/>
        <v>12</v>
      </c>
      <c r="AB366" s="55">
        <f>VLOOKUP(A366,'OM em FOCO'!$B:$G,6,0)</f>
        <v>0</v>
      </c>
      <c r="AC366" s="71">
        <f t="shared" si="115"/>
        <v>0</v>
      </c>
      <c r="AD366" s="74">
        <f t="shared" si="116"/>
        <v>0</v>
      </c>
      <c r="AE366" s="71">
        <f>VLOOKUP(A366,OM_SIAFI!$B:$E,4,0)</f>
        <v>0</v>
      </c>
      <c r="AF366" s="74">
        <f t="shared" si="117"/>
        <v>0</v>
      </c>
      <c r="AG366" s="71">
        <f>VLOOKUP(A366,OM_SIAFI!$B:$F,5,0)</f>
        <v>0</v>
      </c>
      <c r="AH366" s="74">
        <f t="shared" si="118"/>
        <v>0</v>
      </c>
      <c r="AI366" s="86">
        <f t="shared" si="119"/>
        <v>64</v>
      </c>
      <c r="AJ366" s="166">
        <f t="shared" si="121"/>
        <v>365</v>
      </c>
    </row>
    <row r="367" spans="1:36" x14ac:dyDescent="0.25">
      <c r="A367" s="55">
        <v>720308</v>
      </c>
      <c r="B367" s="55" t="s">
        <v>199</v>
      </c>
      <c r="C367" s="56">
        <v>0</v>
      </c>
      <c r="D367" s="63">
        <f t="shared" si="120"/>
        <v>0</v>
      </c>
      <c r="E367" s="70" t="str" cm="1">
        <f t="array" ref="E367">_xlfn.IFS(D367&gt;20%,"10",D367&gt;10%,"7",D367&gt;0%,"4",D367=0,"0")</f>
        <v>0</v>
      </c>
      <c r="F367" s="74">
        <f t="shared" si="102"/>
        <v>0</v>
      </c>
      <c r="G367" s="56">
        <f>VLOOKUP(A367,PAGAMENTO!$A:$C,3,0)</f>
        <v>14186439.920000002</v>
      </c>
      <c r="H367" s="57">
        <f t="shared" si="103"/>
        <v>5.4125650738429609E-4</v>
      </c>
      <c r="I367" s="70" t="str" cm="1">
        <f t="array" ref="I367">_xlfn.IFS(H367&gt;20%,"10",H367&gt;10%,"7",H367&gt;0%,"4",H367=0,"0")</f>
        <v>4</v>
      </c>
      <c r="J367" s="74">
        <f t="shared" si="104"/>
        <v>12</v>
      </c>
      <c r="K367" s="56">
        <f>VLOOKUP(A367,MUNIC!C:E,3,0)</f>
        <v>0</v>
      </c>
      <c r="L367" s="57">
        <f t="shared" si="105"/>
        <v>0</v>
      </c>
      <c r="M367" s="70" t="str">
        <f t="shared" si="106"/>
        <v>0</v>
      </c>
      <c r="N367" s="74">
        <f t="shared" si="107"/>
        <v>0</v>
      </c>
      <c r="O367" s="56">
        <v>0</v>
      </c>
      <c r="P367" s="56">
        <v>0</v>
      </c>
      <c r="Q367" s="72">
        <f t="shared" si="108"/>
        <v>0</v>
      </c>
      <c r="R367" s="57">
        <f t="shared" si="109"/>
        <v>0</v>
      </c>
      <c r="S367" s="70" t="str" cm="1">
        <f t="array" ref="S367">_xlfn.IFS(R367&gt;20%,"10",R367&gt;10%,"7",R367&gt;0%,"4",R367=0,"0")</f>
        <v>0</v>
      </c>
      <c r="T367" s="74">
        <f t="shared" si="110"/>
        <v>0</v>
      </c>
      <c r="U367" s="55" t="s">
        <v>772</v>
      </c>
      <c r="V367" s="71" t="str">
        <f t="shared" si="111"/>
        <v>10</v>
      </c>
      <c r="W367" s="74">
        <f t="shared" si="112"/>
        <v>40</v>
      </c>
      <c r="X367" s="56">
        <v>0</v>
      </c>
      <c r="Y367" s="57">
        <v>0</v>
      </c>
      <c r="Z367" s="71" t="str">
        <f t="shared" si="113"/>
        <v>4</v>
      </c>
      <c r="AA367" s="74">
        <f t="shared" si="114"/>
        <v>12</v>
      </c>
      <c r="AB367" s="55">
        <f>VLOOKUP(A367,'OM em FOCO'!$B:$G,6,0)</f>
        <v>0</v>
      </c>
      <c r="AC367" s="71">
        <f t="shared" si="115"/>
        <v>0</v>
      </c>
      <c r="AD367" s="74">
        <f t="shared" si="116"/>
        <v>0</v>
      </c>
      <c r="AE367" s="71">
        <f>VLOOKUP(A367,OM_SIAFI!$B:$E,4,0)</f>
        <v>0</v>
      </c>
      <c r="AF367" s="74">
        <f t="shared" si="117"/>
        <v>0</v>
      </c>
      <c r="AG367" s="71">
        <f>VLOOKUP(A367,OM_SIAFI!$B:$F,5,0)</f>
        <v>0</v>
      </c>
      <c r="AH367" s="74">
        <f t="shared" si="118"/>
        <v>0</v>
      </c>
      <c r="AI367" s="86">
        <f t="shared" si="119"/>
        <v>64</v>
      </c>
      <c r="AJ367" s="166">
        <f t="shared" si="121"/>
        <v>366</v>
      </c>
    </row>
    <row r="368" spans="1:36" x14ac:dyDescent="0.25">
      <c r="A368" s="55">
        <v>702090</v>
      </c>
      <c r="B368" s="55" t="s">
        <v>180</v>
      </c>
      <c r="C368" s="56">
        <v>0</v>
      </c>
      <c r="D368" s="63">
        <f t="shared" si="120"/>
        <v>0</v>
      </c>
      <c r="E368" s="70" t="str" cm="1">
        <f t="array" ref="E368">_xlfn.IFS(D368&gt;20%,"10",D368&gt;10%,"7",D368&gt;0%,"4",D368=0,"0")</f>
        <v>0</v>
      </c>
      <c r="F368" s="74">
        <f t="shared" si="102"/>
        <v>0</v>
      </c>
      <c r="G368" s="56">
        <f>VLOOKUP(A368,PAGAMENTO!$A:$C,3,0)</f>
        <v>13484182.969999999</v>
      </c>
      <c r="H368" s="57">
        <f t="shared" si="103"/>
        <v>5.1446323534516496E-4</v>
      </c>
      <c r="I368" s="70" t="str" cm="1">
        <f t="array" ref="I368">_xlfn.IFS(H368&gt;20%,"10",H368&gt;10%,"7",H368&gt;0%,"4",H368=0,"0")</f>
        <v>4</v>
      </c>
      <c r="J368" s="74">
        <f t="shared" si="104"/>
        <v>12</v>
      </c>
      <c r="K368" s="56">
        <f>VLOOKUP(A368,MUNIC!C:E,3,0)</f>
        <v>0</v>
      </c>
      <c r="L368" s="57">
        <f t="shared" si="105"/>
        <v>0</v>
      </c>
      <c r="M368" s="70" t="str">
        <f t="shared" si="106"/>
        <v>0</v>
      </c>
      <c r="N368" s="74">
        <f t="shared" si="107"/>
        <v>0</v>
      </c>
      <c r="O368" s="56">
        <v>0</v>
      </c>
      <c r="P368" s="56">
        <v>0</v>
      </c>
      <c r="Q368" s="72">
        <f t="shared" si="108"/>
        <v>0</v>
      </c>
      <c r="R368" s="57">
        <f t="shared" si="109"/>
        <v>0</v>
      </c>
      <c r="S368" s="70" t="str" cm="1">
        <f t="array" ref="S368">_xlfn.IFS(R368&gt;20%,"10",R368&gt;10%,"7",R368&gt;0%,"4",R368=0,"0")</f>
        <v>0</v>
      </c>
      <c r="T368" s="74">
        <f t="shared" si="110"/>
        <v>0</v>
      </c>
      <c r="U368" s="55" t="s">
        <v>772</v>
      </c>
      <c r="V368" s="71" t="str">
        <f t="shared" si="111"/>
        <v>10</v>
      </c>
      <c r="W368" s="74">
        <f t="shared" si="112"/>
        <v>40</v>
      </c>
      <c r="X368" s="56">
        <v>0</v>
      </c>
      <c r="Y368" s="57">
        <v>0</v>
      </c>
      <c r="Z368" s="71" t="str">
        <f t="shared" si="113"/>
        <v>4</v>
      </c>
      <c r="AA368" s="74">
        <f t="shared" si="114"/>
        <v>12</v>
      </c>
      <c r="AB368" s="55">
        <f>VLOOKUP(A368,'OM em FOCO'!$B:$G,6,0)</f>
        <v>0</v>
      </c>
      <c r="AC368" s="71">
        <f t="shared" si="115"/>
        <v>0</v>
      </c>
      <c r="AD368" s="74">
        <f t="shared" si="116"/>
        <v>0</v>
      </c>
      <c r="AE368" s="71">
        <f>VLOOKUP(A368,OM_SIAFI!$B:$E,4,0)</f>
        <v>0</v>
      </c>
      <c r="AF368" s="74">
        <f t="shared" si="117"/>
        <v>0</v>
      </c>
      <c r="AG368" s="71">
        <f>VLOOKUP(A368,OM_SIAFI!$B:$F,5,0)</f>
        <v>0</v>
      </c>
      <c r="AH368" s="74">
        <f t="shared" si="118"/>
        <v>0</v>
      </c>
      <c r="AI368" s="86">
        <f t="shared" si="119"/>
        <v>64</v>
      </c>
      <c r="AJ368" s="166">
        <f t="shared" si="121"/>
        <v>367</v>
      </c>
    </row>
    <row r="369" spans="1:36" x14ac:dyDescent="0.25">
      <c r="A369" s="55">
        <v>780030</v>
      </c>
      <c r="B369" s="55" t="s">
        <v>314</v>
      </c>
      <c r="C369" s="56">
        <v>0</v>
      </c>
      <c r="D369" s="63">
        <f t="shared" si="120"/>
        <v>0</v>
      </c>
      <c r="E369" s="70" t="str" cm="1">
        <f t="array" ref="E369">_xlfn.IFS(D369&gt;20%,"10",D369&gt;10%,"7",D369&gt;0%,"4",D369=0,"0")</f>
        <v>0</v>
      </c>
      <c r="F369" s="74">
        <f t="shared" si="102"/>
        <v>0</v>
      </c>
      <c r="G369" s="56">
        <f>VLOOKUP(A369,PAGAMENTO!$A:$C,3,0)</f>
        <v>12992465.790000001</v>
      </c>
      <c r="H369" s="57">
        <f t="shared" si="103"/>
        <v>4.9570270592633279E-4</v>
      </c>
      <c r="I369" s="70" t="str" cm="1">
        <f t="array" ref="I369">_xlfn.IFS(H369&gt;20%,"10",H369&gt;10%,"7",H369&gt;0%,"4",H369=0,"0")</f>
        <v>4</v>
      </c>
      <c r="J369" s="74">
        <f t="shared" si="104"/>
        <v>12</v>
      </c>
      <c r="K369" s="56">
        <f>VLOOKUP(A369,MUNIC!C:E,3,0)</f>
        <v>0</v>
      </c>
      <c r="L369" s="57">
        <f t="shared" si="105"/>
        <v>0</v>
      </c>
      <c r="M369" s="70" t="str">
        <f t="shared" si="106"/>
        <v>0</v>
      </c>
      <c r="N369" s="74">
        <f t="shared" si="107"/>
        <v>0</v>
      </c>
      <c r="O369" s="56">
        <v>0</v>
      </c>
      <c r="P369" s="56">
        <v>0</v>
      </c>
      <c r="Q369" s="72">
        <f t="shared" si="108"/>
        <v>0</v>
      </c>
      <c r="R369" s="57">
        <f t="shared" si="109"/>
        <v>0</v>
      </c>
      <c r="S369" s="70" t="str" cm="1">
        <f t="array" ref="S369">_xlfn.IFS(R369&gt;20%,"10",R369&gt;10%,"7",R369&gt;0%,"4",R369=0,"0")</f>
        <v>0</v>
      </c>
      <c r="T369" s="74">
        <f t="shared" si="110"/>
        <v>0</v>
      </c>
      <c r="U369" s="55" t="s">
        <v>772</v>
      </c>
      <c r="V369" s="71" t="str">
        <f t="shared" si="111"/>
        <v>10</v>
      </c>
      <c r="W369" s="74">
        <f t="shared" si="112"/>
        <v>40</v>
      </c>
      <c r="X369" s="56">
        <v>0</v>
      </c>
      <c r="Y369" s="57">
        <v>0</v>
      </c>
      <c r="Z369" s="71" t="str">
        <f t="shared" si="113"/>
        <v>4</v>
      </c>
      <c r="AA369" s="74">
        <f t="shared" si="114"/>
        <v>12</v>
      </c>
      <c r="AB369" s="55">
        <f>VLOOKUP(A369,'OM em FOCO'!$B:$G,6,0)</f>
        <v>0</v>
      </c>
      <c r="AC369" s="71">
        <f t="shared" si="115"/>
        <v>0</v>
      </c>
      <c r="AD369" s="74">
        <f t="shared" si="116"/>
        <v>0</v>
      </c>
      <c r="AE369" s="71">
        <f>VLOOKUP(A369,OM_SIAFI!$B:$E,4,0)</f>
        <v>0</v>
      </c>
      <c r="AF369" s="74">
        <f t="shared" si="117"/>
        <v>0</v>
      </c>
      <c r="AG369" s="71">
        <f>VLOOKUP(A369,OM_SIAFI!$B:$F,5,0)</f>
        <v>0</v>
      </c>
      <c r="AH369" s="74">
        <f t="shared" si="118"/>
        <v>0</v>
      </c>
      <c r="AI369" s="86">
        <f t="shared" si="119"/>
        <v>64</v>
      </c>
      <c r="AJ369" s="166">
        <f t="shared" si="121"/>
        <v>368</v>
      </c>
    </row>
    <row r="370" spans="1:36" x14ac:dyDescent="0.25">
      <c r="A370" s="55">
        <v>720310</v>
      </c>
      <c r="B370" s="55" t="s">
        <v>200</v>
      </c>
      <c r="C370" s="56">
        <v>0</v>
      </c>
      <c r="D370" s="63">
        <f t="shared" si="120"/>
        <v>0</v>
      </c>
      <c r="E370" s="70" t="str" cm="1">
        <f t="array" ref="E370">_xlfn.IFS(D370&gt;20%,"10",D370&gt;10%,"7",D370&gt;0%,"4",D370=0,"0")</f>
        <v>0</v>
      </c>
      <c r="F370" s="74">
        <f t="shared" si="102"/>
        <v>0</v>
      </c>
      <c r="G370" s="56">
        <f>VLOOKUP(A370,PAGAMENTO!$A:$C,3,0)</f>
        <v>12340439.550000001</v>
      </c>
      <c r="H370" s="57">
        <f t="shared" si="103"/>
        <v>4.7082589064529966E-4</v>
      </c>
      <c r="I370" s="70" t="str" cm="1">
        <f t="array" ref="I370">_xlfn.IFS(H370&gt;20%,"10",H370&gt;10%,"7",H370&gt;0%,"4",H370=0,"0")</f>
        <v>4</v>
      </c>
      <c r="J370" s="74">
        <f t="shared" si="104"/>
        <v>12</v>
      </c>
      <c r="K370" s="56">
        <f>VLOOKUP(A370,MUNIC!C:E,3,0)</f>
        <v>0</v>
      </c>
      <c r="L370" s="57">
        <f t="shared" si="105"/>
        <v>0</v>
      </c>
      <c r="M370" s="70" t="str">
        <f t="shared" si="106"/>
        <v>0</v>
      </c>
      <c r="N370" s="74">
        <f t="shared" si="107"/>
        <v>0</v>
      </c>
      <c r="O370" s="56">
        <v>0</v>
      </c>
      <c r="P370" s="56">
        <v>0</v>
      </c>
      <c r="Q370" s="72">
        <f t="shared" si="108"/>
        <v>0</v>
      </c>
      <c r="R370" s="57">
        <f t="shared" si="109"/>
        <v>0</v>
      </c>
      <c r="S370" s="70" t="str" cm="1">
        <f t="array" ref="S370">_xlfn.IFS(R370&gt;20%,"10",R370&gt;10%,"7",R370&gt;0%,"4",R370=0,"0")</f>
        <v>0</v>
      </c>
      <c r="T370" s="74">
        <f t="shared" si="110"/>
        <v>0</v>
      </c>
      <c r="U370" s="55" t="s">
        <v>772</v>
      </c>
      <c r="V370" s="71" t="str">
        <f t="shared" si="111"/>
        <v>10</v>
      </c>
      <c r="W370" s="74">
        <f t="shared" si="112"/>
        <v>40</v>
      </c>
      <c r="X370" s="55">
        <f>VLOOKUP(A370,'NOTAS AUDITORIA-CONTINUA-OM'!$A:$C,3,0)</f>
        <v>1</v>
      </c>
      <c r="Y370" s="57">
        <f>VLOOKUP(A370,'NOTAS AUDITORIA-CONTINUA-OM'!$A:$D,4,0)</f>
        <v>1.6846361185983828E-4</v>
      </c>
      <c r="Z370" s="71" t="str">
        <f t="shared" si="113"/>
        <v>4</v>
      </c>
      <c r="AA370" s="74">
        <f t="shared" si="114"/>
        <v>12</v>
      </c>
      <c r="AB370" s="55">
        <f>VLOOKUP(A370,'OM em FOCO'!$B:$G,6,0)</f>
        <v>0</v>
      </c>
      <c r="AC370" s="71">
        <f t="shared" si="115"/>
        <v>0</v>
      </c>
      <c r="AD370" s="74">
        <f t="shared" si="116"/>
        <v>0</v>
      </c>
      <c r="AE370" s="71">
        <f>VLOOKUP(A370,OM_SIAFI!$B:$E,4,0)</f>
        <v>0</v>
      </c>
      <c r="AF370" s="74">
        <f t="shared" si="117"/>
        <v>0</v>
      </c>
      <c r="AG370" s="71">
        <f>VLOOKUP(A370,OM_SIAFI!$B:$F,5,0)</f>
        <v>0</v>
      </c>
      <c r="AH370" s="74">
        <f t="shared" si="118"/>
        <v>0</v>
      </c>
      <c r="AI370" s="86">
        <f t="shared" si="119"/>
        <v>64</v>
      </c>
      <c r="AJ370" s="166">
        <f t="shared" si="121"/>
        <v>369</v>
      </c>
    </row>
    <row r="371" spans="1:36" x14ac:dyDescent="0.25">
      <c r="A371" s="55">
        <v>763000</v>
      </c>
      <c r="B371" s="55" t="s">
        <v>268</v>
      </c>
      <c r="C371" s="56">
        <v>0</v>
      </c>
      <c r="D371" s="63">
        <f t="shared" si="120"/>
        <v>0</v>
      </c>
      <c r="E371" s="70" t="str" cm="1">
        <f t="array" ref="E371">_xlfn.IFS(D371&gt;20%,"10",D371&gt;10%,"7",D371&gt;0%,"4",D371=0,"0")</f>
        <v>0</v>
      </c>
      <c r="F371" s="74">
        <f t="shared" si="102"/>
        <v>0</v>
      </c>
      <c r="G371" s="56">
        <f>VLOOKUP(A371,PAGAMENTO!$A:$C,3,0)</f>
        <v>11436172.870000001</v>
      </c>
      <c r="H371" s="57">
        <f t="shared" si="103"/>
        <v>4.3632532336268065E-4</v>
      </c>
      <c r="I371" s="70" t="str" cm="1">
        <f t="array" ref="I371">_xlfn.IFS(H371&gt;20%,"10",H371&gt;10%,"7",H371&gt;0%,"4",H371=0,"0")</f>
        <v>4</v>
      </c>
      <c r="J371" s="74">
        <f t="shared" si="104"/>
        <v>12</v>
      </c>
      <c r="K371" s="56">
        <f>VLOOKUP(A371,MUNIC!C:E,3,0)</f>
        <v>0</v>
      </c>
      <c r="L371" s="57">
        <f t="shared" si="105"/>
        <v>0</v>
      </c>
      <c r="M371" s="70" t="str">
        <f t="shared" si="106"/>
        <v>0</v>
      </c>
      <c r="N371" s="74">
        <f t="shared" si="107"/>
        <v>0</v>
      </c>
      <c r="O371" s="56">
        <v>0</v>
      </c>
      <c r="P371" s="56">
        <v>0</v>
      </c>
      <c r="Q371" s="72">
        <f t="shared" si="108"/>
        <v>0</v>
      </c>
      <c r="R371" s="57">
        <f t="shared" si="109"/>
        <v>0</v>
      </c>
      <c r="S371" s="70" t="str" cm="1">
        <f t="array" ref="S371">_xlfn.IFS(R371&gt;20%,"10",R371&gt;10%,"7",R371&gt;0%,"4",R371=0,"0")</f>
        <v>0</v>
      </c>
      <c r="T371" s="74">
        <f t="shared" si="110"/>
        <v>0</v>
      </c>
      <c r="U371" s="55" t="s">
        <v>772</v>
      </c>
      <c r="V371" s="71" t="str">
        <f t="shared" si="111"/>
        <v>10</v>
      </c>
      <c r="W371" s="74">
        <f t="shared" si="112"/>
        <v>40</v>
      </c>
      <c r="X371" s="56">
        <v>0</v>
      </c>
      <c r="Y371" s="57">
        <v>0</v>
      </c>
      <c r="Z371" s="71" t="str">
        <f t="shared" si="113"/>
        <v>4</v>
      </c>
      <c r="AA371" s="74">
        <f t="shared" si="114"/>
        <v>12</v>
      </c>
      <c r="AB371" s="55">
        <f>VLOOKUP(A371,'OM em FOCO'!$B:$G,6,0)</f>
        <v>0</v>
      </c>
      <c r="AC371" s="71">
        <f t="shared" si="115"/>
        <v>0</v>
      </c>
      <c r="AD371" s="74">
        <f t="shared" si="116"/>
        <v>0</v>
      </c>
      <c r="AE371" s="71">
        <f>VLOOKUP(A371,OM_SIAFI!$B:$E,4,0)</f>
        <v>0</v>
      </c>
      <c r="AF371" s="74">
        <f t="shared" si="117"/>
        <v>0</v>
      </c>
      <c r="AG371" s="71">
        <f>VLOOKUP(A371,OM_SIAFI!$B:$F,5,0)</f>
        <v>0</v>
      </c>
      <c r="AH371" s="74">
        <f t="shared" si="118"/>
        <v>0</v>
      </c>
      <c r="AI371" s="86">
        <f t="shared" si="119"/>
        <v>64</v>
      </c>
      <c r="AJ371" s="166">
        <f t="shared" si="121"/>
        <v>370</v>
      </c>
    </row>
    <row r="372" spans="1:36" x14ac:dyDescent="0.25">
      <c r="A372" s="55">
        <v>780020</v>
      </c>
      <c r="B372" s="55" t="s">
        <v>312</v>
      </c>
      <c r="C372" s="56">
        <v>0</v>
      </c>
      <c r="D372" s="63">
        <f t="shared" si="120"/>
        <v>0</v>
      </c>
      <c r="E372" s="70" t="str" cm="1">
        <f t="array" ref="E372">_xlfn.IFS(D372&gt;20%,"10",D372&gt;10%,"7",D372&gt;0%,"4",D372=0,"0")</f>
        <v>0</v>
      </c>
      <c r="F372" s="74">
        <f t="shared" si="102"/>
        <v>0</v>
      </c>
      <c r="G372" s="56">
        <f>VLOOKUP(A372,PAGAMENTO!$A:$C,3,0)</f>
        <v>10932661.950000003</v>
      </c>
      <c r="H372" s="57">
        <f t="shared" si="103"/>
        <v>4.1711482632988788E-4</v>
      </c>
      <c r="I372" s="70" t="str" cm="1">
        <f t="array" ref="I372">_xlfn.IFS(H372&gt;20%,"10",H372&gt;10%,"7",H372&gt;0%,"4",H372=0,"0")</f>
        <v>4</v>
      </c>
      <c r="J372" s="74">
        <f t="shared" si="104"/>
        <v>12</v>
      </c>
      <c r="K372" s="56">
        <f>VLOOKUP(A372,MUNIC!C:E,3,0)</f>
        <v>0</v>
      </c>
      <c r="L372" s="57">
        <f t="shared" si="105"/>
        <v>0</v>
      </c>
      <c r="M372" s="70" t="str">
        <f t="shared" si="106"/>
        <v>0</v>
      </c>
      <c r="N372" s="74">
        <f t="shared" si="107"/>
        <v>0</v>
      </c>
      <c r="O372" s="56">
        <v>0</v>
      </c>
      <c r="P372" s="56">
        <v>0</v>
      </c>
      <c r="Q372" s="72">
        <f t="shared" si="108"/>
        <v>0</v>
      </c>
      <c r="R372" s="57">
        <f t="shared" si="109"/>
        <v>0</v>
      </c>
      <c r="S372" s="70" t="str" cm="1">
        <f t="array" ref="S372">_xlfn.IFS(R372&gt;20%,"10",R372&gt;10%,"7",R372&gt;0%,"4",R372=0,"0")</f>
        <v>0</v>
      </c>
      <c r="T372" s="74">
        <f t="shared" si="110"/>
        <v>0</v>
      </c>
      <c r="U372" s="55" t="s">
        <v>772</v>
      </c>
      <c r="V372" s="71" t="str">
        <f t="shared" si="111"/>
        <v>10</v>
      </c>
      <c r="W372" s="74">
        <f t="shared" si="112"/>
        <v>40</v>
      </c>
      <c r="X372" s="56">
        <v>0</v>
      </c>
      <c r="Y372" s="57">
        <v>0</v>
      </c>
      <c r="Z372" s="71" t="str">
        <f t="shared" si="113"/>
        <v>4</v>
      </c>
      <c r="AA372" s="74">
        <f t="shared" si="114"/>
        <v>12</v>
      </c>
      <c r="AB372" s="55">
        <f>VLOOKUP(A372,'OM em FOCO'!$B:$G,6,0)</f>
        <v>0</v>
      </c>
      <c r="AC372" s="71">
        <f t="shared" si="115"/>
        <v>0</v>
      </c>
      <c r="AD372" s="74">
        <f t="shared" si="116"/>
        <v>0</v>
      </c>
      <c r="AE372" s="71">
        <f>VLOOKUP(A372,OM_SIAFI!$B:$E,4,0)</f>
        <v>0</v>
      </c>
      <c r="AF372" s="74">
        <f t="shared" si="117"/>
        <v>0</v>
      </c>
      <c r="AG372" s="71">
        <f>VLOOKUP(A372,OM_SIAFI!$B:$F,5,0)</f>
        <v>0</v>
      </c>
      <c r="AH372" s="74">
        <f t="shared" si="118"/>
        <v>0</v>
      </c>
      <c r="AI372" s="86">
        <f t="shared" si="119"/>
        <v>64</v>
      </c>
      <c r="AJ372" s="166">
        <f t="shared" si="121"/>
        <v>371</v>
      </c>
    </row>
    <row r="373" spans="1:36" x14ac:dyDescent="0.25">
      <c r="A373" s="55">
        <v>720312</v>
      </c>
      <c r="B373" s="55" t="s">
        <v>603</v>
      </c>
      <c r="C373" s="56">
        <v>0</v>
      </c>
      <c r="D373" s="63">
        <f t="shared" si="120"/>
        <v>0</v>
      </c>
      <c r="E373" s="70" t="str" cm="1">
        <f t="array" ref="E373">_xlfn.IFS(D373&gt;20%,"10",D373&gt;10%,"7",D373&gt;0%,"4",D373=0,"0")</f>
        <v>0</v>
      </c>
      <c r="F373" s="74">
        <f t="shared" si="102"/>
        <v>0</v>
      </c>
      <c r="G373" s="56">
        <f>VLOOKUP(A373,PAGAMENTO!$A:$C,3,0)</f>
        <v>10796263.319999998</v>
      </c>
      <c r="H373" s="57">
        <f t="shared" si="103"/>
        <v>4.1191079723575802E-4</v>
      </c>
      <c r="I373" s="70" t="str" cm="1">
        <f t="array" ref="I373">_xlfn.IFS(H373&gt;20%,"10",H373&gt;10%,"7",H373&gt;0%,"4",H373=0,"0")</f>
        <v>4</v>
      </c>
      <c r="J373" s="74">
        <f t="shared" si="104"/>
        <v>12</v>
      </c>
      <c r="K373" s="56">
        <f>VLOOKUP(A373,MUNIC!C:E,3,0)</f>
        <v>0</v>
      </c>
      <c r="L373" s="57">
        <f t="shared" si="105"/>
        <v>0</v>
      </c>
      <c r="M373" s="70" t="str">
        <f t="shared" si="106"/>
        <v>0</v>
      </c>
      <c r="N373" s="74">
        <f t="shared" si="107"/>
        <v>0</v>
      </c>
      <c r="O373" s="56">
        <v>0</v>
      </c>
      <c r="P373" s="56">
        <v>0</v>
      </c>
      <c r="Q373" s="72">
        <f t="shared" si="108"/>
        <v>0</v>
      </c>
      <c r="R373" s="57">
        <f t="shared" si="109"/>
        <v>0</v>
      </c>
      <c r="S373" s="70" t="str" cm="1">
        <f t="array" ref="S373">_xlfn.IFS(R373&gt;20%,"10",R373&gt;10%,"7",R373&gt;0%,"4",R373=0,"0")</f>
        <v>0</v>
      </c>
      <c r="T373" s="74">
        <f t="shared" si="110"/>
        <v>0</v>
      </c>
      <c r="U373" s="55" t="s">
        <v>772</v>
      </c>
      <c r="V373" s="71" t="str">
        <f t="shared" si="111"/>
        <v>10</v>
      </c>
      <c r="W373" s="74">
        <f t="shared" si="112"/>
        <v>40</v>
      </c>
      <c r="X373" s="56">
        <v>0</v>
      </c>
      <c r="Y373" s="57">
        <v>0</v>
      </c>
      <c r="Z373" s="71" t="str">
        <f t="shared" si="113"/>
        <v>4</v>
      </c>
      <c r="AA373" s="74">
        <f t="shared" si="114"/>
        <v>12</v>
      </c>
      <c r="AB373" s="55">
        <f>VLOOKUP(A373,'OM em FOCO'!$B:$G,6,0)</f>
        <v>0</v>
      </c>
      <c r="AC373" s="71">
        <f t="shared" si="115"/>
        <v>0</v>
      </c>
      <c r="AD373" s="74">
        <f t="shared" si="116"/>
        <v>0</v>
      </c>
      <c r="AE373" s="71">
        <f>VLOOKUP(A373,OM_SIAFI!$B:$E,4,0)</f>
        <v>0</v>
      </c>
      <c r="AF373" s="74">
        <f t="shared" si="117"/>
        <v>0</v>
      </c>
      <c r="AG373" s="71">
        <f>VLOOKUP(A373,OM_SIAFI!$B:$F,5,0)</f>
        <v>0</v>
      </c>
      <c r="AH373" s="74">
        <f t="shared" si="118"/>
        <v>0</v>
      </c>
      <c r="AI373" s="86">
        <f t="shared" si="119"/>
        <v>64</v>
      </c>
      <c r="AJ373" s="166">
        <f t="shared" si="121"/>
        <v>372</v>
      </c>
    </row>
    <row r="374" spans="1:36" x14ac:dyDescent="0.25">
      <c r="A374" s="55">
        <v>786102</v>
      </c>
      <c r="B374" s="55" t="s">
        <v>443</v>
      </c>
      <c r="C374" s="56">
        <v>0</v>
      </c>
      <c r="D374" s="63">
        <f t="shared" si="120"/>
        <v>0</v>
      </c>
      <c r="E374" s="70" t="str" cm="1">
        <f t="array" ref="E374">_xlfn.IFS(D374&gt;20%,"10",D374&gt;10%,"7",D374&gt;0%,"4",D374=0,"0")</f>
        <v>0</v>
      </c>
      <c r="F374" s="74">
        <f t="shared" si="102"/>
        <v>0</v>
      </c>
      <c r="G374" s="56">
        <f>VLOOKUP(A374,PAGAMENTO!$A:$C,3,0)</f>
        <v>8872842.040000001</v>
      </c>
      <c r="H374" s="57">
        <f t="shared" si="103"/>
        <v>3.3852633361329971E-4</v>
      </c>
      <c r="I374" s="70" t="str" cm="1">
        <f t="array" ref="I374">_xlfn.IFS(H374&gt;20%,"10",H374&gt;10%,"7",H374&gt;0%,"4",H374=0,"0")</f>
        <v>4</v>
      </c>
      <c r="J374" s="74">
        <f t="shared" si="104"/>
        <v>12</v>
      </c>
      <c r="K374" s="56">
        <f>VLOOKUP(A374,MUNIC!C:E,3,0)</f>
        <v>0</v>
      </c>
      <c r="L374" s="57">
        <f t="shared" si="105"/>
        <v>0</v>
      </c>
      <c r="M374" s="70" t="str">
        <f t="shared" si="106"/>
        <v>0</v>
      </c>
      <c r="N374" s="74">
        <f t="shared" si="107"/>
        <v>0</v>
      </c>
      <c r="O374" s="56">
        <v>0</v>
      </c>
      <c r="P374" s="56">
        <v>0</v>
      </c>
      <c r="Q374" s="72">
        <f t="shared" si="108"/>
        <v>0</v>
      </c>
      <c r="R374" s="57">
        <f t="shared" si="109"/>
        <v>0</v>
      </c>
      <c r="S374" s="70" t="str" cm="1">
        <f t="array" ref="S374">_xlfn.IFS(R374&gt;20%,"10",R374&gt;10%,"7",R374&gt;0%,"4",R374=0,"0")</f>
        <v>0</v>
      </c>
      <c r="T374" s="74">
        <f t="shared" si="110"/>
        <v>0</v>
      </c>
      <c r="U374" s="55" t="s">
        <v>772</v>
      </c>
      <c r="V374" s="71" t="str">
        <f t="shared" si="111"/>
        <v>10</v>
      </c>
      <c r="W374" s="74">
        <f t="shared" si="112"/>
        <v>40</v>
      </c>
      <c r="X374" s="55">
        <f>VLOOKUP(A374,'NOTAS AUDITORIA-CONTINUA-OM'!$A:$C,3,0)</f>
        <v>3</v>
      </c>
      <c r="Y374" s="57">
        <f>VLOOKUP(A374,'NOTAS AUDITORIA-CONTINUA-OM'!$A:$D,4,0)</f>
        <v>5.0539083557951485E-4</v>
      </c>
      <c r="Z374" s="71" t="str">
        <f t="shared" si="113"/>
        <v>4</v>
      </c>
      <c r="AA374" s="74">
        <f t="shared" si="114"/>
        <v>12</v>
      </c>
      <c r="AB374" s="55">
        <f>VLOOKUP(A374,'OM em FOCO'!$B:$G,6,0)</f>
        <v>0</v>
      </c>
      <c r="AC374" s="71">
        <f t="shared" si="115"/>
        <v>0</v>
      </c>
      <c r="AD374" s="74">
        <f t="shared" si="116"/>
        <v>0</v>
      </c>
      <c r="AE374" s="71">
        <f>VLOOKUP(A374,OM_SIAFI!$B:$E,4,0)</f>
        <v>0</v>
      </c>
      <c r="AF374" s="74">
        <f t="shared" si="117"/>
        <v>0</v>
      </c>
      <c r="AG374" s="71">
        <f>VLOOKUP(A374,OM_SIAFI!$B:$F,5,0)</f>
        <v>0</v>
      </c>
      <c r="AH374" s="74">
        <f t="shared" si="118"/>
        <v>0</v>
      </c>
      <c r="AI374" s="86">
        <f t="shared" si="119"/>
        <v>64</v>
      </c>
      <c r="AJ374" s="166">
        <f t="shared" si="121"/>
        <v>373</v>
      </c>
    </row>
    <row r="375" spans="1:36" x14ac:dyDescent="0.25">
      <c r="A375" s="55">
        <v>791900</v>
      </c>
      <c r="B375" s="55" t="s">
        <v>574</v>
      </c>
      <c r="C375" s="56">
        <v>0</v>
      </c>
      <c r="D375" s="63">
        <f t="shared" si="120"/>
        <v>0</v>
      </c>
      <c r="E375" s="70" t="str" cm="1">
        <f t="array" ref="E375">_xlfn.IFS(D375&gt;20%,"10",D375&gt;10%,"7",D375&gt;0%,"4",D375=0,"0")</f>
        <v>0</v>
      </c>
      <c r="F375" s="74">
        <f t="shared" si="102"/>
        <v>0</v>
      </c>
      <c r="G375" s="56">
        <f>VLOOKUP(A375,PAGAMENTO!$A:$C,3,0)</f>
        <v>8856037.7799999993</v>
      </c>
      <c r="H375" s="57">
        <f t="shared" si="103"/>
        <v>3.3788519918295145E-4</v>
      </c>
      <c r="I375" s="70" t="str" cm="1">
        <f t="array" ref="I375">_xlfn.IFS(H375&gt;20%,"10",H375&gt;10%,"7",H375&gt;0%,"4",H375=0,"0")</f>
        <v>4</v>
      </c>
      <c r="J375" s="74">
        <f t="shared" si="104"/>
        <v>12</v>
      </c>
      <c r="K375" s="56">
        <f>VLOOKUP(A375,MUNIC!C:E,3,0)</f>
        <v>0</v>
      </c>
      <c r="L375" s="57">
        <f t="shared" si="105"/>
        <v>0</v>
      </c>
      <c r="M375" s="70" t="str">
        <f t="shared" si="106"/>
        <v>0</v>
      </c>
      <c r="N375" s="74">
        <f t="shared" si="107"/>
        <v>0</v>
      </c>
      <c r="O375" s="56">
        <v>0</v>
      </c>
      <c r="P375" s="56">
        <v>0</v>
      </c>
      <c r="Q375" s="72">
        <f t="shared" si="108"/>
        <v>0</v>
      </c>
      <c r="R375" s="57">
        <f t="shared" si="109"/>
        <v>0</v>
      </c>
      <c r="S375" s="70" t="str" cm="1">
        <f t="array" ref="S375">_xlfn.IFS(R375&gt;20%,"10",R375&gt;10%,"7",R375&gt;0%,"4",R375=0,"0")</f>
        <v>0</v>
      </c>
      <c r="T375" s="74">
        <f t="shared" si="110"/>
        <v>0</v>
      </c>
      <c r="U375" s="55" t="s">
        <v>772</v>
      </c>
      <c r="V375" s="71" t="str">
        <f t="shared" si="111"/>
        <v>10</v>
      </c>
      <c r="W375" s="74">
        <f t="shared" si="112"/>
        <v>40</v>
      </c>
      <c r="X375" s="55">
        <f>VLOOKUP(A375,'NOTAS AUDITORIA-CONTINUA-OM'!$A:$C,3,0)</f>
        <v>1</v>
      </c>
      <c r="Y375" s="57">
        <f>VLOOKUP(A375,'NOTAS AUDITORIA-CONTINUA-OM'!$A:$D,4,0)</f>
        <v>1.6846361185983828E-4</v>
      </c>
      <c r="Z375" s="71" t="str">
        <f t="shared" si="113"/>
        <v>4</v>
      </c>
      <c r="AA375" s="74">
        <f t="shared" si="114"/>
        <v>12</v>
      </c>
      <c r="AB375" s="55">
        <f>VLOOKUP(A375,'OM em FOCO'!$B:$G,6,0)</f>
        <v>0</v>
      </c>
      <c r="AC375" s="71">
        <f t="shared" si="115"/>
        <v>0</v>
      </c>
      <c r="AD375" s="74">
        <f t="shared" si="116"/>
        <v>0</v>
      </c>
      <c r="AE375" s="71">
        <f>VLOOKUP(A375,OM_SIAFI!$B:$E,4,0)</f>
        <v>0</v>
      </c>
      <c r="AF375" s="74">
        <f t="shared" si="117"/>
        <v>0</v>
      </c>
      <c r="AG375" s="71">
        <f>VLOOKUP(A375,OM_SIAFI!$B:$F,5,0)</f>
        <v>0</v>
      </c>
      <c r="AH375" s="74">
        <f t="shared" si="118"/>
        <v>0</v>
      </c>
      <c r="AI375" s="86">
        <f t="shared" si="119"/>
        <v>64</v>
      </c>
      <c r="AJ375" s="166">
        <f t="shared" si="121"/>
        <v>374</v>
      </c>
    </row>
    <row r="376" spans="1:36" x14ac:dyDescent="0.25">
      <c r="A376" s="55">
        <v>786312</v>
      </c>
      <c r="B376" s="55" t="s">
        <v>456</v>
      </c>
      <c r="C376" s="56">
        <v>0</v>
      </c>
      <c r="D376" s="63">
        <f t="shared" si="120"/>
        <v>0</v>
      </c>
      <c r="E376" s="70" t="str" cm="1">
        <f t="array" ref="E376">_xlfn.IFS(D376&gt;20%,"10",D376&gt;10%,"7",D376&gt;0%,"4",D376=0,"0")</f>
        <v>0</v>
      </c>
      <c r="F376" s="74">
        <f t="shared" si="102"/>
        <v>0</v>
      </c>
      <c r="G376" s="56">
        <f>VLOOKUP(A376,PAGAMENTO!$A:$C,3,0)</f>
        <v>8547761.7000000011</v>
      </c>
      <c r="H376" s="57">
        <f t="shared" si="103"/>
        <v>3.2612351441130646E-4</v>
      </c>
      <c r="I376" s="70" t="str" cm="1">
        <f t="array" ref="I376">_xlfn.IFS(H376&gt;20%,"10",H376&gt;10%,"7",H376&gt;0%,"4",H376=0,"0")</f>
        <v>4</v>
      </c>
      <c r="J376" s="74">
        <f t="shared" si="104"/>
        <v>12</v>
      </c>
      <c r="K376" s="56">
        <f>VLOOKUP(A376,MUNIC!C:E,3,0)</f>
        <v>0</v>
      </c>
      <c r="L376" s="57">
        <f t="shared" si="105"/>
        <v>0</v>
      </c>
      <c r="M376" s="70" t="str">
        <f t="shared" si="106"/>
        <v>0</v>
      </c>
      <c r="N376" s="74">
        <f t="shared" si="107"/>
        <v>0</v>
      </c>
      <c r="O376" s="56">
        <v>0</v>
      </c>
      <c r="P376" s="56">
        <v>0</v>
      </c>
      <c r="Q376" s="72">
        <f t="shared" si="108"/>
        <v>0</v>
      </c>
      <c r="R376" s="57">
        <f t="shared" si="109"/>
        <v>0</v>
      </c>
      <c r="S376" s="70" t="str" cm="1">
        <f t="array" ref="S376">_xlfn.IFS(R376&gt;20%,"10",R376&gt;10%,"7",R376&gt;0%,"4",R376=0,"0")</f>
        <v>0</v>
      </c>
      <c r="T376" s="74">
        <f t="shared" si="110"/>
        <v>0</v>
      </c>
      <c r="U376" s="55" t="s">
        <v>772</v>
      </c>
      <c r="V376" s="71" t="str">
        <f t="shared" si="111"/>
        <v>10</v>
      </c>
      <c r="W376" s="74">
        <f t="shared" si="112"/>
        <v>40</v>
      </c>
      <c r="X376" s="55">
        <f>VLOOKUP(A376,'NOTAS AUDITORIA-CONTINUA-OM'!$A:$C,3,0)</f>
        <v>3</v>
      </c>
      <c r="Y376" s="57">
        <f>VLOOKUP(A376,'NOTAS AUDITORIA-CONTINUA-OM'!$A:$D,4,0)</f>
        <v>5.0539083557951485E-4</v>
      </c>
      <c r="Z376" s="71" t="str">
        <f t="shared" si="113"/>
        <v>4</v>
      </c>
      <c r="AA376" s="74">
        <f t="shared" si="114"/>
        <v>12</v>
      </c>
      <c r="AB376" s="55">
        <f>VLOOKUP(A376,'OM em FOCO'!$B:$G,6,0)</f>
        <v>0</v>
      </c>
      <c r="AC376" s="71">
        <f t="shared" si="115"/>
        <v>0</v>
      </c>
      <c r="AD376" s="74">
        <f t="shared" si="116"/>
        <v>0</v>
      </c>
      <c r="AE376" s="71">
        <f>VLOOKUP(A376,OM_SIAFI!$B:$E,4,0)</f>
        <v>0</v>
      </c>
      <c r="AF376" s="74">
        <f t="shared" si="117"/>
        <v>0</v>
      </c>
      <c r="AG376" s="71">
        <f>VLOOKUP(A376,OM_SIAFI!$B:$F,5,0)</f>
        <v>0</v>
      </c>
      <c r="AH376" s="74">
        <f t="shared" si="118"/>
        <v>0</v>
      </c>
      <c r="AI376" s="86">
        <f t="shared" si="119"/>
        <v>64</v>
      </c>
      <c r="AJ376" s="166">
        <f t="shared" si="121"/>
        <v>375</v>
      </c>
    </row>
    <row r="377" spans="1:36" x14ac:dyDescent="0.25">
      <c r="A377" s="55">
        <v>720304</v>
      </c>
      <c r="B377" s="55" t="s">
        <v>197</v>
      </c>
      <c r="C377" s="56">
        <v>0</v>
      </c>
      <c r="D377" s="63">
        <f t="shared" si="120"/>
        <v>0</v>
      </c>
      <c r="E377" s="70" t="str" cm="1">
        <f t="array" ref="E377">_xlfn.IFS(D377&gt;20%,"10",D377&gt;10%,"7",D377&gt;0%,"4",D377=0,"0")</f>
        <v>0</v>
      </c>
      <c r="F377" s="74">
        <f t="shared" si="102"/>
        <v>0</v>
      </c>
      <c r="G377" s="56">
        <f>VLOOKUP(A377,PAGAMENTO!$A:$C,3,0)</f>
        <v>8394035.4600000009</v>
      </c>
      <c r="H377" s="57">
        <f t="shared" si="103"/>
        <v>3.2025838346760735E-4</v>
      </c>
      <c r="I377" s="70" t="str" cm="1">
        <f t="array" ref="I377">_xlfn.IFS(H377&gt;20%,"10",H377&gt;10%,"7",H377&gt;0%,"4",H377=0,"0")</f>
        <v>4</v>
      </c>
      <c r="J377" s="74">
        <f t="shared" si="104"/>
        <v>12</v>
      </c>
      <c r="K377" s="56">
        <f>VLOOKUP(A377,MUNIC!C:E,3,0)</f>
        <v>0</v>
      </c>
      <c r="L377" s="57">
        <f t="shared" si="105"/>
        <v>0</v>
      </c>
      <c r="M377" s="70" t="str">
        <f t="shared" si="106"/>
        <v>0</v>
      </c>
      <c r="N377" s="74">
        <f t="shared" si="107"/>
        <v>0</v>
      </c>
      <c r="O377" s="56">
        <v>0</v>
      </c>
      <c r="P377" s="56">
        <v>0</v>
      </c>
      <c r="Q377" s="72">
        <f t="shared" si="108"/>
        <v>0</v>
      </c>
      <c r="R377" s="57">
        <f t="shared" si="109"/>
        <v>0</v>
      </c>
      <c r="S377" s="70" t="str" cm="1">
        <f t="array" ref="S377">_xlfn.IFS(R377&gt;20%,"10",R377&gt;10%,"7",R377&gt;0%,"4",R377=0,"0")</f>
        <v>0</v>
      </c>
      <c r="T377" s="74">
        <f t="shared" si="110"/>
        <v>0</v>
      </c>
      <c r="U377" s="55" t="s">
        <v>772</v>
      </c>
      <c r="V377" s="71" t="str">
        <f t="shared" si="111"/>
        <v>10</v>
      </c>
      <c r="W377" s="74">
        <f t="shared" si="112"/>
        <v>40</v>
      </c>
      <c r="X377" s="56">
        <v>0</v>
      </c>
      <c r="Y377" s="57">
        <v>0</v>
      </c>
      <c r="Z377" s="71" t="str">
        <f t="shared" si="113"/>
        <v>4</v>
      </c>
      <c r="AA377" s="74">
        <f t="shared" si="114"/>
        <v>12</v>
      </c>
      <c r="AB377" s="55">
        <f>VLOOKUP(A377,'OM em FOCO'!$B:$G,6,0)</f>
        <v>0</v>
      </c>
      <c r="AC377" s="71">
        <f t="shared" si="115"/>
        <v>0</v>
      </c>
      <c r="AD377" s="74">
        <f t="shared" si="116"/>
        <v>0</v>
      </c>
      <c r="AE377" s="71">
        <f>VLOOKUP(A377,OM_SIAFI!$B:$E,4,0)</f>
        <v>0</v>
      </c>
      <c r="AF377" s="74">
        <f t="shared" si="117"/>
        <v>0</v>
      </c>
      <c r="AG377" s="71">
        <f>VLOOKUP(A377,OM_SIAFI!$B:$F,5,0)</f>
        <v>0</v>
      </c>
      <c r="AH377" s="74">
        <f t="shared" si="118"/>
        <v>0</v>
      </c>
      <c r="AI377" s="86">
        <f t="shared" si="119"/>
        <v>64</v>
      </c>
      <c r="AJ377" s="166">
        <f t="shared" si="121"/>
        <v>376</v>
      </c>
    </row>
    <row r="378" spans="1:36" x14ac:dyDescent="0.25">
      <c r="A378" s="55">
        <v>791700</v>
      </c>
      <c r="B378" s="55" t="s">
        <v>572</v>
      </c>
      <c r="C378" s="56">
        <v>0</v>
      </c>
      <c r="D378" s="63">
        <f t="shared" si="120"/>
        <v>0</v>
      </c>
      <c r="E378" s="70" t="str" cm="1">
        <f t="array" ref="E378">_xlfn.IFS(D378&gt;20%,"10",D378&gt;10%,"7",D378&gt;0%,"4",D378=0,"0")</f>
        <v>0</v>
      </c>
      <c r="F378" s="74">
        <f t="shared" si="102"/>
        <v>0</v>
      </c>
      <c r="G378" s="56">
        <f>VLOOKUP(A378,PAGAMENTO!$A:$C,3,0)</f>
        <v>8302994.4100000001</v>
      </c>
      <c r="H378" s="57">
        <f t="shared" si="103"/>
        <v>3.1678488616811016E-4</v>
      </c>
      <c r="I378" s="70" t="str" cm="1">
        <f t="array" ref="I378">_xlfn.IFS(H378&gt;20%,"10",H378&gt;10%,"7",H378&gt;0%,"4",H378=0,"0")</f>
        <v>4</v>
      </c>
      <c r="J378" s="74">
        <f t="shared" si="104"/>
        <v>12</v>
      </c>
      <c r="K378" s="56">
        <f>VLOOKUP(A378,MUNIC!C:E,3,0)</f>
        <v>0</v>
      </c>
      <c r="L378" s="57">
        <f t="shared" si="105"/>
        <v>0</v>
      </c>
      <c r="M378" s="70" t="str">
        <f t="shared" si="106"/>
        <v>0</v>
      </c>
      <c r="N378" s="74">
        <f t="shared" si="107"/>
        <v>0</v>
      </c>
      <c r="O378" s="56">
        <v>0</v>
      </c>
      <c r="P378" s="56">
        <v>0</v>
      </c>
      <c r="Q378" s="72">
        <f t="shared" si="108"/>
        <v>0</v>
      </c>
      <c r="R378" s="57">
        <f t="shared" si="109"/>
        <v>0</v>
      </c>
      <c r="S378" s="70" t="str" cm="1">
        <f t="array" ref="S378">_xlfn.IFS(R378&gt;20%,"10",R378&gt;10%,"7",R378&gt;0%,"4",R378=0,"0")</f>
        <v>0</v>
      </c>
      <c r="T378" s="74">
        <f t="shared" si="110"/>
        <v>0</v>
      </c>
      <c r="U378" s="55" t="s">
        <v>772</v>
      </c>
      <c r="V378" s="71" t="str">
        <f t="shared" si="111"/>
        <v>10</v>
      </c>
      <c r="W378" s="74">
        <f t="shared" si="112"/>
        <v>40</v>
      </c>
      <c r="X378" s="55">
        <f>VLOOKUP(A378,'NOTAS AUDITORIA-CONTINUA-OM'!$A:$C,3,0)</f>
        <v>1</v>
      </c>
      <c r="Y378" s="57">
        <f>VLOOKUP(A378,'NOTAS AUDITORIA-CONTINUA-OM'!$A:$D,4,0)</f>
        <v>1.6846361185983828E-4</v>
      </c>
      <c r="Z378" s="71" t="str">
        <f t="shared" si="113"/>
        <v>4</v>
      </c>
      <c r="AA378" s="74">
        <f t="shared" si="114"/>
        <v>12</v>
      </c>
      <c r="AB378" s="55">
        <f>VLOOKUP(A378,'OM em FOCO'!$B:$G,6,0)</f>
        <v>0</v>
      </c>
      <c r="AC378" s="71">
        <f t="shared" si="115"/>
        <v>0</v>
      </c>
      <c r="AD378" s="74">
        <f t="shared" si="116"/>
        <v>0</v>
      </c>
      <c r="AE378" s="71">
        <f>VLOOKUP(A378,OM_SIAFI!$B:$E,4,0)</f>
        <v>0</v>
      </c>
      <c r="AF378" s="74">
        <f t="shared" si="117"/>
        <v>0</v>
      </c>
      <c r="AG378" s="71">
        <f>VLOOKUP(A378,OM_SIAFI!$B:$F,5,0)</f>
        <v>0</v>
      </c>
      <c r="AH378" s="74">
        <f t="shared" si="118"/>
        <v>0</v>
      </c>
      <c r="AI378" s="86">
        <f t="shared" si="119"/>
        <v>64</v>
      </c>
      <c r="AJ378" s="166">
        <f t="shared" si="121"/>
        <v>377</v>
      </c>
    </row>
    <row r="379" spans="1:36" x14ac:dyDescent="0.25">
      <c r="A379" s="55">
        <v>786112</v>
      </c>
      <c r="B379" s="55" t="s">
        <v>452</v>
      </c>
      <c r="C379" s="56">
        <v>0</v>
      </c>
      <c r="D379" s="63">
        <f t="shared" si="120"/>
        <v>0</v>
      </c>
      <c r="E379" s="70" t="str" cm="1">
        <f t="array" ref="E379">_xlfn.IFS(D379&gt;20%,"10",D379&gt;10%,"7",D379&gt;0%,"4",D379=0,"0")</f>
        <v>0</v>
      </c>
      <c r="F379" s="74">
        <f t="shared" si="102"/>
        <v>0</v>
      </c>
      <c r="G379" s="56">
        <f>VLOOKUP(A379,PAGAMENTO!$A:$C,3,0)</f>
        <v>7648733.5399999991</v>
      </c>
      <c r="H379" s="57">
        <f t="shared" si="103"/>
        <v>2.9182281284940737E-4</v>
      </c>
      <c r="I379" s="70" t="str" cm="1">
        <f t="array" ref="I379">_xlfn.IFS(H379&gt;20%,"10",H379&gt;10%,"7",H379&gt;0%,"4",H379=0,"0")</f>
        <v>4</v>
      </c>
      <c r="J379" s="74">
        <f t="shared" si="104"/>
        <v>12</v>
      </c>
      <c r="K379" s="56">
        <f>VLOOKUP(A379,MUNIC!C:E,3,0)</f>
        <v>0</v>
      </c>
      <c r="L379" s="57">
        <f t="shared" si="105"/>
        <v>0</v>
      </c>
      <c r="M379" s="70" t="str">
        <f t="shared" si="106"/>
        <v>0</v>
      </c>
      <c r="N379" s="74">
        <f t="shared" si="107"/>
        <v>0</v>
      </c>
      <c r="O379" s="56">
        <v>0</v>
      </c>
      <c r="P379" s="56">
        <v>0</v>
      </c>
      <c r="Q379" s="72">
        <f t="shared" si="108"/>
        <v>0</v>
      </c>
      <c r="R379" s="57">
        <f t="shared" si="109"/>
        <v>0</v>
      </c>
      <c r="S379" s="70" t="str" cm="1">
        <f t="array" ref="S379">_xlfn.IFS(R379&gt;20%,"10",R379&gt;10%,"7",R379&gt;0%,"4",R379=0,"0")</f>
        <v>0</v>
      </c>
      <c r="T379" s="74">
        <f t="shared" si="110"/>
        <v>0</v>
      </c>
      <c r="U379" s="55" t="s">
        <v>772</v>
      </c>
      <c r="V379" s="71" t="str">
        <f t="shared" si="111"/>
        <v>10</v>
      </c>
      <c r="W379" s="74">
        <f t="shared" si="112"/>
        <v>40</v>
      </c>
      <c r="X379" s="55">
        <f>VLOOKUP(A379,'NOTAS AUDITORIA-CONTINUA-OM'!$A:$C,3,0)</f>
        <v>1</v>
      </c>
      <c r="Y379" s="57">
        <f>VLOOKUP(A379,'NOTAS AUDITORIA-CONTINUA-OM'!$A:$D,4,0)</f>
        <v>1.6846361185983828E-4</v>
      </c>
      <c r="Z379" s="71" t="str">
        <f t="shared" si="113"/>
        <v>4</v>
      </c>
      <c r="AA379" s="74">
        <f t="shared" si="114"/>
        <v>12</v>
      </c>
      <c r="AB379" s="55">
        <f>VLOOKUP(A379,'OM em FOCO'!$B:$G,6,0)</f>
        <v>0</v>
      </c>
      <c r="AC379" s="71">
        <f t="shared" si="115"/>
        <v>0</v>
      </c>
      <c r="AD379" s="74">
        <f t="shared" si="116"/>
        <v>0</v>
      </c>
      <c r="AE379" s="71">
        <f>VLOOKUP(A379,OM_SIAFI!$B:$E,4,0)</f>
        <v>0</v>
      </c>
      <c r="AF379" s="74">
        <f t="shared" si="117"/>
        <v>0</v>
      </c>
      <c r="AG379" s="71">
        <f>VLOOKUP(A379,OM_SIAFI!$B:$F,5,0)</f>
        <v>0</v>
      </c>
      <c r="AH379" s="74">
        <f t="shared" si="118"/>
        <v>0</v>
      </c>
      <c r="AI379" s="86">
        <f t="shared" si="119"/>
        <v>64</v>
      </c>
      <c r="AJ379" s="166">
        <f t="shared" si="121"/>
        <v>378</v>
      </c>
    </row>
    <row r="380" spans="1:36" x14ac:dyDescent="0.25">
      <c r="A380" s="55">
        <v>733000</v>
      </c>
      <c r="B380" s="55" t="s">
        <v>215</v>
      </c>
      <c r="C380" s="56">
        <v>0</v>
      </c>
      <c r="D380" s="63">
        <f t="shared" si="120"/>
        <v>0</v>
      </c>
      <c r="E380" s="70" t="str" cm="1">
        <f t="array" ref="E380">_xlfn.IFS(D380&gt;20%,"10",D380&gt;10%,"7",D380&gt;0%,"4",D380=0,"0")</f>
        <v>0</v>
      </c>
      <c r="F380" s="74">
        <f t="shared" si="102"/>
        <v>0</v>
      </c>
      <c r="G380" s="56">
        <f>VLOOKUP(A380,PAGAMENTO!$A:$C,3,0)</f>
        <v>7214560.21</v>
      </c>
      <c r="H380" s="57">
        <f t="shared" si="103"/>
        <v>2.7525775907126342E-4</v>
      </c>
      <c r="I380" s="70" t="str" cm="1">
        <f t="array" ref="I380">_xlfn.IFS(H380&gt;20%,"10",H380&gt;10%,"7",H380&gt;0%,"4",H380=0,"0")</f>
        <v>4</v>
      </c>
      <c r="J380" s="74">
        <f t="shared" si="104"/>
        <v>12</v>
      </c>
      <c r="K380" s="56">
        <f>VLOOKUP(A380,MUNIC!C:E,3,0)</f>
        <v>0</v>
      </c>
      <c r="L380" s="57">
        <f t="shared" si="105"/>
        <v>0</v>
      </c>
      <c r="M380" s="70" t="str">
        <f t="shared" si="106"/>
        <v>0</v>
      </c>
      <c r="N380" s="74">
        <f t="shared" si="107"/>
        <v>0</v>
      </c>
      <c r="O380" s="56">
        <v>0</v>
      </c>
      <c r="P380" s="56">
        <v>0</v>
      </c>
      <c r="Q380" s="72">
        <f t="shared" si="108"/>
        <v>0</v>
      </c>
      <c r="R380" s="57">
        <f t="shared" si="109"/>
        <v>0</v>
      </c>
      <c r="S380" s="70" t="str" cm="1">
        <f t="array" ref="S380">_xlfn.IFS(R380&gt;20%,"10",R380&gt;10%,"7",R380&gt;0%,"4",R380=0,"0")</f>
        <v>0</v>
      </c>
      <c r="T380" s="74">
        <f t="shared" si="110"/>
        <v>0</v>
      </c>
      <c r="U380" s="55" t="s">
        <v>772</v>
      </c>
      <c r="V380" s="71" t="str">
        <f t="shared" si="111"/>
        <v>10</v>
      </c>
      <c r="W380" s="74">
        <f t="shared" si="112"/>
        <v>40</v>
      </c>
      <c r="X380" s="56">
        <v>0</v>
      </c>
      <c r="Y380" s="57">
        <v>0</v>
      </c>
      <c r="Z380" s="71" t="str">
        <f t="shared" si="113"/>
        <v>4</v>
      </c>
      <c r="AA380" s="74">
        <f t="shared" si="114"/>
        <v>12</v>
      </c>
      <c r="AB380" s="55">
        <f>VLOOKUP(A380,'OM em FOCO'!$B:$G,6,0)</f>
        <v>0</v>
      </c>
      <c r="AC380" s="71">
        <f t="shared" si="115"/>
        <v>0</v>
      </c>
      <c r="AD380" s="74">
        <f t="shared" si="116"/>
        <v>0</v>
      </c>
      <c r="AE380" s="71">
        <f>VLOOKUP(A380,OM_SIAFI!$B:$E,4,0)</f>
        <v>0</v>
      </c>
      <c r="AF380" s="74">
        <f t="shared" si="117"/>
        <v>0</v>
      </c>
      <c r="AG380" s="71">
        <f>VLOOKUP(A380,OM_SIAFI!$B:$F,5,0)</f>
        <v>0</v>
      </c>
      <c r="AH380" s="74">
        <f t="shared" si="118"/>
        <v>0</v>
      </c>
      <c r="AI380" s="86">
        <f t="shared" si="119"/>
        <v>64</v>
      </c>
      <c r="AJ380" s="166">
        <f t="shared" si="121"/>
        <v>379</v>
      </c>
    </row>
    <row r="381" spans="1:36" x14ac:dyDescent="0.25">
      <c r="A381" s="55">
        <v>786104</v>
      </c>
      <c r="B381" s="55" t="s">
        <v>445</v>
      </c>
      <c r="C381" s="56">
        <v>0</v>
      </c>
      <c r="D381" s="63">
        <f t="shared" si="120"/>
        <v>0</v>
      </c>
      <c r="E381" s="70" t="str" cm="1">
        <f t="array" ref="E381">_xlfn.IFS(D381&gt;20%,"10",D381&gt;10%,"7",D381&gt;0%,"4",D381=0,"0")</f>
        <v>0</v>
      </c>
      <c r="F381" s="74">
        <f t="shared" si="102"/>
        <v>0</v>
      </c>
      <c r="G381" s="56">
        <f>VLOOKUP(A381,PAGAMENTO!$A:$C,3,0)</f>
        <v>6539149.3499999996</v>
      </c>
      <c r="H381" s="57">
        <f t="shared" si="103"/>
        <v>2.4948874829797954E-4</v>
      </c>
      <c r="I381" s="70" t="str" cm="1">
        <f t="array" ref="I381">_xlfn.IFS(H381&gt;20%,"10",H381&gt;10%,"7",H381&gt;0%,"4",H381=0,"0")</f>
        <v>4</v>
      </c>
      <c r="J381" s="74">
        <f t="shared" si="104"/>
        <v>12</v>
      </c>
      <c r="K381" s="56">
        <f>VLOOKUP(A381,MUNIC!C:E,3,0)</f>
        <v>0</v>
      </c>
      <c r="L381" s="57">
        <f t="shared" si="105"/>
        <v>0</v>
      </c>
      <c r="M381" s="70" t="str">
        <f t="shared" si="106"/>
        <v>0</v>
      </c>
      <c r="N381" s="74">
        <f t="shared" si="107"/>
        <v>0</v>
      </c>
      <c r="O381" s="56">
        <v>0</v>
      </c>
      <c r="P381" s="56">
        <v>0</v>
      </c>
      <c r="Q381" s="72">
        <f t="shared" si="108"/>
        <v>0</v>
      </c>
      <c r="R381" s="57">
        <f t="shared" si="109"/>
        <v>0</v>
      </c>
      <c r="S381" s="70" t="str" cm="1">
        <f t="array" ref="S381">_xlfn.IFS(R381&gt;20%,"10",R381&gt;10%,"7",R381&gt;0%,"4",R381=0,"0")</f>
        <v>0</v>
      </c>
      <c r="T381" s="74">
        <f t="shared" si="110"/>
        <v>0</v>
      </c>
      <c r="U381" s="55" t="s">
        <v>772</v>
      </c>
      <c r="V381" s="71" t="str">
        <f t="shared" si="111"/>
        <v>10</v>
      </c>
      <c r="W381" s="74">
        <f t="shared" si="112"/>
        <v>40</v>
      </c>
      <c r="X381" s="55">
        <f>VLOOKUP(A381,'NOTAS AUDITORIA-CONTINUA-OM'!$A:$C,3,0)</f>
        <v>3</v>
      </c>
      <c r="Y381" s="57">
        <f>VLOOKUP(A381,'NOTAS AUDITORIA-CONTINUA-OM'!$A:$D,4,0)</f>
        <v>5.0539083557951485E-4</v>
      </c>
      <c r="Z381" s="71" t="str">
        <f t="shared" si="113"/>
        <v>4</v>
      </c>
      <c r="AA381" s="74">
        <f t="shared" si="114"/>
        <v>12</v>
      </c>
      <c r="AB381" s="55">
        <f>VLOOKUP(A381,'OM em FOCO'!$B:$G,6,0)</f>
        <v>0</v>
      </c>
      <c r="AC381" s="71">
        <f t="shared" si="115"/>
        <v>0</v>
      </c>
      <c r="AD381" s="74">
        <f t="shared" si="116"/>
        <v>0</v>
      </c>
      <c r="AE381" s="71">
        <f>VLOOKUP(A381,OM_SIAFI!$B:$E,4,0)</f>
        <v>0</v>
      </c>
      <c r="AF381" s="74">
        <f t="shared" si="117"/>
        <v>0</v>
      </c>
      <c r="AG381" s="71">
        <f>VLOOKUP(A381,OM_SIAFI!$B:$F,5,0)</f>
        <v>0</v>
      </c>
      <c r="AH381" s="74">
        <f t="shared" si="118"/>
        <v>0</v>
      </c>
      <c r="AI381" s="86">
        <f t="shared" si="119"/>
        <v>64</v>
      </c>
      <c r="AJ381" s="166">
        <f t="shared" si="121"/>
        <v>380</v>
      </c>
    </row>
    <row r="382" spans="1:36" x14ac:dyDescent="0.25">
      <c r="A382" s="55">
        <v>702021</v>
      </c>
      <c r="B382" s="55" t="s">
        <v>178</v>
      </c>
      <c r="C382" s="56">
        <v>0</v>
      </c>
      <c r="D382" s="63">
        <f t="shared" si="120"/>
        <v>0</v>
      </c>
      <c r="E382" s="70" t="str" cm="1">
        <f t="array" ref="E382">_xlfn.IFS(D382&gt;20%,"10",D382&gt;10%,"7",D382&gt;0%,"4",D382=0,"0")</f>
        <v>0</v>
      </c>
      <c r="F382" s="74">
        <f t="shared" si="102"/>
        <v>0</v>
      </c>
      <c r="G382" s="56">
        <f>VLOOKUP(A382,PAGAMENTO!$A:$C,3,0)</f>
        <v>6420848.129999999</v>
      </c>
      <c r="H382" s="57">
        <f t="shared" si="103"/>
        <v>2.4497519130146835E-4</v>
      </c>
      <c r="I382" s="70" t="str" cm="1">
        <f t="array" ref="I382">_xlfn.IFS(H382&gt;20%,"10",H382&gt;10%,"7",H382&gt;0%,"4",H382=0,"0")</f>
        <v>4</v>
      </c>
      <c r="J382" s="74">
        <f t="shared" si="104"/>
        <v>12</v>
      </c>
      <c r="K382" s="56">
        <f>VLOOKUP(A382,MUNIC!C:E,3,0)</f>
        <v>0</v>
      </c>
      <c r="L382" s="57">
        <f t="shared" si="105"/>
        <v>0</v>
      </c>
      <c r="M382" s="70" t="str">
        <f t="shared" si="106"/>
        <v>0</v>
      </c>
      <c r="N382" s="74">
        <f t="shared" si="107"/>
        <v>0</v>
      </c>
      <c r="O382" s="56">
        <v>0</v>
      </c>
      <c r="P382" s="56">
        <v>0</v>
      </c>
      <c r="Q382" s="72">
        <f t="shared" si="108"/>
        <v>0</v>
      </c>
      <c r="R382" s="57">
        <f t="shared" si="109"/>
        <v>0</v>
      </c>
      <c r="S382" s="70" t="str" cm="1">
        <f t="array" ref="S382">_xlfn.IFS(R382&gt;20%,"10",R382&gt;10%,"7",R382&gt;0%,"4",R382=0,"0")</f>
        <v>0</v>
      </c>
      <c r="T382" s="74">
        <f t="shared" si="110"/>
        <v>0</v>
      </c>
      <c r="U382" s="55" t="s">
        <v>772</v>
      </c>
      <c r="V382" s="71" t="str">
        <f t="shared" si="111"/>
        <v>10</v>
      </c>
      <c r="W382" s="74">
        <f t="shared" si="112"/>
        <v>40</v>
      </c>
      <c r="X382" s="56">
        <v>0</v>
      </c>
      <c r="Y382" s="57">
        <v>0</v>
      </c>
      <c r="Z382" s="71" t="str">
        <f t="shared" si="113"/>
        <v>4</v>
      </c>
      <c r="AA382" s="74">
        <f t="shared" si="114"/>
        <v>12</v>
      </c>
      <c r="AB382" s="55">
        <f>VLOOKUP(A382,'OM em FOCO'!$B:$G,6,0)</f>
        <v>0</v>
      </c>
      <c r="AC382" s="71">
        <f t="shared" si="115"/>
        <v>0</v>
      </c>
      <c r="AD382" s="74">
        <f t="shared" si="116"/>
        <v>0</v>
      </c>
      <c r="AE382" s="71">
        <f>VLOOKUP(A382,OM_SIAFI!$B:$E,4,0)</f>
        <v>0</v>
      </c>
      <c r="AF382" s="74">
        <f t="shared" si="117"/>
        <v>0</v>
      </c>
      <c r="AG382" s="71">
        <f>VLOOKUP(A382,OM_SIAFI!$B:$F,5,0)</f>
        <v>0</v>
      </c>
      <c r="AH382" s="74">
        <f t="shared" si="118"/>
        <v>0</v>
      </c>
      <c r="AI382" s="86">
        <f t="shared" si="119"/>
        <v>64</v>
      </c>
      <c r="AJ382" s="166">
        <f t="shared" si="121"/>
        <v>381</v>
      </c>
    </row>
    <row r="383" spans="1:36" x14ac:dyDescent="0.25">
      <c r="A383" s="55">
        <v>795600</v>
      </c>
      <c r="B383" s="55" t="s">
        <v>597</v>
      </c>
      <c r="C383" s="56">
        <v>0</v>
      </c>
      <c r="D383" s="63">
        <f t="shared" si="120"/>
        <v>0</v>
      </c>
      <c r="E383" s="70" t="str" cm="1">
        <f t="array" ref="E383">_xlfn.IFS(D383&gt;20%,"10",D383&gt;10%,"7",D383&gt;0%,"4",D383=0,"0")</f>
        <v>0</v>
      </c>
      <c r="F383" s="74">
        <f t="shared" si="102"/>
        <v>0</v>
      </c>
      <c r="G383" s="56">
        <f>VLOOKUP(A383,PAGAMENTO!$A:$C,3,0)</f>
        <v>6026002.2700000005</v>
      </c>
      <c r="H383" s="57">
        <f t="shared" si="103"/>
        <v>2.299106019933745E-4</v>
      </c>
      <c r="I383" s="70" t="str" cm="1">
        <f t="array" ref="I383">_xlfn.IFS(H383&gt;20%,"10",H383&gt;10%,"7",H383&gt;0%,"4",H383=0,"0")</f>
        <v>4</v>
      </c>
      <c r="J383" s="74">
        <f t="shared" si="104"/>
        <v>12</v>
      </c>
      <c r="K383" s="56">
        <f>VLOOKUP(A383,MUNIC!C:E,3,0)</f>
        <v>0</v>
      </c>
      <c r="L383" s="57">
        <f t="shared" si="105"/>
        <v>0</v>
      </c>
      <c r="M383" s="70" t="str">
        <f t="shared" si="106"/>
        <v>0</v>
      </c>
      <c r="N383" s="74">
        <f t="shared" si="107"/>
        <v>0</v>
      </c>
      <c r="O383" s="56">
        <v>0</v>
      </c>
      <c r="P383" s="56">
        <v>0</v>
      </c>
      <c r="Q383" s="72">
        <f t="shared" si="108"/>
        <v>0</v>
      </c>
      <c r="R383" s="57">
        <f t="shared" si="109"/>
        <v>0</v>
      </c>
      <c r="S383" s="70" t="str" cm="1">
        <f t="array" ref="S383">_xlfn.IFS(R383&gt;20%,"10",R383&gt;10%,"7",R383&gt;0%,"4",R383=0,"0")</f>
        <v>0</v>
      </c>
      <c r="T383" s="74">
        <f t="shared" si="110"/>
        <v>0</v>
      </c>
      <c r="U383" s="55" t="s">
        <v>772</v>
      </c>
      <c r="V383" s="71" t="str">
        <f t="shared" si="111"/>
        <v>10</v>
      </c>
      <c r="W383" s="74">
        <f t="shared" si="112"/>
        <v>40</v>
      </c>
      <c r="X383" s="56">
        <v>0</v>
      </c>
      <c r="Y383" s="57">
        <v>0</v>
      </c>
      <c r="Z383" s="71" t="str">
        <f t="shared" si="113"/>
        <v>4</v>
      </c>
      <c r="AA383" s="74">
        <f t="shared" si="114"/>
        <v>12</v>
      </c>
      <c r="AB383" s="55">
        <f>VLOOKUP(A383,'OM em FOCO'!$B:$G,6,0)</f>
        <v>0</v>
      </c>
      <c r="AC383" s="71">
        <f t="shared" si="115"/>
        <v>0</v>
      </c>
      <c r="AD383" s="74">
        <f t="shared" si="116"/>
        <v>0</v>
      </c>
      <c r="AE383" s="71">
        <f>VLOOKUP(A383,OM_SIAFI!$B:$E,4,0)</f>
        <v>0</v>
      </c>
      <c r="AF383" s="74">
        <f t="shared" si="117"/>
        <v>0</v>
      </c>
      <c r="AG383" s="71">
        <f>VLOOKUP(A383,OM_SIAFI!$B:$F,5,0)</f>
        <v>0</v>
      </c>
      <c r="AH383" s="74">
        <f t="shared" si="118"/>
        <v>0</v>
      </c>
      <c r="AI383" s="86">
        <f t="shared" si="119"/>
        <v>64</v>
      </c>
      <c r="AJ383" s="166">
        <f t="shared" si="121"/>
        <v>382</v>
      </c>
    </row>
    <row r="384" spans="1:36" x14ac:dyDescent="0.25">
      <c r="A384" s="55">
        <v>784127</v>
      </c>
      <c r="B384" s="55" t="s">
        <v>399</v>
      </c>
      <c r="C384" s="56">
        <v>0</v>
      </c>
      <c r="D384" s="63">
        <f t="shared" si="120"/>
        <v>0</v>
      </c>
      <c r="E384" s="70" t="str" cm="1">
        <f t="array" ref="E384">_xlfn.IFS(D384&gt;20%,"10",D384&gt;10%,"7",D384&gt;0%,"4",D384=0,"0")</f>
        <v>0</v>
      </c>
      <c r="F384" s="74">
        <f t="shared" si="102"/>
        <v>0</v>
      </c>
      <c r="G384" s="56">
        <f>VLOOKUP(A384,PAGAMENTO!$A:$C,3,0)</f>
        <v>5749450.5100000007</v>
      </c>
      <c r="H384" s="57">
        <f t="shared" si="103"/>
        <v>2.193592980317968E-4</v>
      </c>
      <c r="I384" s="70" t="str" cm="1">
        <f t="array" ref="I384">_xlfn.IFS(H384&gt;20%,"10",H384&gt;10%,"7",H384&gt;0%,"4",H384=0,"0")</f>
        <v>4</v>
      </c>
      <c r="J384" s="74">
        <f t="shared" si="104"/>
        <v>12</v>
      </c>
      <c r="K384" s="56">
        <f>VLOOKUP(A384,MUNIC!C:E,3,0)</f>
        <v>0</v>
      </c>
      <c r="L384" s="57">
        <f t="shared" si="105"/>
        <v>0</v>
      </c>
      <c r="M384" s="70" t="str">
        <f t="shared" si="106"/>
        <v>0</v>
      </c>
      <c r="N384" s="74">
        <f t="shared" si="107"/>
        <v>0</v>
      </c>
      <c r="O384" s="56">
        <v>0</v>
      </c>
      <c r="P384" s="56">
        <v>0</v>
      </c>
      <c r="Q384" s="72">
        <f t="shared" si="108"/>
        <v>0</v>
      </c>
      <c r="R384" s="57">
        <f t="shared" si="109"/>
        <v>0</v>
      </c>
      <c r="S384" s="70" t="str" cm="1">
        <f t="array" ref="S384">_xlfn.IFS(R384&gt;20%,"10",R384&gt;10%,"7",R384&gt;0%,"4",R384=0,"0")</f>
        <v>0</v>
      </c>
      <c r="T384" s="74">
        <f t="shared" si="110"/>
        <v>0</v>
      </c>
      <c r="U384" s="55" t="s">
        <v>772</v>
      </c>
      <c r="V384" s="71" t="str">
        <f t="shared" si="111"/>
        <v>10</v>
      </c>
      <c r="W384" s="74">
        <f t="shared" si="112"/>
        <v>40</v>
      </c>
      <c r="X384" s="55">
        <f>VLOOKUP(A384,'NOTAS AUDITORIA-CONTINUA-OM'!$A:$C,3,0)</f>
        <v>1</v>
      </c>
      <c r="Y384" s="57">
        <f>VLOOKUP(A384,'NOTAS AUDITORIA-CONTINUA-OM'!$A:$D,4,0)</f>
        <v>1.6846361185983828E-4</v>
      </c>
      <c r="Z384" s="71" t="str">
        <f t="shared" si="113"/>
        <v>4</v>
      </c>
      <c r="AA384" s="74">
        <f t="shared" si="114"/>
        <v>12</v>
      </c>
      <c r="AB384" s="55">
        <f>VLOOKUP(A384,'OM em FOCO'!$B:$G,6,0)</f>
        <v>0</v>
      </c>
      <c r="AC384" s="71">
        <f t="shared" si="115"/>
        <v>0</v>
      </c>
      <c r="AD384" s="74">
        <f t="shared" si="116"/>
        <v>0</v>
      </c>
      <c r="AE384" s="71">
        <f>VLOOKUP(A384,OM_SIAFI!$B:$E,4,0)</f>
        <v>0</v>
      </c>
      <c r="AF384" s="74">
        <f t="shared" si="117"/>
        <v>0</v>
      </c>
      <c r="AG384" s="71">
        <f>VLOOKUP(A384,OM_SIAFI!$B:$F,5,0)</f>
        <v>0</v>
      </c>
      <c r="AH384" s="74">
        <f t="shared" si="118"/>
        <v>0</v>
      </c>
      <c r="AI384" s="86">
        <f t="shared" si="119"/>
        <v>64</v>
      </c>
      <c r="AJ384" s="166">
        <f t="shared" si="121"/>
        <v>383</v>
      </c>
    </row>
    <row r="385" spans="1:36" x14ac:dyDescent="0.25">
      <c r="A385" s="55">
        <v>783323</v>
      </c>
      <c r="B385" s="55" t="s">
        <v>375</v>
      </c>
      <c r="C385" s="56">
        <v>0</v>
      </c>
      <c r="D385" s="63">
        <f t="shared" si="120"/>
        <v>0</v>
      </c>
      <c r="E385" s="70" t="str" cm="1">
        <f t="array" ref="E385">_xlfn.IFS(D385&gt;20%,"10",D385&gt;10%,"7",D385&gt;0%,"4",D385=0,"0")</f>
        <v>0</v>
      </c>
      <c r="F385" s="74">
        <f t="shared" si="102"/>
        <v>0</v>
      </c>
      <c r="G385" s="56">
        <f>VLOOKUP(A385,PAGAMENTO!$A:$C,3,0)</f>
        <v>5325917.03</v>
      </c>
      <c r="H385" s="57">
        <f t="shared" si="103"/>
        <v>2.0320018739954196E-4</v>
      </c>
      <c r="I385" s="70" t="str" cm="1">
        <f t="array" ref="I385">_xlfn.IFS(H385&gt;20%,"10",H385&gt;10%,"7",H385&gt;0%,"4",H385=0,"0")</f>
        <v>4</v>
      </c>
      <c r="J385" s="74">
        <f t="shared" si="104"/>
        <v>12</v>
      </c>
      <c r="K385" s="56">
        <f>VLOOKUP(A385,MUNIC!C:E,3,0)</f>
        <v>0</v>
      </c>
      <c r="L385" s="57">
        <f t="shared" si="105"/>
        <v>0</v>
      </c>
      <c r="M385" s="70" t="str">
        <f t="shared" si="106"/>
        <v>0</v>
      </c>
      <c r="N385" s="74">
        <f t="shared" si="107"/>
        <v>0</v>
      </c>
      <c r="O385" s="56">
        <v>0</v>
      </c>
      <c r="P385" s="56">
        <v>0</v>
      </c>
      <c r="Q385" s="72">
        <f t="shared" si="108"/>
        <v>0</v>
      </c>
      <c r="R385" s="57">
        <f t="shared" si="109"/>
        <v>0</v>
      </c>
      <c r="S385" s="70" t="str" cm="1">
        <f t="array" ref="S385">_xlfn.IFS(R385&gt;20%,"10",R385&gt;10%,"7",R385&gt;0%,"4",R385=0,"0")</f>
        <v>0</v>
      </c>
      <c r="T385" s="74">
        <f t="shared" si="110"/>
        <v>0</v>
      </c>
      <c r="U385" s="55" t="s">
        <v>772</v>
      </c>
      <c r="V385" s="71" t="str">
        <f t="shared" si="111"/>
        <v>10</v>
      </c>
      <c r="W385" s="74">
        <f t="shared" si="112"/>
        <v>40</v>
      </c>
      <c r="X385" s="55">
        <f>VLOOKUP(A385,'NOTAS AUDITORIA-CONTINUA-OM'!$A:$C,3,0)</f>
        <v>1</v>
      </c>
      <c r="Y385" s="57">
        <f>VLOOKUP(A385,'NOTAS AUDITORIA-CONTINUA-OM'!$A:$D,4,0)</f>
        <v>1.6846361185983828E-4</v>
      </c>
      <c r="Z385" s="71" t="str">
        <f t="shared" si="113"/>
        <v>4</v>
      </c>
      <c r="AA385" s="74">
        <f t="shared" si="114"/>
        <v>12</v>
      </c>
      <c r="AB385" s="55">
        <f>VLOOKUP(A385,'OM em FOCO'!$B:$G,6,0)</f>
        <v>0</v>
      </c>
      <c r="AC385" s="71">
        <f t="shared" si="115"/>
        <v>0</v>
      </c>
      <c r="AD385" s="74">
        <f t="shared" si="116"/>
        <v>0</v>
      </c>
      <c r="AE385" s="71">
        <f>VLOOKUP(A385,OM_SIAFI!$B:$E,4,0)</f>
        <v>0</v>
      </c>
      <c r="AF385" s="74">
        <f t="shared" si="117"/>
        <v>0</v>
      </c>
      <c r="AG385" s="71">
        <f>VLOOKUP(A385,OM_SIAFI!$B:$F,5,0)</f>
        <v>0</v>
      </c>
      <c r="AH385" s="74">
        <f t="shared" si="118"/>
        <v>0</v>
      </c>
      <c r="AI385" s="86">
        <f t="shared" si="119"/>
        <v>64</v>
      </c>
      <c r="AJ385" s="166">
        <f t="shared" si="121"/>
        <v>384</v>
      </c>
    </row>
    <row r="386" spans="1:36" x14ac:dyDescent="0.25">
      <c r="A386" s="55">
        <v>730010</v>
      </c>
      <c r="B386" s="55" t="s">
        <v>205</v>
      </c>
      <c r="C386" s="56">
        <v>0</v>
      </c>
      <c r="D386" s="63">
        <f t="shared" si="120"/>
        <v>0</v>
      </c>
      <c r="E386" s="70" t="str" cm="1">
        <f t="array" ref="E386">_xlfn.IFS(D386&gt;20%,"10",D386&gt;10%,"7",D386&gt;0%,"4",D386=0,"0")</f>
        <v>0</v>
      </c>
      <c r="F386" s="74">
        <f t="shared" ref="F386:F443" si="122">E386*4</f>
        <v>0</v>
      </c>
      <c r="G386" s="56">
        <f>VLOOKUP(A386,PAGAMENTO!$A:$C,3,0)</f>
        <v>5095290.91</v>
      </c>
      <c r="H386" s="57">
        <f t="shared" ref="H386:H443" si="123">G386/$G$446</f>
        <v>1.9440108847643513E-4</v>
      </c>
      <c r="I386" s="70" t="str" cm="1">
        <f t="array" ref="I386">_xlfn.IFS(H386&gt;20%,"10",H386&gt;10%,"7",H386&gt;0%,"4",H386=0,"0")</f>
        <v>4</v>
      </c>
      <c r="J386" s="74">
        <f t="shared" ref="J386:J443" si="124">+I386*3</f>
        <v>12</v>
      </c>
      <c r="K386" s="56">
        <f>VLOOKUP(A386,MUNIC!C:E,3,0)</f>
        <v>0</v>
      </c>
      <c r="L386" s="57">
        <f t="shared" ref="L386:L444" si="125">K386/$K$444</f>
        <v>0</v>
      </c>
      <c r="M386" s="70" t="str">
        <f t="shared" ref="M386:M443" si="126">_xlfn.IFS(L386&gt;20%,"10",L386&gt;10%,"7",L386&gt;0%,"4",L386=0,"0")</f>
        <v>0</v>
      </c>
      <c r="N386" s="74">
        <f t="shared" ref="N386:N443" si="127">+M386*2</f>
        <v>0</v>
      </c>
      <c r="O386" s="56">
        <v>0</v>
      </c>
      <c r="P386" s="56">
        <v>0</v>
      </c>
      <c r="Q386" s="72">
        <f t="shared" ref="Q386:Q443" si="128">SUM(O386:P386)</f>
        <v>0</v>
      </c>
      <c r="R386" s="57">
        <f t="shared" ref="R386:R444" si="129">Q386/$Q$444</f>
        <v>0</v>
      </c>
      <c r="S386" s="70" t="str" cm="1">
        <f t="array" ref="S386">_xlfn.IFS(R386&gt;20%,"10",R386&gt;10%,"7",R386&gt;0%,"4",R386=0,"0")</f>
        <v>0</v>
      </c>
      <c r="T386" s="74">
        <f t="shared" ref="T386:T443" si="130">+S386*2</f>
        <v>0</v>
      </c>
      <c r="U386" s="55" t="s">
        <v>772</v>
      </c>
      <c r="V386" s="71" t="str">
        <f t="shared" ref="V386:V443" si="131">IF(U386=1,"0",IF(U386=2,"2",IF(U386=3,"4",IF(U386=4,"6",IF(U386=5,"8",IF(U386&gt;5,"10"))))))</f>
        <v>10</v>
      </c>
      <c r="W386" s="74">
        <f t="shared" ref="W386:W443" si="132">+V386*4</f>
        <v>40</v>
      </c>
      <c r="X386" s="56">
        <v>0</v>
      </c>
      <c r="Y386" s="57">
        <v>0</v>
      </c>
      <c r="Z386" s="71" t="str">
        <f t="shared" ref="Z386:Z443" si="133">IF(Y386&lt;21%,"4",IF(Y386&lt;31%,"7",IF(Y386&gt;30%,"10")))</f>
        <v>4</v>
      </c>
      <c r="AA386" s="74">
        <f t="shared" ref="AA386:AA443" si="134">+Z386*3</f>
        <v>12</v>
      </c>
      <c r="AB386" s="55">
        <f>VLOOKUP(A386,'OM em FOCO'!$B:$G,6,0)</f>
        <v>0</v>
      </c>
      <c r="AC386" s="71">
        <f t="shared" ref="AC386:AC443" si="135">IF(AB386=0,0,2)</f>
        <v>0</v>
      </c>
      <c r="AD386" s="74">
        <f t="shared" ref="AD386:AD443" si="136">+AC386*2</f>
        <v>0</v>
      </c>
      <c r="AE386" s="71">
        <f>VLOOKUP(A386,OM_SIAFI!$B:$E,4,0)</f>
        <v>0</v>
      </c>
      <c r="AF386" s="74">
        <f t="shared" ref="AF386:AF443" si="137">+AE386*1</f>
        <v>0</v>
      </c>
      <c r="AG386" s="71">
        <f>VLOOKUP(A386,OM_SIAFI!$B:$F,5,0)</f>
        <v>0</v>
      </c>
      <c r="AH386" s="74">
        <f t="shared" ref="AH386:AH443" si="138">+AG386*1</f>
        <v>0</v>
      </c>
      <c r="AI386" s="86">
        <f t="shared" ref="AI386:AI443" si="139">SUM(F386,J386,N386,T386,W386,AA386,AD386,AF386,AH386)</f>
        <v>64</v>
      </c>
      <c r="AJ386" s="166">
        <f t="shared" si="121"/>
        <v>385</v>
      </c>
    </row>
    <row r="387" spans="1:36" x14ac:dyDescent="0.25">
      <c r="A387" s="55">
        <v>781362</v>
      </c>
      <c r="B387" s="55" t="s">
        <v>334</v>
      </c>
      <c r="C387" s="56">
        <v>0</v>
      </c>
      <c r="D387" s="63">
        <f t="shared" ref="D387:D443" si="140">C387/$C$446</f>
        <v>0</v>
      </c>
      <c r="E387" s="70" t="str" cm="1">
        <f t="array" ref="E387">_xlfn.IFS(D387&gt;20%,"10",D387&gt;10%,"7",D387&gt;0%,"4",D387=0,"0")</f>
        <v>0</v>
      </c>
      <c r="F387" s="74">
        <f t="shared" si="122"/>
        <v>0</v>
      </c>
      <c r="G387" s="56">
        <f>VLOOKUP(A387,PAGAMENTO!$A:$C,3,0)</f>
        <v>4842847.3899999997</v>
      </c>
      <c r="H387" s="57">
        <f t="shared" si="123"/>
        <v>1.8476958834549897E-4</v>
      </c>
      <c r="I387" s="70" t="str" cm="1">
        <f t="array" ref="I387">_xlfn.IFS(H387&gt;20%,"10",H387&gt;10%,"7",H387&gt;0%,"4",H387=0,"0")</f>
        <v>4</v>
      </c>
      <c r="J387" s="74">
        <f t="shared" si="124"/>
        <v>12</v>
      </c>
      <c r="K387" s="56">
        <f>VLOOKUP(A387,MUNIC!C:E,3,0)</f>
        <v>0</v>
      </c>
      <c r="L387" s="57">
        <f t="shared" si="125"/>
        <v>0</v>
      </c>
      <c r="M387" s="70" t="str">
        <f t="shared" si="126"/>
        <v>0</v>
      </c>
      <c r="N387" s="74">
        <f t="shared" si="127"/>
        <v>0</v>
      </c>
      <c r="O387" s="56">
        <v>0</v>
      </c>
      <c r="P387" s="56">
        <v>0</v>
      </c>
      <c r="Q387" s="72">
        <f t="shared" si="128"/>
        <v>0</v>
      </c>
      <c r="R387" s="57">
        <f t="shared" si="129"/>
        <v>0</v>
      </c>
      <c r="S387" s="70" t="str" cm="1">
        <f t="array" ref="S387">_xlfn.IFS(R387&gt;20%,"10",R387&gt;10%,"7",R387&gt;0%,"4",R387=0,"0")</f>
        <v>0</v>
      </c>
      <c r="T387" s="74">
        <f t="shared" si="130"/>
        <v>0</v>
      </c>
      <c r="U387" s="55" t="s">
        <v>772</v>
      </c>
      <c r="V387" s="71" t="str">
        <f t="shared" si="131"/>
        <v>10</v>
      </c>
      <c r="W387" s="74">
        <f t="shared" si="132"/>
        <v>40</v>
      </c>
      <c r="X387" s="56">
        <v>0</v>
      </c>
      <c r="Y387" s="57">
        <v>0</v>
      </c>
      <c r="Z387" s="71" t="str">
        <f t="shared" si="133"/>
        <v>4</v>
      </c>
      <c r="AA387" s="74">
        <f t="shared" si="134"/>
        <v>12</v>
      </c>
      <c r="AB387" s="55">
        <f>VLOOKUP(A387,'OM em FOCO'!$B:$G,6,0)</f>
        <v>0</v>
      </c>
      <c r="AC387" s="71">
        <f t="shared" si="135"/>
        <v>0</v>
      </c>
      <c r="AD387" s="74">
        <f t="shared" si="136"/>
        <v>0</v>
      </c>
      <c r="AE387" s="71">
        <f>VLOOKUP(A387,OM_SIAFI!$B:$E,4,0)</f>
        <v>0</v>
      </c>
      <c r="AF387" s="74">
        <f t="shared" si="137"/>
        <v>0</v>
      </c>
      <c r="AG387" s="71">
        <f>VLOOKUP(A387,OM_SIAFI!$B:$F,5,0)</f>
        <v>0</v>
      </c>
      <c r="AH387" s="74">
        <f t="shared" si="138"/>
        <v>0</v>
      </c>
      <c r="AI387" s="86">
        <f t="shared" si="139"/>
        <v>64</v>
      </c>
      <c r="AJ387" s="166">
        <f t="shared" si="121"/>
        <v>386</v>
      </c>
    </row>
    <row r="388" spans="1:36" x14ac:dyDescent="0.25">
      <c r="A388" s="55">
        <v>784322</v>
      </c>
      <c r="B388" s="55" t="s">
        <v>406</v>
      </c>
      <c r="C388" s="56">
        <v>0</v>
      </c>
      <c r="D388" s="63">
        <f t="shared" si="140"/>
        <v>0</v>
      </c>
      <c r="E388" s="70" t="str" cm="1">
        <f t="array" ref="E388">_xlfn.IFS(D388&gt;20%,"10",D388&gt;10%,"7",D388&gt;0%,"4",D388=0,"0")</f>
        <v>0</v>
      </c>
      <c r="F388" s="74">
        <f t="shared" si="122"/>
        <v>0</v>
      </c>
      <c r="G388" s="56">
        <f>VLOOKUP(A388,PAGAMENTO!$A:$C,3,0)</f>
        <v>4254652.84</v>
      </c>
      <c r="H388" s="57">
        <f t="shared" si="123"/>
        <v>1.6232814922541015E-4</v>
      </c>
      <c r="I388" s="70" t="str" cm="1">
        <f t="array" ref="I388">_xlfn.IFS(H388&gt;20%,"10",H388&gt;10%,"7",H388&gt;0%,"4",H388=0,"0")</f>
        <v>4</v>
      </c>
      <c r="J388" s="74">
        <f t="shared" si="124"/>
        <v>12</v>
      </c>
      <c r="K388" s="56">
        <f>VLOOKUP(A388,MUNIC!C:E,3,0)</f>
        <v>0</v>
      </c>
      <c r="L388" s="57">
        <f t="shared" si="125"/>
        <v>0</v>
      </c>
      <c r="M388" s="70" t="str">
        <f t="shared" si="126"/>
        <v>0</v>
      </c>
      <c r="N388" s="74">
        <f t="shared" si="127"/>
        <v>0</v>
      </c>
      <c r="O388" s="56">
        <v>0</v>
      </c>
      <c r="P388" s="56">
        <v>0</v>
      </c>
      <c r="Q388" s="72">
        <f t="shared" si="128"/>
        <v>0</v>
      </c>
      <c r="R388" s="57">
        <f t="shared" si="129"/>
        <v>0</v>
      </c>
      <c r="S388" s="70" t="str" cm="1">
        <f t="array" ref="S388">_xlfn.IFS(R388&gt;20%,"10",R388&gt;10%,"7",R388&gt;0%,"4",R388=0,"0")</f>
        <v>0</v>
      </c>
      <c r="T388" s="74">
        <f t="shared" si="130"/>
        <v>0</v>
      </c>
      <c r="U388" s="55" t="s">
        <v>772</v>
      </c>
      <c r="V388" s="71" t="str">
        <f t="shared" si="131"/>
        <v>10</v>
      </c>
      <c r="W388" s="74">
        <f t="shared" si="132"/>
        <v>40</v>
      </c>
      <c r="X388" s="56">
        <v>0</v>
      </c>
      <c r="Y388" s="57">
        <v>0</v>
      </c>
      <c r="Z388" s="71" t="str">
        <f t="shared" si="133"/>
        <v>4</v>
      </c>
      <c r="AA388" s="74">
        <f t="shared" si="134"/>
        <v>12</v>
      </c>
      <c r="AB388" s="55">
        <f>VLOOKUP(A388,'OM em FOCO'!$B:$G,6,0)</f>
        <v>0</v>
      </c>
      <c r="AC388" s="71">
        <f t="shared" si="135"/>
        <v>0</v>
      </c>
      <c r="AD388" s="74">
        <f t="shared" si="136"/>
        <v>0</v>
      </c>
      <c r="AE388" s="71">
        <f>VLOOKUP(A388,OM_SIAFI!$B:$E,4,0)</f>
        <v>0</v>
      </c>
      <c r="AF388" s="74">
        <f t="shared" si="137"/>
        <v>0</v>
      </c>
      <c r="AG388" s="71">
        <f>VLOOKUP(A388,OM_SIAFI!$B:$F,5,0)</f>
        <v>0</v>
      </c>
      <c r="AH388" s="74">
        <f t="shared" si="138"/>
        <v>0</v>
      </c>
      <c r="AI388" s="86">
        <f t="shared" si="139"/>
        <v>64</v>
      </c>
      <c r="AJ388" s="166">
        <f t="shared" ref="AJ388:AJ446" si="141">+AJ387+1</f>
        <v>387</v>
      </c>
    </row>
    <row r="389" spans="1:36" x14ac:dyDescent="0.25">
      <c r="A389" s="55">
        <v>783351</v>
      </c>
      <c r="B389" s="55" t="s">
        <v>379</v>
      </c>
      <c r="C389" s="56">
        <v>0</v>
      </c>
      <c r="D389" s="63">
        <f t="shared" si="140"/>
        <v>0</v>
      </c>
      <c r="E389" s="70" t="str" cm="1">
        <f t="array" ref="E389">_xlfn.IFS(D389&gt;20%,"10",D389&gt;10%,"7",D389&gt;0%,"4",D389=0,"0")</f>
        <v>0</v>
      </c>
      <c r="F389" s="74">
        <f t="shared" si="122"/>
        <v>0</v>
      </c>
      <c r="G389" s="56">
        <f>VLOOKUP(A389,PAGAMENTO!$A:$C,3,0)</f>
        <v>4247813.88</v>
      </c>
      <c r="H389" s="57">
        <f t="shared" si="123"/>
        <v>1.6206722177464626E-4</v>
      </c>
      <c r="I389" s="70" t="str" cm="1">
        <f t="array" ref="I389">_xlfn.IFS(H389&gt;20%,"10",H389&gt;10%,"7",H389&gt;0%,"4",H389=0,"0")</f>
        <v>4</v>
      </c>
      <c r="J389" s="74">
        <f t="shared" si="124"/>
        <v>12</v>
      </c>
      <c r="K389" s="56">
        <f>VLOOKUP(A389,MUNIC!C:E,3,0)</f>
        <v>0</v>
      </c>
      <c r="L389" s="57">
        <f t="shared" si="125"/>
        <v>0</v>
      </c>
      <c r="M389" s="70" t="str">
        <f t="shared" si="126"/>
        <v>0</v>
      </c>
      <c r="N389" s="74">
        <f t="shared" si="127"/>
        <v>0</v>
      </c>
      <c r="O389" s="56">
        <v>0</v>
      </c>
      <c r="P389" s="56">
        <v>0</v>
      </c>
      <c r="Q389" s="72">
        <f t="shared" si="128"/>
        <v>0</v>
      </c>
      <c r="R389" s="57">
        <f t="shared" si="129"/>
        <v>0</v>
      </c>
      <c r="S389" s="70" t="str" cm="1">
        <f t="array" ref="S389">_xlfn.IFS(R389&gt;20%,"10",R389&gt;10%,"7",R389&gt;0%,"4",R389=0,"0")</f>
        <v>0</v>
      </c>
      <c r="T389" s="74">
        <f t="shared" si="130"/>
        <v>0</v>
      </c>
      <c r="U389" s="55" t="s">
        <v>772</v>
      </c>
      <c r="V389" s="71" t="str">
        <f t="shared" si="131"/>
        <v>10</v>
      </c>
      <c r="W389" s="74">
        <f t="shared" si="132"/>
        <v>40</v>
      </c>
      <c r="X389" s="56">
        <v>0</v>
      </c>
      <c r="Y389" s="57">
        <v>0</v>
      </c>
      <c r="Z389" s="71" t="str">
        <f t="shared" si="133"/>
        <v>4</v>
      </c>
      <c r="AA389" s="74">
        <f t="shared" si="134"/>
        <v>12</v>
      </c>
      <c r="AB389" s="55">
        <f>VLOOKUP(A389,'OM em FOCO'!$B:$G,6,0)</f>
        <v>0</v>
      </c>
      <c r="AC389" s="71">
        <f t="shared" si="135"/>
        <v>0</v>
      </c>
      <c r="AD389" s="74">
        <f t="shared" si="136"/>
        <v>0</v>
      </c>
      <c r="AE389" s="71">
        <f>VLOOKUP(A389,OM_SIAFI!$B:$E,4,0)</f>
        <v>0</v>
      </c>
      <c r="AF389" s="74">
        <f t="shared" si="137"/>
        <v>0</v>
      </c>
      <c r="AG389" s="71">
        <f>VLOOKUP(A389,OM_SIAFI!$B:$F,5,0)</f>
        <v>0</v>
      </c>
      <c r="AH389" s="74">
        <f t="shared" si="138"/>
        <v>0</v>
      </c>
      <c r="AI389" s="86">
        <f t="shared" si="139"/>
        <v>64</v>
      </c>
      <c r="AJ389" s="166">
        <f t="shared" si="141"/>
        <v>388</v>
      </c>
    </row>
    <row r="390" spans="1:36" x14ac:dyDescent="0.25">
      <c r="A390" s="55">
        <v>781335</v>
      </c>
      <c r="B390" s="55" t="s">
        <v>331</v>
      </c>
      <c r="C390" s="56">
        <v>0</v>
      </c>
      <c r="D390" s="63">
        <f t="shared" si="140"/>
        <v>0</v>
      </c>
      <c r="E390" s="70" t="str" cm="1">
        <f t="array" ref="E390">_xlfn.IFS(D390&gt;20%,"10",D390&gt;10%,"7",D390&gt;0%,"4",D390=0,"0")</f>
        <v>0</v>
      </c>
      <c r="F390" s="74">
        <f t="shared" si="122"/>
        <v>0</v>
      </c>
      <c r="G390" s="56">
        <f>VLOOKUP(A390,PAGAMENTO!$A:$C,3,0)</f>
        <v>4173060.69</v>
      </c>
      <c r="H390" s="57">
        <f t="shared" si="123"/>
        <v>1.5921515665024579E-4</v>
      </c>
      <c r="I390" s="70" t="str" cm="1">
        <f t="array" ref="I390">_xlfn.IFS(H390&gt;20%,"10",H390&gt;10%,"7",H390&gt;0%,"4",H390=0,"0")</f>
        <v>4</v>
      </c>
      <c r="J390" s="74">
        <f t="shared" si="124"/>
        <v>12</v>
      </c>
      <c r="K390" s="56">
        <f>VLOOKUP(A390,MUNIC!C:E,3,0)</f>
        <v>0</v>
      </c>
      <c r="L390" s="57">
        <f t="shared" si="125"/>
        <v>0</v>
      </c>
      <c r="M390" s="70" t="str">
        <f t="shared" si="126"/>
        <v>0</v>
      </c>
      <c r="N390" s="74">
        <f t="shared" si="127"/>
        <v>0</v>
      </c>
      <c r="O390" s="56">
        <v>0</v>
      </c>
      <c r="P390" s="56">
        <v>0</v>
      </c>
      <c r="Q390" s="72">
        <f t="shared" si="128"/>
        <v>0</v>
      </c>
      <c r="R390" s="57">
        <f t="shared" si="129"/>
        <v>0</v>
      </c>
      <c r="S390" s="70" t="str" cm="1">
        <f t="array" ref="S390">_xlfn.IFS(R390&gt;20%,"10",R390&gt;10%,"7",R390&gt;0%,"4",R390=0,"0")</f>
        <v>0</v>
      </c>
      <c r="T390" s="74">
        <f t="shared" si="130"/>
        <v>0</v>
      </c>
      <c r="U390" s="55" t="s">
        <v>772</v>
      </c>
      <c r="V390" s="71" t="str">
        <f t="shared" si="131"/>
        <v>10</v>
      </c>
      <c r="W390" s="74">
        <f t="shared" si="132"/>
        <v>40</v>
      </c>
      <c r="X390" s="56">
        <v>0</v>
      </c>
      <c r="Y390" s="57">
        <v>0</v>
      </c>
      <c r="Z390" s="71" t="str">
        <f t="shared" si="133"/>
        <v>4</v>
      </c>
      <c r="AA390" s="74">
        <f t="shared" si="134"/>
        <v>12</v>
      </c>
      <c r="AB390" s="55">
        <f>VLOOKUP(A390,'OM em FOCO'!$B:$G,6,0)</f>
        <v>0</v>
      </c>
      <c r="AC390" s="71">
        <f t="shared" si="135"/>
        <v>0</v>
      </c>
      <c r="AD390" s="74">
        <f t="shared" si="136"/>
        <v>0</v>
      </c>
      <c r="AE390" s="71">
        <f>VLOOKUP(A390,OM_SIAFI!$B:$E,4,0)</f>
        <v>0</v>
      </c>
      <c r="AF390" s="74">
        <f t="shared" si="137"/>
        <v>0</v>
      </c>
      <c r="AG390" s="71">
        <f>VLOOKUP(A390,OM_SIAFI!$B:$F,5,0)</f>
        <v>0</v>
      </c>
      <c r="AH390" s="74">
        <f t="shared" si="138"/>
        <v>0</v>
      </c>
      <c r="AI390" s="86">
        <f t="shared" si="139"/>
        <v>64</v>
      </c>
      <c r="AJ390" s="166">
        <f t="shared" si="141"/>
        <v>389</v>
      </c>
    </row>
    <row r="391" spans="1:36" x14ac:dyDescent="0.25">
      <c r="A391" s="55">
        <v>786511</v>
      </c>
      <c r="B391" s="55" t="s">
        <v>461</v>
      </c>
      <c r="C391" s="56">
        <v>0</v>
      </c>
      <c r="D391" s="63">
        <f t="shared" si="140"/>
        <v>0</v>
      </c>
      <c r="E391" s="70" t="str" cm="1">
        <f t="array" ref="E391">_xlfn.IFS(D391&gt;20%,"10",D391&gt;10%,"7",D391&gt;0%,"4",D391=0,"0")</f>
        <v>0</v>
      </c>
      <c r="F391" s="74">
        <f t="shared" si="122"/>
        <v>0</v>
      </c>
      <c r="G391" s="56">
        <f>VLOOKUP(A391,PAGAMENTO!$A:$C,3,0)</f>
        <v>4008499.86</v>
      </c>
      <c r="H391" s="57">
        <f t="shared" si="123"/>
        <v>1.52936652628071E-4</v>
      </c>
      <c r="I391" s="70" t="str" cm="1">
        <f t="array" ref="I391">_xlfn.IFS(H391&gt;20%,"10",H391&gt;10%,"7",H391&gt;0%,"4",H391=0,"0")</f>
        <v>4</v>
      </c>
      <c r="J391" s="74">
        <f t="shared" si="124"/>
        <v>12</v>
      </c>
      <c r="K391" s="56">
        <f>VLOOKUP(A391,MUNIC!C:E,3,0)</f>
        <v>0</v>
      </c>
      <c r="L391" s="57">
        <f t="shared" si="125"/>
        <v>0</v>
      </c>
      <c r="M391" s="70" t="str">
        <f t="shared" si="126"/>
        <v>0</v>
      </c>
      <c r="N391" s="74">
        <f t="shared" si="127"/>
        <v>0</v>
      </c>
      <c r="O391" s="56">
        <v>0</v>
      </c>
      <c r="P391" s="56">
        <v>0</v>
      </c>
      <c r="Q391" s="72">
        <f t="shared" si="128"/>
        <v>0</v>
      </c>
      <c r="R391" s="57">
        <f t="shared" si="129"/>
        <v>0</v>
      </c>
      <c r="S391" s="70" t="str" cm="1">
        <f t="array" ref="S391">_xlfn.IFS(R391&gt;20%,"10",R391&gt;10%,"7",R391&gt;0%,"4",R391=0,"0")</f>
        <v>0</v>
      </c>
      <c r="T391" s="74">
        <f t="shared" si="130"/>
        <v>0</v>
      </c>
      <c r="U391" s="55" t="s">
        <v>772</v>
      </c>
      <c r="V391" s="71" t="str">
        <f t="shared" si="131"/>
        <v>10</v>
      </c>
      <c r="W391" s="74">
        <f t="shared" si="132"/>
        <v>40</v>
      </c>
      <c r="X391" s="55">
        <f>VLOOKUP(A391,'NOTAS AUDITORIA-CONTINUA-OM'!$A:$C,3,0)</f>
        <v>1</v>
      </c>
      <c r="Y391" s="57">
        <f>VLOOKUP(A391,'NOTAS AUDITORIA-CONTINUA-OM'!$A:$D,4,0)</f>
        <v>1.6846361185983828E-4</v>
      </c>
      <c r="Z391" s="71" t="str">
        <f t="shared" si="133"/>
        <v>4</v>
      </c>
      <c r="AA391" s="74">
        <f t="shared" si="134"/>
        <v>12</v>
      </c>
      <c r="AB391" s="55">
        <f>VLOOKUP(A391,'OM em FOCO'!$B:$G,6,0)</f>
        <v>0</v>
      </c>
      <c r="AC391" s="71">
        <f t="shared" si="135"/>
        <v>0</v>
      </c>
      <c r="AD391" s="74">
        <f t="shared" si="136"/>
        <v>0</v>
      </c>
      <c r="AE391" s="71">
        <f>VLOOKUP(A391,OM_SIAFI!$B:$E,4,0)</f>
        <v>0</v>
      </c>
      <c r="AF391" s="74">
        <f t="shared" si="137"/>
        <v>0</v>
      </c>
      <c r="AG391" s="71">
        <f>VLOOKUP(A391,OM_SIAFI!$B:$F,5,0)</f>
        <v>0</v>
      </c>
      <c r="AH391" s="74">
        <f t="shared" si="138"/>
        <v>0</v>
      </c>
      <c r="AI391" s="86">
        <f t="shared" si="139"/>
        <v>64</v>
      </c>
      <c r="AJ391" s="166">
        <f t="shared" si="141"/>
        <v>390</v>
      </c>
    </row>
    <row r="392" spans="1:36" x14ac:dyDescent="0.25">
      <c r="A392" s="55">
        <v>791671</v>
      </c>
      <c r="B392" s="55" t="s">
        <v>568</v>
      </c>
      <c r="C392" s="56">
        <v>0</v>
      </c>
      <c r="D392" s="63">
        <f t="shared" si="140"/>
        <v>0</v>
      </c>
      <c r="E392" s="70" t="str" cm="1">
        <f t="array" ref="E392">_xlfn.IFS(D392&gt;20%,"10",D392&gt;10%,"7",D392&gt;0%,"4",D392=0,"0")</f>
        <v>0</v>
      </c>
      <c r="F392" s="74">
        <f t="shared" si="122"/>
        <v>0</v>
      </c>
      <c r="G392" s="56">
        <f>VLOOKUP(A392,PAGAMENTO!$A:$C,3,0)</f>
        <v>3790874.5399999996</v>
      </c>
      <c r="H392" s="57">
        <f t="shared" si="123"/>
        <v>1.4463357438674788E-4</v>
      </c>
      <c r="I392" s="70" t="str" cm="1">
        <f t="array" ref="I392">_xlfn.IFS(H392&gt;20%,"10",H392&gt;10%,"7",H392&gt;0%,"4",H392=0,"0")</f>
        <v>4</v>
      </c>
      <c r="J392" s="74">
        <f t="shared" si="124"/>
        <v>12</v>
      </c>
      <c r="K392" s="56">
        <f>VLOOKUP(A392,MUNIC!C:E,3,0)</f>
        <v>0</v>
      </c>
      <c r="L392" s="57">
        <f t="shared" si="125"/>
        <v>0</v>
      </c>
      <c r="M392" s="70" t="str">
        <f t="shared" si="126"/>
        <v>0</v>
      </c>
      <c r="N392" s="74">
        <f t="shared" si="127"/>
        <v>0</v>
      </c>
      <c r="O392" s="56">
        <v>0</v>
      </c>
      <c r="P392" s="56">
        <v>0</v>
      </c>
      <c r="Q392" s="72">
        <f t="shared" si="128"/>
        <v>0</v>
      </c>
      <c r="R392" s="57">
        <f t="shared" si="129"/>
        <v>0</v>
      </c>
      <c r="S392" s="70" t="str" cm="1">
        <f t="array" ref="S392">_xlfn.IFS(R392&gt;20%,"10",R392&gt;10%,"7",R392&gt;0%,"4",R392=0,"0")</f>
        <v>0</v>
      </c>
      <c r="T392" s="74">
        <f t="shared" si="130"/>
        <v>0</v>
      </c>
      <c r="U392" s="55" t="s">
        <v>772</v>
      </c>
      <c r="V392" s="71" t="str">
        <f t="shared" si="131"/>
        <v>10</v>
      </c>
      <c r="W392" s="74">
        <f t="shared" si="132"/>
        <v>40</v>
      </c>
      <c r="X392" s="56">
        <v>0</v>
      </c>
      <c r="Y392" s="57">
        <v>0</v>
      </c>
      <c r="Z392" s="71" t="str">
        <f t="shared" si="133"/>
        <v>4</v>
      </c>
      <c r="AA392" s="74">
        <f t="shared" si="134"/>
        <v>12</v>
      </c>
      <c r="AB392" s="55">
        <f>VLOOKUP(A392,'OM em FOCO'!$B:$G,6,0)</f>
        <v>0</v>
      </c>
      <c r="AC392" s="71">
        <f t="shared" si="135"/>
        <v>0</v>
      </c>
      <c r="AD392" s="74">
        <f t="shared" si="136"/>
        <v>0</v>
      </c>
      <c r="AE392" s="71">
        <f>VLOOKUP(A392,OM_SIAFI!$B:$E,4,0)</f>
        <v>0</v>
      </c>
      <c r="AF392" s="74">
        <f t="shared" si="137"/>
        <v>0</v>
      </c>
      <c r="AG392" s="71">
        <f>VLOOKUP(A392,OM_SIAFI!$B:$F,5,0)</f>
        <v>0</v>
      </c>
      <c r="AH392" s="74">
        <f t="shared" si="138"/>
        <v>0</v>
      </c>
      <c r="AI392" s="86">
        <f t="shared" si="139"/>
        <v>64</v>
      </c>
      <c r="AJ392" s="166">
        <f t="shared" si="141"/>
        <v>391</v>
      </c>
    </row>
    <row r="393" spans="1:36" x14ac:dyDescent="0.25">
      <c r="A393" s="55">
        <v>762412</v>
      </c>
      <c r="B393" s="55" t="s">
        <v>264</v>
      </c>
      <c r="C393" s="56">
        <v>0</v>
      </c>
      <c r="D393" s="63">
        <f t="shared" si="140"/>
        <v>0</v>
      </c>
      <c r="E393" s="70" t="str" cm="1">
        <f t="array" ref="E393">_xlfn.IFS(D393&gt;20%,"10",D393&gt;10%,"7",D393&gt;0%,"4",D393=0,"0")</f>
        <v>0</v>
      </c>
      <c r="F393" s="74">
        <f t="shared" si="122"/>
        <v>0</v>
      </c>
      <c r="G393" s="56">
        <f>VLOOKUP(A393,PAGAMENTO!$A:$C,3,0)</f>
        <v>3775290.79</v>
      </c>
      <c r="H393" s="57">
        <f t="shared" si="123"/>
        <v>1.440390061832722E-4</v>
      </c>
      <c r="I393" s="70" t="str" cm="1">
        <f t="array" ref="I393">_xlfn.IFS(H393&gt;20%,"10",H393&gt;10%,"7",H393&gt;0%,"4",H393=0,"0")</f>
        <v>4</v>
      </c>
      <c r="J393" s="74">
        <f t="shared" si="124"/>
        <v>12</v>
      </c>
      <c r="K393" s="56">
        <f>VLOOKUP(A393,MUNIC!C:E,3,0)</f>
        <v>0</v>
      </c>
      <c r="L393" s="57">
        <f t="shared" si="125"/>
        <v>0</v>
      </c>
      <c r="M393" s="70" t="str">
        <f t="shared" si="126"/>
        <v>0</v>
      </c>
      <c r="N393" s="74">
        <f t="shared" si="127"/>
        <v>0</v>
      </c>
      <c r="O393" s="56">
        <v>0</v>
      </c>
      <c r="P393" s="56">
        <v>0</v>
      </c>
      <c r="Q393" s="72">
        <f t="shared" si="128"/>
        <v>0</v>
      </c>
      <c r="R393" s="57">
        <f t="shared" si="129"/>
        <v>0</v>
      </c>
      <c r="S393" s="70" t="str" cm="1">
        <f t="array" ref="S393">_xlfn.IFS(R393&gt;20%,"10",R393&gt;10%,"7",R393&gt;0%,"4",R393=0,"0")</f>
        <v>0</v>
      </c>
      <c r="T393" s="74">
        <f t="shared" si="130"/>
        <v>0</v>
      </c>
      <c r="U393" s="55" t="s">
        <v>772</v>
      </c>
      <c r="V393" s="71" t="str">
        <f t="shared" si="131"/>
        <v>10</v>
      </c>
      <c r="W393" s="74">
        <f t="shared" si="132"/>
        <v>40</v>
      </c>
      <c r="X393" s="55">
        <f>VLOOKUP(A393,'NOTAS AUDITORIA-CONTINUA-OM'!$A:$C,3,0)</f>
        <v>2</v>
      </c>
      <c r="Y393" s="57">
        <f>VLOOKUP(A393,'NOTAS AUDITORIA-CONTINUA-OM'!$A:$D,4,0)</f>
        <v>3.3692722371967657E-4</v>
      </c>
      <c r="Z393" s="71" t="str">
        <f t="shared" si="133"/>
        <v>4</v>
      </c>
      <c r="AA393" s="74">
        <f t="shared" si="134"/>
        <v>12</v>
      </c>
      <c r="AB393" s="55">
        <f>VLOOKUP(A393,'OM em FOCO'!$B:$G,6,0)</f>
        <v>0</v>
      </c>
      <c r="AC393" s="71">
        <f t="shared" si="135"/>
        <v>0</v>
      </c>
      <c r="AD393" s="74">
        <f t="shared" si="136"/>
        <v>0</v>
      </c>
      <c r="AE393" s="71">
        <f>VLOOKUP(A393,OM_SIAFI!$B:$E,4,0)</f>
        <v>0</v>
      </c>
      <c r="AF393" s="74">
        <f t="shared" si="137"/>
        <v>0</v>
      </c>
      <c r="AG393" s="71">
        <f>VLOOKUP(A393,OM_SIAFI!$B:$F,5,0)</f>
        <v>0</v>
      </c>
      <c r="AH393" s="74">
        <f t="shared" si="138"/>
        <v>0</v>
      </c>
      <c r="AI393" s="86">
        <f t="shared" si="139"/>
        <v>64</v>
      </c>
      <c r="AJ393" s="166">
        <f t="shared" si="141"/>
        <v>392</v>
      </c>
    </row>
    <row r="394" spans="1:36" x14ac:dyDescent="0.25">
      <c r="A394" s="55">
        <v>788321</v>
      </c>
      <c r="B394" s="55" t="s">
        <v>494</v>
      </c>
      <c r="C394" s="56">
        <v>0</v>
      </c>
      <c r="D394" s="63">
        <f t="shared" si="140"/>
        <v>0</v>
      </c>
      <c r="E394" s="70" t="str" cm="1">
        <f t="array" ref="E394">_xlfn.IFS(D394&gt;20%,"10",D394&gt;10%,"7",D394&gt;0%,"4",D394=0,"0")</f>
        <v>0</v>
      </c>
      <c r="F394" s="74">
        <f t="shared" si="122"/>
        <v>0</v>
      </c>
      <c r="G394" s="56">
        <f>VLOOKUP(A394,PAGAMENTO!$A:$C,3,0)</f>
        <v>3743698.72</v>
      </c>
      <c r="H394" s="57">
        <f t="shared" si="123"/>
        <v>1.4283367111924861E-4</v>
      </c>
      <c r="I394" s="70" t="str" cm="1">
        <f t="array" ref="I394">_xlfn.IFS(H394&gt;20%,"10",H394&gt;10%,"7",H394&gt;0%,"4",H394=0,"0")</f>
        <v>4</v>
      </c>
      <c r="J394" s="74">
        <f t="shared" si="124"/>
        <v>12</v>
      </c>
      <c r="K394" s="56">
        <f>VLOOKUP(A394,MUNIC!C:E,3,0)</f>
        <v>0</v>
      </c>
      <c r="L394" s="57">
        <f t="shared" si="125"/>
        <v>0</v>
      </c>
      <c r="M394" s="70" t="str">
        <f t="shared" si="126"/>
        <v>0</v>
      </c>
      <c r="N394" s="74">
        <f t="shared" si="127"/>
        <v>0</v>
      </c>
      <c r="O394" s="56">
        <v>0</v>
      </c>
      <c r="P394" s="56">
        <v>0</v>
      </c>
      <c r="Q394" s="72">
        <f t="shared" si="128"/>
        <v>0</v>
      </c>
      <c r="R394" s="57">
        <f t="shared" si="129"/>
        <v>0</v>
      </c>
      <c r="S394" s="70" t="str" cm="1">
        <f t="array" ref="S394">_xlfn.IFS(R394&gt;20%,"10",R394&gt;10%,"7",R394&gt;0%,"4",R394=0,"0")</f>
        <v>0</v>
      </c>
      <c r="T394" s="74">
        <f t="shared" si="130"/>
        <v>0</v>
      </c>
      <c r="U394" s="55" t="s">
        <v>772</v>
      </c>
      <c r="V394" s="71" t="str">
        <f t="shared" si="131"/>
        <v>10</v>
      </c>
      <c r="W394" s="74">
        <f t="shared" si="132"/>
        <v>40</v>
      </c>
      <c r="X394" s="55">
        <f>VLOOKUP(A394,'NOTAS AUDITORIA-CONTINUA-OM'!$A:$C,3,0)</f>
        <v>1</v>
      </c>
      <c r="Y394" s="57">
        <f>VLOOKUP(A394,'NOTAS AUDITORIA-CONTINUA-OM'!$A:$D,4,0)</f>
        <v>1.6846361185983828E-4</v>
      </c>
      <c r="Z394" s="71" t="str">
        <f t="shared" si="133"/>
        <v>4</v>
      </c>
      <c r="AA394" s="74">
        <f t="shared" si="134"/>
        <v>12</v>
      </c>
      <c r="AB394" s="55">
        <f>VLOOKUP(A394,'OM em FOCO'!$B:$G,6,0)</f>
        <v>0</v>
      </c>
      <c r="AC394" s="71">
        <f t="shared" si="135"/>
        <v>0</v>
      </c>
      <c r="AD394" s="74">
        <f t="shared" si="136"/>
        <v>0</v>
      </c>
      <c r="AE394" s="71">
        <f>VLOOKUP(A394,OM_SIAFI!$B:$E,4,0)</f>
        <v>0</v>
      </c>
      <c r="AF394" s="74">
        <f t="shared" si="137"/>
        <v>0</v>
      </c>
      <c r="AG394" s="71">
        <f>VLOOKUP(A394,OM_SIAFI!$B:$F,5,0)</f>
        <v>0</v>
      </c>
      <c r="AH394" s="74">
        <f t="shared" si="138"/>
        <v>0</v>
      </c>
      <c r="AI394" s="86">
        <f t="shared" si="139"/>
        <v>64</v>
      </c>
      <c r="AJ394" s="166">
        <f t="shared" si="141"/>
        <v>393</v>
      </c>
    </row>
    <row r="395" spans="1:36" x14ac:dyDescent="0.25">
      <c r="A395" s="55">
        <v>786311</v>
      </c>
      <c r="B395" s="55" t="s">
        <v>455</v>
      </c>
      <c r="C395" s="56">
        <v>0</v>
      </c>
      <c r="D395" s="63">
        <f t="shared" si="140"/>
        <v>0</v>
      </c>
      <c r="E395" s="70" t="str" cm="1">
        <f t="array" ref="E395">_xlfn.IFS(D395&gt;20%,"10",D395&gt;10%,"7",D395&gt;0%,"4",D395=0,"0")</f>
        <v>0</v>
      </c>
      <c r="F395" s="74">
        <f t="shared" si="122"/>
        <v>0</v>
      </c>
      <c r="G395" s="56">
        <f>VLOOKUP(A395,PAGAMENTO!$A:$C,3,0)</f>
        <v>3527952.49</v>
      </c>
      <c r="H395" s="57">
        <f t="shared" si="123"/>
        <v>1.3460228596626873E-4</v>
      </c>
      <c r="I395" s="70" t="str" cm="1">
        <f t="array" ref="I395">_xlfn.IFS(H395&gt;20%,"10",H395&gt;10%,"7",H395&gt;0%,"4",H395=0,"0")</f>
        <v>4</v>
      </c>
      <c r="J395" s="74">
        <f t="shared" si="124"/>
        <v>12</v>
      </c>
      <c r="K395" s="56">
        <f>VLOOKUP(A395,MUNIC!C:E,3,0)</f>
        <v>0</v>
      </c>
      <c r="L395" s="57">
        <f t="shared" si="125"/>
        <v>0</v>
      </c>
      <c r="M395" s="70" t="str">
        <f t="shared" si="126"/>
        <v>0</v>
      </c>
      <c r="N395" s="74">
        <f t="shared" si="127"/>
        <v>0</v>
      </c>
      <c r="O395" s="56">
        <v>0</v>
      </c>
      <c r="P395" s="56">
        <v>0</v>
      </c>
      <c r="Q395" s="72">
        <f t="shared" si="128"/>
        <v>0</v>
      </c>
      <c r="R395" s="57">
        <f t="shared" si="129"/>
        <v>0</v>
      </c>
      <c r="S395" s="70" t="str" cm="1">
        <f t="array" ref="S395">_xlfn.IFS(R395&gt;20%,"10",R395&gt;10%,"7",R395&gt;0%,"4",R395=0,"0")</f>
        <v>0</v>
      </c>
      <c r="T395" s="74">
        <f t="shared" si="130"/>
        <v>0</v>
      </c>
      <c r="U395" s="55" t="s">
        <v>772</v>
      </c>
      <c r="V395" s="71" t="str">
        <f t="shared" si="131"/>
        <v>10</v>
      </c>
      <c r="W395" s="74">
        <f t="shared" si="132"/>
        <v>40</v>
      </c>
      <c r="X395" s="56">
        <v>0</v>
      </c>
      <c r="Y395" s="57">
        <v>0</v>
      </c>
      <c r="Z395" s="71" t="str">
        <f t="shared" si="133"/>
        <v>4</v>
      </c>
      <c r="AA395" s="74">
        <f t="shared" si="134"/>
        <v>12</v>
      </c>
      <c r="AB395" s="55">
        <f>VLOOKUP(A395,'OM em FOCO'!$B:$G,6,0)</f>
        <v>0</v>
      </c>
      <c r="AC395" s="71">
        <f t="shared" si="135"/>
        <v>0</v>
      </c>
      <c r="AD395" s="74">
        <f t="shared" si="136"/>
        <v>0</v>
      </c>
      <c r="AE395" s="71">
        <f>VLOOKUP(A395,OM_SIAFI!$B:$E,4,0)</f>
        <v>0</v>
      </c>
      <c r="AF395" s="74">
        <f t="shared" si="137"/>
        <v>0</v>
      </c>
      <c r="AG395" s="71">
        <f>VLOOKUP(A395,OM_SIAFI!$B:$F,5,0)</f>
        <v>0</v>
      </c>
      <c r="AH395" s="74">
        <f t="shared" si="138"/>
        <v>0</v>
      </c>
      <c r="AI395" s="86">
        <f t="shared" si="139"/>
        <v>64</v>
      </c>
      <c r="AJ395" s="166">
        <f t="shared" si="141"/>
        <v>394</v>
      </c>
    </row>
    <row r="396" spans="1:36" x14ac:dyDescent="0.25">
      <c r="A396" s="55">
        <v>788513</v>
      </c>
      <c r="B396" s="55" t="s">
        <v>503</v>
      </c>
      <c r="C396" s="56">
        <v>0</v>
      </c>
      <c r="D396" s="63">
        <f t="shared" si="140"/>
        <v>0</v>
      </c>
      <c r="E396" s="70" t="str" cm="1">
        <f t="array" ref="E396">_xlfn.IFS(D396&gt;20%,"10",D396&gt;10%,"7",D396&gt;0%,"4",D396=0,"0")</f>
        <v>0</v>
      </c>
      <c r="F396" s="74">
        <f t="shared" si="122"/>
        <v>0</v>
      </c>
      <c r="G396" s="56">
        <f>VLOOKUP(A396,PAGAMENTO!$A:$C,3,0)</f>
        <v>3349735.08</v>
      </c>
      <c r="H396" s="57">
        <f t="shared" si="123"/>
        <v>1.2780274122948919E-4</v>
      </c>
      <c r="I396" s="70" t="str" cm="1">
        <f t="array" ref="I396">_xlfn.IFS(H396&gt;20%,"10",H396&gt;10%,"7",H396&gt;0%,"4",H396=0,"0")</f>
        <v>4</v>
      </c>
      <c r="J396" s="74">
        <f t="shared" si="124"/>
        <v>12</v>
      </c>
      <c r="K396" s="56">
        <f>VLOOKUP(A396,MUNIC!C:E,3,0)</f>
        <v>0</v>
      </c>
      <c r="L396" s="57">
        <f t="shared" si="125"/>
        <v>0</v>
      </c>
      <c r="M396" s="70" t="str">
        <f t="shared" si="126"/>
        <v>0</v>
      </c>
      <c r="N396" s="74">
        <f t="shared" si="127"/>
        <v>0</v>
      </c>
      <c r="O396" s="56">
        <v>0</v>
      </c>
      <c r="P396" s="56">
        <v>0</v>
      </c>
      <c r="Q396" s="72">
        <f t="shared" si="128"/>
        <v>0</v>
      </c>
      <c r="R396" s="57">
        <f t="shared" si="129"/>
        <v>0</v>
      </c>
      <c r="S396" s="70" t="str" cm="1">
        <f t="array" ref="S396">_xlfn.IFS(R396&gt;20%,"10",R396&gt;10%,"7",R396&gt;0%,"4",R396=0,"0")</f>
        <v>0</v>
      </c>
      <c r="T396" s="74">
        <f t="shared" si="130"/>
        <v>0</v>
      </c>
      <c r="U396" s="55" t="s">
        <v>772</v>
      </c>
      <c r="V396" s="71" t="str">
        <f t="shared" si="131"/>
        <v>10</v>
      </c>
      <c r="W396" s="74">
        <f t="shared" si="132"/>
        <v>40</v>
      </c>
      <c r="X396" s="56">
        <v>0</v>
      </c>
      <c r="Y396" s="57">
        <v>0</v>
      </c>
      <c r="Z396" s="71" t="str">
        <f t="shared" si="133"/>
        <v>4</v>
      </c>
      <c r="AA396" s="74">
        <f t="shared" si="134"/>
        <v>12</v>
      </c>
      <c r="AB396" s="55">
        <f>VLOOKUP(A396,'OM em FOCO'!$B:$G,6,0)</f>
        <v>0</v>
      </c>
      <c r="AC396" s="71">
        <f t="shared" si="135"/>
        <v>0</v>
      </c>
      <c r="AD396" s="74">
        <f t="shared" si="136"/>
        <v>0</v>
      </c>
      <c r="AE396" s="71">
        <f>VLOOKUP(A396,OM_SIAFI!$B:$E,4,0)</f>
        <v>0</v>
      </c>
      <c r="AF396" s="74">
        <f t="shared" si="137"/>
        <v>0</v>
      </c>
      <c r="AG396" s="71">
        <f>VLOOKUP(A396,OM_SIAFI!$B:$F,5,0)</f>
        <v>0</v>
      </c>
      <c r="AH396" s="74">
        <f t="shared" si="138"/>
        <v>0</v>
      </c>
      <c r="AI396" s="86">
        <f t="shared" si="139"/>
        <v>64</v>
      </c>
      <c r="AJ396" s="166">
        <f t="shared" si="141"/>
        <v>395</v>
      </c>
    </row>
    <row r="397" spans="1:36" x14ac:dyDescent="0.25">
      <c r="A397" s="55">
        <v>783322</v>
      </c>
      <c r="B397" s="55" t="s">
        <v>374</v>
      </c>
      <c r="C397" s="56">
        <v>0</v>
      </c>
      <c r="D397" s="63">
        <f t="shared" si="140"/>
        <v>0</v>
      </c>
      <c r="E397" s="70" t="str" cm="1">
        <f t="array" ref="E397">_xlfn.IFS(D397&gt;20%,"10",D397&gt;10%,"7",D397&gt;0%,"4",D397=0,"0")</f>
        <v>0</v>
      </c>
      <c r="F397" s="74">
        <f t="shared" si="122"/>
        <v>0</v>
      </c>
      <c r="G397" s="56">
        <f>VLOOKUP(A397,PAGAMENTO!$A:$C,3,0)</f>
        <v>3347028.56</v>
      </c>
      <c r="H397" s="57">
        <f t="shared" si="123"/>
        <v>1.2769947913056749E-4</v>
      </c>
      <c r="I397" s="70" t="str" cm="1">
        <f t="array" ref="I397">_xlfn.IFS(H397&gt;20%,"10",H397&gt;10%,"7",H397&gt;0%,"4",H397=0,"0")</f>
        <v>4</v>
      </c>
      <c r="J397" s="74">
        <f t="shared" si="124"/>
        <v>12</v>
      </c>
      <c r="K397" s="56">
        <f>VLOOKUP(A397,MUNIC!C:E,3,0)</f>
        <v>0</v>
      </c>
      <c r="L397" s="57">
        <f t="shared" si="125"/>
        <v>0</v>
      </c>
      <c r="M397" s="70" t="str">
        <f t="shared" si="126"/>
        <v>0</v>
      </c>
      <c r="N397" s="74">
        <f t="shared" si="127"/>
        <v>0</v>
      </c>
      <c r="O397" s="56">
        <v>0</v>
      </c>
      <c r="P397" s="56">
        <v>0</v>
      </c>
      <c r="Q397" s="72">
        <f t="shared" si="128"/>
        <v>0</v>
      </c>
      <c r="R397" s="57">
        <f t="shared" si="129"/>
        <v>0</v>
      </c>
      <c r="S397" s="70" t="str" cm="1">
        <f t="array" ref="S397">_xlfn.IFS(R397&gt;20%,"10",R397&gt;10%,"7",R397&gt;0%,"4",R397=0,"0")</f>
        <v>0</v>
      </c>
      <c r="T397" s="74">
        <f t="shared" si="130"/>
        <v>0</v>
      </c>
      <c r="U397" s="55" t="s">
        <v>772</v>
      </c>
      <c r="V397" s="71" t="str">
        <f t="shared" si="131"/>
        <v>10</v>
      </c>
      <c r="W397" s="74">
        <f t="shared" si="132"/>
        <v>40</v>
      </c>
      <c r="X397" s="56">
        <v>0</v>
      </c>
      <c r="Y397" s="57">
        <v>0</v>
      </c>
      <c r="Z397" s="71" t="str">
        <f t="shared" si="133"/>
        <v>4</v>
      </c>
      <c r="AA397" s="74">
        <f t="shared" si="134"/>
        <v>12</v>
      </c>
      <c r="AB397" s="55">
        <f>VLOOKUP(A397,'OM em FOCO'!$B:$G,6,0)</f>
        <v>0</v>
      </c>
      <c r="AC397" s="71">
        <f t="shared" si="135"/>
        <v>0</v>
      </c>
      <c r="AD397" s="74">
        <f t="shared" si="136"/>
        <v>0</v>
      </c>
      <c r="AE397" s="71">
        <f>VLOOKUP(A397,OM_SIAFI!$B:$E,4,0)</f>
        <v>0</v>
      </c>
      <c r="AF397" s="74">
        <f t="shared" si="137"/>
        <v>0</v>
      </c>
      <c r="AG397" s="71">
        <f>VLOOKUP(A397,OM_SIAFI!$B:$F,5,0)</f>
        <v>0</v>
      </c>
      <c r="AH397" s="74">
        <f t="shared" si="138"/>
        <v>0</v>
      </c>
      <c r="AI397" s="86">
        <f t="shared" si="139"/>
        <v>64</v>
      </c>
      <c r="AJ397" s="166">
        <f t="shared" si="141"/>
        <v>396</v>
      </c>
    </row>
    <row r="398" spans="1:36" x14ac:dyDescent="0.25">
      <c r="A398" s="55">
        <v>783311</v>
      </c>
      <c r="B398" s="55" t="s">
        <v>372</v>
      </c>
      <c r="C398" s="56">
        <v>0</v>
      </c>
      <c r="D398" s="63">
        <f t="shared" si="140"/>
        <v>0</v>
      </c>
      <c r="E398" s="70" t="str" cm="1">
        <f t="array" ref="E398">_xlfn.IFS(D398&gt;20%,"10",D398&gt;10%,"7",D398&gt;0%,"4",D398=0,"0")</f>
        <v>0</v>
      </c>
      <c r="F398" s="74">
        <f t="shared" si="122"/>
        <v>0</v>
      </c>
      <c r="G398" s="56">
        <f>VLOOKUP(A398,PAGAMENTO!$A:$C,3,0)</f>
        <v>3343962.8</v>
      </c>
      <c r="H398" s="57">
        <f t="shared" si="123"/>
        <v>1.2758251091588954E-4</v>
      </c>
      <c r="I398" s="70" t="str" cm="1">
        <f t="array" ref="I398">_xlfn.IFS(H398&gt;20%,"10",H398&gt;10%,"7",H398&gt;0%,"4",H398=0,"0")</f>
        <v>4</v>
      </c>
      <c r="J398" s="74">
        <f t="shared" si="124"/>
        <v>12</v>
      </c>
      <c r="K398" s="56">
        <f>VLOOKUP(A398,MUNIC!C:E,3,0)</f>
        <v>0</v>
      </c>
      <c r="L398" s="57">
        <f t="shared" si="125"/>
        <v>0</v>
      </c>
      <c r="M398" s="70" t="str">
        <f t="shared" si="126"/>
        <v>0</v>
      </c>
      <c r="N398" s="74">
        <f t="shared" si="127"/>
        <v>0</v>
      </c>
      <c r="O398" s="56">
        <v>0</v>
      </c>
      <c r="P398" s="56">
        <v>0</v>
      </c>
      <c r="Q398" s="72">
        <f t="shared" si="128"/>
        <v>0</v>
      </c>
      <c r="R398" s="57">
        <f t="shared" si="129"/>
        <v>0</v>
      </c>
      <c r="S398" s="70" t="str" cm="1">
        <f t="array" ref="S398">_xlfn.IFS(R398&gt;20%,"10",R398&gt;10%,"7",R398&gt;0%,"4",R398=0,"0")</f>
        <v>0</v>
      </c>
      <c r="T398" s="74">
        <f t="shared" si="130"/>
        <v>0</v>
      </c>
      <c r="U398" s="55" t="s">
        <v>772</v>
      </c>
      <c r="V398" s="71" t="str">
        <f t="shared" si="131"/>
        <v>10</v>
      </c>
      <c r="W398" s="74">
        <f t="shared" si="132"/>
        <v>40</v>
      </c>
      <c r="X398" s="56">
        <v>0</v>
      </c>
      <c r="Y398" s="57">
        <v>0</v>
      </c>
      <c r="Z398" s="71" t="str">
        <f t="shared" si="133"/>
        <v>4</v>
      </c>
      <c r="AA398" s="74">
        <f t="shared" si="134"/>
        <v>12</v>
      </c>
      <c r="AB398" s="55">
        <f>VLOOKUP(A398,'OM em FOCO'!$B:$G,6,0)</f>
        <v>0</v>
      </c>
      <c r="AC398" s="71">
        <f t="shared" si="135"/>
        <v>0</v>
      </c>
      <c r="AD398" s="74">
        <f t="shared" si="136"/>
        <v>0</v>
      </c>
      <c r="AE398" s="71">
        <f>VLOOKUP(A398,OM_SIAFI!$B:$E,4,0)</f>
        <v>0</v>
      </c>
      <c r="AF398" s="74">
        <f t="shared" si="137"/>
        <v>0</v>
      </c>
      <c r="AG398" s="71">
        <f>VLOOKUP(A398,OM_SIAFI!$B:$F,5,0)</f>
        <v>0</v>
      </c>
      <c r="AH398" s="74">
        <f t="shared" si="138"/>
        <v>0</v>
      </c>
      <c r="AI398" s="86">
        <f t="shared" si="139"/>
        <v>64</v>
      </c>
      <c r="AJ398" s="166">
        <f t="shared" si="141"/>
        <v>397</v>
      </c>
    </row>
    <row r="399" spans="1:36" x14ac:dyDescent="0.25">
      <c r="A399" s="55">
        <v>786323</v>
      </c>
      <c r="B399" s="55" t="s">
        <v>459</v>
      </c>
      <c r="C399" s="56">
        <v>0</v>
      </c>
      <c r="D399" s="63">
        <f t="shared" si="140"/>
        <v>0</v>
      </c>
      <c r="E399" s="70" t="str" cm="1">
        <f t="array" ref="E399">_xlfn.IFS(D399&gt;20%,"10",D399&gt;10%,"7",D399&gt;0%,"4",D399=0,"0")</f>
        <v>0</v>
      </c>
      <c r="F399" s="74">
        <f t="shared" si="122"/>
        <v>0</v>
      </c>
      <c r="G399" s="56">
        <f>VLOOKUP(A399,PAGAMENTO!$A:$C,3,0)</f>
        <v>3343225.73</v>
      </c>
      <c r="H399" s="57">
        <f t="shared" si="123"/>
        <v>1.2755438941844919E-4</v>
      </c>
      <c r="I399" s="70" t="str" cm="1">
        <f t="array" ref="I399">_xlfn.IFS(H399&gt;20%,"10",H399&gt;10%,"7",H399&gt;0%,"4",H399=0,"0")</f>
        <v>4</v>
      </c>
      <c r="J399" s="74">
        <f t="shared" si="124"/>
        <v>12</v>
      </c>
      <c r="K399" s="56">
        <f>VLOOKUP(A399,MUNIC!C:E,3,0)</f>
        <v>0</v>
      </c>
      <c r="L399" s="57">
        <f t="shared" si="125"/>
        <v>0</v>
      </c>
      <c r="M399" s="70" t="str">
        <f t="shared" si="126"/>
        <v>0</v>
      </c>
      <c r="N399" s="74">
        <f t="shared" si="127"/>
        <v>0</v>
      </c>
      <c r="O399" s="56">
        <v>0</v>
      </c>
      <c r="P399" s="56">
        <v>0</v>
      </c>
      <c r="Q399" s="72">
        <f t="shared" si="128"/>
        <v>0</v>
      </c>
      <c r="R399" s="57">
        <f t="shared" si="129"/>
        <v>0</v>
      </c>
      <c r="S399" s="70" t="str" cm="1">
        <f t="array" ref="S399">_xlfn.IFS(R399&gt;20%,"10",R399&gt;10%,"7",R399&gt;0%,"4",R399=0,"0")</f>
        <v>0</v>
      </c>
      <c r="T399" s="74">
        <f t="shared" si="130"/>
        <v>0</v>
      </c>
      <c r="U399" s="55" t="s">
        <v>772</v>
      </c>
      <c r="V399" s="71" t="str">
        <f t="shared" si="131"/>
        <v>10</v>
      </c>
      <c r="W399" s="74">
        <f t="shared" si="132"/>
        <v>40</v>
      </c>
      <c r="X399" s="56">
        <v>0</v>
      </c>
      <c r="Y399" s="57">
        <v>0</v>
      </c>
      <c r="Z399" s="71" t="str">
        <f t="shared" si="133"/>
        <v>4</v>
      </c>
      <c r="AA399" s="74">
        <f t="shared" si="134"/>
        <v>12</v>
      </c>
      <c r="AB399" s="55">
        <f>VLOOKUP(A399,'OM em FOCO'!$B:$G,6,0)</f>
        <v>0</v>
      </c>
      <c r="AC399" s="71">
        <f t="shared" si="135"/>
        <v>0</v>
      </c>
      <c r="AD399" s="74">
        <f t="shared" si="136"/>
        <v>0</v>
      </c>
      <c r="AE399" s="71">
        <f>VLOOKUP(A399,OM_SIAFI!$B:$E,4,0)</f>
        <v>0</v>
      </c>
      <c r="AF399" s="74">
        <f t="shared" si="137"/>
        <v>0</v>
      </c>
      <c r="AG399" s="71">
        <f>VLOOKUP(A399,OM_SIAFI!$B:$F,5,0)</f>
        <v>0</v>
      </c>
      <c r="AH399" s="74">
        <f t="shared" si="138"/>
        <v>0</v>
      </c>
      <c r="AI399" s="86">
        <f t="shared" si="139"/>
        <v>64</v>
      </c>
      <c r="AJ399" s="166">
        <f t="shared" si="141"/>
        <v>398</v>
      </c>
    </row>
    <row r="400" spans="1:36" x14ac:dyDescent="0.25">
      <c r="A400" s="55">
        <v>791672</v>
      </c>
      <c r="B400" s="55" t="s">
        <v>569</v>
      </c>
      <c r="C400" s="56">
        <v>0</v>
      </c>
      <c r="D400" s="63">
        <f t="shared" si="140"/>
        <v>0</v>
      </c>
      <c r="E400" s="70" t="str" cm="1">
        <f t="array" ref="E400">_xlfn.IFS(D400&gt;20%,"10",D400&gt;10%,"7",D400&gt;0%,"4",D400=0,"0")</f>
        <v>0</v>
      </c>
      <c r="F400" s="74">
        <f t="shared" si="122"/>
        <v>0</v>
      </c>
      <c r="G400" s="56">
        <f>VLOOKUP(A400,PAGAMENTO!$A:$C,3,0)</f>
        <v>3335507.6300000004</v>
      </c>
      <c r="H400" s="57">
        <f t="shared" si="123"/>
        <v>1.2725992006086548E-4</v>
      </c>
      <c r="I400" s="70" t="str" cm="1">
        <f t="array" ref="I400">_xlfn.IFS(H400&gt;20%,"10",H400&gt;10%,"7",H400&gt;0%,"4",H400=0,"0")</f>
        <v>4</v>
      </c>
      <c r="J400" s="74">
        <f t="shared" si="124"/>
        <v>12</v>
      </c>
      <c r="K400" s="56">
        <f>VLOOKUP(A400,MUNIC!C:E,3,0)</f>
        <v>0</v>
      </c>
      <c r="L400" s="57">
        <f t="shared" si="125"/>
        <v>0</v>
      </c>
      <c r="M400" s="70" t="str">
        <f t="shared" si="126"/>
        <v>0</v>
      </c>
      <c r="N400" s="74">
        <f t="shared" si="127"/>
        <v>0</v>
      </c>
      <c r="O400" s="56">
        <v>0</v>
      </c>
      <c r="P400" s="56">
        <v>0</v>
      </c>
      <c r="Q400" s="72">
        <f t="shared" si="128"/>
        <v>0</v>
      </c>
      <c r="R400" s="57">
        <f t="shared" si="129"/>
        <v>0</v>
      </c>
      <c r="S400" s="70" t="str" cm="1">
        <f t="array" ref="S400">_xlfn.IFS(R400&gt;20%,"10",R400&gt;10%,"7",R400&gt;0%,"4",R400=0,"0")</f>
        <v>0</v>
      </c>
      <c r="T400" s="74">
        <f t="shared" si="130"/>
        <v>0</v>
      </c>
      <c r="U400" s="55" t="s">
        <v>772</v>
      </c>
      <c r="V400" s="71" t="str">
        <f t="shared" si="131"/>
        <v>10</v>
      </c>
      <c r="W400" s="74">
        <f t="shared" si="132"/>
        <v>40</v>
      </c>
      <c r="X400" s="56">
        <v>0</v>
      </c>
      <c r="Y400" s="57">
        <v>0</v>
      </c>
      <c r="Z400" s="71" t="str">
        <f t="shared" si="133"/>
        <v>4</v>
      </c>
      <c r="AA400" s="74">
        <f t="shared" si="134"/>
        <v>12</v>
      </c>
      <c r="AB400" s="55">
        <f>VLOOKUP(A400,'OM em FOCO'!$B:$G,6,0)</f>
        <v>0</v>
      </c>
      <c r="AC400" s="71">
        <f t="shared" si="135"/>
        <v>0</v>
      </c>
      <c r="AD400" s="74">
        <f t="shared" si="136"/>
        <v>0</v>
      </c>
      <c r="AE400" s="71">
        <f>VLOOKUP(A400,OM_SIAFI!$B:$E,4,0)</f>
        <v>0</v>
      </c>
      <c r="AF400" s="74">
        <f t="shared" si="137"/>
        <v>0</v>
      </c>
      <c r="AG400" s="71">
        <f>VLOOKUP(A400,OM_SIAFI!$B:$F,5,0)</f>
        <v>0</v>
      </c>
      <c r="AH400" s="74">
        <f t="shared" si="138"/>
        <v>0</v>
      </c>
      <c r="AI400" s="86">
        <f t="shared" si="139"/>
        <v>64</v>
      </c>
      <c r="AJ400" s="166">
        <f t="shared" si="141"/>
        <v>399</v>
      </c>
    </row>
    <row r="401" spans="1:36" x14ac:dyDescent="0.25">
      <c r="A401" s="55">
        <v>785333</v>
      </c>
      <c r="B401" s="55" t="s">
        <v>428</v>
      </c>
      <c r="C401" s="56">
        <v>0</v>
      </c>
      <c r="D401" s="63">
        <f t="shared" si="140"/>
        <v>0</v>
      </c>
      <c r="E401" s="70" t="str" cm="1">
        <f t="array" ref="E401">_xlfn.IFS(D401&gt;20%,"10",D401&gt;10%,"7",D401&gt;0%,"4",D401=0,"0")</f>
        <v>0</v>
      </c>
      <c r="F401" s="74">
        <f t="shared" si="122"/>
        <v>0</v>
      </c>
      <c r="G401" s="56">
        <f>VLOOKUP(A401,PAGAMENTO!$A:$C,3,0)</f>
        <v>3289846.04</v>
      </c>
      <c r="H401" s="57">
        <f t="shared" si="123"/>
        <v>1.2551778934559199E-4</v>
      </c>
      <c r="I401" s="70" t="str" cm="1">
        <f t="array" ref="I401">_xlfn.IFS(H401&gt;20%,"10",H401&gt;10%,"7",H401&gt;0%,"4",H401=0,"0")</f>
        <v>4</v>
      </c>
      <c r="J401" s="74">
        <f t="shared" si="124"/>
        <v>12</v>
      </c>
      <c r="K401" s="56">
        <f>VLOOKUP(A401,MUNIC!C:E,3,0)</f>
        <v>0</v>
      </c>
      <c r="L401" s="57">
        <f t="shared" si="125"/>
        <v>0</v>
      </c>
      <c r="M401" s="70" t="str">
        <f t="shared" si="126"/>
        <v>0</v>
      </c>
      <c r="N401" s="74">
        <f t="shared" si="127"/>
        <v>0</v>
      </c>
      <c r="O401" s="56">
        <v>0</v>
      </c>
      <c r="P401" s="56">
        <v>0</v>
      </c>
      <c r="Q401" s="72">
        <f t="shared" si="128"/>
        <v>0</v>
      </c>
      <c r="R401" s="57">
        <f t="shared" si="129"/>
        <v>0</v>
      </c>
      <c r="S401" s="70" t="str" cm="1">
        <f t="array" ref="S401">_xlfn.IFS(R401&gt;20%,"10",R401&gt;10%,"7",R401&gt;0%,"4",R401=0,"0")</f>
        <v>0</v>
      </c>
      <c r="T401" s="74">
        <f t="shared" si="130"/>
        <v>0</v>
      </c>
      <c r="U401" s="55" t="s">
        <v>772</v>
      </c>
      <c r="V401" s="71" t="str">
        <f t="shared" si="131"/>
        <v>10</v>
      </c>
      <c r="W401" s="74">
        <f t="shared" si="132"/>
        <v>40</v>
      </c>
      <c r="X401" s="55">
        <f>VLOOKUP(A401,'NOTAS AUDITORIA-CONTINUA-OM'!$A:$C,3,0)</f>
        <v>1</v>
      </c>
      <c r="Y401" s="57">
        <f>VLOOKUP(A401,'NOTAS AUDITORIA-CONTINUA-OM'!$A:$D,4,0)</f>
        <v>1.6846361185983828E-4</v>
      </c>
      <c r="Z401" s="71" t="str">
        <f t="shared" si="133"/>
        <v>4</v>
      </c>
      <c r="AA401" s="74">
        <f t="shared" si="134"/>
        <v>12</v>
      </c>
      <c r="AB401" s="55">
        <f>VLOOKUP(A401,'OM em FOCO'!$B:$G,6,0)</f>
        <v>0</v>
      </c>
      <c r="AC401" s="71">
        <f t="shared" si="135"/>
        <v>0</v>
      </c>
      <c r="AD401" s="74">
        <f t="shared" si="136"/>
        <v>0</v>
      </c>
      <c r="AE401" s="71">
        <f>VLOOKUP(A401,OM_SIAFI!$B:$E,4,0)</f>
        <v>0</v>
      </c>
      <c r="AF401" s="74">
        <f t="shared" si="137"/>
        <v>0</v>
      </c>
      <c r="AG401" s="71">
        <f>VLOOKUP(A401,OM_SIAFI!$B:$F,5,0)</f>
        <v>0</v>
      </c>
      <c r="AH401" s="74">
        <f t="shared" si="138"/>
        <v>0</v>
      </c>
      <c r="AI401" s="86">
        <f t="shared" si="139"/>
        <v>64</v>
      </c>
      <c r="AJ401" s="166">
        <f t="shared" si="141"/>
        <v>400</v>
      </c>
    </row>
    <row r="402" spans="1:36" x14ac:dyDescent="0.25">
      <c r="A402" s="55">
        <v>788316</v>
      </c>
      <c r="B402" s="55" t="s">
        <v>492</v>
      </c>
      <c r="C402" s="56">
        <v>0</v>
      </c>
      <c r="D402" s="63">
        <f t="shared" si="140"/>
        <v>0</v>
      </c>
      <c r="E402" s="70" t="str" cm="1">
        <f t="array" ref="E402">_xlfn.IFS(D402&gt;20%,"10",D402&gt;10%,"7",D402&gt;0%,"4",D402=0,"0")</f>
        <v>0</v>
      </c>
      <c r="F402" s="74">
        <f t="shared" si="122"/>
        <v>0</v>
      </c>
      <c r="G402" s="56">
        <f>VLOOKUP(A402,PAGAMENTO!$A:$C,3,0)</f>
        <v>3205840.4799999995</v>
      </c>
      <c r="H402" s="57">
        <f t="shared" si="123"/>
        <v>1.2231271772347483E-4</v>
      </c>
      <c r="I402" s="70" t="str" cm="1">
        <f t="array" ref="I402">_xlfn.IFS(H402&gt;20%,"10",H402&gt;10%,"7",H402&gt;0%,"4",H402=0,"0")</f>
        <v>4</v>
      </c>
      <c r="J402" s="74">
        <f t="shared" si="124"/>
        <v>12</v>
      </c>
      <c r="K402" s="56">
        <f>VLOOKUP(A402,MUNIC!C:E,3,0)</f>
        <v>0</v>
      </c>
      <c r="L402" s="57">
        <f t="shared" si="125"/>
        <v>0</v>
      </c>
      <c r="M402" s="70" t="str">
        <f t="shared" si="126"/>
        <v>0</v>
      </c>
      <c r="N402" s="74">
        <f t="shared" si="127"/>
        <v>0</v>
      </c>
      <c r="O402" s="56">
        <v>0</v>
      </c>
      <c r="P402" s="56">
        <v>0</v>
      </c>
      <c r="Q402" s="72">
        <f t="shared" si="128"/>
        <v>0</v>
      </c>
      <c r="R402" s="57">
        <f t="shared" si="129"/>
        <v>0</v>
      </c>
      <c r="S402" s="70" t="str" cm="1">
        <f t="array" ref="S402">_xlfn.IFS(R402&gt;20%,"10",R402&gt;10%,"7",R402&gt;0%,"4",R402=0,"0")</f>
        <v>0</v>
      </c>
      <c r="T402" s="74">
        <f t="shared" si="130"/>
        <v>0</v>
      </c>
      <c r="U402" s="55" t="s">
        <v>772</v>
      </c>
      <c r="V402" s="71" t="str">
        <f t="shared" si="131"/>
        <v>10</v>
      </c>
      <c r="W402" s="74">
        <f t="shared" si="132"/>
        <v>40</v>
      </c>
      <c r="X402" s="56">
        <v>0</v>
      </c>
      <c r="Y402" s="57">
        <v>0</v>
      </c>
      <c r="Z402" s="71" t="str">
        <f t="shared" si="133"/>
        <v>4</v>
      </c>
      <c r="AA402" s="74">
        <f t="shared" si="134"/>
        <v>12</v>
      </c>
      <c r="AB402" s="55">
        <f>VLOOKUP(A402,'OM em FOCO'!$B:$G,6,0)</f>
        <v>0</v>
      </c>
      <c r="AC402" s="71">
        <f t="shared" si="135"/>
        <v>0</v>
      </c>
      <c r="AD402" s="74">
        <f t="shared" si="136"/>
        <v>0</v>
      </c>
      <c r="AE402" s="71">
        <f>VLOOKUP(A402,OM_SIAFI!$B:$E,4,0)</f>
        <v>0</v>
      </c>
      <c r="AF402" s="74">
        <f t="shared" si="137"/>
        <v>0</v>
      </c>
      <c r="AG402" s="71">
        <f>VLOOKUP(A402,OM_SIAFI!$B:$F,5,0)</f>
        <v>0</v>
      </c>
      <c r="AH402" s="74">
        <f t="shared" si="138"/>
        <v>0</v>
      </c>
      <c r="AI402" s="86">
        <f t="shared" si="139"/>
        <v>64</v>
      </c>
      <c r="AJ402" s="166">
        <f t="shared" si="141"/>
        <v>401</v>
      </c>
    </row>
    <row r="403" spans="1:36" x14ac:dyDescent="0.25">
      <c r="A403" s="55">
        <v>788315</v>
      </c>
      <c r="B403" s="55" t="s">
        <v>491</v>
      </c>
      <c r="C403" s="56">
        <v>0</v>
      </c>
      <c r="D403" s="63">
        <f t="shared" si="140"/>
        <v>0</v>
      </c>
      <c r="E403" s="70" t="str" cm="1">
        <f t="array" ref="E403">_xlfn.IFS(D403&gt;20%,"10",D403&gt;10%,"7",D403&gt;0%,"4",D403=0,"0")</f>
        <v>0</v>
      </c>
      <c r="F403" s="74">
        <f t="shared" si="122"/>
        <v>0</v>
      </c>
      <c r="G403" s="56">
        <f>VLOOKUP(A403,PAGAMENTO!$A:$C,3,0)</f>
        <v>3191559.0100000002</v>
      </c>
      <c r="H403" s="57">
        <f t="shared" si="123"/>
        <v>1.2176783552497374E-4</v>
      </c>
      <c r="I403" s="70" t="str" cm="1">
        <f t="array" ref="I403">_xlfn.IFS(H403&gt;20%,"10",H403&gt;10%,"7",H403&gt;0%,"4",H403=0,"0")</f>
        <v>4</v>
      </c>
      <c r="J403" s="74">
        <f t="shared" si="124"/>
        <v>12</v>
      </c>
      <c r="K403" s="56">
        <f>VLOOKUP(A403,MUNIC!C:E,3,0)</f>
        <v>0</v>
      </c>
      <c r="L403" s="57">
        <f t="shared" si="125"/>
        <v>0</v>
      </c>
      <c r="M403" s="70" t="str">
        <f t="shared" si="126"/>
        <v>0</v>
      </c>
      <c r="N403" s="74">
        <f t="shared" si="127"/>
        <v>0</v>
      </c>
      <c r="O403" s="56">
        <v>0</v>
      </c>
      <c r="P403" s="56">
        <v>0</v>
      </c>
      <c r="Q403" s="72">
        <f t="shared" si="128"/>
        <v>0</v>
      </c>
      <c r="R403" s="57">
        <f t="shared" si="129"/>
        <v>0</v>
      </c>
      <c r="S403" s="70" t="str" cm="1">
        <f t="array" ref="S403">_xlfn.IFS(R403&gt;20%,"10",R403&gt;10%,"7",R403&gt;0%,"4",R403=0,"0")</f>
        <v>0</v>
      </c>
      <c r="T403" s="74">
        <f t="shared" si="130"/>
        <v>0</v>
      </c>
      <c r="U403" s="55" t="s">
        <v>772</v>
      </c>
      <c r="V403" s="71" t="str">
        <f t="shared" si="131"/>
        <v>10</v>
      </c>
      <c r="W403" s="74">
        <f t="shared" si="132"/>
        <v>40</v>
      </c>
      <c r="X403" s="56">
        <v>0</v>
      </c>
      <c r="Y403" s="57">
        <v>0</v>
      </c>
      <c r="Z403" s="71" t="str">
        <f t="shared" si="133"/>
        <v>4</v>
      </c>
      <c r="AA403" s="74">
        <f t="shared" si="134"/>
        <v>12</v>
      </c>
      <c r="AB403" s="55">
        <f>VLOOKUP(A403,'OM em FOCO'!$B:$G,6,0)</f>
        <v>0</v>
      </c>
      <c r="AC403" s="71">
        <f t="shared" si="135"/>
        <v>0</v>
      </c>
      <c r="AD403" s="74">
        <f t="shared" si="136"/>
        <v>0</v>
      </c>
      <c r="AE403" s="71">
        <f>VLOOKUP(A403,OM_SIAFI!$B:$E,4,0)</f>
        <v>0</v>
      </c>
      <c r="AF403" s="74">
        <f t="shared" si="137"/>
        <v>0</v>
      </c>
      <c r="AG403" s="71">
        <f>VLOOKUP(A403,OM_SIAFI!$B:$F,5,0)</f>
        <v>0</v>
      </c>
      <c r="AH403" s="74">
        <f t="shared" si="138"/>
        <v>0</v>
      </c>
      <c r="AI403" s="86">
        <f t="shared" si="139"/>
        <v>64</v>
      </c>
      <c r="AJ403" s="166">
        <f t="shared" si="141"/>
        <v>402</v>
      </c>
    </row>
    <row r="404" spans="1:36" x14ac:dyDescent="0.25">
      <c r="A404" s="55">
        <v>791674</v>
      </c>
      <c r="B404" s="55" t="s">
        <v>571</v>
      </c>
      <c r="C404" s="56">
        <v>0</v>
      </c>
      <c r="D404" s="63">
        <f t="shared" si="140"/>
        <v>0</v>
      </c>
      <c r="E404" s="70" t="str" cm="1">
        <f t="array" ref="E404">_xlfn.IFS(D404&gt;20%,"10",D404&gt;10%,"7",D404&gt;0%,"4",D404=0,"0")</f>
        <v>0</v>
      </c>
      <c r="F404" s="74">
        <f t="shared" si="122"/>
        <v>0</v>
      </c>
      <c r="G404" s="56">
        <f>VLOOKUP(A404,PAGAMENTO!$A:$C,3,0)</f>
        <v>3145708.0499999993</v>
      </c>
      <c r="H404" s="57">
        <f t="shared" si="123"/>
        <v>1.2001847975920262E-4</v>
      </c>
      <c r="I404" s="70" t="str" cm="1">
        <f t="array" ref="I404">_xlfn.IFS(H404&gt;20%,"10",H404&gt;10%,"7",H404&gt;0%,"4",H404=0,"0")</f>
        <v>4</v>
      </c>
      <c r="J404" s="74">
        <f t="shared" si="124"/>
        <v>12</v>
      </c>
      <c r="K404" s="56">
        <f>VLOOKUP(A404,MUNIC!C:E,3,0)</f>
        <v>0</v>
      </c>
      <c r="L404" s="57">
        <f t="shared" si="125"/>
        <v>0</v>
      </c>
      <c r="M404" s="70" t="str">
        <f t="shared" si="126"/>
        <v>0</v>
      </c>
      <c r="N404" s="74">
        <f t="shared" si="127"/>
        <v>0</v>
      </c>
      <c r="O404" s="56">
        <v>0</v>
      </c>
      <c r="P404" s="56">
        <v>0</v>
      </c>
      <c r="Q404" s="72">
        <f t="shared" si="128"/>
        <v>0</v>
      </c>
      <c r="R404" s="57">
        <f t="shared" si="129"/>
        <v>0</v>
      </c>
      <c r="S404" s="70" t="str" cm="1">
        <f t="array" ref="S404">_xlfn.IFS(R404&gt;20%,"10",R404&gt;10%,"7",R404&gt;0%,"4",R404=0,"0")</f>
        <v>0</v>
      </c>
      <c r="T404" s="74">
        <f t="shared" si="130"/>
        <v>0</v>
      </c>
      <c r="U404" s="55" t="s">
        <v>772</v>
      </c>
      <c r="V404" s="71" t="str">
        <f t="shared" si="131"/>
        <v>10</v>
      </c>
      <c r="W404" s="74">
        <f t="shared" si="132"/>
        <v>40</v>
      </c>
      <c r="X404" s="56">
        <v>0</v>
      </c>
      <c r="Y404" s="57">
        <v>0</v>
      </c>
      <c r="Z404" s="71" t="str">
        <f t="shared" si="133"/>
        <v>4</v>
      </c>
      <c r="AA404" s="74">
        <f t="shared" si="134"/>
        <v>12</v>
      </c>
      <c r="AB404" s="55">
        <f>VLOOKUP(A404,'OM em FOCO'!$B:$G,6,0)</f>
        <v>0</v>
      </c>
      <c r="AC404" s="71">
        <f t="shared" si="135"/>
        <v>0</v>
      </c>
      <c r="AD404" s="74">
        <f t="shared" si="136"/>
        <v>0</v>
      </c>
      <c r="AE404" s="71">
        <f>VLOOKUP(A404,OM_SIAFI!$B:$E,4,0)</f>
        <v>0</v>
      </c>
      <c r="AF404" s="74">
        <f t="shared" si="137"/>
        <v>0</v>
      </c>
      <c r="AG404" s="71">
        <f>VLOOKUP(A404,OM_SIAFI!$B:$F,5,0)</f>
        <v>0</v>
      </c>
      <c r="AH404" s="74">
        <f t="shared" si="138"/>
        <v>0</v>
      </c>
      <c r="AI404" s="86">
        <f t="shared" si="139"/>
        <v>64</v>
      </c>
      <c r="AJ404" s="166">
        <f t="shared" si="141"/>
        <v>403</v>
      </c>
    </row>
    <row r="405" spans="1:36" x14ac:dyDescent="0.25">
      <c r="A405" s="55">
        <v>788317</v>
      </c>
      <c r="B405" s="55" t="s">
        <v>493</v>
      </c>
      <c r="C405" s="56">
        <v>0</v>
      </c>
      <c r="D405" s="63">
        <f t="shared" si="140"/>
        <v>0</v>
      </c>
      <c r="E405" s="70" t="str" cm="1">
        <f t="array" ref="E405">_xlfn.IFS(D405&gt;20%,"10",D405&gt;10%,"7",D405&gt;0%,"4",D405=0,"0")</f>
        <v>0</v>
      </c>
      <c r="F405" s="74">
        <f t="shared" si="122"/>
        <v>0</v>
      </c>
      <c r="G405" s="56">
        <f>VLOOKUP(A405,PAGAMENTO!$A:$C,3,0)</f>
        <v>3049259.8600000003</v>
      </c>
      <c r="H405" s="57">
        <f t="shared" si="123"/>
        <v>1.1633868336508823E-4</v>
      </c>
      <c r="I405" s="70" t="str" cm="1">
        <f t="array" ref="I405">_xlfn.IFS(H405&gt;20%,"10",H405&gt;10%,"7",H405&gt;0%,"4",H405=0,"0")</f>
        <v>4</v>
      </c>
      <c r="J405" s="74">
        <f t="shared" si="124"/>
        <v>12</v>
      </c>
      <c r="K405" s="56">
        <f>VLOOKUP(A405,MUNIC!C:E,3,0)</f>
        <v>0</v>
      </c>
      <c r="L405" s="57">
        <f t="shared" si="125"/>
        <v>0</v>
      </c>
      <c r="M405" s="70" t="str">
        <f t="shared" si="126"/>
        <v>0</v>
      </c>
      <c r="N405" s="74">
        <f t="shared" si="127"/>
        <v>0</v>
      </c>
      <c r="O405" s="56">
        <v>0</v>
      </c>
      <c r="P405" s="56">
        <v>0</v>
      </c>
      <c r="Q405" s="72">
        <f t="shared" si="128"/>
        <v>0</v>
      </c>
      <c r="R405" s="57">
        <f t="shared" si="129"/>
        <v>0</v>
      </c>
      <c r="S405" s="70" t="str" cm="1">
        <f t="array" ref="S405">_xlfn.IFS(R405&gt;20%,"10",R405&gt;10%,"7",R405&gt;0%,"4",R405=0,"0")</f>
        <v>0</v>
      </c>
      <c r="T405" s="74">
        <f t="shared" si="130"/>
        <v>0</v>
      </c>
      <c r="U405" s="55" t="s">
        <v>772</v>
      </c>
      <c r="V405" s="71" t="str">
        <f t="shared" si="131"/>
        <v>10</v>
      </c>
      <c r="W405" s="74">
        <f t="shared" si="132"/>
        <v>40</v>
      </c>
      <c r="X405" s="56">
        <v>0</v>
      </c>
      <c r="Y405" s="57">
        <v>0</v>
      </c>
      <c r="Z405" s="71" t="str">
        <f t="shared" si="133"/>
        <v>4</v>
      </c>
      <c r="AA405" s="74">
        <f t="shared" si="134"/>
        <v>12</v>
      </c>
      <c r="AB405" s="55">
        <f>VLOOKUP(A405,'OM em FOCO'!$B:$G,6,0)</f>
        <v>0</v>
      </c>
      <c r="AC405" s="71">
        <f t="shared" si="135"/>
        <v>0</v>
      </c>
      <c r="AD405" s="74">
        <f t="shared" si="136"/>
        <v>0</v>
      </c>
      <c r="AE405" s="71">
        <f>VLOOKUP(A405,OM_SIAFI!$B:$E,4,0)</f>
        <v>0</v>
      </c>
      <c r="AF405" s="74">
        <f t="shared" si="137"/>
        <v>0</v>
      </c>
      <c r="AG405" s="71">
        <f>VLOOKUP(A405,OM_SIAFI!$B:$F,5,0)</f>
        <v>0</v>
      </c>
      <c r="AH405" s="74">
        <f t="shared" si="138"/>
        <v>0</v>
      </c>
      <c r="AI405" s="86">
        <f t="shared" si="139"/>
        <v>64</v>
      </c>
      <c r="AJ405" s="166">
        <f t="shared" si="141"/>
        <v>404</v>
      </c>
    </row>
    <row r="406" spans="1:36" x14ac:dyDescent="0.25">
      <c r="A406" s="55">
        <v>788512</v>
      </c>
      <c r="B406" s="55" t="s">
        <v>502</v>
      </c>
      <c r="C406" s="56">
        <v>0</v>
      </c>
      <c r="D406" s="63">
        <f t="shared" si="140"/>
        <v>0</v>
      </c>
      <c r="E406" s="70" t="str" cm="1">
        <f t="array" ref="E406">_xlfn.IFS(D406&gt;20%,"10",D406&gt;10%,"7",D406&gt;0%,"4",D406=0,"0")</f>
        <v>0</v>
      </c>
      <c r="F406" s="74">
        <f t="shared" si="122"/>
        <v>0</v>
      </c>
      <c r="G406" s="56">
        <f>VLOOKUP(A406,PAGAMENTO!$A:$C,3,0)</f>
        <v>3026615.3100000005</v>
      </c>
      <c r="H406" s="57">
        <f t="shared" si="123"/>
        <v>1.1547472382954543E-4</v>
      </c>
      <c r="I406" s="70" t="str" cm="1">
        <f t="array" ref="I406">_xlfn.IFS(H406&gt;20%,"10",H406&gt;10%,"7",H406&gt;0%,"4",H406=0,"0")</f>
        <v>4</v>
      </c>
      <c r="J406" s="74">
        <f t="shared" si="124"/>
        <v>12</v>
      </c>
      <c r="K406" s="56">
        <f>VLOOKUP(A406,MUNIC!C:E,3,0)</f>
        <v>0</v>
      </c>
      <c r="L406" s="57">
        <f t="shared" si="125"/>
        <v>0</v>
      </c>
      <c r="M406" s="70" t="str">
        <f t="shared" si="126"/>
        <v>0</v>
      </c>
      <c r="N406" s="74">
        <f t="shared" si="127"/>
        <v>0</v>
      </c>
      <c r="O406" s="56">
        <v>0</v>
      </c>
      <c r="P406" s="56">
        <v>0</v>
      </c>
      <c r="Q406" s="72">
        <f t="shared" si="128"/>
        <v>0</v>
      </c>
      <c r="R406" s="57">
        <f t="shared" si="129"/>
        <v>0</v>
      </c>
      <c r="S406" s="70" t="str" cm="1">
        <f t="array" ref="S406">_xlfn.IFS(R406&gt;20%,"10",R406&gt;10%,"7",R406&gt;0%,"4",R406=0,"0")</f>
        <v>0</v>
      </c>
      <c r="T406" s="74">
        <f t="shared" si="130"/>
        <v>0</v>
      </c>
      <c r="U406" s="55" t="s">
        <v>772</v>
      </c>
      <c r="V406" s="71" t="str">
        <f t="shared" si="131"/>
        <v>10</v>
      </c>
      <c r="W406" s="74">
        <f t="shared" si="132"/>
        <v>40</v>
      </c>
      <c r="X406" s="56">
        <v>0</v>
      </c>
      <c r="Y406" s="57">
        <v>0</v>
      </c>
      <c r="Z406" s="71" t="str">
        <f t="shared" si="133"/>
        <v>4</v>
      </c>
      <c r="AA406" s="74">
        <f t="shared" si="134"/>
        <v>12</v>
      </c>
      <c r="AB406" s="55">
        <f>VLOOKUP(A406,'OM em FOCO'!$B:$G,6,0)</f>
        <v>0</v>
      </c>
      <c r="AC406" s="71">
        <f t="shared" si="135"/>
        <v>0</v>
      </c>
      <c r="AD406" s="74">
        <f t="shared" si="136"/>
        <v>0</v>
      </c>
      <c r="AE406" s="71">
        <f>VLOOKUP(A406,OM_SIAFI!$B:$E,4,0)</f>
        <v>0</v>
      </c>
      <c r="AF406" s="74">
        <f t="shared" si="137"/>
        <v>0</v>
      </c>
      <c r="AG406" s="71">
        <f>VLOOKUP(A406,OM_SIAFI!$B:$F,5,0)</f>
        <v>0</v>
      </c>
      <c r="AH406" s="74">
        <f t="shared" si="138"/>
        <v>0</v>
      </c>
      <c r="AI406" s="86">
        <f t="shared" si="139"/>
        <v>64</v>
      </c>
      <c r="AJ406" s="166">
        <f t="shared" si="141"/>
        <v>405</v>
      </c>
    </row>
    <row r="407" spans="1:36" x14ac:dyDescent="0.25">
      <c r="A407" s="55">
        <v>784515</v>
      </c>
      <c r="B407" s="55" t="s">
        <v>412</v>
      </c>
      <c r="C407" s="56">
        <v>0</v>
      </c>
      <c r="D407" s="63">
        <f t="shared" si="140"/>
        <v>0</v>
      </c>
      <c r="E407" s="70" t="str" cm="1">
        <f t="array" ref="E407">_xlfn.IFS(D407&gt;20%,"10",D407&gt;10%,"7",D407&gt;0%,"4",D407=0,"0")</f>
        <v>0</v>
      </c>
      <c r="F407" s="74">
        <f t="shared" si="122"/>
        <v>0</v>
      </c>
      <c r="G407" s="56">
        <f>VLOOKUP(A407,PAGAMENTO!$A:$C,3,0)</f>
        <v>2982649.2399999998</v>
      </c>
      <c r="H407" s="57">
        <f t="shared" si="123"/>
        <v>1.137972824400348E-4</v>
      </c>
      <c r="I407" s="70" t="str" cm="1">
        <f t="array" ref="I407">_xlfn.IFS(H407&gt;20%,"10",H407&gt;10%,"7",H407&gt;0%,"4",H407=0,"0")</f>
        <v>4</v>
      </c>
      <c r="J407" s="74">
        <f t="shared" si="124"/>
        <v>12</v>
      </c>
      <c r="K407" s="56">
        <f>VLOOKUP(A407,MUNIC!C:E,3,0)</f>
        <v>0</v>
      </c>
      <c r="L407" s="57">
        <f t="shared" si="125"/>
        <v>0</v>
      </c>
      <c r="M407" s="70" t="str">
        <f t="shared" si="126"/>
        <v>0</v>
      </c>
      <c r="N407" s="74">
        <f t="shared" si="127"/>
        <v>0</v>
      </c>
      <c r="O407" s="56">
        <v>0</v>
      </c>
      <c r="P407" s="56">
        <v>0</v>
      </c>
      <c r="Q407" s="72">
        <f t="shared" si="128"/>
        <v>0</v>
      </c>
      <c r="R407" s="57">
        <f t="shared" si="129"/>
        <v>0</v>
      </c>
      <c r="S407" s="70" t="str" cm="1">
        <f t="array" ref="S407">_xlfn.IFS(R407&gt;20%,"10",R407&gt;10%,"7",R407&gt;0%,"4",R407=0,"0")</f>
        <v>0</v>
      </c>
      <c r="T407" s="74">
        <f t="shared" si="130"/>
        <v>0</v>
      </c>
      <c r="U407" s="55" t="s">
        <v>772</v>
      </c>
      <c r="V407" s="71" t="str">
        <f t="shared" si="131"/>
        <v>10</v>
      </c>
      <c r="W407" s="74">
        <f t="shared" si="132"/>
        <v>40</v>
      </c>
      <c r="X407" s="56">
        <v>0</v>
      </c>
      <c r="Y407" s="57">
        <v>0</v>
      </c>
      <c r="Z407" s="71" t="str">
        <f t="shared" si="133"/>
        <v>4</v>
      </c>
      <c r="AA407" s="74">
        <f t="shared" si="134"/>
        <v>12</v>
      </c>
      <c r="AB407" s="55">
        <f>VLOOKUP(A407,'OM em FOCO'!$B:$G,6,0)</f>
        <v>0</v>
      </c>
      <c r="AC407" s="71">
        <f t="shared" si="135"/>
        <v>0</v>
      </c>
      <c r="AD407" s="74">
        <f t="shared" si="136"/>
        <v>0</v>
      </c>
      <c r="AE407" s="71">
        <f>VLOOKUP(A407,OM_SIAFI!$B:$E,4,0)</f>
        <v>0</v>
      </c>
      <c r="AF407" s="74">
        <f t="shared" si="137"/>
        <v>0</v>
      </c>
      <c r="AG407" s="71">
        <f>VLOOKUP(A407,OM_SIAFI!$B:$F,5,0)</f>
        <v>0</v>
      </c>
      <c r="AH407" s="74">
        <f t="shared" si="138"/>
        <v>0</v>
      </c>
      <c r="AI407" s="86">
        <f t="shared" si="139"/>
        <v>64</v>
      </c>
      <c r="AJ407" s="166">
        <f t="shared" si="141"/>
        <v>406</v>
      </c>
    </row>
    <row r="408" spans="1:36" x14ac:dyDescent="0.25">
      <c r="A408" s="55">
        <v>762411</v>
      </c>
      <c r="B408" s="55" t="s">
        <v>263</v>
      </c>
      <c r="C408" s="56">
        <v>0</v>
      </c>
      <c r="D408" s="63">
        <f t="shared" si="140"/>
        <v>0</v>
      </c>
      <c r="E408" s="70" t="str" cm="1">
        <f t="array" ref="E408">_xlfn.IFS(D408&gt;20%,"10",D408&gt;10%,"7",D408&gt;0%,"4",D408=0,"0")</f>
        <v>0</v>
      </c>
      <c r="F408" s="74">
        <f t="shared" si="122"/>
        <v>0</v>
      </c>
      <c r="G408" s="56">
        <f>VLOOKUP(A408,PAGAMENTO!$A:$C,3,0)</f>
        <v>2973439.98</v>
      </c>
      <c r="H408" s="57">
        <f t="shared" si="123"/>
        <v>1.1344592072199259E-4</v>
      </c>
      <c r="I408" s="70" t="str" cm="1">
        <f t="array" ref="I408">_xlfn.IFS(H408&gt;20%,"10",H408&gt;10%,"7",H408&gt;0%,"4",H408=0,"0")</f>
        <v>4</v>
      </c>
      <c r="J408" s="74">
        <f t="shared" si="124"/>
        <v>12</v>
      </c>
      <c r="K408" s="56">
        <f>VLOOKUP(A408,MUNIC!C:E,3,0)</f>
        <v>0</v>
      </c>
      <c r="L408" s="57">
        <f t="shared" si="125"/>
        <v>0</v>
      </c>
      <c r="M408" s="70" t="str">
        <f t="shared" si="126"/>
        <v>0</v>
      </c>
      <c r="N408" s="74">
        <f t="shared" si="127"/>
        <v>0</v>
      </c>
      <c r="O408" s="56">
        <v>0</v>
      </c>
      <c r="P408" s="56">
        <v>0</v>
      </c>
      <c r="Q408" s="72">
        <f t="shared" si="128"/>
        <v>0</v>
      </c>
      <c r="R408" s="57">
        <f t="shared" si="129"/>
        <v>0</v>
      </c>
      <c r="S408" s="70" t="str" cm="1">
        <f t="array" ref="S408">_xlfn.IFS(R408&gt;20%,"10",R408&gt;10%,"7",R408&gt;0%,"4",R408=0,"0")</f>
        <v>0</v>
      </c>
      <c r="T408" s="74">
        <f t="shared" si="130"/>
        <v>0</v>
      </c>
      <c r="U408" s="55" t="s">
        <v>772</v>
      </c>
      <c r="V408" s="71" t="str">
        <f t="shared" si="131"/>
        <v>10</v>
      </c>
      <c r="W408" s="74">
        <f t="shared" si="132"/>
        <v>40</v>
      </c>
      <c r="X408" s="55">
        <f>VLOOKUP(A408,'NOTAS AUDITORIA-CONTINUA-OM'!$A:$C,3,0)</f>
        <v>1</v>
      </c>
      <c r="Y408" s="57">
        <f>VLOOKUP(A408,'NOTAS AUDITORIA-CONTINUA-OM'!$A:$D,4,0)</f>
        <v>1.6846361185983828E-4</v>
      </c>
      <c r="Z408" s="71" t="str">
        <f t="shared" si="133"/>
        <v>4</v>
      </c>
      <c r="AA408" s="74">
        <f t="shared" si="134"/>
        <v>12</v>
      </c>
      <c r="AB408" s="55">
        <f>VLOOKUP(A408,'OM em FOCO'!$B:$G,6,0)</f>
        <v>0</v>
      </c>
      <c r="AC408" s="71">
        <f t="shared" si="135"/>
        <v>0</v>
      </c>
      <c r="AD408" s="74">
        <f t="shared" si="136"/>
        <v>0</v>
      </c>
      <c r="AE408" s="71">
        <f>VLOOKUP(A408,OM_SIAFI!$B:$E,4,0)</f>
        <v>0</v>
      </c>
      <c r="AF408" s="74">
        <f t="shared" si="137"/>
        <v>0</v>
      </c>
      <c r="AG408" s="71">
        <f>VLOOKUP(A408,OM_SIAFI!$B:$F,5,0)</f>
        <v>0</v>
      </c>
      <c r="AH408" s="74">
        <f t="shared" si="138"/>
        <v>0</v>
      </c>
      <c r="AI408" s="86">
        <f t="shared" si="139"/>
        <v>64</v>
      </c>
      <c r="AJ408" s="166">
        <f t="shared" si="141"/>
        <v>407</v>
      </c>
    </row>
    <row r="409" spans="1:36" x14ac:dyDescent="0.25">
      <c r="A409" s="55">
        <v>761000</v>
      </c>
      <c r="B409" s="55" t="s">
        <v>257</v>
      </c>
      <c r="C409" s="56">
        <v>0</v>
      </c>
      <c r="D409" s="63">
        <f t="shared" si="140"/>
        <v>0</v>
      </c>
      <c r="E409" s="70" t="str" cm="1">
        <f t="array" ref="E409">_xlfn.IFS(D409&gt;20%,"10",D409&gt;10%,"7",D409&gt;0%,"4",D409=0,"0")</f>
        <v>0</v>
      </c>
      <c r="F409" s="74">
        <f t="shared" si="122"/>
        <v>0</v>
      </c>
      <c r="G409" s="56">
        <f>VLOOKUP(A409,PAGAMENTO!$A:$C,3,0)</f>
        <v>2920261.5400000005</v>
      </c>
      <c r="H409" s="57">
        <f t="shared" si="123"/>
        <v>1.1141699895833246E-4</v>
      </c>
      <c r="I409" s="70" t="str" cm="1">
        <f t="array" ref="I409">_xlfn.IFS(H409&gt;20%,"10",H409&gt;10%,"7",H409&gt;0%,"4",H409=0,"0")</f>
        <v>4</v>
      </c>
      <c r="J409" s="74">
        <f t="shared" si="124"/>
        <v>12</v>
      </c>
      <c r="K409" s="56">
        <f>VLOOKUP(A409,MUNIC!C:E,3,0)</f>
        <v>0</v>
      </c>
      <c r="L409" s="57">
        <f t="shared" si="125"/>
        <v>0</v>
      </c>
      <c r="M409" s="70" t="str">
        <f t="shared" si="126"/>
        <v>0</v>
      </c>
      <c r="N409" s="74">
        <f t="shared" si="127"/>
        <v>0</v>
      </c>
      <c r="O409" s="56">
        <v>0</v>
      </c>
      <c r="P409" s="56">
        <v>0</v>
      </c>
      <c r="Q409" s="72">
        <f t="shared" si="128"/>
        <v>0</v>
      </c>
      <c r="R409" s="57">
        <f t="shared" si="129"/>
        <v>0</v>
      </c>
      <c r="S409" s="70" t="str" cm="1">
        <f t="array" ref="S409">_xlfn.IFS(R409&gt;20%,"10",R409&gt;10%,"7",R409&gt;0%,"4",R409=0,"0")</f>
        <v>0</v>
      </c>
      <c r="T409" s="74">
        <f t="shared" si="130"/>
        <v>0</v>
      </c>
      <c r="U409" s="55" t="s">
        <v>772</v>
      </c>
      <c r="V409" s="71" t="str">
        <f t="shared" si="131"/>
        <v>10</v>
      </c>
      <c r="W409" s="74">
        <f t="shared" si="132"/>
        <v>40</v>
      </c>
      <c r="X409" s="56">
        <v>0</v>
      </c>
      <c r="Y409" s="57">
        <v>0</v>
      </c>
      <c r="Z409" s="71" t="str">
        <f t="shared" si="133"/>
        <v>4</v>
      </c>
      <c r="AA409" s="74">
        <f t="shared" si="134"/>
        <v>12</v>
      </c>
      <c r="AB409" s="55">
        <f>VLOOKUP(A409,'OM em FOCO'!$B:$G,6,0)</f>
        <v>0</v>
      </c>
      <c r="AC409" s="71">
        <f t="shared" si="135"/>
        <v>0</v>
      </c>
      <c r="AD409" s="74">
        <f t="shared" si="136"/>
        <v>0</v>
      </c>
      <c r="AE409" s="71">
        <f>VLOOKUP(A409,OM_SIAFI!$B:$E,4,0)</f>
        <v>0</v>
      </c>
      <c r="AF409" s="74">
        <f t="shared" si="137"/>
        <v>0</v>
      </c>
      <c r="AG409" s="71">
        <f>VLOOKUP(A409,OM_SIAFI!$B:$F,5,0)</f>
        <v>0</v>
      </c>
      <c r="AH409" s="74">
        <f t="shared" si="138"/>
        <v>0</v>
      </c>
      <c r="AI409" s="86">
        <f t="shared" si="139"/>
        <v>64</v>
      </c>
      <c r="AJ409" s="166">
        <f t="shared" si="141"/>
        <v>408</v>
      </c>
    </row>
    <row r="410" spans="1:36" x14ac:dyDescent="0.25">
      <c r="A410" s="55">
        <v>788343</v>
      </c>
      <c r="B410" s="55" t="s">
        <v>499</v>
      </c>
      <c r="C410" s="56">
        <v>0</v>
      </c>
      <c r="D410" s="63">
        <f t="shared" si="140"/>
        <v>0</v>
      </c>
      <c r="E410" s="70" t="str" cm="1">
        <f t="array" ref="E410">_xlfn.IFS(D410&gt;20%,"10",D410&gt;10%,"7",D410&gt;0%,"4",D410=0,"0")</f>
        <v>0</v>
      </c>
      <c r="F410" s="74">
        <f t="shared" si="122"/>
        <v>0</v>
      </c>
      <c r="G410" s="56">
        <f>VLOOKUP(A410,PAGAMENTO!$A:$C,3,0)</f>
        <v>2730138.8700000006</v>
      </c>
      <c r="H410" s="57">
        <f t="shared" si="123"/>
        <v>1.0416323177508716E-4</v>
      </c>
      <c r="I410" s="70" t="str" cm="1">
        <f t="array" ref="I410">_xlfn.IFS(H410&gt;20%,"10",H410&gt;10%,"7",H410&gt;0%,"4",H410=0,"0")</f>
        <v>4</v>
      </c>
      <c r="J410" s="74">
        <f t="shared" si="124"/>
        <v>12</v>
      </c>
      <c r="K410" s="56">
        <f>VLOOKUP(A410,MUNIC!C:E,3,0)</f>
        <v>0</v>
      </c>
      <c r="L410" s="57">
        <f t="shared" si="125"/>
        <v>0</v>
      </c>
      <c r="M410" s="70" t="str">
        <f t="shared" si="126"/>
        <v>0</v>
      </c>
      <c r="N410" s="74">
        <f t="shared" si="127"/>
        <v>0</v>
      </c>
      <c r="O410" s="56">
        <v>0</v>
      </c>
      <c r="P410" s="56">
        <v>0</v>
      </c>
      <c r="Q410" s="72">
        <f t="shared" si="128"/>
        <v>0</v>
      </c>
      <c r="R410" s="57">
        <f t="shared" si="129"/>
        <v>0</v>
      </c>
      <c r="S410" s="70" t="str" cm="1">
        <f t="array" ref="S410">_xlfn.IFS(R410&gt;20%,"10",R410&gt;10%,"7",R410&gt;0%,"4",R410=0,"0")</f>
        <v>0</v>
      </c>
      <c r="T410" s="74">
        <f t="shared" si="130"/>
        <v>0</v>
      </c>
      <c r="U410" s="55" t="s">
        <v>772</v>
      </c>
      <c r="V410" s="71" t="str">
        <f t="shared" si="131"/>
        <v>10</v>
      </c>
      <c r="W410" s="74">
        <f t="shared" si="132"/>
        <v>40</v>
      </c>
      <c r="X410" s="56">
        <v>0</v>
      </c>
      <c r="Y410" s="57">
        <v>0</v>
      </c>
      <c r="Z410" s="71" t="str">
        <f t="shared" si="133"/>
        <v>4</v>
      </c>
      <c r="AA410" s="74">
        <f t="shared" si="134"/>
        <v>12</v>
      </c>
      <c r="AB410" s="55">
        <f>VLOOKUP(A410,'OM em FOCO'!$B:$G,6,0)</f>
        <v>0</v>
      </c>
      <c r="AC410" s="71">
        <f t="shared" si="135"/>
        <v>0</v>
      </c>
      <c r="AD410" s="74">
        <f t="shared" si="136"/>
        <v>0</v>
      </c>
      <c r="AE410" s="71">
        <f>VLOOKUP(A410,OM_SIAFI!$B:$E,4,0)</f>
        <v>0</v>
      </c>
      <c r="AF410" s="74">
        <f t="shared" si="137"/>
        <v>0</v>
      </c>
      <c r="AG410" s="71">
        <f>VLOOKUP(A410,OM_SIAFI!$B:$F,5,0)</f>
        <v>0</v>
      </c>
      <c r="AH410" s="74">
        <f t="shared" si="138"/>
        <v>0</v>
      </c>
      <c r="AI410" s="86">
        <f t="shared" si="139"/>
        <v>64</v>
      </c>
      <c r="AJ410" s="166">
        <f t="shared" si="141"/>
        <v>409</v>
      </c>
    </row>
    <row r="411" spans="1:36" x14ac:dyDescent="0.25">
      <c r="A411" s="55">
        <v>786313</v>
      </c>
      <c r="B411" s="55" t="s">
        <v>457</v>
      </c>
      <c r="C411" s="56">
        <v>0</v>
      </c>
      <c r="D411" s="63">
        <f t="shared" si="140"/>
        <v>0</v>
      </c>
      <c r="E411" s="70" t="str" cm="1">
        <f t="array" ref="E411">_xlfn.IFS(D411&gt;20%,"10",D411&gt;10%,"7",D411&gt;0%,"4",D411=0,"0")</f>
        <v>0</v>
      </c>
      <c r="F411" s="74">
        <f t="shared" si="122"/>
        <v>0</v>
      </c>
      <c r="G411" s="56">
        <f>VLOOKUP(A411,PAGAMENTO!$A:$C,3,0)</f>
        <v>2627094.9900000002</v>
      </c>
      <c r="H411" s="57">
        <f t="shared" si="123"/>
        <v>1.002317894322131E-4</v>
      </c>
      <c r="I411" s="70" t="str" cm="1">
        <f t="array" ref="I411">_xlfn.IFS(H411&gt;20%,"10",H411&gt;10%,"7",H411&gt;0%,"4",H411=0,"0")</f>
        <v>4</v>
      </c>
      <c r="J411" s="74">
        <f t="shared" si="124"/>
        <v>12</v>
      </c>
      <c r="K411" s="56">
        <f>VLOOKUP(A411,MUNIC!C:E,3,0)</f>
        <v>0</v>
      </c>
      <c r="L411" s="57">
        <f t="shared" si="125"/>
        <v>0</v>
      </c>
      <c r="M411" s="70" t="str">
        <f t="shared" si="126"/>
        <v>0</v>
      </c>
      <c r="N411" s="74">
        <f t="shared" si="127"/>
        <v>0</v>
      </c>
      <c r="O411" s="56">
        <v>0</v>
      </c>
      <c r="P411" s="56">
        <v>0</v>
      </c>
      <c r="Q411" s="72">
        <f t="shared" si="128"/>
        <v>0</v>
      </c>
      <c r="R411" s="57">
        <f t="shared" si="129"/>
        <v>0</v>
      </c>
      <c r="S411" s="70" t="str" cm="1">
        <f t="array" ref="S411">_xlfn.IFS(R411&gt;20%,"10",R411&gt;10%,"7",R411&gt;0%,"4",R411=0,"0")</f>
        <v>0</v>
      </c>
      <c r="T411" s="74">
        <f t="shared" si="130"/>
        <v>0</v>
      </c>
      <c r="U411" s="55" t="s">
        <v>772</v>
      </c>
      <c r="V411" s="71" t="str">
        <f t="shared" si="131"/>
        <v>10</v>
      </c>
      <c r="W411" s="74">
        <f t="shared" si="132"/>
        <v>40</v>
      </c>
      <c r="X411" s="56">
        <v>0</v>
      </c>
      <c r="Y411" s="57">
        <v>0</v>
      </c>
      <c r="Z411" s="71" t="str">
        <f t="shared" si="133"/>
        <v>4</v>
      </c>
      <c r="AA411" s="74">
        <f t="shared" si="134"/>
        <v>12</v>
      </c>
      <c r="AB411" s="55">
        <f>VLOOKUP(A411,'OM em FOCO'!$B:$G,6,0)</f>
        <v>0</v>
      </c>
      <c r="AC411" s="71">
        <f t="shared" si="135"/>
        <v>0</v>
      </c>
      <c r="AD411" s="74">
        <f t="shared" si="136"/>
        <v>0</v>
      </c>
      <c r="AE411" s="71">
        <f>VLOOKUP(A411,OM_SIAFI!$B:$E,4,0)</f>
        <v>0</v>
      </c>
      <c r="AF411" s="74">
        <f t="shared" si="137"/>
        <v>0</v>
      </c>
      <c r="AG411" s="71">
        <f>VLOOKUP(A411,OM_SIAFI!$B:$F,5,0)</f>
        <v>0</v>
      </c>
      <c r="AH411" s="74">
        <f t="shared" si="138"/>
        <v>0</v>
      </c>
      <c r="AI411" s="86">
        <f t="shared" si="139"/>
        <v>64</v>
      </c>
      <c r="AJ411" s="166">
        <f t="shared" si="141"/>
        <v>410</v>
      </c>
    </row>
    <row r="412" spans="1:36" x14ac:dyDescent="0.25">
      <c r="A412" s="55">
        <v>784516</v>
      </c>
      <c r="B412" s="55" t="s">
        <v>413</v>
      </c>
      <c r="C412" s="56">
        <v>0</v>
      </c>
      <c r="D412" s="63">
        <f t="shared" si="140"/>
        <v>0</v>
      </c>
      <c r="E412" s="70" t="str" cm="1">
        <f t="array" ref="E412">_xlfn.IFS(D412&gt;20%,"10",D412&gt;10%,"7",D412&gt;0%,"4",D412=0,"0")</f>
        <v>0</v>
      </c>
      <c r="F412" s="74">
        <f t="shared" si="122"/>
        <v>0</v>
      </c>
      <c r="G412" s="56">
        <f>VLOOKUP(A412,PAGAMENTO!$A:$C,3,0)</f>
        <v>2625844.3199999998</v>
      </c>
      <c r="H412" s="57">
        <f t="shared" si="123"/>
        <v>1.00184072508171E-4</v>
      </c>
      <c r="I412" s="70" t="str" cm="1">
        <f t="array" ref="I412">_xlfn.IFS(H412&gt;20%,"10",H412&gt;10%,"7",H412&gt;0%,"4",H412=0,"0")</f>
        <v>4</v>
      </c>
      <c r="J412" s="74">
        <f t="shared" si="124"/>
        <v>12</v>
      </c>
      <c r="K412" s="56">
        <f>VLOOKUP(A412,MUNIC!C:E,3,0)</f>
        <v>0</v>
      </c>
      <c r="L412" s="57">
        <f t="shared" si="125"/>
        <v>0</v>
      </c>
      <c r="M412" s="70" t="str">
        <f t="shared" si="126"/>
        <v>0</v>
      </c>
      <c r="N412" s="74">
        <f t="shared" si="127"/>
        <v>0</v>
      </c>
      <c r="O412" s="56">
        <v>0</v>
      </c>
      <c r="P412" s="56">
        <v>0</v>
      </c>
      <c r="Q412" s="72">
        <f t="shared" si="128"/>
        <v>0</v>
      </c>
      <c r="R412" s="57">
        <f t="shared" si="129"/>
        <v>0</v>
      </c>
      <c r="S412" s="70" t="str" cm="1">
        <f t="array" ref="S412">_xlfn.IFS(R412&gt;20%,"10",R412&gt;10%,"7",R412&gt;0%,"4",R412=0,"0")</f>
        <v>0</v>
      </c>
      <c r="T412" s="74">
        <f t="shared" si="130"/>
        <v>0</v>
      </c>
      <c r="U412" s="55" t="s">
        <v>772</v>
      </c>
      <c r="V412" s="71" t="str">
        <f t="shared" si="131"/>
        <v>10</v>
      </c>
      <c r="W412" s="74">
        <f t="shared" si="132"/>
        <v>40</v>
      </c>
      <c r="X412" s="56">
        <v>0</v>
      </c>
      <c r="Y412" s="57">
        <v>0</v>
      </c>
      <c r="Z412" s="71" t="str">
        <f t="shared" si="133"/>
        <v>4</v>
      </c>
      <c r="AA412" s="74">
        <f t="shared" si="134"/>
        <v>12</v>
      </c>
      <c r="AB412" s="55">
        <f>VLOOKUP(A412,'OM em FOCO'!$B:$G,6,0)</f>
        <v>0</v>
      </c>
      <c r="AC412" s="71">
        <f t="shared" si="135"/>
        <v>0</v>
      </c>
      <c r="AD412" s="74">
        <f t="shared" si="136"/>
        <v>0</v>
      </c>
      <c r="AE412" s="71">
        <f>VLOOKUP(A412,OM_SIAFI!$B:$E,4,0)</f>
        <v>0</v>
      </c>
      <c r="AF412" s="74">
        <f t="shared" si="137"/>
        <v>0</v>
      </c>
      <c r="AG412" s="71">
        <f>VLOOKUP(A412,OM_SIAFI!$B:$F,5,0)</f>
        <v>0</v>
      </c>
      <c r="AH412" s="74">
        <f t="shared" si="138"/>
        <v>0</v>
      </c>
      <c r="AI412" s="86">
        <f t="shared" si="139"/>
        <v>64</v>
      </c>
      <c r="AJ412" s="166">
        <f t="shared" si="141"/>
        <v>411</v>
      </c>
    </row>
    <row r="413" spans="1:36" x14ac:dyDescent="0.25">
      <c r="A413" s="55">
        <v>788342</v>
      </c>
      <c r="B413" s="55" t="s">
        <v>498</v>
      </c>
      <c r="C413" s="56">
        <v>0</v>
      </c>
      <c r="D413" s="63">
        <f t="shared" si="140"/>
        <v>0</v>
      </c>
      <c r="E413" s="70" t="str" cm="1">
        <f t="array" ref="E413">_xlfn.IFS(D413&gt;20%,"10",D413&gt;10%,"7",D413&gt;0%,"4",D413=0,"0")</f>
        <v>0</v>
      </c>
      <c r="F413" s="74">
        <f t="shared" si="122"/>
        <v>0</v>
      </c>
      <c r="G413" s="56">
        <f>VLOOKUP(A413,PAGAMENTO!$A:$C,3,0)</f>
        <v>2576475.9999999995</v>
      </c>
      <c r="H413" s="57">
        <f t="shared" si="123"/>
        <v>9.8300518592649229E-5</v>
      </c>
      <c r="I413" s="70" t="str" cm="1">
        <f t="array" ref="I413">_xlfn.IFS(H413&gt;20%,"10",H413&gt;10%,"7",H413&gt;0%,"4",H413=0,"0")</f>
        <v>4</v>
      </c>
      <c r="J413" s="74">
        <f t="shared" si="124"/>
        <v>12</v>
      </c>
      <c r="K413" s="56">
        <f>VLOOKUP(A413,MUNIC!C:E,3,0)</f>
        <v>0</v>
      </c>
      <c r="L413" s="57">
        <f t="shared" si="125"/>
        <v>0</v>
      </c>
      <c r="M413" s="70" t="str">
        <f t="shared" si="126"/>
        <v>0</v>
      </c>
      <c r="N413" s="74">
        <f t="shared" si="127"/>
        <v>0</v>
      </c>
      <c r="O413" s="56">
        <v>0</v>
      </c>
      <c r="P413" s="56">
        <v>0</v>
      </c>
      <c r="Q413" s="72">
        <f t="shared" si="128"/>
        <v>0</v>
      </c>
      <c r="R413" s="57">
        <f t="shared" si="129"/>
        <v>0</v>
      </c>
      <c r="S413" s="70" t="str" cm="1">
        <f t="array" ref="S413">_xlfn.IFS(R413&gt;20%,"10",R413&gt;10%,"7",R413&gt;0%,"4",R413=0,"0")</f>
        <v>0</v>
      </c>
      <c r="T413" s="74">
        <f t="shared" si="130"/>
        <v>0</v>
      </c>
      <c r="U413" s="55" t="s">
        <v>772</v>
      </c>
      <c r="V413" s="71" t="str">
        <f t="shared" si="131"/>
        <v>10</v>
      </c>
      <c r="W413" s="74">
        <f t="shared" si="132"/>
        <v>40</v>
      </c>
      <c r="X413" s="56">
        <v>0</v>
      </c>
      <c r="Y413" s="57">
        <v>0</v>
      </c>
      <c r="Z413" s="71" t="str">
        <f t="shared" si="133"/>
        <v>4</v>
      </c>
      <c r="AA413" s="74">
        <f t="shared" si="134"/>
        <v>12</v>
      </c>
      <c r="AB413" s="55">
        <f>VLOOKUP(A413,'OM em FOCO'!$B:$G,6,0)</f>
        <v>0</v>
      </c>
      <c r="AC413" s="71">
        <f t="shared" si="135"/>
        <v>0</v>
      </c>
      <c r="AD413" s="74">
        <f t="shared" si="136"/>
        <v>0</v>
      </c>
      <c r="AE413" s="71">
        <f>VLOOKUP(A413,OM_SIAFI!$B:$E,4,0)</f>
        <v>0</v>
      </c>
      <c r="AF413" s="74">
        <f t="shared" si="137"/>
        <v>0</v>
      </c>
      <c r="AG413" s="71">
        <f>VLOOKUP(A413,OM_SIAFI!$B:$F,5,0)</f>
        <v>0</v>
      </c>
      <c r="AH413" s="74">
        <f t="shared" si="138"/>
        <v>0</v>
      </c>
      <c r="AI413" s="86">
        <f t="shared" si="139"/>
        <v>64</v>
      </c>
      <c r="AJ413" s="166">
        <f t="shared" si="141"/>
        <v>412</v>
      </c>
    </row>
    <row r="414" spans="1:36" x14ac:dyDescent="0.25">
      <c r="A414" s="55">
        <v>762410</v>
      </c>
      <c r="B414" s="55" t="s">
        <v>262</v>
      </c>
      <c r="C414" s="56">
        <v>0</v>
      </c>
      <c r="D414" s="63">
        <f t="shared" si="140"/>
        <v>0</v>
      </c>
      <c r="E414" s="70" t="str" cm="1">
        <f t="array" ref="E414">_xlfn.IFS(D414&gt;20%,"10",D414&gt;10%,"7",D414&gt;0%,"4",D414=0,"0")</f>
        <v>0</v>
      </c>
      <c r="F414" s="74">
        <f t="shared" si="122"/>
        <v>0</v>
      </c>
      <c r="G414" s="56">
        <f>VLOOKUP(A414,PAGAMENTO!$A:$C,3,0)</f>
        <v>2500529.4000000004</v>
      </c>
      <c r="H414" s="57">
        <f t="shared" si="123"/>
        <v>9.5402921190093016E-5</v>
      </c>
      <c r="I414" s="70" t="str" cm="1">
        <f t="array" ref="I414">_xlfn.IFS(H414&gt;20%,"10",H414&gt;10%,"7",H414&gt;0%,"4",H414=0,"0")</f>
        <v>4</v>
      </c>
      <c r="J414" s="74">
        <f t="shared" si="124"/>
        <v>12</v>
      </c>
      <c r="K414" s="56">
        <f>VLOOKUP(A414,MUNIC!C:E,3,0)</f>
        <v>0</v>
      </c>
      <c r="L414" s="57">
        <f t="shared" si="125"/>
        <v>0</v>
      </c>
      <c r="M414" s="70" t="str">
        <f t="shared" si="126"/>
        <v>0</v>
      </c>
      <c r="N414" s="74">
        <f t="shared" si="127"/>
        <v>0</v>
      </c>
      <c r="O414" s="56">
        <v>0</v>
      </c>
      <c r="P414" s="56">
        <v>0</v>
      </c>
      <c r="Q414" s="72">
        <f t="shared" si="128"/>
        <v>0</v>
      </c>
      <c r="R414" s="57">
        <f t="shared" si="129"/>
        <v>0</v>
      </c>
      <c r="S414" s="70" t="str" cm="1">
        <f t="array" ref="S414">_xlfn.IFS(R414&gt;20%,"10",R414&gt;10%,"7",R414&gt;0%,"4",R414=0,"0")</f>
        <v>0</v>
      </c>
      <c r="T414" s="74">
        <f t="shared" si="130"/>
        <v>0</v>
      </c>
      <c r="U414" s="55" t="s">
        <v>772</v>
      </c>
      <c r="V414" s="71" t="str">
        <f t="shared" si="131"/>
        <v>10</v>
      </c>
      <c r="W414" s="74">
        <f t="shared" si="132"/>
        <v>40</v>
      </c>
      <c r="X414" s="55">
        <f>VLOOKUP(A414,'NOTAS AUDITORIA-CONTINUA-OM'!$A:$C,3,0)</f>
        <v>1</v>
      </c>
      <c r="Y414" s="57">
        <f>VLOOKUP(A414,'NOTAS AUDITORIA-CONTINUA-OM'!$A:$D,4,0)</f>
        <v>1.6846361185983828E-4</v>
      </c>
      <c r="Z414" s="71" t="str">
        <f t="shared" si="133"/>
        <v>4</v>
      </c>
      <c r="AA414" s="74">
        <f t="shared" si="134"/>
        <v>12</v>
      </c>
      <c r="AB414" s="55">
        <f>VLOOKUP(A414,'OM em FOCO'!$B:$G,6,0)</f>
        <v>0</v>
      </c>
      <c r="AC414" s="71">
        <f t="shared" si="135"/>
        <v>0</v>
      </c>
      <c r="AD414" s="74">
        <f t="shared" si="136"/>
        <v>0</v>
      </c>
      <c r="AE414" s="71">
        <f>VLOOKUP(A414,OM_SIAFI!$B:$E,4,0)</f>
        <v>0</v>
      </c>
      <c r="AF414" s="74">
        <f t="shared" si="137"/>
        <v>0</v>
      </c>
      <c r="AG414" s="71">
        <f>VLOOKUP(A414,OM_SIAFI!$B:$F,5,0)</f>
        <v>0</v>
      </c>
      <c r="AH414" s="74">
        <f t="shared" si="138"/>
        <v>0</v>
      </c>
      <c r="AI414" s="86">
        <f t="shared" si="139"/>
        <v>64</v>
      </c>
      <c r="AJ414" s="166">
        <f t="shared" si="141"/>
        <v>413</v>
      </c>
    </row>
    <row r="415" spans="1:36" x14ac:dyDescent="0.25">
      <c r="A415" s="55">
        <v>791673</v>
      </c>
      <c r="B415" s="55" t="s">
        <v>570</v>
      </c>
      <c r="C415" s="56">
        <v>0</v>
      </c>
      <c r="D415" s="63">
        <f t="shared" si="140"/>
        <v>0</v>
      </c>
      <c r="E415" s="70" t="str" cm="1">
        <f t="array" ref="E415">_xlfn.IFS(D415&gt;20%,"10",D415&gt;10%,"7",D415&gt;0%,"4",D415=0,"0")</f>
        <v>0</v>
      </c>
      <c r="F415" s="74">
        <f t="shared" si="122"/>
        <v>0</v>
      </c>
      <c r="G415" s="56">
        <f>VLOOKUP(A415,PAGAMENTO!$A:$C,3,0)</f>
        <v>2434462.2399999998</v>
      </c>
      <c r="H415" s="57">
        <f t="shared" si="123"/>
        <v>9.2882254942884196E-5</v>
      </c>
      <c r="I415" s="70" t="str" cm="1">
        <f t="array" ref="I415">_xlfn.IFS(H415&gt;20%,"10",H415&gt;10%,"7",H415&gt;0%,"4",H415=0,"0")</f>
        <v>4</v>
      </c>
      <c r="J415" s="74">
        <f t="shared" si="124"/>
        <v>12</v>
      </c>
      <c r="K415" s="56">
        <f>VLOOKUP(A415,MUNIC!C:E,3,0)</f>
        <v>0</v>
      </c>
      <c r="L415" s="57">
        <f t="shared" si="125"/>
        <v>0</v>
      </c>
      <c r="M415" s="70" t="str">
        <f t="shared" si="126"/>
        <v>0</v>
      </c>
      <c r="N415" s="74">
        <f t="shared" si="127"/>
        <v>0</v>
      </c>
      <c r="O415" s="56">
        <v>0</v>
      </c>
      <c r="P415" s="56">
        <v>0</v>
      </c>
      <c r="Q415" s="72">
        <f t="shared" si="128"/>
        <v>0</v>
      </c>
      <c r="R415" s="57">
        <f t="shared" si="129"/>
        <v>0</v>
      </c>
      <c r="S415" s="70" t="str" cm="1">
        <f t="array" ref="S415">_xlfn.IFS(R415&gt;20%,"10",R415&gt;10%,"7",R415&gt;0%,"4",R415=0,"0")</f>
        <v>0</v>
      </c>
      <c r="T415" s="74">
        <f t="shared" si="130"/>
        <v>0</v>
      </c>
      <c r="U415" s="55" t="s">
        <v>772</v>
      </c>
      <c r="V415" s="71" t="str">
        <f t="shared" si="131"/>
        <v>10</v>
      </c>
      <c r="W415" s="74">
        <f t="shared" si="132"/>
        <v>40</v>
      </c>
      <c r="X415" s="56">
        <v>0</v>
      </c>
      <c r="Y415" s="57">
        <v>0</v>
      </c>
      <c r="Z415" s="71" t="str">
        <f t="shared" si="133"/>
        <v>4</v>
      </c>
      <c r="AA415" s="74">
        <f t="shared" si="134"/>
        <v>12</v>
      </c>
      <c r="AB415" s="55">
        <f>VLOOKUP(A415,'OM em FOCO'!$B:$G,6,0)</f>
        <v>0</v>
      </c>
      <c r="AC415" s="71">
        <f t="shared" si="135"/>
        <v>0</v>
      </c>
      <c r="AD415" s="74">
        <f t="shared" si="136"/>
        <v>0</v>
      </c>
      <c r="AE415" s="71">
        <f>VLOOKUP(A415,OM_SIAFI!$B:$E,4,0)</f>
        <v>0</v>
      </c>
      <c r="AF415" s="74">
        <f t="shared" si="137"/>
        <v>0</v>
      </c>
      <c r="AG415" s="71">
        <f>VLOOKUP(A415,OM_SIAFI!$B:$F,5,0)</f>
        <v>0</v>
      </c>
      <c r="AH415" s="74">
        <f t="shared" si="138"/>
        <v>0</v>
      </c>
      <c r="AI415" s="86">
        <f t="shared" si="139"/>
        <v>64</v>
      </c>
      <c r="AJ415" s="166">
        <f t="shared" si="141"/>
        <v>414</v>
      </c>
    </row>
    <row r="416" spans="1:36" x14ac:dyDescent="0.25">
      <c r="A416" s="55">
        <v>786314</v>
      </c>
      <c r="B416" s="55" t="s">
        <v>458</v>
      </c>
      <c r="C416" s="56">
        <v>0</v>
      </c>
      <c r="D416" s="63">
        <f t="shared" si="140"/>
        <v>0</v>
      </c>
      <c r="E416" s="70" t="str" cm="1">
        <f t="array" ref="E416">_xlfn.IFS(D416&gt;20%,"10",D416&gt;10%,"7",D416&gt;0%,"4",D416=0,"0")</f>
        <v>0</v>
      </c>
      <c r="F416" s="74">
        <f t="shared" si="122"/>
        <v>0</v>
      </c>
      <c r="G416" s="56">
        <f>VLOOKUP(A416,PAGAMENTO!$A:$C,3,0)</f>
        <v>2396974.17</v>
      </c>
      <c r="H416" s="57">
        <f t="shared" si="123"/>
        <v>9.1451969265067854E-5</v>
      </c>
      <c r="I416" s="70" t="str" cm="1">
        <f t="array" ref="I416">_xlfn.IFS(H416&gt;20%,"10",H416&gt;10%,"7",H416&gt;0%,"4",H416=0,"0")</f>
        <v>4</v>
      </c>
      <c r="J416" s="74">
        <f t="shared" si="124"/>
        <v>12</v>
      </c>
      <c r="K416" s="56">
        <f>VLOOKUP(A416,MUNIC!C:E,3,0)</f>
        <v>0</v>
      </c>
      <c r="L416" s="57">
        <f t="shared" si="125"/>
        <v>0</v>
      </c>
      <c r="M416" s="70" t="str">
        <f t="shared" si="126"/>
        <v>0</v>
      </c>
      <c r="N416" s="74">
        <f t="shared" si="127"/>
        <v>0</v>
      </c>
      <c r="O416" s="56">
        <v>0</v>
      </c>
      <c r="P416" s="56">
        <v>0</v>
      </c>
      <c r="Q416" s="72">
        <f t="shared" si="128"/>
        <v>0</v>
      </c>
      <c r="R416" s="57">
        <f t="shared" si="129"/>
        <v>0</v>
      </c>
      <c r="S416" s="70" t="str" cm="1">
        <f t="array" ref="S416">_xlfn.IFS(R416&gt;20%,"10",R416&gt;10%,"7",R416&gt;0%,"4",R416=0,"0")</f>
        <v>0</v>
      </c>
      <c r="T416" s="74">
        <f t="shared" si="130"/>
        <v>0</v>
      </c>
      <c r="U416" s="55" t="s">
        <v>772</v>
      </c>
      <c r="V416" s="71" t="str">
        <f t="shared" si="131"/>
        <v>10</v>
      </c>
      <c r="W416" s="74">
        <f t="shared" si="132"/>
        <v>40</v>
      </c>
      <c r="X416" s="56">
        <v>0</v>
      </c>
      <c r="Y416" s="57">
        <v>0</v>
      </c>
      <c r="Z416" s="71" t="str">
        <f t="shared" si="133"/>
        <v>4</v>
      </c>
      <c r="AA416" s="74">
        <f t="shared" si="134"/>
        <v>12</v>
      </c>
      <c r="AB416" s="55">
        <f>VLOOKUP(A416,'OM em FOCO'!$B:$G,6,0)</f>
        <v>0</v>
      </c>
      <c r="AC416" s="71">
        <f t="shared" si="135"/>
        <v>0</v>
      </c>
      <c r="AD416" s="74">
        <f t="shared" si="136"/>
        <v>0</v>
      </c>
      <c r="AE416" s="71">
        <f>VLOOKUP(A416,OM_SIAFI!$B:$E,4,0)</f>
        <v>0</v>
      </c>
      <c r="AF416" s="74">
        <f t="shared" si="137"/>
        <v>0</v>
      </c>
      <c r="AG416" s="71">
        <f>VLOOKUP(A416,OM_SIAFI!$B:$F,5,0)</f>
        <v>0</v>
      </c>
      <c r="AH416" s="74">
        <f t="shared" si="138"/>
        <v>0</v>
      </c>
      <c r="AI416" s="86">
        <f t="shared" si="139"/>
        <v>64</v>
      </c>
      <c r="AJ416" s="166">
        <f t="shared" si="141"/>
        <v>415</v>
      </c>
    </row>
    <row r="417" spans="1:36" x14ac:dyDescent="0.25">
      <c r="A417" s="55">
        <v>788311</v>
      </c>
      <c r="B417" s="55" t="s">
        <v>489</v>
      </c>
      <c r="C417" s="56">
        <v>0</v>
      </c>
      <c r="D417" s="63">
        <f t="shared" si="140"/>
        <v>0</v>
      </c>
      <c r="E417" s="70" t="str" cm="1">
        <f t="array" ref="E417">_xlfn.IFS(D417&gt;20%,"10",D417&gt;10%,"7",D417&gt;0%,"4",D417=0,"0")</f>
        <v>0</v>
      </c>
      <c r="F417" s="74">
        <f t="shared" si="122"/>
        <v>0</v>
      </c>
      <c r="G417" s="56">
        <f>VLOOKUP(A417,PAGAMENTO!$A:$C,3,0)</f>
        <v>2345760.12</v>
      </c>
      <c r="H417" s="57">
        <f t="shared" si="123"/>
        <v>8.9497995048257821E-5</v>
      </c>
      <c r="I417" s="70" t="str" cm="1">
        <f t="array" ref="I417">_xlfn.IFS(H417&gt;20%,"10",H417&gt;10%,"7",H417&gt;0%,"4",H417=0,"0")</f>
        <v>4</v>
      </c>
      <c r="J417" s="74">
        <f t="shared" si="124"/>
        <v>12</v>
      </c>
      <c r="K417" s="56">
        <f>VLOOKUP(A417,MUNIC!C:E,3,0)</f>
        <v>0</v>
      </c>
      <c r="L417" s="57">
        <f t="shared" si="125"/>
        <v>0</v>
      </c>
      <c r="M417" s="70" t="str">
        <f t="shared" si="126"/>
        <v>0</v>
      </c>
      <c r="N417" s="74">
        <f t="shared" si="127"/>
        <v>0</v>
      </c>
      <c r="O417" s="56">
        <v>0</v>
      </c>
      <c r="P417" s="56">
        <v>0</v>
      </c>
      <c r="Q417" s="72">
        <f t="shared" si="128"/>
        <v>0</v>
      </c>
      <c r="R417" s="57">
        <f t="shared" si="129"/>
        <v>0</v>
      </c>
      <c r="S417" s="70" t="str" cm="1">
        <f t="array" ref="S417">_xlfn.IFS(R417&gt;20%,"10",R417&gt;10%,"7",R417&gt;0%,"4",R417=0,"0")</f>
        <v>0</v>
      </c>
      <c r="T417" s="74">
        <f t="shared" si="130"/>
        <v>0</v>
      </c>
      <c r="U417" s="55" t="s">
        <v>772</v>
      </c>
      <c r="V417" s="71" t="str">
        <f t="shared" si="131"/>
        <v>10</v>
      </c>
      <c r="W417" s="74">
        <f t="shared" si="132"/>
        <v>40</v>
      </c>
      <c r="X417" s="56">
        <v>0</v>
      </c>
      <c r="Y417" s="57">
        <v>0</v>
      </c>
      <c r="Z417" s="71" t="str">
        <f t="shared" si="133"/>
        <v>4</v>
      </c>
      <c r="AA417" s="74">
        <f t="shared" si="134"/>
        <v>12</v>
      </c>
      <c r="AB417" s="55">
        <f>VLOOKUP(A417,'OM em FOCO'!$B:$G,6,0)</f>
        <v>0</v>
      </c>
      <c r="AC417" s="71">
        <f t="shared" si="135"/>
        <v>0</v>
      </c>
      <c r="AD417" s="74">
        <f t="shared" si="136"/>
        <v>0</v>
      </c>
      <c r="AE417" s="71">
        <f>VLOOKUP(A417,OM_SIAFI!$B:$E,4,0)</f>
        <v>0</v>
      </c>
      <c r="AF417" s="74">
        <f t="shared" si="137"/>
        <v>0</v>
      </c>
      <c r="AG417" s="71">
        <f>VLOOKUP(A417,OM_SIAFI!$B:$F,5,0)</f>
        <v>0</v>
      </c>
      <c r="AH417" s="74">
        <f t="shared" si="138"/>
        <v>0</v>
      </c>
      <c r="AI417" s="86">
        <f t="shared" si="139"/>
        <v>64</v>
      </c>
      <c r="AJ417" s="166">
        <f t="shared" si="141"/>
        <v>416</v>
      </c>
    </row>
    <row r="418" spans="1:36" x14ac:dyDescent="0.25">
      <c r="A418" s="55">
        <v>788341</v>
      </c>
      <c r="B418" s="55" t="s">
        <v>497</v>
      </c>
      <c r="C418" s="56">
        <v>0</v>
      </c>
      <c r="D418" s="63">
        <f t="shared" si="140"/>
        <v>0</v>
      </c>
      <c r="E418" s="70" t="str" cm="1">
        <f t="array" ref="E418">_xlfn.IFS(D418&gt;20%,"10",D418&gt;10%,"7",D418&gt;0%,"4",D418=0,"0")</f>
        <v>0</v>
      </c>
      <c r="F418" s="74">
        <f t="shared" si="122"/>
        <v>0</v>
      </c>
      <c r="G418" s="56">
        <f>VLOOKUP(A418,PAGAMENTO!$A:$C,3,0)</f>
        <v>2055340.4899999998</v>
      </c>
      <c r="H418" s="57">
        <f t="shared" si="123"/>
        <v>7.8417589005862955E-5</v>
      </c>
      <c r="I418" s="70" t="str" cm="1">
        <f t="array" ref="I418">_xlfn.IFS(H418&gt;20%,"10",H418&gt;10%,"7",H418&gt;0%,"4",H418=0,"0")</f>
        <v>4</v>
      </c>
      <c r="J418" s="74">
        <f t="shared" si="124"/>
        <v>12</v>
      </c>
      <c r="K418" s="56">
        <f>VLOOKUP(A418,MUNIC!C:E,3,0)</f>
        <v>0</v>
      </c>
      <c r="L418" s="57">
        <f t="shared" si="125"/>
        <v>0</v>
      </c>
      <c r="M418" s="70" t="str">
        <f t="shared" si="126"/>
        <v>0</v>
      </c>
      <c r="N418" s="74">
        <f t="shared" si="127"/>
        <v>0</v>
      </c>
      <c r="O418" s="56">
        <v>0</v>
      </c>
      <c r="P418" s="56">
        <v>0</v>
      </c>
      <c r="Q418" s="72">
        <f t="shared" si="128"/>
        <v>0</v>
      </c>
      <c r="R418" s="57">
        <f t="shared" si="129"/>
        <v>0</v>
      </c>
      <c r="S418" s="70" t="str" cm="1">
        <f t="array" ref="S418">_xlfn.IFS(R418&gt;20%,"10",R418&gt;10%,"7",R418&gt;0%,"4",R418=0,"0")</f>
        <v>0</v>
      </c>
      <c r="T418" s="74">
        <f t="shared" si="130"/>
        <v>0</v>
      </c>
      <c r="U418" s="55" t="s">
        <v>772</v>
      </c>
      <c r="V418" s="71" t="str">
        <f t="shared" si="131"/>
        <v>10</v>
      </c>
      <c r="W418" s="74">
        <f t="shared" si="132"/>
        <v>40</v>
      </c>
      <c r="X418" s="56">
        <v>0</v>
      </c>
      <c r="Y418" s="57">
        <v>0</v>
      </c>
      <c r="Z418" s="71" t="str">
        <f t="shared" si="133"/>
        <v>4</v>
      </c>
      <c r="AA418" s="74">
        <f t="shared" si="134"/>
        <v>12</v>
      </c>
      <c r="AB418" s="55">
        <f>VLOOKUP(A418,'OM em FOCO'!$B:$G,6,0)</f>
        <v>0</v>
      </c>
      <c r="AC418" s="71">
        <f t="shared" si="135"/>
        <v>0</v>
      </c>
      <c r="AD418" s="74">
        <f t="shared" si="136"/>
        <v>0</v>
      </c>
      <c r="AE418" s="71">
        <f>VLOOKUP(A418,OM_SIAFI!$B:$E,4,0)</f>
        <v>0</v>
      </c>
      <c r="AF418" s="74">
        <f t="shared" si="137"/>
        <v>0</v>
      </c>
      <c r="AG418" s="71">
        <f>VLOOKUP(A418,OM_SIAFI!$B:$F,5,0)</f>
        <v>0</v>
      </c>
      <c r="AH418" s="74">
        <f t="shared" si="138"/>
        <v>0</v>
      </c>
      <c r="AI418" s="86">
        <f t="shared" si="139"/>
        <v>64</v>
      </c>
      <c r="AJ418" s="166">
        <f t="shared" si="141"/>
        <v>417</v>
      </c>
    </row>
    <row r="419" spans="1:36" x14ac:dyDescent="0.25">
      <c r="A419" s="55">
        <v>788313</v>
      </c>
      <c r="B419" s="55" t="s">
        <v>490</v>
      </c>
      <c r="C419" s="56">
        <v>0</v>
      </c>
      <c r="D419" s="63">
        <f t="shared" si="140"/>
        <v>0</v>
      </c>
      <c r="E419" s="70" t="str" cm="1">
        <f t="array" ref="E419">_xlfn.IFS(D419&gt;20%,"10",D419&gt;10%,"7",D419&gt;0%,"4",D419=0,"0")</f>
        <v>0</v>
      </c>
      <c r="F419" s="74">
        <f t="shared" si="122"/>
        <v>0</v>
      </c>
      <c r="G419" s="56">
        <f>VLOOKUP(A419,PAGAMENTO!$A:$C,3,0)</f>
        <v>1862273.0799999998</v>
      </c>
      <c r="H419" s="57">
        <f t="shared" si="123"/>
        <v>7.1051470894792013E-5</v>
      </c>
      <c r="I419" s="70" t="str" cm="1">
        <f t="array" ref="I419">_xlfn.IFS(H419&gt;20%,"10",H419&gt;10%,"7",H419&gt;0%,"4",H419=0,"0")</f>
        <v>4</v>
      </c>
      <c r="J419" s="74">
        <f t="shared" si="124"/>
        <v>12</v>
      </c>
      <c r="K419" s="56">
        <f>VLOOKUP(A419,MUNIC!C:E,3,0)</f>
        <v>0</v>
      </c>
      <c r="L419" s="57">
        <f t="shared" si="125"/>
        <v>0</v>
      </c>
      <c r="M419" s="70" t="str">
        <f t="shared" si="126"/>
        <v>0</v>
      </c>
      <c r="N419" s="74">
        <f t="shared" si="127"/>
        <v>0</v>
      </c>
      <c r="O419" s="56">
        <v>0</v>
      </c>
      <c r="P419" s="56">
        <v>0</v>
      </c>
      <c r="Q419" s="72">
        <f t="shared" si="128"/>
        <v>0</v>
      </c>
      <c r="R419" s="57">
        <f t="shared" si="129"/>
        <v>0</v>
      </c>
      <c r="S419" s="70" t="str" cm="1">
        <f t="array" ref="S419">_xlfn.IFS(R419&gt;20%,"10",R419&gt;10%,"7",R419&gt;0%,"4",R419=0,"0")</f>
        <v>0</v>
      </c>
      <c r="T419" s="74">
        <f t="shared" si="130"/>
        <v>0</v>
      </c>
      <c r="U419" s="55" t="s">
        <v>772</v>
      </c>
      <c r="V419" s="71" t="str">
        <f t="shared" si="131"/>
        <v>10</v>
      </c>
      <c r="W419" s="74">
        <f t="shared" si="132"/>
        <v>40</v>
      </c>
      <c r="X419" s="56">
        <v>0</v>
      </c>
      <c r="Y419" s="57">
        <v>0</v>
      </c>
      <c r="Z419" s="71" t="str">
        <f t="shared" si="133"/>
        <v>4</v>
      </c>
      <c r="AA419" s="74">
        <f t="shared" si="134"/>
        <v>12</v>
      </c>
      <c r="AB419" s="55">
        <f>VLOOKUP(A419,'OM em FOCO'!$B:$G,6,0)</f>
        <v>0</v>
      </c>
      <c r="AC419" s="71">
        <f t="shared" si="135"/>
        <v>0</v>
      </c>
      <c r="AD419" s="74">
        <f t="shared" si="136"/>
        <v>0</v>
      </c>
      <c r="AE419" s="71">
        <f>VLOOKUP(A419,OM_SIAFI!$B:$E,4,0)</f>
        <v>0</v>
      </c>
      <c r="AF419" s="74">
        <f t="shared" si="137"/>
        <v>0</v>
      </c>
      <c r="AG419" s="71">
        <f>VLOOKUP(A419,OM_SIAFI!$B:$F,5,0)</f>
        <v>0</v>
      </c>
      <c r="AH419" s="74">
        <f t="shared" si="138"/>
        <v>0</v>
      </c>
      <c r="AI419" s="86">
        <f t="shared" si="139"/>
        <v>64</v>
      </c>
      <c r="AJ419" s="166">
        <f t="shared" si="141"/>
        <v>418</v>
      </c>
    </row>
    <row r="420" spans="1:36" x14ac:dyDescent="0.25">
      <c r="A420" s="55">
        <v>784315</v>
      </c>
      <c r="B420" s="55" t="s">
        <v>404</v>
      </c>
      <c r="C420" s="56">
        <v>0</v>
      </c>
      <c r="D420" s="63">
        <f t="shared" si="140"/>
        <v>0</v>
      </c>
      <c r="E420" s="70" t="str" cm="1">
        <f t="array" ref="E420">_xlfn.IFS(D420&gt;20%,"10",D420&gt;10%,"7",D420&gt;0%,"4",D420=0,"0")</f>
        <v>0</v>
      </c>
      <c r="F420" s="74">
        <f t="shared" si="122"/>
        <v>0</v>
      </c>
      <c r="G420" s="56">
        <f>VLOOKUP(A420,PAGAMENTO!$A:$C,3,0)</f>
        <v>1592518.35</v>
      </c>
      <c r="H420" s="57">
        <f t="shared" si="123"/>
        <v>6.0759494624949003E-5</v>
      </c>
      <c r="I420" s="70" t="str" cm="1">
        <f t="array" ref="I420">_xlfn.IFS(H420&gt;20%,"10",H420&gt;10%,"7",H420&gt;0%,"4",H420=0,"0")</f>
        <v>4</v>
      </c>
      <c r="J420" s="74">
        <f t="shared" si="124"/>
        <v>12</v>
      </c>
      <c r="K420" s="56">
        <f>VLOOKUP(A420,MUNIC!C:E,3,0)</f>
        <v>0</v>
      </c>
      <c r="L420" s="57">
        <f t="shared" si="125"/>
        <v>0</v>
      </c>
      <c r="M420" s="70" t="str">
        <f t="shared" si="126"/>
        <v>0</v>
      </c>
      <c r="N420" s="74">
        <f t="shared" si="127"/>
        <v>0</v>
      </c>
      <c r="O420" s="56">
        <v>0</v>
      </c>
      <c r="P420" s="56">
        <v>0</v>
      </c>
      <c r="Q420" s="72">
        <f t="shared" si="128"/>
        <v>0</v>
      </c>
      <c r="R420" s="57">
        <f t="shared" si="129"/>
        <v>0</v>
      </c>
      <c r="S420" s="70" t="str" cm="1">
        <f t="array" ref="S420">_xlfn.IFS(R420&gt;20%,"10",R420&gt;10%,"7",R420&gt;0%,"4",R420=0,"0")</f>
        <v>0</v>
      </c>
      <c r="T420" s="74">
        <f t="shared" si="130"/>
        <v>0</v>
      </c>
      <c r="U420" s="55" t="s">
        <v>772</v>
      </c>
      <c r="V420" s="71" t="str">
        <f t="shared" si="131"/>
        <v>10</v>
      </c>
      <c r="W420" s="74">
        <f t="shared" si="132"/>
        <v>40</v>
      </c>
      <c r="X420" s="56">
        <v>0</v>
      </c>
      <c r="Y420" s="57">
        <v>0</v>
      </c>
      <c r="Z420" s="71" t="str">
        <f t="shared" si="133"/>
        <v>4</v>
      </c>
      <c r="AA420" s="74">
        <f t="shared" si="134"/>
        <v>12</v>
      </c>
      <c r="AB420" s="55">
        <f>VLOOKUP(A420,'OM em FOCO'!$B:$G,6,0)</f>
        <v>0</v>
      </c>
      <c r="AC420" s="71">
        <f t="shared" si="135"/>
        <v>0</v>
      </c>
      <c r="AD420" s="74">
        <f t="shared" si="136"/>
        <v>0</v>
      </c>
      <c r="AE420" s="71">
        <f>VLOOKUP(A420,OM_SIAFI!$B:$E,4,0)</f>
        <v>0</v>
      </c>
      <c r="AF420" s="74">
        <f t="shared" si="137"/>
        <v>0</v>
      </c>
      <c r="AG420" s="71">
        <f>VLOOKUP(A420,OM_SIAFI!$B:$F,5,0)</f>
        <v>0</v>
      </c>
      <c r="AH420" s="74">
        <f t="shared" si="138"/>
        <v>0</v>
      </c>
      <c r="AI420" s="86">
        <f t="shared" si="139"/>
        <v>64</v>
      </c>
      <c r="AJ420" s="166">
        <f t="shared" si="141"/>
        <v>419</v>
      </c>
    </row>
    <row r="421" spans="1:36" x14ac:dyDescent="0.25">
      <c r="A421" s="55">
        <v>762413</v>
      </c>
      <c r="B421" s="55" t="s">
        <v>265</v>
      </c>
      <c r="C421" s="56">
        <v>0</v>
      </c>
      <c r="D421" s="63">
        <f t="shared" si="140"/>
        <v>0</v>
      </c>
      <c r="E421" s="70" t="str" cm="1">
        <f t="array" ref="E421">_xlfn.IFS(D421&gt;20%,"10",D421&gt;10%,"7",D421&gt;0%,"4",D421=0,"0")</f>
        <v>0</v>
      </c>
      <c r="F421" s="74">
        <f t="shared" si="122"/>
        <v>0</v>
      </c>
      <c r="G421" s="56">
        <f>VLOOKUP(A421,PAGAMENTO!$A:$C,3,0)</f>
        <v>1381422.23</v>
      </c>
      <c r="H421" s="57">
        <f t="shared" si="123"/>
        <v>5.2705525533486037E-5</v>
      </c>
      <c r="I421" s="70" t="str" cm="1">
        <f t="array" ref="I421">_xlfn.IFS(H421&gt;20%,"10",H421&gt;10%,"7",H421&gt;0%,"4",H421=0,"0")</f>
        <v>4</v>
      </c>
      <c r="J421" s="74">
        <f t="shared" si="124"/>
        <v>12</v>
      </c>
      <c r="K421" s="56">
        <f>VLOOKUP(A421,MUNIC!C:E,3,0)</f>
        <v>0</v>
      </c>
      <c r="L421" s="57">
        <f t="shared" si="125"/>
        <v>0</v>
      </c>
      <c r="M421" s="70" t="str">
        <f t="shared" si="126"/>
        <v>0</v>
      </c>
      <c r="N421" s="74">
        <f t="shared" si="127"/>
        <v>0</v>
      </c>
      <c r="O421" s="56">
        <v>0</v>
      </c>
      <c r="P421" s="56">
        <v>0</v>
      </c>
      <c r="Q421" s="72">
        <f t="shared" si="128"/>
        <v>0</v>
      </c>
      <c r="R421" s="57">
        <f t="shared" si="129"/>
        <v>0</v>
      </c>
      <c r="S421" s="70" t="str" cm="1">
        <f t="array" ref="S421">_xlfn.IFS(R421&gt;20%,"10",R421&gt;10%,"7",R421&gt;0%,"4",R421=0,"0")</f>
        <v>0</v>
      </c>
      <c r="T421" s="74">
        <f t="shared" si="130"/>
        <v>0</v>
      </c>
      <c r="U421" s="55" t="s">
        <v>772</v>
      </c>
      <c r="V421" s="71" t="str">
        <f t="shared" si="131"/>
        <v>10</v>
      </c>
      <c r="W421" s="74">
        <f t="shared" si="132"/>
        <v>40</v>
      </c>
      <c r="X421" s="56">
        <v>0</v>
      </c>
      <c r="Y421" s="57">
        <v>0</v>
      </c>
      <c r="Z421" s="71" t="str">
        <f t="shared" si="133"/>
        <v>4</v>
      </c>
      <c r="AA421" s="74">
        <f t="shared" si="134"/>
        <v>12</v>
      </c>
      <c r="AB421" s="55">
        <f>VLOOKUP(A421,'OM em FOCO'!$B:$G,6,0)</f>
        <v>0</v>
      </c>
      <c r="AC421" s="71">
        <f t="shared" si="135"/>
        <v>0</v>
      </c>
      <c r="AD421" s="74">
        <f t="shared" si="136"/>
        <v>0</v>
      </c>
      <c r="AE421" s="71">
        <f>VLOOKUP(A421,OM_SIAFI!$B:$E,4,0)</f>
        <v>0</v>
      </c>
      <c r="AF421" s="74">
        <f t="shared" si="137"/>
        <v>0</v>
      </c>
      <c r="AG421" s="71">
        <f>VLOOKUP(A421,OM_SIAFI!$B:$F,5,0)</f>
        <v>0</v>
      </c>
      <c r="AH421" s="74">
        <f t="shared" si="138"/>
        <v>0</v>
      </c>
      <c r="AI421" s="86">
        <f t="shared" si="139"/>
        <v>64</v>
      </c>
      <c r="AJ421" s="166">
        <f t="shared" si="141"/>
        <v>420</v>
      </c>
    </row>
    <row r="422" spans="1:36" x14ac:dyDescent="0.25">
      <c r="A422" s="55">
        <v>791531</v>
      </c>
      <c r="B422" s="55" t="s">
        <v>542</v>
      </c>
      <c r="C422" s="56">
        <v>0</v>
      </c>
      <c r="D422" s="63">
        <f t="shared" si="140"/>
        <v>0</v>
      </c>
      <c r="E422" s="70" t="str" cm="1">
        <f t="array" ref="E422">_xlfn.IFS(D422&gt;20%,"10",D422&gt;10%,"7",D422&gt;0%,"4",D422=0,"0")</f>
        <v>0</v>
      </c>
      <c r="F422" s="74">
        <f t="shared" si="122"/>
        <v>0</v>
      </c>
      <c r="G422" s="56">
        <f>VLOOKUP(A422,PAGAMENTO!$A:$C,3,0)</f>
        <v>1280166.17</v>
      </c>
      <c r="H422" s="57">
        <f t="shared" si="123"/>
        <v>4.8842294046505987E-5</v>
      </c>
      <c r="I422" s="70" t="str" cm="1">
        <f t="array" ref="I422">_xlfn.IFS(H422&gt;20%,"10",H422&gt;10%,"7",H422&gt;0%,"4",H422=0,"0")</f>
        <v>4</v>
      </c>
      <c r="J422" s="74">
        <f t="shared" si="124"/>
        <v>12</v>
      </c>
      <c r="K422" s="56">
        <f>VLOOKUP(A422,MUNIC!C:E,3,0)</f>
        <v>0</v>
      </c>
      <c r="L422" s="57">
        <f t="shared" si="125"/>
        <v>0</v>
      </c>
      <c r="M422" s="70" t="str">
        <f t="shared" si="126"/>
        <v>0</v>
      </c>
      <c r="N422" s="74">
        <f t="shared" si="127"/>
        <v>0</v>
      </c>
      <c r="O422" s="56">
        <v>0</v>
      </c>
      <c r="P422" s="56">
        <v>0</v>
      </c>
      <c r="Q422" s="72">
        <f t="shared" si="128"/>
        <v>0</v>
      </c>
      <c r="R422" s="57">
        <f t="shared" si="129"/>
        <v>0</v>
      </c>
      <c r="S422" s="70" t="str" cm="1">
        <f t="array" ref="S422">_xlfn.IFS(R422&gt;20%,"10",R422&gt;10%,"7",R422&gt;0%,"4",R422=0,"0")</f>
        <v>0</v>
      </c>
      <c r="T422" s="74">
        <f t="shared" si="130"/>
        <v>0</v>
      </c>
      <c r="U422" s="55" t="s">
        <v>772</v>
      </c>
      <c r="V422" s="71" t="str">
        <f t="shared" si="131"/>
        <v>10</v>
      </c>
      <c r="W422" s="74">
        <f t="shared" si="132"/>
        <v>40</v>
      </c>
      <c r="X422" s="56">
        <v>0</v>
      </c>
      <c r="Y422" s="57">
        <v>0</v>
      </c>
      <c r="Z422" s="71" t="str">
        <f t="shared" si="133"/>
        <v>4</v>
      </c>
      <c r="AA422" s="74">
        <f t="shared" si="134"/>
        <v>12</v>
      </c>
      <c r="AB422" s="55">
        <f>VLOOKUP(A422,'OM em FOCO'!$B:$G,6,0)</f>
        <v>0</v>
      </c>
      <c r="AC422" s="71">
        <f t="shared" si="135"/>
        <v>0</v>
      </c>
      <c r="AD422" s="74">
        <f t="shared" si="136"/>
        <v>0</v>
      </c>
      <c r="AE422" s="71">
        <f>VLOOKUP(A422,OM_SIAFI!$B:$E,4,0)</f>
        <v>0</v>
      </c>
      <c r="AF422" s="74">
        <f t="shared" si="137"/>
        <v>0</v>
      </c>
      <c r="AG422" s="71">
        <f>VLOOKUP(A422,OM_SIAFI!$B:$F,5,0)</f>
        <v>0</v>
      </c>
      <c r="AH422" s="74">
        <f t="shared" si="138"/>
        <v>0</v>
      </c>
      <c r="AI422" s="86">
        <f t="shared" si="139"/>
        <v>64</v>
      </c>
      <c r="AJ422" s="166">
        <f t="shared" si="141"/>
        <v>421</v>
      </c>
    </row>
    <row r="423" spans="1:36" x14ac:dyDescent="0.25">
      <c r="A423" s="55">
        <v>791532</v>
      </c>
      <c r="B423" s="55" t="s">
        <v>543</v>
      </c>
      <c r="C423" s="56">
        <v>0</v>
      </c>
      <c r="D423" s="63">
        <f t="shared" si="140"/>
        <v>0</v>
      </c>
      <c r="E423" s="70" t="str" cm="1">
        <f t="array" ref="E423">_xlfn.IFS(D423&gt;20%,"10",D423&gt;10%,"7",D423&gt;0%,"4",D423=0,"0")</f>
        <v>0</v>
      </c>
      <c r="F423" s="74">
        <f t="shared" si="122"/>
        <v>0</v>
      </c>
      <c r="G423" s="56">
        <f>VLOOKUP(A423,PAGAMENTO!$A:$C,3,0)</f>
        <v>132641.31</v>
      </c>
      <c r="H423" s="57">
        <f t="shared" si="123"/>
        <v>5.0606757290998839E-6</v>
      </c>
      <c r="I423" s="70" t="str" cm="1">
        <f t="array" ref="I423">_xlfn.IFS(H423&gt;20%,"10",H423&gt;10%,"7",H423&gt;0%,"4",H423=0,"0")</f>
        <v>4</v>
      </c>
      <c r="J423" s="74">
        <f t="shared" si="124"/>
        <v>12</v>
      </c>
      <c r="K423" s="56">
        <f>VLOOKUP(A423,MUNIC!C:E,3,0)</f>
        <v>0</v>
      </c>
      <c r="L423" s="57">
        <f t="shared" si="125"/>
        <v>0</v>
      </c>
      <c r="M423" s="70" t="str">
        <f t="shared" si="126"/>
        <v>0</v>
      </c>
      <c r="N423" s="74">
        <f t="shared" si="127"/>
        <v>0</v>
      </c>
      <c r="O423" s="56">
        <v>0</v>
      </c>
      <c r="P423" s="56">
        <v>0</v>
      </c>
      <c r="Q423" s="72">
        <f t="shared" si="128"/>
        <v>0</v>
      </c>
      <c r="R423" s="57">
        <f t="shared" si="129"/>
        <v>0</v>
      </c>
      <c r="S423" s="70" t="str" cm="1">
        <f t="array" ref="S423">_xlfn.IFS(R423&gt;20%,"10",R423&gt;10%,"7",R423&gt;0%,"4",R423=0,"0")</f>
        <v>0</v>
      </c>
      <c r="T423" s="74">
        <f t="shared" si="130"/>
        <v>0</v>
      </c>
      <c r="U423" s="55" t="s">
        <v>772</v>
      </c>
      <c r="V423" s="71" t="str">
        <f t="shared" si="131"/>
        <v>10</v>
      </c>
      <c r="W423" s="74">
        <f t="shared" si="132"/>
        <v>40</v>
      </c>
      <c r="X423" s="56">
        <v>0</v>
      </c>
      <c r="Y423" s="57">
        <v>0</v>
      </c>
      <c r="Z423" s="71" t="str">
        <f t="shared" si="133"/>
        <v>4</v>
      </c>
      <c r="AA423" s="74">
        <f t="shared" si="134"/>
        <v>12</v>
      </c>
      <c r="AB423" s="55">
        <f>VLOOKUP(A423,'OM em FOCO'!$B:$G,6,0)</f>
        <v>0</v>
      </c>
      <c r="AC423" s="71">
        <f t="shared" si="135"/>
        <v>0</v>
      </c>
      <c r="AD423" s="74">
        <f t="shared" si="136"/>
        <v>0</v>
      </c>
      <c r="AE423" s="71">
        <f>VLOOKUP(A423,OM_SIAFI!$B:$E,4,0)</f>
        <v>0</v>
      </c>
      <c r="AF423" s="74">
        <f t="shared" si="137"/>
        <v>0</v>
      </c>
      <c r="AG423" s="71">
        <f>VLOOKUP(A423,OM_SIAFI!$B:$F,5,0)</f>
        <v>0</v>
      </c>
      <c r="AH423" s="74">
        <f t="shared" si="138"/>
        <v>0</v>
      </c>
      <c r="AI423" s="86">
        <f t="shared" si="139"/>
        <v>64</v>
      </c>
      <c r="AJ423" s="166">
        <f t="shared" si="141"/>
        <v>422</v>
      </c>
    </row>
    <row r="424" spans="1:36" x14ac:dyDescent="0.25">
      <c r="A424" s="55">
        <v>721000</v>
      </c>
      <c r="B424" s="55" t="s">
        <v>202</v>
      </c>
      <c r="C424" s="56">
        <f>VLOOKUP(A424,EXEC_LICITACAO!$A:$Z,25,0)</f>
        <v>9421822.4000000004</v>
      </c>
      <c r="D424" s="63">
        <f t="shared" si="140"/>
        <v>2.7927925291415886E-4</v>
      </c>
      <c r="E424" s="70" t="str" cm="1">
        <f t="array" ref="E424">_xlfn.IFS(D424&gt;20%,"10",D424&gt;10%,"7",D424&gt;0%,"4",D424=0,"0")</f>
        <v>4</v>
      </c>
      <c r="F424" s="74">
        <f t="shared" si="122"/>
        <v>16</v>
      </c>
      <c r="G424" s="56">
        <f>VLOOKUP(A424,PAGAMENTO!$A:$C,3,0)</f>
        <v>92938821.530000001</v>
      </c>
      <c r="H424" s="57">
        <f t="shared" si="123"/>
        <v>3.5459031459205035E-3</v>
      </c>
      <c r="I424" s="70" t="str" cm="1">
        <f t="array" ref="I424">_xlfn.IFS(H424&gt;20%,"10",H424&gt;10%,"7",H424&gt;0%,"4",H424=0,"0")</f>
        <v>4</v>
      </c>
      <c r="J424" s="74">
        <f t="shared" si="124"/>
        <v>12</v>
      </c>
      <c r="K424" s="56">
        <f>VLOOKUP(A424,MUNIC!C:E,3,0)</f>
        <v>1387283.1</v>
      </c>
      <c r="L424" s="57">
        <f t="shared" si="125"/>
        <v>6.5302895682695155E-3</v>
      </c>
      <c r="M424" s="70" t="str">
        <f t="shared" si="126"/>
        <v>4</v>
      </c>
      <c r="N424" s="74">
        <f t="shared" si="127"/>
        <v>8</v>
      </c>
      <c r="O424" s="56">
        <f>VLOOKUP(A424,'BENS MOVEIS'!$A:$C,3,0)</f>
        <v>8475398.9299999997</v>
      </c>
      <c r="P424" s="56">
        <f>VLOOKUP(A424,'BENS IMOVEIS'!$A:$C,3,0)</f>
        <v>17650811.66</v>
      </c>
      <c r="Q424" s="72">
        <f t="shared" si="128"/>
        <v>26126210.59</v>
      </c>
      <c r="R424" s="57">
        <f t="shared" si="129"/>
        <v>3.4297205125252727E-4</v>
      </c>
      <c r="S424" s="70" t="str" cm="1">
        <f t="array" ref="S424">_xlfn.IFS(R424&gt;20%,"10",R424&gt;10%,"7",R424&gt;0%,"4",R424=0,"0")</f>
        <v>4</v>
      </c>
      <c r="T424" s="74">
        <f t="shared" si="130"/>
        <v>8</v>
      </c>
      <c r="U424" s="55">
        <f>VLOOKUP(A424,'Tempo sem Auditoria'!$A:$M,13,0)</f>
        <v>1</v>
      </c>
      <c r="V424" s="71" t="str">
        <f t="shared" si="131"/>
        <v>0</v>
      </c>
      <c r="W424" s="74">
        <f t="shared" si="132"/>
        <v>0</v>
      </c>
      <c r="X424" s="55">
        <f>VLOOKUP(A424,'NOTAS AUDITORIA-CONTINUA-OM'!$A:$C,3,0)</f>
        <v>39</v>
      </c>
      <c r="Y424" s="57">
        <f>VLOOKUP(A424,'NOTAS AUDITORIA-CONTINUA-OM'!$A:$D,4,0)</f>
        <v>6.5700808625336928E-3</v>
      </c>
      <c r="Z424" s="71" t="str">
        <f t="shared" si="133"/>
        <v>4</v>
      </c>
      <c r="AA424" s="74">
        <f t="shared" si="134"/>
        <v>12</v>
      </c>
      <c r="AB424" s="55">
        <f>VLOOKUP(A424,'OM em FOCO'!$B:$G,6,0)</f>
        <v>0</v>
      </c>
      <c r="AC424" s="71">
        <f t="shared" si="135"/>
        <v>0</v>
      </c>
      <c r="AD424" s="74">
        <f t="shared" si="136"/>
        <v>0</v>
      </c>
      <c r="AE424" s="71">
        <f>VLOOKUP(A424,OM_SIAFI!$B:$E,4,0)</f>
        <v>5</v>
      </c>
      <c r="AF424" s="74">
        <f t="shared" si="137"/>
        <v>5</v>
      </c>
      <c r="AG424" s="71">
        <f>VLOOKUP(A424,OM_SIAFI!$B:$F,5,0)</f>
        <v>0</v>
      </c>
      <c r="AH424" s="74">
        <f t="shared" si="138"/>
        <v>0</v>
      </c>
      <c r="AI424" s="86">
        <f t="shared" si="139"/>
        <v>61</v>
      </c>
      <c r="AJ424" s="166">
        <f t="shared" si="141"/>
        <v>423</v>
      </c>
    </row>
    <row r="425" spans="1:36" x14ac:dyDescent="0.25">
      <c r="A425" s="55">
        <v>781200</v>
      </c>
      <c r="B425" s="55" t="s">
        <v>323</v>
      </c>
      <c r="C425" s="56">
        <f>VLOOKUP(A425,EXEC_LICITACAO!$A:$Z,25,0)</f>
        <v>3999544.99</v>
      </c>
      <c r="D425" s="63">
        <f t="shared" si="140"/>
        <v>1.1855349096834675E-4</v>
      </c>
      <c r="E425" s="70" t="str" cm="1">
        <f t="array" ref="E425">_xlfn.IFS(D425&gt;20%,"10",D425&gt;10%,"7",D425&gt;0%,"4",D425=0,"0")</f>
        <v>4</v>
      </c>
      <c r="F425" s="74">
        <f t="shared" si="122"/>
        <v>16</v>
      </c>
      <c r="G425" s="56">
        <f>VLOOKUP(A425,PAGAMENTO!$A:$C,3,0)</f>
        <v>66549594.570000008</v>
      </c>
      <c r="H425" s="57">
        <f t="shared" si="123"/>
        <v>2.539072616380496E-3</v>
      </c>
      <c r="I425" s="70" t="str" cm="1">
        <f t="array" ref="I425">_xlfn.IFS(H425&gt;20%,"10",H425&gt;10%,"7",H425&gt;0%,"4",H425=0,"0")</f>
        <v>4</v>
      </c>
      <c r="J425" s="74">
        <f t="shared" si="124"/>
        <v>12</v>
      </c>
      <c r="K425" s="56">
        <f>VLOOKUP(A425,MUNIC!C:E,3,0)</f>
        <v>2306403</v>
      </c>
      <c r="L425" s="57">
        <f t="shared" si="125"/>
        <v>1.0856817509797037E-2</v>
      </c>
      <c r="M425" s="70" t="str">
        <f t="shared" si="126"/>
        <v>4</v>
      </c>
      <c r="N425" s="74">
        <f t="shared" si="127"/>
        <v>8</v>
      </c>
      <c r="O425" s="56">
        <f>VLOOKUP(A425,'BENS MOVEIS'!$A:$C,3,0)</f>
        <v>11521443.07</v>
      </c>
      <c r="P425" s="56">
        <v>0</v>
      </c>
      <c r="Q425" s="72">
        <f t="shared" si="128"/>
        <v>11521443.07</v>
      </c>
      <c r="R425" s="57">
        <f t="shared" si="129"/>
        <v>1.5124784168353884E-4</v>
      </c>
      <c r="S425" s="70" t="str" cm="1">
        <f t="array" ref="S425">_xlfn.IFS(R425&gt;20%,"10",R425&gt;10%,"7",R425&gt;0%,"4",R425=0,"0")</f>
        <v>4</v>
      </c>
      <c r="T425" s="74">
        <f t="shared" si="130"/>
        <v>8</v>
      </c>
      <c r="U425" s="55">
        <f>VLOOKUP(A425,'Tempo sem Auditoria'!$A:$M,13,0)</f>
        <v>1</v>
      </c>
      <c r="V425" s="71" t="str">
        <f t="shared" si="131"/>
        <v>0</v>
      </c>
      <c r="W425" s="74">
        <f t="shared" si="132"/>
        <v>0</v>
      </c>
      <c r="X425" s="55">
        <f>VLOOKUP(A425,'NOTAS AUDITORIA-CONTINUA-OM'!$A:$C,3,0)</f>
        <v>36</v>
      </c>
      <c r="Y425" s="57">
        <f>VLOOKUP(A425,'NOTAS AUDITORIA-CONTINUA-OM'!$A:$D,4,0)</f>
        <v>6.0646900269541778E-3</v>
      </c>
      <c r="Z425" s="71" t="str">
        <f t="shared" si="133"/>
        <v>4</v>
      </c>
      <c r="AA425" s="74">
        <f t="shared" si="134"/>
        <v>12</v>
      </c>
      <c r="AB425" s="55">
        <f>VLOOKUP(A425,'OM em FOCO'!$B:$G,6,0)</f>
        <v>0</v>
      </c>
      <c r="AC425" s="71">
        <f t="shared" si="135"/>
        <v>0</v>
      </c>
      <c r="AD425" s="74">
        <f t="shared" si="136"/>
        <v>0</v>
      </c>
      <c r="AE425" s="71">
        <f>VLOOKUP(A425,OM_SIAFI!$B:$E,4,0)</f>
        <v>5</v>
      </c>
      <c r="AF425" s="74">
        <f t="shared" si="137"/>
        <v>5</v>
      </c>
      <c r="AG425" s="71">
        <f>VLOOKUP(A425,OM_SIAFI!$B:$F,5,0)</f>
        <v>0</v>
      </c>
      <c r="AH425" s="74">
        <f t="shared" si="138"/>
        <v>0</v>
      </c>
      <c r="AI425" s="86">
        <f t="shared" si="139"/>
        <v>61</v>
      </c>
      <c r="AJ425" s="166">
        <f t="shared" si="141"/>
        <v>424</v>
      </c>
    </row>
    <row r="426" spans="1:36" x14ac:dyDescent="0.25">
      <c r="A426" s="55">
        <v>783702</v>
      </c>
      <c r="B426" s="55" t="s">
        <v>386</v>
      </c>
      <c r="C426" s="56">
        <f>VLOOKUP(A426,EXEC_LICITACAO!$A:$Z,25,0)</f>
        <v>55721849.030000009</v>
      </c>
      <c r="D426" s="63">
        <f t="shared" si="140"/>
        <v>1.65169281561643E-3</v>
      </c>
      <c r="E426" s="70" t="str" cm="1">
        <f t="array" ref="E426">_xlfn.IFS(D426&gt;20%,"10",D426&gt;10%,"7",D426&gt;0%,"4",D426=0,"0")</f>
        <v>4</v>
      </c>
      <c r="F426" s="74">
        <f t="shared" si="122"/>
        <v>16</v>
      </c>
      <c r="G426" s="56">
        <f>VLOOKUP(A426,PAGAMENTO!$A:$C,3,0)</f>
        <v>38386108.770000003</v>
      </c>
      <c r="H426" s="57">
        <f t="shared" si="123"/>
        <v>1.4645486310933388E-3</v>
      </c>
      <c r="I426" s="70" t="str" cm="1">
        <f t="array" ref="I426">_xlfn.IFS(H426&gt;20%,"10",H426&gt;10%,"7",H426&gt;0%,"4",H426=0,"0")</f>
        <v>4</v>
      </c>
      <c r="J426" s="74">
        <f t="shared" si="124"/>
        <v>12</v>
      </c>
      <c r="K426" s="56">
        <f>VLOOKUP(A426,MUNIC!C:E,3,0)</f>
        <v>748530</v>
      </c>
      <c r="L426" s="57">
        <f t="shared" si="125"/>
        <v>3.5235184877093796E-3</v>
      </c>
      <c r="M426" s="70" t="str">
        <f t="shared" si="126"/>
        <v>4</v>
      </c>
      <c r="N426" s="74">
        <f t="shared" si="127"/>
        <v>8</v>
      </c>
      <c r="O426" s="56">
        <f>VLOOKUP(A426,'BENS MOVEIS'!$A:$C,3,0)</f>
        <v>7615548.79</v>
      </c>
      <c r="P426" s="56">
        <f>VLOOKUP(A426,'BENS IMOVEIS'!$A:$C,3,0)</f>
        <v>40995401.390000001</v>
      </c>
      <c r="Q426" s="72">
        <f t="shared" si="128"/>
        <v>48610950.18</v>
      </c>
      <c r="R426" s="57">
        <f t="shared" si="129"/>
        <v>6.3814066104750822E-4</v>
      </c>
      <c r="S426" s="70" t="str" cm="1">
        <f t="array" ref="S426">_xlfn.IFS(R426&gt;20%,"10",R426&gt;10%,"7",R426&gt;0%,"4",R426=0,"0")</f>
        <v>4</v>
      </c>
      <c r="T426" s="74">
        <f t="shared" si="130"/>
        <v>8</v>
      </c>
      <c r="U426" s="55">
        <f>VLOOKUP(A426,'Tempo sem Auditoria'!$A:$M,13,0)</f>
        <v>1</v>
      </c>
      <c r="V426" s="71" t="str">
        <f t="shared" si="131"/>
        <v>0</v>
      </c>
      <c r="W426" s="74">
        <f t="shared" si="132"/>
        <v>0</v>
      </c>
      <c r="X426" s="55">
        <f>VLOOKUP(A426,'NOTAS AUDITORIA-CONTINUA-OM'!$A:$C,3,0)</f>
        <v>24</v>
      </c>
      <c r="Y426" s="57">
        <f>VLOOKUP(A426,'NOTAS AUDITORIA-CONTINUA-OM'!$A:$D,4,0)</f>
        <v>4.0431266846361188E-3</v>
      </c>
      <c r="Z426" s="71" t="str">
        <f t="shared" si="133"/>
        <v>4</v>
      </c>
      <c r="AA426" s="74">
        <f t="shared" si="134"/>
        <v>12</v>
      </c>
      <c r="AB426" s="55">
        <f>VLOOKUP(A426,'OM em FOCO'!$B:$G,6,0)</f>
        <v>2</v>
      </c>
      <c r="AC426" s="71">
        <f t="shared" si="135"/>
        <v>2</v>
      </c>
      <c r="AD426" s="74">
        <f t="shared" si="136"/>
        <v>4</v>
      </c>
      <c r="AE426" s="71">
        <f>VLOOKUP(A426,OM_SIAFI!$B:$E,4,0)</f>
        <v>0</v>
      </c>
      <c r="AF426" s="74">
        <f t="shared" si="137"/>
        <v>0</v>
      </c>
      <c r="AG426" s="71">
        <f>VLOOKUP(A426,OM_SIAFI!$B:$F,5,0)</f>
        <v>0</v>
      </c>
      <c r="AH426" s="74">
        <f t="shared" si="138"/>
        <v>0</v>
      </c>
      <c r="AI426" s="86">
        <f t="shared" si="139"/>
        <v>60</v>
      </c>
      <c r="AJ426" s="166">
        <f t="shared" si="141"/>
        <v>425</v>
      </c>
    </row>
    <row r="427" spans="1:36" x14ac:dyDescent="0.25">
      <c r="A427" s="55">
        <v>791100</v>
      </c>
      <c r="B427" s="55" t="s">
        <v>526</v>
      </c>
      <c r="C427" s="56">
        <v>0</v>
      </c>
      <c r="D427" s="63">
        <f t="shared" si="140"/>
        <v>0</v>
      </c>
      <c r="E427" s="70" t="str" cm="1">
        <f t="array" ref="E427">_xlfn.IFS(D427&gt;20%,"10",D427&gt;10%,"7",D427&gt;0%,"4",D427=0,"0")</f>
        <v>0</v>
      </c>
      <c r="F427" s="74">
        <f t="shared" si="122"/>
        <v>0</v>
      </c>
      <c r="G427" s="56">
        <f>VLOOKUP(A427,PAGAMENTO!$A:$C,3,0)</f>
        <v>36018057.469999999</v>
      </c>
      <c r="H427" s="57">
        <f t="shared" si="123"/>
        <v>1.3742001586666609E-3</v>
      </c>
      <c r="I427" s="70" t="str" cm="1">
        <f t="array" ref="I427">_xlfn.IFS(H427&gt;20%,"10",H427&gt;10%,"7",H427&gt;0%,"4",H427=0,"0")</f>
        <v>4</v>
      </c>
      <c r="J427" s="74">
        <f t="shared" si="124"/>
        <v>12</v>
      </c>
      <c r="K427" s="56">
        <f>VLOOKUP(A427,MUNIC!C:E,3,0)</f>
        <v>0</v>
      </c>
      <c r="L427" s="57">
        <f t="shared" si="125"/>
        <v>0</v>
      </c>
      <c r="M427" s="70" t="str">
        <f t="shared" si="126"/>
        <v>0</v>
      </c>
      <c r="N427" s="74">
        <f t="shared" si="127"/>
        <v>0</v>
      </c>
      <c r="O427" s="56">
        <f>VLOOKUP(A427,'BENS MOVEIS'!$A:$C,3,0)</f>
        <v>3530803.02</v>
      </c>
      <c r="P427" s="56">
        <v>0</v>
      </c>
      <c r="Q427" s="72">
        <f t="shared" si="128"/>
        <v>3530803.02</v>
      </c>
      <c r="R427" s="57">
        <f t="shared" si="129"/>
        <v>4.6350646610860763E-5</v>
      </c>
      <c r="S427" s="70" t="str" cm="1">
        <f t="array" ref="S427">_xlfn.IFS(R427&gt;20%,"10",R427&gt;10%,"7",R427&gt;0%,"4",R427=0,"0")</f>
        <v>4</v>
      </c>
      <c r="T427" s="74">
        <f t="shared" si="130"/>
        <v>8</v>
      </c>
      <c r="U427" s="55">
        <f>VLOOKUP(A427,'Tempo sem Auditoria'!$A:$M,13,0)</f>
        <v>4</v>
      </c>
      <c r="V427" s="71" t="str">
        <f t="shared" si="131"/>
        <v>6</v>
      </c>
      <c r="W427" s="74">
        <f t="shared" si="132"/>
        <v>24</v>
      </c>
      <c r="X427" s="55">
        <f>VLOOKUP(A427,'NOTAS AUDITORIA-CONTINUA-OM'!$A:$C,3,0)</f>
        <v>6</v>
      </c>
      <c r="Y427" s="57">
        <f>VLOOKUP(A427,'NOTAS AUDITORIA-CONTINUA-OM'!$A:$D,4,0)</f>
        <v>1.0107816711590297E-3</v>
      </c>
      <c r="Z427" s="71" t="str">
        <f t="shared" si="133"/>
        <v>4</v>
      </c>
      <c r="AA427" s="74">
        <f t="shared" si="134"/>
        <v>12</v>
      </c>
      <c r="AB427" s="55">
        <f>VLOOKUP(A427,'OM em FOCO'!$B:$G,6,0)</f>
        <v>1</v>
      </c>
      <c r="AC427" s="71">
        <f t="shared" si="135"/>
        <v>2</v>
      </c>
      <c r="AD427" s="74">
        <f t="shared" si="136"/>
        <v>4</v>
      </c>
      <c r="AE427" s="71">
        <f>VLOOKUP(A427,OM_SIAFI!$B:$E,4,0)</f>
        <v>0</v>
      </c>
      <c r="AF427" s="74">
        <f t="shared" si="137"/>
        <v>0</v>
      </c>
      <c r="AG427" s="71">
        <f>VLOOKUP(A427,OM_SIAFI!$B:$F,5,0)</f>
        <v>0</v>
      </c>
      <c r="AH427" s="74">
        <f t="shared" si="138"/>
        <v>0</v>
      </c>
      <c r="AI427" s="86">
        <f t="shared" si="139"/>
        <v>60</v>
      </c>
      <c r="AJ427" s="166">
        <f t="shared" si="141"/>
        <v>426</v>
      </c>
    </row>
    <row r="428" spans="1:36" x14ac:dyDescent="0.25">
      <c r="A428" s="47">
        <v>773013</v>
      </c>
      <c r="B428" s="47" t="s">
        <v>651</v>
      </c>
      <c r="C428" s="56">
        <v>0</v>
      </c>
      <c r="D428" s="63">
        <f t="shared" si="140"/>
        <v>0</v>
      </c>
      <c r="E428" s="70" t="str" cm="1">
        <f t="array" ref="E428">_xlfn.IFS(D428&gt;20%,"10",D428&gt;10%,"7",D428&gt;0%,"4",D428=0,"0")</f>
        <v>0</v>
      </c>
      <c r="F428" s="74">
        <f t="shared" si="122"/>
        <v>0</v>
      </c>
      <c r="G428" s="56">
        <v>0</v>
      </c>
      <c r="H428" s="57">
        <f t="shared" si="123"/>
        <v>0</v>
      </c>
      <c r="I428" s="70" t="str" cm="1">
        <f t="array" ref="I428">_xlfn.IFS(H428&gt;20%,"10",H428&gt;10%,"7",H428&gt;0%,"4",H428=0,"0")</f>
        <v>0</v>
      </c>
      <c r="J428" s="74">
        <f t="shared" si="124"/>
        <v>0</v>
      </c>
      <c r="K428" s="56">
        <f>VLOOKUP(A428,MUNIC!C:E,3,0)</f>
        <v>0</v>
      </c>
      <c r="L428" s="57">
        <f t="shared" si="125"/>
        <v>0</v>
      </c>
      <c r="M428" s="70" t="str">
        <f t="shared" si="126"/>
        <v>0</v>
      </c>
      <c r="N428" s="74">
        <f t="shared" si="127"/>
        <v>0</v>
      </c>
      <c r="O428" s="56">
        <f>VLOOKUP(A428,'BENS MOVEIS'!$A:$C,3,0)</f>
        <v>11791959.67004</v>
      </c>
      <c r="P428" s="56">
        <v>0</v>
      </c>
      <c r="Q428" s="72">
        <f t="shared" si="128"/>
        <v>11791959.67004</v>
      </c>
      <c r="R428" s="57">
        <f t="shared" si="129"/>
        <v>1.5479905064642955E-4</v>
      </c>
      <c r="S428" s="70" t="str" cm="1">
        <f t="array" ref="S428">_xlfn.IFS(R428&gt;20%,"10",R428&gt;10%,"7",R428&gt;0%,"4",R428=0,"0")</f>
        <v>4</v>
      </c>
      <c r="T428" s="74">
        <f t="shared" si="130"/>
        <v>8</v>
      </c>
      <c r="U428" s="55" t="s">
        <v>772</v>
      </c>
      <c r="V428" s="71" t="str">
        <f t="shared" si="131"/>
        <v>10</v>
      </c>
      <c r="W428" s="74">
        <f t="shared" si="132"/>
        <v>40</v>
      </c>
      <c r="X428" s="56">
        <v>0</v>
      </c>
      <c r="Y428" s="57">
        <v>0</v>
      </c>
      <c r="Z428" s="71" t="str">
        <f t="shared" si="133"/>
        <v>4</v>
      </c>
      <c r="AA428" s="74">
        <f t="shared" si="134"/>
        <v>12</v>
      </c>
      <c r="AB428" s="55">
        <f>VLOOKUP(A428,'OM em FOCO'!$B:$G,6,0)</f>
        <v>0</v>
      </c>
      <c r="AC428" s="71">
        <f t="shared" si="135"/>
        <v>0</v>
      </c>
      <c r="AD428" s="74">
        <f t="shared" si="136"/>
        <v>0</v>
      </c>
      <c r="AE428" s="71">
        <v>0</v>
      </c>
      <c r="AF428" s="74">
        <f t="shared" si="137"/>
        <v>0</v>
      </c>
      <c r="AG428" s="71">
        <v>0</v>
      </c>
      <c r="AH428" s="74">
        <f t="shared" si="138"/>
        <v>0</v>
      </c>
      <c r="AI428" s="86">
        <f t="shared" si="139"/>
        <v>60</v>
      </c>
      <c r="AJ428" s="166">
        <f t="shared" si="141"/>
        <v>427</v>
      </c>
    </row>
    <row r="429" spans="1:36" x14ac:dyDescent="0.25">
      <c r="A429" s="47">
        <v>786320</v>
      </c>
      <c r="B429" s="47" t="s">
        <v>697</v>
      </c>
      <c r="C429" s="56">
        <v>0</v>
      </c>
      <c r="D429" s="63">
        <f t="shared" si="140"/>
        <v>0</v>
      </c>
      <c r="E429" s="70" t="str" cm="1">
        <f t="array" ref="E429">_xlfn.IFS(D429&gt;20%,"10",D429&gt;10%,"7",D429&gt;0%,"4",D429=0,"0")</f>
        <v>0</v>
      </c>
      <c r="F429" s="74">
        <f t="shared" si="122"/>
        <v>0</v>
      </c>
      <c r="G429" s="56">
        <v>0</v>
      </c>
      <c r="H429" s="57">
        <f t="shared" si="123"/>
        <v>0</v>
      </c>
      <c r="I429" s="70" t="str" cm="1">
        <f t="array" ref="I429">_xlfn.IFS(H429&gt;20%,"10",H429&gt;10%,"7",H429&gt;0%,"4",H429=0,"0")</f>
        <v>0</v>
      </c>
      <c r="J429" s="74">
        <f t="shared" si="124"/>
        <v>0</v>
      </c>
      <c r="K429" s="56">
        <f>VLOOKUP(A429,MUNIC!C:E,3,0)</f>
        <v>0</v>
      </c>
      <c r="L429" s="57">
        <f t="shared" si="125"/>
        <v>0</v>
      </c>
      <c r="M429" s="70" t="str">
        <f t="shared" si="126"/>
        <v>0</v>
      </c>
      <c r="N429" s="74">
        <f t="shared" si="127"/>
        <v>0</v>
      </c>
      <c r="O429" s="56">
        <f>VLOOKUP(A429,'BENS MOVEIS'!$A:$C,3,0)</f>
        <v>5461820.7000000002</v>
      </c>
      <c r="P429" s="56">
        <v>0</v>
      </c>
      <c r="Q429" s="72">
        <f t="shared" si="128"/>
        <v>5461820.7000000002</v>
      </c>
      <c r="R429" s="57">
        <f t="shared" si="129"/>
        <v>7.1700097593545219E-5</v>
      </c>
      <c r="S429" s="70" t="str" cm="1">
        <f t="array" ref="S429">_xlfn.IFS(R429&gt;20%,"10",R429&gt;10%,"7",R429&gt;0%,"4",R429=0,"0")</f>
        <v>4</v>
      </c>
      <c r="T429" s="74">
        <f t="shared" si="130"/>
        <v>8</v>
      </c>
      <c r="U429" s="55" t="s">
        <v>772</v>
      </c>
      <c r="V429" s="71" t="str">
        <f t="shared" si="131"/>
        <v>10</v>
      </c>
      <c r="W429" s="74">
        <f t="shared" si="132"/>
        <v>40</v>
      </c>
      <c r="X429" s="56">
        <v>0</v>
      </c>
      <c r="Y429" s="57">
        <v>0</v>
      </c>
      <c r="Z429" s="71" t="str">
        <f t="shared" si="133"/>
        <v>4</v>
      </c>
      <c r="AA429" s="74">
        <f t="shared" si="134"/>
        <v>12</v>
      </c>
      <c r="AB429" s="55">
        <f>VLOOKUP(A429,'OM em FOCO'!$B:$G,6,0)</f>
        <v>0</v>
      </c>
      <c r="AC429" s="71">
        <f t="shared" si="135"/>
        <v>0</v>
      </c>
      <c r="AD429" s="74">
        <f t="shared" si="136"/>
        <v>0</v>
      </c>
      <c r="AE429" s="71">
        <v>0</v>
      </c>
      <c r="AF429" s="74">
        <f t="shared" si="137"/>
        <v>0</v>
      </c>
      <c r="AG429" s="71">
        <v>0</v>
      </c>
      <c r="AH429" s="74">
        <f t="shared" si="138"/>
        <v>0</v>
      </c>
      <c r="AI429" s="86">
        <f t="shared" si="139"/>
        <v>60</v>
      </c>
      <c r="AJ429" s="166">
        <f t="shared" si="141"/>
        <v>428</v>
      </c>
    </row>
    <row r="430" spans="1:36" x14ac:dyDescent="0.25">
      <c r="A430" s="47">
        <v>720400</v>
      </c>
      <c r="B430" s="47" t="s">
        <v>791</v>
      </c>
      <c r="C430" s="56">
        <v>0</v>
      </c>
      <c r="D430" s="63">
        <f t="shared" si="140"/>
        <v>0</v>
      </c>
      <c r="E430" s="70" t="str" cm="1">
        <f t="array" ref="E430">_xlfn.IFS(D430&gt;20%,"10",D430&gt;10%,"7",D430&gt;0%,"4",D430=0,"0")</f>
        <v>0</v>
      </c>
      <c r="F430" s="74">
        <f t="shared" si="122"/>
        <v>0</v>
      </c>
      <c r="G430" s="56">
        <v>0</v>
      </c>
      <c r="H430" s="57">
        <f t="shared" si="123"/>
        <v>0</v>
      </c>
      <c r="I430" s="70" t="str" cm="1">
        <f t="array" ref="I430">_xlfn.IFS(H430&gt;20%,"10",H430&gt;10%,"7",H430&gt;0%,"4",H430=0,"0")</f>
        <v>0</v>
      </c>
      <c r="J430" s="74">
        <f t="shared" si="124"/>
        <v>0</v>
      </c>
      <c r="K430" s="56">
        <f>VLOOKUP(A430,MUNIC!C:E,3,0)</f>
        <v>0</v>
      </c>
      <c r="L430" s="57">
        <f t="shared" si="125"/>
        <v>0</v>
      </c>
      <c r="M430" s="70" t="str">
        <f t="shared" si="126"/>
        <v>0</v>
      </c>
      <c r="N430" s="74">
        <f t="shared" si="127"/>
        <v>0</v>
      </c>
      <c r="O430" s="56">
        <f>VLOOKUP(A430,'BENS MOVEIS'!$A:$C,3,0)</f>
        <v>319752.40000000002</v>
      </c>
      <c r="P430" s="56">
        <v>0</v>
      </c>
      <c r="Q430" s="72">
        <f t="shared" si="128"/>
        <v>319752.40000000002</v>
      </c>
      <c r="R430" s="57">
        <f t="shared" si="129"/>
        <v>4.1975523447282529E-6</v>
      </c>
      <c r="S430" s="70" t="str" cm="1">
        <f t="array" ref="S430">_xlfn.IFS(R430&gt;20%,"10",R430&gt;10%,"7",R430&gt;0%,"4",R430=0,"0")</f>
        <v>4</v>
      </c>
      <c r="T430" s="74">
        <f t="shared" si="130"/>
        <v>8</v>
      </c>
      <c r="U430" s="55" t="s">
        <v>772</v>
      </c>
      <c r="V430" s="71" t="str">
        <f t="shared" si="131"/>
        <v>10</v>
      </c>
      <c r="W430" s="74">
        <f t="shared" si="132"/>
        <v>40</v>
      </c>
      <c r="X430" s="55">
        <f>VLOOKUP(A430,'NOTAS AUDITORIA-CONTINUA-OM'!$A:$C,3,0)</f>
        <v>1</v>
      </c>
      <c r="Y430" s="57">
        <f>VLOOKUP(A430,'NOTAS AUDITORIA-CONTINUA-OM'!$A:$D,4,0)</f>
        <v>1.6846361185983828E-4</v>
      </c>
      <c r="Z430" s="71" t="str">
        <f t="shared" si="133"/>
        <v>4</v>
      </c>
      <c r="AA430" s="74">
        <f t="shared" si="134"/>
        <v>12</v>
      </c>
      <c r="AB430" s="55">
        <f>VLOOKUP(A430,'OM em FOCO'!$B:$G,6,0)</f>
        <v>0</v>
      </c>
      <c r="AC430" s="71">
        <f t="shared" si="135"/>
        <v>0</v>
      </c>
      <c r="AD430" s="74">
        <f t="shared" si="136"/>
        <v>0</v>
      </c>
      <c r="AE430" s="71">
        <v>0</v>
      </c>
      <c r="AF430" s="74">
        <f t="shared" si="137"/>
        <v>0</v>
      </c>
      <c r="AG430" s="71">
        <v>0</v>
      </c>
      <c r="AH430" s="74">
        <f t="shared" si="138"/>
        <v>0</v>
      </c>
      <c r="AI430" s="86">
        <f t="shared" si="139"/>
        <v>60</v>
      </c>
      <c r="AJ430" s="166">
        <f t="shared" si="141"/>
        <v>429</v>
      </c>
    </row>
    <row r="431" spans="1:36" x14ac:dyDescent="0.25">
      <c r="A431" s="47">
        <v>718000</v>
      </c>
      <c r="B431" s="47" t="s">
        <v>612</v>
      </c>
      <c r="C431" s="56">
        <v>0</v>
      </c>
      <c r="D431" s="63">
        <f t="shared" si="140"/>
        <v>0</v>
      </c>
      <c r="E431" s="70" t="str" cm="1">
        <f t="array" ref="E431">_xlfn.IFS(D431&gt;20%,"10",D431&gt;10%,"7",D431&gt;0%,"4",D431=0,"0")</f>
        <v>0</v>
      </c>
      <c r="F431" s="74">
        <f t="shared" si="122"/>
        <v>0</v>
      </c>
      <c r="G431" s="56">
        <v>0</v>
      </c>
      <c r="H431" s="57">
        <f t="shared" si="123"/>
        <v>0</v>
      </c>
      <c r="I431" s="70" t="str" cm="1">
        <f t="array" ref="I431">_xlfn.IFS(H431&gt;20%,"10",H431&gt;10%,"7",H431&gt;0%,"4",H431=0,"0")</f>
        <v>0</v>
      </c>
      <c r="J431" s="74">
        <f t="shared" si="124"/>
        <v>0</v>
      </c>
      <c r="K431" s="56">
        <f>VLOOKUP(A431,MUNIC!C:E,3,0)</f>
        <v>0</v>
      </c>
      <c r="L431" s="57">
        <f t="shared" si="125"/>
        <v>0</v>
      </c>
      <c r="M431" s="70" t="str">
        <f t="shared" si="126"/>
        <v>0</v>
      </c>
      <c r="N431" s="74">
        <f t="shared" si="127"/>
        <v>0</v>
      </c>
      <c r="O431" s="56">
        <f>VLOOKUP(A431,'BENS MOVEIS'!$A:$C,3,0)</f>
        <v>30133.96</v>
      </c>
      <c r="P431" s="56">
        <v>0</v>
      </c>
      <c r="Q431" s="72">
        <f t="shared" si="128"/>
        <v>30133.96</v>
      </c>
      <c r="R431" s="57">
        <f t="shared" si="129"/>
        <v>3.9558381564594158E-7</v>
      </c>
      <c r="S431" s="70" t="str" cm="1">
        <f t="array" ref="S431">_xlfn.IFS(R431&gt;20%,"10",R431&gt;10%,"7",R431&gt;0%,"4",R431=0,"0")</f>
        <v>4</v>
      </c>
      <c r="T431" s="74">
        <f t="shared" si="130"/>
        <v>8</v>
      </c>
      <c r="U431" s="55" t="s">
        <v>772</v>
      </c>
      <c r="V431" s="71" t="str">
        <f t="shared" si="131"/>
        <v>10</v>
      </c>
      <c r="W431" s="74">
        <f t="shared" si="132"/>
        <v>40</v>
      </c>
      <c r="X431" s="56">
        <v>0</v>
      </c>
      <c r="Y431" s="57">
        <v>0</v>
      </c>
      <c r="Z431" s="71" t="str">
        <f t="shared" si="133"/>
        <v>4</v>
      </c>
      <c r="AA431" s="74">
        <f t="shared" si="134"/>
        <v>12</v>
      </c>
      <c r="AB431" s="55">
        <f>VLOOKUP(A431,'OM em FOCO'!$B:$G,6,0)</f>
        <v>0</v>
      </c>
      <c r="AC431" s="71">
        <f t="shared" si="135"/>
        <v>0</v>
      </c>
      <c r="AD431" s="74">
        <f t="shared" si="136"/>
        <v>0</v>
      </c>
      <c r="AE431" s="71">
        <v>0</v>
      </c>
      <c r="AF431" s="74">
        <f t="shared" si="137"/>
        <v>0</v>
      </c>
      <c r="AG431" s="71">
        <v>0</v>
      </c>
      <c r="AH431" s="74">
        <f t="shared" si="138"/>
        <v>0</v>
      </c>
      <c r="AI431" s="86">
        <f t="shared" si="139"/>
        <v>60</v>
      </c>
      <c r="AJ431" s="166">
        <f t="shared" si="141"/>
        <v>430</v>
      </c>
    </row>
    <row r="432" spans="1:36" x14ac:dyDescent="0.25">
      <c r="A432" s="47">
        <v>742010</v>
      </c>
      <c r="B432" s="47" t="s">
        <v>625</v>
      </c>
      <c r="C432" s="56">
        <v>0</v>
      </c>
      <c r="D432" s="63">
        <f t="shared" si="140"/>
        <v>0</v>
      </c>
      <c r="E432" s="70" t="str" cm="1">
        <f t="array" ref="E432">_xlfn.IFS(D432&gt;20%,"10",D432&gt;10%,"7",D432&gt;0%,"4",D432=0,"0")</f>
        <v>0</v>
      </c>
      <c r="F432" s="74">
        <f t="shared" si="122"/>
        <v>0</v>
      </c>
      <c r="G432" s="56">
        <v>0</v>
      </c>
      <c r="H432" s="57">
        <f t="shared" si="123"/>
        <v>0</v>
      </c>
      <c r="I432" s="70" t="str" cm="1">
        <f t="array" ref="I432">_xlfn.IFS(H432&gt;20%,"10",H432&gt;10%,"7",H432&gt;0%,"4",H432=0,"0")</f>
        <v>0</v>
      </c>
      <c r="J432" s="74">
        <f t="shared" si="124"/>
        <v>0</v>
      </c>
      <c r="K432" s="56">
        <f>VLOOKUP(A432,MUNIC!C:E,3,0)</f>
        <v>0</v>
      </c>
      <c r="L432" s="57">
        <f t="shared" si="125"/>
        <v>0</v>
      </c>
      <c r="M432" s="70" t="str">
        <f t="shared" si="126"/>
        <v>0</v>
      </c>
      <c r="N432" s="74">
        <f t="shared" si="127"/>
        <v>0</v>
      </c>
      <c r="O432" s="56">
        <f>VLOOKUP(A432,'BENS MOVEIS'!$A:$C,3,0)</f>
        <v>5787.2</v>
      </c>
      <c r="P432" s="56">
        <v>0</v>
      </c>
      <c r="Q432" s="72">
        <f t="shared" si="128"/>
        <v>5787.2</v>
      </c>
      <c r="R432" s="57">
        <f t="shared" si="129"/>
        <v>7.5971517115778785E-8</v>
      </c>
      <c r="S432" s="70" t="str" cm="1">
        <f t="array" ref="S432">_xlfn.IFS(R432&gt;20%,"10",R432&gt;10%,"7",R432&gt;0%,"4",R432=0,"0")</f>
        <v>4</v>
      </c>
      <c r="T432" s="74">
        <f t="shared" si="130"/>
        <v>8</v>
      </c>
      <c r="U432" s="55" t="s">
        <v>772</v>
      </c>
      <c r="V432" s="71" t="str">
        <f t="shared" si="131"/>
        <v>10</v>
      </c>
      <c r="W432" s="74">
        <f t="shared" si="132"/>
        <v>40</v>
      </c>
      <c r="X432" s="56">
        <v>0</v>
      </c>
      <c r="Y432" s="57">
        <v>0</v>
      </c>
      <c r="Z432" s="71" t="str">
        <f t="shared" si="133"/>
        <v>4</v>
      </c>
      <c r="AA432" s="74">
        <f t="shared" si="134"/>
        <v>12</v>
      </c>
      <c r="AB432" s="55">
        <f>VLOOKUP(A432,'OM em FOCO'!$B:$G,6,0)</f>
        <v>0</v>
      </c>
      <c r="AC432" s="71">
        <f t="shared" si="135"/>
        <v>0</v>
      </c>
      <c r="AD432" s="74">
        <f t="shared" si="136"/>
        <v>0</v>
      </c>
      <c r="AE432" s="71">
        <v>0</v>
      </c>
      <c r="AF432" s="74">
        <f t="shared" si="137"/>
        <v>0</v>
      </c>
      <c r="AG432" s="71">
        <v>0</v>
      </c>
      <c r="AH432" s="74">
        <f t="shared" si="138"/>
        <v>0</v>
      </c>
      <c r="AI432" s="86">
        <f t="shared" si="139"/>
        <v>60</v>
      </c>
      <c r="AJ432" s="166">
        <f t="shared" si="141"/>
        <v>431</v>
      </c>
    </row>
    <row r="433" spans="1:36" x14ac:dyDescent="0.25">
      <c r="A433" s="55">
        <v>791609</v>
      </c>
      <c r="B433" s="55" t="s">
        <v>552</v>
      </c>
      <c r="C433" s="56">
        <v>0</v>
      </c>
      <c r="D433" s="63">
        <f t="shared" si="140"/>
        <v>0</v>
      </c>
      <c r="E433" s="70" t="str" cm="1">
        <f t="array" ref="E433">_xlfn.IFS(D433&gt;20%,"10",D433&gt;10%,"7",D433&gt;0%,"4",D433=0,"0")</f>
        <v>0</v>
      </c>
      <c r="F433" s="74">
        <f t="shared" si="122"/>
        <v>0</v>
      </c>
      <c r="G433" s="56">
        <f>VLOOKUP(A433,PAGAMENTO!$A:$C,3,0)</f>
        <v>64702424.949999988</v>
      </c>
      <c r="H433" s="57">
        <f t="shared" si="123"/>
        <v>2.4685973891419776E-3</v>
      </c>
      <c r="I433" s="70" t="str" cm="1">
        <f t="array" ref="I433">_xlfn.IFS(H433&gt;20%,"10",H433&gt;10%,"7",H433&gt;0%,"4",H433=0,"0")</f>
        <v>4</v>
      </c>
      <c r="J433" s="74">
        <f t="shared" si="124"/>
        <v>12</v>
      </c>
      <c r="K433" s="56">
        <f>VLOOKUP(A433,MUNIC!C:E,3,0)</f>
        <v>2370499.2000000002</v>
      </c>
      <c r="L433" s="57">
        <f t="shared" si="125"/>
        <v>1.1158534402495953E-2</v>
      </c>
      <c r="M433" s="70" t="str">
        <f t="shared" si="126"/>
        <v>4</v>
      </c>
      <c r="N433" s="74">
        <f t="shared" si="127"/>
        <v>8</v>
      </c>
      <c r="O433" s="56">
        <v>0</v>
      </c>
      <c r="P433" s="56">
        <v>0</v>
      </c>
      <c r="Q433" s="72">
        <f t="shared" si="128"/>
        <v>0</v>
      </c>
      <c r="R433" s="57">
        <f t="shared" si="129"/>
        <v>0</v>
      </c>
      <c r="S433" s="70" t="str" cm="1">
        <f t="array" ref="S433">_xlfn.IFS(R433&gt;20%,"10",R433&gt;10%,"7",R433&gt;0%,"4",R433=0,"0")</f>
        <v>0</v>
      </c>
      <c r="T433" s="74">
        <f t="shared" si="130"/>
        <v>0</v>
      </c>
      <c r="U433" s="55">
        <f>VLOOKUP(A433,'Tempo sem Auditoria'!$A:$M,13,0)</f>
        <v>3</v>
      </c>
      <c r="V433" s="71" t="str">
        <f t="shared" si="131"/>
        <v>4</v>
      </c>
      <c r="W433" s="74">
        <f t="shared" si="132"/>
        <v>16</v>
      </c>
      <c r="X433" s="55">
        <f>VLOOKUP(A433,'NOTAS AUDITORIA-CONTINUA-OM'!$A:$C,3,0)</f>
        <v>9</v>
      </c>
      <c r="Y433" s="57">
        <f>VLOOKUP(A433,'NOTAS AUDITORIA-CONTINUA-OM'!$A:$D,4,0)</f>
        <v>1.5161725067385444E-3</v>
      </c>
      <c r="Z433" s="71" t="str">
        <f t="shared" si="133"/>
        <v>4</v>
      </c>
      <c r="AA433" s="74">
        <f t="shared" si="134"/>
        <v>12</v>
      </c>
      <c r="AB433" s="55">
        <f>VLOOKUP(A433,'OM em FOCO'!$B:$G,6,0)</f>
        <v>0</v>
      </c>
      <c r="AC433" s="71">
        <f t="shared" si="135"/>
        <v>0</v>
      </c>
      <c r="AD433" s="74">
        <f t="shared" si="136"/>
        <v>0</v>
      </c>
      <c r="AE433" s="71">
        <f>VLOOKUP(A433,OM_SIAFI!$B:$E,4,0)</f>
        <v>5</v>
      </c>
      <c r="AF433" s="74">
        <f t="shared" si="137"/>
        <v>5</v>
      </c>
      <c r="AG433" s="71">
        <f>VLOOKUP(A433,OM_SIAFI!$B:$F,5,0)</f>
        <v>0</v>
      </c>
      <c r="AH433" s="74">
        <f t="shared" si="138"/>
        <v>0</v>
      </c>
      <c r="AI433" s="86">
        <f t="shared" si="139"/>
        <v>53</v>
      </c>
      <c r="AJ433" s="166">
        <f t="shared" si="141"/>
        <v>432</v>
      </c>
    </row>
    <row r="434" spans="1:36" x14ac:dyDescent="0.25">
      <c r="A434" s="55">
        <v>771300</v>
      </c>
      <c r="B434" s="55" t="s">
        <v>302</v>
      </c>
      <c r="C434" s="56">
        <f>VLOOKUP(A434,EXEC_LICITACAO!$A:$Z,25,0)</f>
        <v>739021525.26999998</v>
      </c>
      <c r="D434" s="63">
        <f t="shared" si="140"/>
        <v>2.1905887279820492E-2</v>
      </c>
      <c r="E434" s="70" t="str" cm="1">
        <f t="array" ref="E434">_xlfn.IFS(D434&gt;20%,"10",D434&gt;10%,"7",D434&gt;0%,"4",D434=0,"0")</f>
        <v>4</v>
      </c>
      <c r="F434" s="74">
        <f t="shared" si="122"/>
        <v>16</v>
      </c>
      <c r="G434" s="56">
        <f>VLOOKUP(A434,PAGAMENTO!$A:$C,3,0)</f>
        <v>14974925.59</v>
      </c>
      <c r="H434" s="57">
        <f t="shared" si="123"/>
        <v>5.7133967146728089E-4</v>
      </c>
      <c r="I434" s="70" t="str" cm="1">
        <f t="array" ref="I434">_xlfn.IFS(H434&gt;20%,"10",H434&gt;10%,"7",H434&gt;0%,"4",H434=0,"0")</f>
        <v>4</v>
      </c>
      <c r="J434" s="74">
        <f t="shared" si="124"/>
        <v>12</v>
      </c>
      <c r="K434" s="56">
        <f>VLOOKUP(A434,MUNIC!C:E,3,0)</f>
        <v>0</v>
      </c>
      <c r="L434" s="57">
        <f t="shared" si="125"/>
        <v>0</v>
      </c>
      <c r="M434" s="70" t="str">
        <f t="shared" si="126"/>
        <v>0</v>
      </c>
      <c r="N434" s="74">
        <f t="shared" si="127"/>
        <v>0</v>
      </c>
      <c r="O434" s="56">
        <f>VLOOKUP(A434,'BENS MOVEIS'!$A:$C,3,0)</f>
        <v>1811547.78</v>
      </c>
      <c r="P434" s="56">
        <v>0</v>
      </c>
      <c r="Q434" s="72">
        <f t="shared" si="128"/>
        <v>1811547.78</v>
      </c>
      <c r="R434" s="57">
        <f t="shared" si="129"/>
        <v>2.378110885649728E-5</v>
      </c>
      <c r="S434" s="70" t="str" cm="1">
        <f t="array" ref="S434">_xlfn.IFS(R434&gt;20%,"10",R434&gt;10%,"7",R434&gt;0%,"4",R434=0,"0")</f>
        <v>4</v>
      </c>
      <c r="T434" s="74">
        <f t="shared" si="130"/>
        <v>8</v>
      </c>
      <c r="U434" s="55">
        <f>VLOOKUP(A434,'Tempo sem Auditoria'!$A:$M,13,0)</f>
        <v>1</v>
      </c>
      <c r="V434" s="71" t="str">
        <f t="shared" si="131"/>
        <v>0</v>
      </c>
      <c r="W434" s="74">
        <f t="shared" si="132"/>
        <v>0</v>
      </c>
      <c r="X434" s="55">
        <f>VLOOKUP(A434,'NOTAS AUDITORIA-CONTINUA-OM'!$A:$C,3,0)</f>
        <v>25</v>
      </c>
      <c r="Y434" s="57">
        <f>VLOOKUP(A434,'NOTAS AUDITORIA-CONTINUA-OM'!$A:$D,4,0)</f>
        <v>4.2115902964959566E-3</v>
      </c>
      <c r="Z434" s="71" t="str">
        <f t="shared" si="133"/>
        <v>4</v>
      </c>
      <c r="AA434" s="74">
        <f t="shared" si="134"/>
        <v>12</v>
      </c>
      <c r="AB434" s="55">
        <f>VLOOKUP(A434,'OM em FOCO'!$B:$G,6,0)</f>
        <v>1</v>
      </c>
      <c r="AC434" s="71">
        <f t="shared" si="135"/>
        <v>2</v>
      </c>
      <c r="AD434" s="74">
        <f t="shared" si="136"/>
        <v>4</v>
      </c>
      <c r="AE434" s="71">
        <f>VLOOKUP(A434,OM_SIAFI!$B:$E,4,0)</f>
        <v>0</v>
      </c>
      <c r="AF434" s="74">
        <f t="shared" si="137"/>
        <v>0</v>
      </c>
      <c r="AG434" s="71">
        <f>VLOOKUP(A434,OM_SIAFI!$B:$F,5,0)</f>
        <v>0</v>
      </c>
      <c r="AH434" s="74">
        <f t="shared" si="138"/>
        <v>0</v>
      </c>
      <c r="AI434" s="86">
        <f t="shared" si="139"/>
        <v>52</v>
      </c>
      <c r="AJ434" s="166">
        <f t="shared" si="141"/>
        <v>433</v>
      </c>
    </row>
    <row r="435" spans="1:36" x14ac:dyDescent="0.25">
      <c r="A435" s="55">
        <v>784320</v>
      </c>
      <c r="B435" s="55" t="s">
        <v>405</v>
      </c>
      <c r="C435" s="56">
        <f>VLOOKUP(A435,EXEC_LICITACAO!$A:$Z,25,0)</f>
        <v>18899725.099999998</v>
      </c>
      <c r="D435" s="63">
        <f t="shared" si="140"/>
        <v>5.6022082375602579E-4</v>
      </c>
      <c r="E435" s="70" t="str" cm="1">
        <f t="array" ref="E435">_xlfn.IFS(D435&gt;20%,"10",D435&gt;10%,"7",D435&gt;0%,"4",D435=0,"0")</f>
        <v>4</v>
      </c>
      <c r="F435" s="74">
        <f t="shared" si="122"/>
        <v>16</v>
      </c>
      <c r="G435" s="56">
        <f>VLOOKUP(A435,PAGAMENTO!$A:$C,3,0)</f>
        <v>15585314.260000002</v>
      </c>
      <c r="H435" s="57">
        <f t="shared" si="123"/>
        <v>5.9462788482695414E-4</v>
      </c>
      <c r="I435" s="70" t="str" cm="1">
        <f t="array" ref="I435">_xlfn.IFS(H435&gt;20%,"10",H435&gt;10%,"7",H435&gt;0%,"4",H435=0,"0")</f>
        <v>4</v>
      </c>
      <c r="J435" s="74">
        <f t="shared" si="124"/>
        <v>12</v>
      </c>
      <c r="K435" s="56">
        <f>VLOOKUP(A435,MUNIC!C:E,3,0)</f>
        <v>0</v>
      </c>
      <c r="L435" s="57">
        <f t="shared" si="125"/>
        <v>0</v>
      </c>
      <c r="M435" s="70" t="str">
        <f t="shared" si="126"/>
        <v>0</v>
      </c>
      <c r="N435" s="74">
        <f t="shared" si="127"/>
        <v>0</v>
      </c>
      <c r="O435" s="56">
        <f>VLOOKUP(A435,'BENS MOVEIS'!$A:$C,3,0)</f>
        <v>10290277.859999999</v>
      </c>
      <c r="P435" s="56">
        <f>VLOOKUP(A435,'BENS IMOVEIS'!$A:$C,3,0)</f>
        <v>98132873.790000007</v>
      </c>
      <c r="Q435" s="72">
        <f t="shared" si="128"/>
        <v>108423151.65000001</v>
      </c>
      <c r="R435" s="57">
        <f t="shared" si="129"/>
        <v>1.4233258434691483E-3</v>
      </c>
      <c r="S435" s="70" t="str" cm="1">
        <f t="array" ref="S435">_xlfn.IFS(R435&gt;20%,"10",R435&gt;10%,"7",R435&gt;0%,"4",R435=0,"0")</f>
        <v>4</v>
      </c>
      <c r="T435" s="74">
        <f t="shared" si="130"/>
        <v>8</v>
      </c>
      <c r="U435" s="55">
        <f>VLOOKUP(A435,'Tempo sem Auditoria'!$A:$M,13,0)</f>
        <v>1</v>
      </c>
      <c r="V435" s="71" t="str">
        <f t="shared" si="131"/>
        <v>0</v>
      </c>
      <c r="W435" s="74">
        <f t="shared" si="132"/>
        <v>0</v>
      </c>
      <c r="X435" s="55">
        <f>VLOOKUP(A435,'NOTAS AUDITORIA-CONTINUA-OM'!$A:$C,3,0)</f>
        <v>9</v>
      </c>
      <c r="Y435" s="57">
        <f>VLOOKUP(A435,'NOTAS AUDITORIA-CONTINUA-OM'!$A:$D,4,0)</f>
        <v>1.5161725067385444E-3</v>
      </c>
      <c r="Z435" s="71" t="str">
        <f t="shared" si="133"/>
        <v>4</v>
      </c>
      <c r="AA435" s="74">
        <f t="shared" si="134"/>
        <v>12</v>
      </c>
      <c r="AB435" s="55">
        <f>VLOOKUP(A435,'OM em FOCO'!$B:$G,6,0)</f>
        <v>2</v>
      </c>
      <c r="AC435" s="71">
        <f t="shared" si="135"/>
        <v>2</v>
      </c>
      <c r="AD435" s="74">
        <f t="shared" si="136"/>
        <v>4</v>
      </c>
      <c r="AE435" s="71">
        <f>VLOOKUP(A435,OM_SIAFI!$B:$E,4,0)</f>
        <v>0</v>
      </c>
      <c r="AF435" s="74">
        <f t="shared" si="137"/>
        <v>0</v>
      </c>
      <c r="AG435" s="71">
        <f>VLOOKUP(A435,OM_SIAFI!$B:$F,5,0)</f>
        <v>0</v>
      </c>
      <c r="AH435" s="74">
        <f t="shared" si="138"/>
        <v>0</v>
      </c>
      <c r="AI435" s="86">
        <f t="shared" si="139"/>
        <v>52</v>
      </c>
      <c r="AJ435" s="166">
        <f t="shared" si="141"/>
        <v>434</v>
      </c>
    </row>
    <row r="436" spans="1:36" x14ac:dyDescent="0.25">
      <c r="A436" s="55">
        <v>773000</v>
      </c>
      <c r="B436" s="55" t="s">
        <v>306</v>
      </c>
      <c r="C436" s="56">
        <v>0</v>
      </c>
      <c r="D436" s="63">
        <f t="shared" si="140"/>
        <v>0</v>
      </c>
      <c r="E436" s="70" t="str" cm="1">
        <f t="array" ref="E436">_xlfn.IFS(D436&gt;20%,"10",D436&gt;10%,"7",D436&gt;0%,"4",D436=0,"0")</f>
        <v>0</v>
      </c>
      <c r="F436" s="74">
        <f t="shared" si="122"/>
        <v>0</v>
      </c>
      <c r="G436" s="56">
        <f>VLOOKUP(A436,PAGAMENTO!$A:$C,3,0)</f>
        <v>23157374.009999998</v>
      </c>
      <c r="H436" s="57">
        <f t="shared" si="123"/>
        <v>8.8352535572888593E-4</v>
      </c>
      <c r="I436" s="70" t="str" cm="1">
        <f t="array" ref="I436">_xlfn.IFS(H436&gt;20%,"10",H436&gt;10%,"7",H436&gt;0%,"4",H436=0,"0")</f>
        <v>4</v>
      </c>
      <c r="J436" s="74">
        <f t="shared" si="124"/>
        <v>12</v>
      </c>
      <c r="K436" s="56">
        <f>VLOOKUP(A436,MUNIC!C:E,3,0)</f>
        <v>0</v>
      </c>
      <c r="L436" s="57">
        <f t="shared" si="125"/>
        <v>0</v>
      </c>
      <c r="M436" s="70" t="str">
        <f t="shared" si="126"/>
        <v>0</v>
      </c>
      <c r="N436" s="74">
        <f t="shared" si="127"/>
        <v>0</v>
      </c>
      <c r="O436" s="56">
        <f>VLOOKUP(A436,'BENS MOVEIS'!$A:$C,3,0)</f>
        <v>1989793.41</v>
      </c>
      <c r="P436" s="56">
        <v>0</v>
      </c>
      <c r="Q436" s="72">
        <f t="shared" si="128"/>
        <v>1989793.41</v>
      </c>
      <c r="R436" s="57">
        <f t="shared" si="129"/>
        <v>2.6121029877087162E-5</v>
      </c>
      <c r="S436" s="70" t="str" cm="1">
        <f t="array" ref="S436">_xlfn.IFS(R436&gt;20%,"10",R436&gt;10%,"7",R436&gt;0%,"4",R436=0,"0")</f>
        <v>4</v>
      </c>
      <c r="T436" s="74">
        <f t="shared" si="130"/>
        <v>8</v>
      </c>
      <c r="U436" s="55">
        <f>VLOOKUP(A436,'Tempo sem Auditoria'!$A:$M,13,0)</f>
        <v>3</v>
      </c>
      <c r="V436" s="71" t="str">
        <f t="shared" si="131"/>
        <v>4</v>
      </c>
      <c r="W436" s="74">
        <f t="shared" si="132"/>
        <v>16</v>
      </c>
      <c r="X436" s="55">
        <f>VLOOKUP(A436,'NOTAS AUDITORIA-CONTINUA-OM'!$A:$C,3,0)</f>
        <v>2</v>
      </c>
      <c r="Y436" s="57">
        <f>VLOOKUP(A436,'NOTAS AUDITORIA-CONTINUA-OM'!$A:$D,4,0)</f>
        <v>3.3692722371967657E-4</v>
      </c>
      <c r="Z436" s="71" t="str">
        <f t="shared" si="133"/>
        <v>4</v>
      </c>
      <c r="AA436" s="74">
        <f t="shared" si="134"/>
        <v>12</v>
      </c>
      <c r="AB436" s="55">
        <f>VLOOKUP(A436,'OM em FOCO'!$B:$G,6,0)</f>
        <v>1</v>
      </c>
      <c r="AC436" s="71">
        <f t="shared" si="135"/>
        <v>2</v>
      </c>
      <c r="AD436" s="74">
        <f t="shared" si="136"/>
        <v>4</v>
      </c>
      <c r="AE436" s="71">
        <f>VLOOKUP(A436,OM_SIAFI!$B:$E,4,0)</f>
        <v>0</v>
      </c>
      <c r="AF436" s="74">
        <f t="shared" si="137"/>
        <v>0</v>
      </c>
      <c r="AG436" s="71">
        <f>VLOOKUP(A436,OM_SIAFI!$B:$F,5,0)</f>
        <v>0</v>
      </c>
      <c r="AH436" s="74">
        <f t="shared" si="138"/>
        <v>0</v>
      </c>
      <c r="AI436" s="86">
        <f t="shared" si="139"/>
        <v>52</v>
      </c>
      <c r="AJ436" s="166">
        <f t="shared" si="141"/>
        <v>435</v>
      </c>
    </row>
    <row r="437" spans="1:36" x14ac:dyDescent="0.25">
      <c r="A437" s="47">
        <v>770200</v>
      </c>
      <c r="B437" s="47" t="s">
        <v>759</v>
      </c>
      <c r="C437" s="56">
        <f>VLOOKUP(A437,EXEC_LICITACAO!$A:$Z,25,0)</f>
        <v>122720268.73480402</v>
      </c>
      <c r="D437" s="63">
        <f t="shared" si="140"/>
        <v>3.6376428587404572E-3</v>
      </c>
      <c r="E437" s="70" t="str" cm="1">
        <f t="array" ref="E437">_xlfn.IFS(D437&gt;20%,"10",D437&gt;10%,"7",D437&gt;0%,"4",D437=0,"0")</f>
        <v>4</v>
      </c>
      <c r="F437" s="74">
        <f t="shared" si="122"/>
        <v>16</v>
      </c>
      <c r="G437" s="56">
        <v>0</v>
      </c>
      <c r="H437" s="57">
        <f t="shared" si="123"/>
        <v>0</v>
      </c>
      <c r="I437" s="70" t="str" cm="1">
        <f t="array" ref="I437">_xlfn.IFS(H437&gt;20%,"10",H437&gt;10%,"7",H437&gt;0%,"4",H437=0,"0")</f>
        <v>0</v>
      </c>
      <c r="J437" s="74">
        <f t="shared" si="124"/>
        <v>0</v>
      </c>
      <c r="K437" s="56">
        <f>VLOOKUP(A437,MUNIC!C:E,3,0)</f>
        <v>0</v>
      </c>
      <c r="L437" s="57">
        <f t="shared" si="125"/>
        <v>0</v>
      </c>
      <c r="M437" s="70" t="str">
        <f t="shared" si="126"/>
        <v>0</v>
      </c>
      <c r="N437" s="74">
        <f t="shared" si="127"/>
        <v>0</v>
      </c>
      <c r="O437" s="56">
        <f>VLOOKUP(A437,'BENS MOVEIS'!$A:$C,3,0)</f>
        <v>2368126.612675</v>
      </c>
      <c r="P437" s="56">
        <f>VLOOKUP(A437,'BENS IMOVEIS'!$A:$C,3,0)</f>
        <v>343981224.68495101</v>
      </c>
      <c r="Q437" s="72">
        <f t="shared" si="128"/>
        <v>346349351.29762602</v>
      </c>
      <c r="R437" s="57">
        <f t="shared" si="129"/>
        <v>4.5467040486153014E-3</v>
      </c>
      <c r="S437" s="70" t="str" cm="1">
        <f t="array" ref="S437">_xlfn.IFS(R437&gt;20%,"10",R437&gt;10%,"7",R437&gt;0%,"4",R437=0,"0")</f>
        <v>4</v>
      </c>
      <c r="T437" s="74">
        <f t="shared" si="130"/>
        <v>8</v>
      </c>
      <c r="U437" s="55">
        <f>VLOOKUP(A437,'Tempo sem Auditoria'!$A:$M,13,0)</f>
        <v>2</v>
      </c>
      <c r="V437" s="71" t="str">
        <f t="shared" si="131"/>
        <v>2</v>
      </c>
      <c r="W437" s="74">
        <f t="shared" si="132"/>
        <v>8</v>
      </c>
      <c r="X437" s="55">
        <f>VLOOKUP(A437,'NOTAS AUDITORIA-CONTINUA-OM'!$A:$C,3,0)</f>
        <v>2</v>
      </c>
      <c r="Y437" s="57">
        <f>VLOOKUP(A437,'NOTAS AUDITORIA-CONTINUA-OM'!$A:$D,4,0)</f>
        <v>3.3692722371967657E-4</v>
      </c>
      <c r="Z437" s="71" t="str">
        <f t="shared" si="133"/>
        <v>4</v>
      </c>
      <c r="AA437" s="74">
        <f t="shared" si="134"/>
        <v>12</v>
      </c>
      <c r="AB437" s="55">
        <f>VLOOKUP(A437,'OM em FOCO'!$B:$G,6,0)</f>
        <v>0</v>
      </c>
      <c r="AC437" s="71">
        <f t="shared" si="135"/>
        <v>0</v>
      </c>
      <c r="AD437" s="74">
        <f t="shared" si="136"/>
        <v>0</v>
      </c>
      <c r="AE437" s="71">
        <f>VLOOKUP(A437,OM_SIAFI!$B:$E,4,0)</f>
        <v>0</v>
      </c>
      <c r="AF437" s="74">
        <f t="shared" si="137"/>
        <v>0</v>
      </c>
      <c r="AG437" s="71">
        <f>VLOOKUP(A437,OM_SIAFI!$B:$F,5,0)</f>
        <v>4</v>
      </c>
      <c r="AH437" s="74">
        <f t="shared" si="138"/>
        <v>4</v>
      </c>
      <c r="AI437" s="86">
        <f t="shared" si="139"/>
        <v>48</v>
      </c>
      <c r="AJ437" s="166">
        <f t="shared" si="141"/>
        <v>436</v>
      </c>
    </row>
    <row r="438" spans="1:36" x14ac:dyDescent="0.25">
      <c r="A438" s="55">
        <v>788200</v>
      </c>
      <c r="B438" s="55" t="s">
        <v>487</v>
      </c>
      <c r="C438" s="56">
        <v>0</v>
      </c>
      <c r="D438" s="63">
        <f t="shared" si="140"/>
        <v>0</v>
      </c>
      <c r="E438" s="70" t="str" cm="1">
        <f t="array" ref="E438">_xlfn.IFS(D438&gt;20%,"10",D438&gt;10%,"7",D438&gt;0%,"4",D438=0,"0")</f>
        <v>0</v>
      </c>
      <c r="F438" s="74">
        <f t="shared" si="122"/>
        <v>0</v>
      </c>
      <c r="G438" s="56">
        <f>VLOOKUP(A438,PAGAMENTO!$A:$C,3,0)</f>
        <v>77424665.969999999</v>
      </c>
      <c r="H438" s="57">
        <f t="shared" si="123"/>
        <v>2.9539901853204305E-3</v>
      </c>
      <c r="I438" s="70" t="str" cm="1">
        <f t="array" ref="I438">_xlfn.IFS(H438&gt;20%,"10",H438&gt;10%,"7",H438&gt;0%,"4",H438=0,"0")</f>
        <v>4</v>
      </c>
      <c r="J438" s="74">
        <f t="shared" si="124"/>
        <v>12</v>
      </c>
      <c r="K438" s="56">
        <f>VLOOKUP(A438,MUNIC!C:E,3,0)</f>
        <v>2983630.15</v>
      </c>
      <c r="L438" s="57">
        <f t="shared" si="125"/>
        <v>1.4044695595383096E-2</v>
      </c>
      <c r="M438" s="70" t="str">
        <f t="shared" si="126"/>
        <v>4</v>
      </c>
      <c r="N438" s="74">
        <f t="shared" si="127"/>
        <v>8</v>
      </c>
      <c r="O438" s="56">
        <f>VLOOKUP(A438,'BENS MOVEIS'!$A:$C,3,0)</f>
        <v>23922708.050000001</v>
      </c>
      <c r="P438" s="56">
        <v>0</v>
      </c>
      <c r="Q438" s="72">
        <f t="shared" si="128"/>
        <v>23922708.050000001</v>
      </c>
      <c r="R438" s="57">
        <f t="shared" si="129"/>
        <v>3.1404555295762266E-4</v>
      </c>
      <c r="S438" s="70" t="str" cm="1">
        <f t="array" ref="S438">_xlfn.IFS(R438&gt;20%,"10",R438&gt;10%,"7",R438&gt;0%,"4",R438=0,"0")</f>
        <v>4</v>
      </c>
      <c r="T438" s="74">
        <f t="shared" si="130"/>
        <v>8</v>
      </c>
      <c r="U438" s="55">
        <f>VLOOKUP(A438,'Tempo sem Auditoria'!$A:$M,13,0)</f>
        <v>2</v>
      </c>
      <c r="V438" s="71" t="str">
        <f t="shared" si="131"/>
        <v>2</v>
      </c>
      <c r="W438" s="74">
        <f t="shared" si="132"/>
        <v>8</v>
      </c>
      <c r="X438" s="55">
        <f>VLOOKUP(A438,'NOTAS AUDITORIA-CONTINUA-OM'!$A:$C,3,0)</f>
        <v>7</v>
      </c>
      <c r="Y438" s="57">
        <f>VLOOKUP(A438,'NOTAS AUDITORIA-CONTINUA-OM'!$A:$D,4,0)</f>
        <v>1.1792452830188679E-3</v>
      </c>
      <c r="Z438" s="71" t="str">
        <f t="shared" si="133"/>
        <v>4</v>
      </c>
      <c r="AA438" s="74">
        <f t="shared" si="134"/>
        <v>12</v>
      </c>
      <c r="AB438" s="55">
        <f>VLOOKUP(A438,'OM em FOCO'!$B:$G,6,0)</f>
        <v>0</v>
      </c>
      <c r="AC438" s="71">
        <f t="shared" si="135"/>
        <v>0</v>
      </c>
      <c r="AD438" s="74">
        <f t="shared" si="136"/>
        <v>0</v>
      </c>
      <c r="AE438" s="71">
        <f>VLOOKUP(A438,OM_SIAFI!$B:$E,4,0)</f>
        <v>0</v>
      </c>
      <c r="AF438" s="74">
        <f t="shared" si="137"/>
        <v>0</v>
      </c>
      <c r="AG438" s="71">
        <f>VLOOKUP(A438,OM_SIAFI!$B:$F,5,0)</f>
        <v>0</v>
      </c>
      <c r="AH438" s="74">
        <f t="shared" si="138"/>
        <v>0</v>
      </c>
      <c r="AI438" s="86">
        <f t="shared" si="139"/>
        <v>48</v>
      </c>
      <c r="AJ438" s="166">
        <f t="shared" si="141"/>
        <v>437</v>
      </c>
    </row>
    <row r="439" spans="1:36" x14ac:dyDescent="0.25">
      <c r="A439" s="55">
        <v>772000</v>
      </c>
      <c r="B439" s="55" t="s">
        <v>304</v>
      </c>
      <c r="C439" s="56">
        <v>0</v>
      </c>
      <c r="D439" s="63">
        <f t="shared" si="140"/>
        <v>0</v>
      </c>
      <c r="E439" s="70" t="str" cm="1">
        <f t="array" ref="E439">_xlfn.IFS(D439&gt;20%,"10",D439&gt;10%,"7",D439&gt;0%,"4",D439=0,"0")</f>
        <v>0</v>
      </c>
      <c r="F439" s="74">
        <f t="shared" si="122"/>
        <v>0</v>
      </c>
      <c r="G439" s="56">
        <f>VLOOKUP(A439,PAGAMENTO!$A:$C,3,0)</f>
        <v>10851851.879999999</v>
      </c>
      <c r="H439" s="57">
        <f t="shared" si="123"/>
        <v>4.1403167252270759E-4</v>
      </c>
      <c r="I439" s="70" t="str" cm="1">
        <f t="array" ref="I439">_xlfn.IFS(H439&gt;20%,"10",H439&gt;10%,"7",H439&gt;0%,"4",H439=0,"0")</f>
        <v>4</v>
      </c>
      <c r="J439" s="74">
        <f t="shared" si="124"/>
        <v>12</v>
      </c>
      <c r="K439" s="56">
        <f>VLOOKUP(A439,MUNIC!C:E,3,0)</f>
        <v>0</v>
      </c>
      <c r="L439" s="57">
        <f t="shared" si="125"/>
        <v>0</v>
      </c>
      <c r="M439" s="70" t="str">
        <f t="shared" si="126"/>
        <v>0</v>
      </c>
      <c r="N439" s="74">
        <f t="shared" si="127"/>
        <v>0</v>
      </c>
      <c r="O439" s="56">
        <f>VLOOKUP(A439,'BENS MOVEIS'!$A:$C,3,0)</f>
        <v>703619.03</v>
      </c>
      <c r="P439" s="56">
        <v>0</v>
      </c>
      <c r="Q439" s="72">
        <f t="shared" si="128"/>
        <v>703619.03</v>
      </c>
      <c r="R439" s="57">
        <f t="shared" si="129"/>
        <v>9.2367647879168976E-6</v>
      </c>
      <c r="S439" s="70" t="str" cm="1">
        <f t="array" ref="S439">_xlfn.IFS(R439&gt;20%,"10",R439&gt;10%,"7",R439&gt;0%,"4",R439=0,"0")</f>
        <v>4</v>
      </c>
      <c r="T439" s="74">
        <f t="shared" si="130"/>
        <v>8</v>
      </c>
      <c r="U439" s="55">
        <f>VLOOKUP(A439,'Tempo sem Auditoria'!$A:$M,13,0)</f>
        <v>3</v>
      </c>
      <c r="V439" s="71" t="str">
        <f t="shared" si="131"/>
        <v>4</v>
      </c>
      <c r="W439" s="74">
        <f t="shared" si="132"/>
        <v>16</v>
      </c>
      <c r="X439" s="55">
        <f>VLOOKUP(A439,'NOTAS AUDITORIA-CONTINUA-OM'!$A:$C,3,0)</f>
        <v>4</v>
      </c>
      <c r="Y439" s="57">
        <f>VLOOKUP(A439,'NOTAS AUDITORIA-CONTINUA-OM'!$A:$D,4,0)</f>
        <v>6.7385444743935314E-4</v>
      </c>
      <c r="Z439" s="71" t="str">
        <f t="shared" si="133"/>
        <v>4</v>
      </c>
      <c r="AA439" s="74">
        <f t="shared" si="134"/>
        <v>12</v>
      </c>
      <c r="AB439" s="55">
        <f>VLOOKUP(A439,'OM em FOCO'!$B:$G,6,0)</f>
        <v>0</v>
      </c>
      <c r="AC439" s="71">
        <f t="shared" si="135"/>
        <v>0</v>
      </c>
      <c r="AD439" s="74">
        <f t="shared" si="136"/>
        <v>0</v>
      </c>
      <c r="AE439" s="71">
        <f>VLOOKUP(A439,OM_SIAFI!$B:$E,4,0)</f>
        <v>0</v>
      </c>
      <c r="AF439" s="74">
        <f t="shared" si="137"/>
        <v>0</v>
      </c>
      <c r="AG439" s="71">
        <f>VLOOKUP(A439,OM_SIAFI!$B:$F,5,0)</f>
        <v>0</v>
      </c>
      <c r="AH439" s="74">
        <f t="shared" si="138"/>
        <v>0</v>
      </c>
      <c r="AI439" s="86">
        <f t="shared" si="139"/>
        <v>48</v>
      </c>
      <c r="AJ439" s="166">
        <f t="shared" si="141"/>
        <v>438</v>
      </c>
    </row>
    <row r="440" spans="1:36" x14ac:dyDescent="0.25">
      <c r="A440" s="55">
        <v>791614</v>
      </c>
      <c r="B440" s="55" t="s">
        <v>556</v>
      </c>
      <c r="C440" s="56">
        <v>0</v>
      </c>
      <c r="D440" s="63">
        <f t="shared" si="140"/>
        <v>0</v>
      </c>
      <c r="E440" s="70" t="str" cm="1">
        <f t="array" ref="E440">_xlfn.IFS(D440&gt;20%,"10",D440&gt;10%,"7",D440&gt;0%,"4",D440=0,"0")</f>
        <v>0</v>
      </c>
      <c r="F440" s="74">
        <f t="shared" si="122"/>
        <v>0</v>
      </c>
      <c r="G440" s="56">
        <f>VLOOKUP(A440,PAGAMENTO!$A:$C,3,0)</f>
        <v>31849602.09</v>
      </c>
      <c r="H440" s="57">
        <f t="shared" si="123"/>
        <v>1.215160708819537E-3</v>
      </c>
      <c r="I440" s="70" t="str" cm="1">
        <f t="array" ref="I440">_xlfn.IFS(H440&gt;20%,"10",H440&gt;10%,"7",H440&gt;0%,"4",H440=0,"0")</f>
        <v>4</v>
      </c>
      <c r="J440" s="74">
        <f t="shared" si="124"/>
        <v>12</v>
      </c>
      <c r="K440" s="56">
        <f>VLOOKUP(A440,MUNIC!C:E,3,0)</f>
        <v>517072.35</v>
      </c>
      <c r="L440" s="57">
        <f t="shared" si="125"/>
        <v>2.4339892652376458E-3</v>
      </c>
      <c r="M440" s="70" t="str">
        <f t="shared" si="126"/>
        <v>4</v>
      </c>
      <c r="N440" s="74">
        <f t="shared" si="127"/>
        <v>8</v>
      </c>
      <c r="O440" s="56">
        <v>0</v>
      </c>
      <c r="P440" s="56">
        <v>0</v>
      </c>
      <c r="Q440" s="72">
        <f t="shared" si="128"/>
        <v>0</v>
      </c>
      <c r="R440" s="57">
        <f t="shared" si="129"/>
        <v>0</v>
      </c>
      <c r="S440" s="70" t="str" cm="1">
        <f t="array" ref="S440">_xlfn.IFS(R440&gt;20%,"10",R440&gt;10%,"7",R440&gt;0%,"4",R440=0,"0")</f>
        <v>0</v>
      </c>
      <c r="T440" s="74">
        <f t="shared" si="130"/>
        <v>0</v>
      </c>
      <c r="U440" s="55">
        <f>VLOOKUP(A440,'Tempo sem Auditoria'!$A:$M,13,0)</f>
        <v>2</v>
      </c>
      <c r="V440" s="71" t="str">
        <f t="shared" si="131"/>
        <v>2</v>
      </c>
      <c r="W440" s="74">
        <f t="shared" si="132"/>
        <v>8</v>
      </c>
      <c r="X440" s="55">
        <f>VLOOKUP(A440,'NOTAS AUDITORIA-CONTINUA-OM'!$A:$C,3,0)</f>
        <v>15</v>
      </c>
      <c r="Y440" s="57">
        <f>VLOOKUP(A440,'NOTAS AUDITORIA-CONTINUA-OM'!$A:$D,4,0)</f>
        <v>2.5269541778975739E-3</v>
      </c>
      <c r="Z440" s="71" t="str">
        <f t="shared" si="133"/>
        <v>4</v>
      </c>
      <c r="AA440" s="74">
        <f t="shared" si="134"/>
        <v>12</v>
      </c>
      <c r="AB440" s="55">
        <f>VLOOKUP(A440,'OM em FOCO'!$B:$G,6,0)</f>
        <v>0</v>
      </c>
      <c r="AC440" s="71">
        <f t="shared" si="135"/>
        <v>0</v>
      </c>
      <c r="AD440" s="74">
        <f t="shared" si="136"/>
        <v>0</v>
      </c>
      <c r="AE440" s="71">
        <f>VLOOKUP(A440,OM_SIAFI!$B:$E,4,0)</f>
        <v>5</v>
      </c>
      <c r="AF440" s="74">
        <f t="shared" si="137"/>
        <v>5</v>
      </c>
      <c r="AG440" s="71">
        <f>VLOOKUP(A440,OM_SIAFI!$B:$F,5,0)</f>
        <v>0</v>
      </c>
      <c r="AH440" s="74">
        <f t="shared" si="138"/>
        <v>0</v>
      </c>
      <c r="AI440" s="86">
        <f t="shared" si="139"/>
        <v>45</v>
      </c>
      <c r="AJ440" s="166">
        <f t="shared" si="141"/>
        <v>439</v>
      </c>
    </row>
    <row r="441" spans="1:36" x14ac:dyDescent="0.25">
      <c r="A441" s="47">
        <v>770100</v>
      </c>
      <c r="B441" s="47" t="s">
        <v>758</v>
      </c>
      <c r="C441" s="56">
        <f>VLOOKUP(A441,EXEC_LICITACAO!$A:$Z,25,0)</f>
        <v>579443693.33528399</v>
      </c>
      <c r="D441" s="63">
        <f t="shared" si="140"/>
        <v>1.7175721947433342E-2</v>
      </c>
      <c r="E441" s="70" t="str" cm="1">
        <f t="array" ref="E441">_xlfn.IFS(D441&gt;20%,"10",D441&gt;10%,"7",D441&gt;0%,"4",D441=0,"0")</f>
        <v>4</v>
      </c>
      <c r="F441" s="74">
        <f t="shared" si="122"/>
        <v>16</v>
      </c>
      <c r="G441" s="56">
        <v>0</v>
      </c>
      <c r="H441" s="57">
        <f t="shared" si="123"/>
        <v>0</v>
      </c>
      <c r="I441" s="70" t="str" cm="1">
        <f t="array" ref="I441">_xlfn.IFS(H441&gt;20%,"10",H441&gt;10%,"7",H441&gt;0%,"4",H441=0,"0")</f>
        <v>0</v>
      </c>
      <c r="J441" s="74">
        <f t="shared" si="124"/>
        <v>0</v>
      </c>
      <c r="K441" s="56">
        <f>VLOOKUP(A441,MUNIC!C:E,3,0)</f>
        <v>0</v>
      </c>
      <c r="L441" s="57">
        <f t="shared" si="125"/>
        <v>0</v>
      </c>
      <c r="M441" s="70" t="str">
        <f t="shared" si="126"/>
        <v>0</v>
      </c>
      <c r="N441" s="74">
        <f t="shared" si="127"/>
        <v>0</v>
      </c>
      <c r="O441" s="56">
        <f>VLOOKUP(A441,'BENS MOVEIS'!$A:$C,3,0)</f>
        <v>5070807.2933470001</v>
      </c>
      <c r="P441" s="56">
        <f>VLOOKUP(A441,'BENS IMOVEIS'!$A:$C,3,0)</f>
        <v>137379891.01968899</v>
      </c>
      <c r="Q441" s="72">
        <f t="shared" si="128"/>
        <v>142450698.31303599</v>
      </c>
      <c r="R441" s="57">
        <f t="shared" si="129"/>
        <v>1.8700227510788385E-3</v>
      </c>
      <c r="S441" s="70" t="str" cm="1">
        <f t="array" ref="S441">_xlfn.IFS(R441&gt;20%,"10",R441&gt;10%,"7",R441&gt;0%,"4",R441=0,"0")</f>
        <v>4</v>
      </c>
      <c r="T441" s="74">
        <f t="shared" si="130"/>
        <v>8</v>
      </c>
      <c r="U441" s="55">
        <f>VLOOKUP(A441,'Tempo sem Auditoria'!$A:$M,13,0)</f>
        <v>1</v>
      </c>
      <c r="V441" s="71" t="str">
        <f t="shared" si="131"/>
        <v>0</v>
      </c>
      <c r="W441" s="74">
        <f t="shared" si="132"/>
        <v>0</v>
      </c>
      <c r="X441" s="55">
        <f>VLOOKUP(A441,'NOTAS AUDITORIA-CONTINUA-OM'!$A:$C,3,0)</f>
        <v>3</v>
      </c>
      <c r="Y441" s="57">
        <f>VLOOKUP(A441,'NOTAS AUDITORIA-CONTINUA-OM'!$A:$D,4,0)</f>
        <v>5.0539083557951485E-4</v>
      </c>
      <c r="Z441" s="71" t="str">
        <f t="shared" si="133"/>
        <v>4</v>
      </c>
      <c r="AA441" s="74">
        <f t="shared" si="134"/>
        <v>12</v>
      </c>
      <c r="AB441" s="55">
        <f>VLOOKUP(A441,'OM em FOCO'!$B:$G,6,0)</f>
        <v>0</v>
      </c>
      <c r="AC441" s="71">
        <f t="shared" si="135"/>
        <v>0</v>
      </c>
      <c r="AD441" s="74">
        <f t="shared" si="136"/>
        <v>0</v>
      </c>
      <c r="AE441" s="71">
        <f>VLOOKUP(A441,OM_SIAFI!$B:$E,4,0)</f>
        <v>0</v>
      </c>
      <c r="AF441" s="74">
        <f t="shared" si="137"/>
        <v>0</v>
      </c>
      <c r="AG441" s="71">
        <f>VLOOKUP(A441,OM_SIAFI!$B:$F,5,0)</f>
        <v>4</v>
      </c>
      <c r="AH441" s="74">
        <f t="shared" si="138"/>
        <v>4</v>
      </c>
      <c r="AI441" s="86">
        <f t="shared" si="139"/>
        <v>40</v>
      </c>
      <c r="AJ441" s="166">
        <f t="shared" si="141"/>
        <v>440</v>
      </c>
    </row>
    <row r="442" spans="1:36" x14ac:dyDescent="0.25">
      <c r="A442" s="55">
        <v>776000</v>
      </c>
      <c r="B442" s="55" t="s">
        <v>308</v>
      </c>
      <c r="C442" s="56">
        <v>0</v>
      </c>
      <c r="D442" s="63">
        <f t="shared" si="140"/>
        <v>0</v>
      </c>
      <c r="E442" s="70" t="str" cm="1">
        <f t="array" ref="E442">_xlfn.IFS(D442&gt;20%,"10",D442&gt;10%,"7",D442&gt;0%,"4",D442=0,"0")</f>
        <v>0</v>
      </c>
      <c r="F442" s="74">
        <f t="shared" si="122"/>
        <v>0</v>
      </c>
      <c r="G442" s="56">
        <f>VLOOKUP(A442,PAGAMENTO!$A:$C,3,0)</f>
        <v>15494547.23</v>
      </c>
      <c r="H442" s="57">
        <f t="shared" si="123"/>
        <v>5.9116484223695339E-4</v>
      </c>
      <c r="I442" s="70" t="str" cm="1">
        <f t="array" ref="I442">_xlfn.IFS(H442&gt;20%,"10",H442&gt;10%,"7",H442&gt;0%,"4",H442=0,"0")</f>
        <v>4</v>
      </c>
      <c r="J442" s="74">
        <f t="shared" si="124"/>
        <v>12</v>
      </c>
      <c r="K442" s="56">
        <f>VLOOKUP(A442,MUNIC!C:E,3,0)</f>
        <v>0</v>
      </c>
      <c r="L442" s="57">
        <f t="shared" si="125"/>
        <v>0</v>
      </c>
      <c r="M442" s="70" t="str">
        <f t="shared" si="126"/>
        <v>0</v>
      </c>
      <c r="N442" s="74">
        <f t="shared" si="127"/>
        <v>0</v>
      </c>
      <c r="O442" s="56">
        <f>VLOOKUP(A442,'BENS MOVEIS'!$A:$C,3,0)</f>
        <v>1526025.51</v>
      </c>
      <c r="P442" s="56">
        <v>0</v>
      </c>
      <c r="Q442" s="72">
        <f t="shared" si="128"/>
        <v>1526025.51</v>
      </c>
      <c r="R442" s="57">
        <f t="shared" si="129"/>
        <v>2.0032912833854032E-5</v>
      </c>
      <c r="S442" s="70" t="str" cm="1">
        <f t="array" ref="S442">_xlfn.IFS(R442&gt;20%,"10",R442&gt;10%,"7",R442&gt;0%,"4",R442=0,"0")</f>
        <v>4</v>
      </c>
      <c r="T442" s="74">
        <f t="shared" si="130"/>
        <v>8</v>
      </c>
      <c r="U442" s="55">
        <f>VLOOKUP(A442,'Tempo sem Auditoria'!$A:$M,13,0)</f>
        <v>2</v>
      </c>
      <c r="V442" s="71" t="str">
        <f t="shared" si="131"/>
        <v>2</v>
      </c>
      <c r="W442" s="74">
        <f t="shared" si="132"/>
        <v>8</v>
      </c>
      <c r="X442" s="55">
        <f>VLOOKUP(A442,'NOTAS AUDITORIA-CONTINUA-OM'!$A:$C,3,0)</f>
        <v>2</v>
      </c>
      <c r="Y442" s="57">
        <f>VLOOKUP(A442,'NOTAS AUDITORIA-CONTINUA-OM'!$A:$D,4,0)</f>
        <v>3.3692722371967657E-4</v>
      </c>
      <c r="Z442" s="71" t="str">
        <f t="shared" si="133"/>
        <v>4</v>
      </c>
      <c r="AA442" s="74">
        <f t="shared" si="134"/>
        <v>12</v>
      </c>
      <c r="AB442" s="55">
        <f>VLOOKUP(A442,'OM em FOCO'!$B:$G,6,0)</f>
        <v>0</v>
      </c>
      <c r="AC442" s="71">
        <f t="shared" si="135"/>
        <v>0</v>
      </c>
      <c r="AD442" s="74">
        <f t="shared" si="136"/>
        <v>0</v>
      </c>
      <c r="AE442" s="71">
        <f>VLOOKUP(A442,OM_SIAFI!$B:$E,4,0)</f>
        <v>0</v>
      </c>
      <c r="AF442" s="74">
        <f t="shared" si="137"/>
        <v>0</v>
      </c>
      <c r="AG442" s="71">
        <f>VLOOKUP(A442,OM_SIAFI!$B:$F,5,0)</f>
        <v>0</v>
      </c>
      <c r="AH442" s="74">
        <f t="shared" si="138"/>
        <v>0</v>
      </c>
      <c r="AI442" s="86">
        <f t="shared" si="139"/>
        <v>40</v>
      </c>
      <c r="AJ442" s="166">
        <f t="shared" si="141"/>
        <v>441</v>
      </c>
    </row>
    <row r="443" spans="1:36" x14ac:dyDescent="0.25">
      <c r="A443" s="55">
        <v>791670</v>
      </c>
      <c r="B443" s="55" t="s">
        <v>567</v>
      </c>
      <c r="C443" s="56">
        <v>0</v>
      </c>
      <c r="D443" s="63">
        <f t="shared" si="140"/>
        <v>0</v>
      </c>
      <c r="E443" s="70" t="str" cm="1">
        <f t="array" ref="E443">_xlfn.IFS(D443&gt;20%,"10",D443&gt;10%,"7",D443&gt;0%,"4",D443=0,"0")</f>
        <v>0</v>
      </c>
      <c r="F443" s="74">
        <f t="shared" si="122"/>
        <v>0</v>
      </c>
      <c r="G443" s="56">
        <f>VLOOKUP(A443,PAGAMENTO!$A:$C,3,0)</f>
        <v>32544289.050000001</v>
      </c>
      <c r="H443" s="57">
        <f t="shared" si="123"/>
        <v>1.2416651623551223E-3</v>
      </c>
      <c r="I443" s="70" t="str" cm="1">
        <f t="array" ref="I443">_xlfn.IFS(H443&gt;20%,"10",H443&gt;10%,"7",H443&gt;0%,"4",H443=0,"0")</f>
        <v>4</v>
      </c>
      <c r="J443" s="74">
        <f t="shared" si="124"/>
        <v>12</v>
      </c>
      <c r="K443" s="56">
        <f>VLOOKUP(A443,MUNIC!C:E,3,0)</f>
        <v>0</v>
      </c>
      <c r="L443" s="57">
        <f t="shared" si="125"/>
        <v>0</v>
      </c>
      <c r="M443" s="70" t="str">
        <f t="shared" si="126"/>
        <v>0</v>
      </c>
      <c r="N443" s="74">
        <f t="shared" si="127"/>
        <v>0</v>
      </c>
      <c r="O443" s="56">
        <v>0</v>
      </c>
      <c r="P443" s="56">
        <v>0</v>
      </c>
      <c r="Q443" s="72">
        <f t="shared" si="128"/>
        <v>0</v>
      </c>
      <c r="R443" s="57">
        <f t="shared" si="129"/>
        <v>0</v>
      </c>
      <c r="S443" s="70" t="str" cm="1">
        <f t="array" ref="S443">_xlfn.IFS(R443&gt;20%,"10",R443&gt;10%,"7",R443&gt;0%,"4",R443=0,"0")</f>
        <v>0</v>
      </c>
      <c r="T443" s="74">
        <f t="shared" si="130"/>
        <v>0</v>
      </c>
      <c r="U443" s="55">
        <f>VLOOKUP(A443,'Tempo sem Auditoria'!$A:$M,13,0)</f>
        <v>1</v>
      </c>
      <c r="V443" s="71" t="str">
        <f t="shared" si="131"/>
        <v>0</v>
      </c>
      <c r="W443" s="74">
        <f t="shared" si="132"/>
        <v>0</v>
      </c>
      <c r="X443" s="55">
        <f>VLOOKUP(A443,'NOTAS AUDITORIA-CONTINUA-OM'!$A:$C,3,0)</f>
        <v>11</v>
      </c>
      <c r="Y443" s="57">
        <f>VLOOKUP(A443,'NOTAS AUDITORIA-CONTINUA-OM'!$A:$D,4,0)</f>
        <v>1.853099730458221E-3</v>
      </c>
      <c r="Z443" s="71" t="str">
        <f t="shared" si="133"/>
        <v>4</v>
      </c>
      <c r="AA443" s="74">
        <f t="shared" si="134"/>
        <v>12</v>
      </c>
      <c r="AB443" s="55">
        <f>VLOOKUP(A443,'OM em FOCO'!$B:$G,6,0)</f>
        <v>1</v>
      </c>
      <c r="AC443" s="71">
        <f t="shared" si="135"/>
        <v>2</v>
      </c>
      <c r="AD443" s="74">
        <f t="shared" si="136"/>
        <v>4</v>
      </c>
      <c r="AE443" s="71">
        <f>VLOOKUP(A443,OM_SIAFI!$B:$E,4,0)</f>
        <v>5</v>
      </c>
      <c r="AF443" s="74">
        <f t="shared" si="137"/>
        <v>5</v>
      </c>
      <c r="AG443" s="71">
        <f>VLOOKUP(A443,OM_SIAFI!$B:$F,5,0)</f>
        <v>0</v>
      </c>
      <c r="AH443" s="74">
        <f t="shared" si="138"/>
        <v>0</v>
      </c>
      <c r="AI443" s="86">
        <f t="shared" si="139"/>
        <v>33</v>
      </c>
      <c r="AJ443" s="166">
        <f t="shared" si="141"/>
        <v>442</v>
      </c>
    </row>
    <row r="444" spans="1:36" s="54" customFormat="1" x14ac:dyDescent="0.25">
      <c r="A444" s="55"/>
      <c r="B444" s="65" t="s">
        <v>1021</v>
      </c>
      <c r="C444" s="53">
        <f>SUM(C2:C443)</f>
        <v>33871903638.784313</v>
      </c>
      <c r="D444" s="61"/>
      <c r="E444" s="64"/>
      <c r="F444" s="78" t="s">
        <v>1021</v>
      </c>
      <c r="G444" s="59">
        <f>SUM(G2:G443)</f>
        <v>26222688612.979996</v>
      </c>
      <c r="H444" s="61"/>
      <c r="I444" s="64"/>
      <c r="J444" s="76"/>
      <c r="K444" s="53">
        <f>SUM(K2:K443)</f>
        <v>212438221.22999993</v>
      </c>
      <c r="L444" s="124">
        <f t="shared" si="125"/>
        <v>1</v>
      </c>
      <c r="M444" s="125"/>
      <c r="N444" s="76"/>
      <c r="O444" s="59">
        <f>SUM(O2:O443)</f>
        <v>35872040463.114265</v>
      </c>
      <c r="P444" s="59">
        <f>SUM(P2:P443)</f>
        <v>40303876771.504639</v>
      </c>
      <c r="Q444" s="59">
        <f>SUM(Q2:Q443)</f>
        <v>76175917234.618927</v>
      </c>
      <c r="R444" s="116">
        <f t="shared" si="129"/>
        <v>1</v>
      </c>
      <c r="S444" s="64"/>
      <c r="T444" s="76"/>
      <c r="U444" s="58"/>
      <c r="W444" s="75"/>
      <c r="X444" s="60">
        <f>SUM(X2:X443)</f>
        <v>5899</v>
      </c>
      <c r="Y444" s="58"/>
      <c r="AA444" s="75"/>
      <c r="AB444" s="75"/>
      <c r="AC444" s="75"/>
      <c r="AD444" s="75"/>
      <c r="AF444" s="75"/>
      <c r="AH444" s="75"/>
      <c r="AI444" s="42"/>
      <c r="AJ444" s="58"/>
    </row>
    <row r="445" spans="1:36" hidden="1" outlineLevel="1" x14ac:dyDescent="0.25">
      <c r="A445" s="55"/>
      <c r="B445" s="82" t="s">
        <v>1031</v>
      </c>
      <c r="C445" s="81">
        <f>C2</f>
        <v>135697666.84999999</v>
      </c>
      <c r="F445" s="80" t="s">
        <v>1032</v>
      </c>
      <c r="G445" s="81">
        <f>G34</f>
        <v>12491180.789999999</v>
      </c>
      <c r="M445" s="125"/>
      <c r="W445" s="75"/>
      <c r="AA445" s="75"/>
      <c r="AB445" s="75"/>
      <c r="AC445" s="75"/>
      <c r="AD445" s="77"/>
      <c r="AF445" s="75"/>
      <c r="AH445" s="75"/>
      <c r="AI445" s="42"/>
      <c r="AJ445" s="58">
        <f t="shared" si="141"/>
        <v>1</v>
      </c>
    </row>
    <row r="446" spans="1:36" hidden="1" outlineLevel="1" x14ac:dyDescent="0.25">
      <c r="A446" s="55"/>
      <c r="B446" s="66" t="s">
        <v>1033</v>
      </c>
      <c r="C446" s="67">
        <f>C444-C445</f>
        <v>33736205971.934315</v>
      </c>
      <c r="D446" s="123">
        <f>C446/$C$446</f>
        <v>1</v>
      </c>
      <c r="F446" s="79" t="s">
        <v>1033</v>
      </c>
      <c r="G446" s="67">
        <f>G444-G445</f>
        <v>26210197432.189995</v>
      </c>
      <c r="H446" s="124">
        <f>G446/$G$446</f>
        <v>1</v>
      </c>
      <c r="M446" s="125"/>
      <c r="W446" s="75"/>
      <c r="AA446" s="75"/>
      <c r="AB446" s="75"/>
      <c r="AC446" s="75"/>
      <c r="AD446" s="77"/>
      <c r="AF446" s="75"/>
      <c r="AH446" s="75"/>
      <c r="AI446" s="42"/>
      <c r="AJ446" s="58">
        <f t="shared" si="141"/>
        <v>2</v>
      </c>
    </row>
    <row r="447" spans="1:36" collapsed="1" x14ac:dyDescent="0.25"/>
  </sheetData>
  <autoFilter ref="A1:AI446" xr:uid="{B8FDEE02-F949-425F-872E-664BFD8A5AB3}"/>
  <printOptions horizontalCentered="1"/>
  <pageMargins left="0.31496062992125984" right="0.31496062992125984" top="0.59055118110236227" bottom="0.59055118110236227" header="0.31496062992125984" footer="0.31496062992125984"/>
  <pageSetup paperSize="9" scale="45" fitToHeight="9" orientation="landscape" r:id="rId1"/>
  <headerFooter>
    <oddHeader>&amp;C&amp;A</oddHeader>
    <oddFooter>&amp;C&amp;P - &amp;N</oddFooter>
  </headerFooter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C627C8-3E9A-41AD-B349-88FADA2D9CA9}">
  <dimension ref="A1"/>
  <sheetViews>
    <sheetView workbookViewId="0"/>
  </sheetViews>
  <sheetFormatPr defaultRowHeight="15" x14ac:dyDescent="0.25"/>
  <sheetData/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0A2E42-92BF-482D-A670-9F262C0A2C00}">
  <dimension ref="B1:P26"/>
  <sheetViews>
    <sheetView showGridLines="0" topLeftCell="A10" zoomScaleNormal="100" workbookViewId="0">
      <selection activeCell="E22" sqref="E22"/>
    </sheetView>
  </sheetViews>
  <sheetFormatPr defaultRowHeight="19.5" x14ac:dyDescent="0.3"/>
  <cols>
    <col min="1" max="1" width="2.28515625" customWidth="1"/>
    <col min="2" max="2" width="4.42578125" bestFit="1" customWidth="1"/>
    <col min="3" max="3" width="22.5703125" bestFit="1" customWidth="1"/>
    <col min="4" max="4" width="14.28515625" style="42" bestFit="1" customWidth="1"/>
    <col min="5" max="5" width="17.85546875" style="42" bestFit="1" customWidth="1"/>
    <col min="6" max="6" width="17.85546875" style="42" customWidth="1"/>
    <col min="7" max="7" width="24.28515625" style="42" customWidth="1"/>
    <col min="8" max="9" width="16.42578125" style="42" customWidth="1"/>
    <col min="10" max="10" width="21.85546875" style="42" customWidth="1"/>
    <col min="11" max="11" width="16.42578125" style="43" customWidth="1"/>
    <col min="13" max="13" width="2.85546875" customWidth="1"/>
    <col min="14" max="14" width="12.42578125" style="168" bestFit="1" customWidth="1"/>
    <col min="15" max="15" width="4.42578125" style="168" bestFit="1" customWidth="1"/>
    <col min="16" max="16" width="7.42578125" style="177" customWidth="1"/>
  </cols>
  <sheetData>
    <row r="1" spans="2:16" ht="9.75" customHeight="1" x14ac:dyDescent="0.3"/>
    <row r="2" spans="2:16" ht="51" x14ac:dyDescent="0.3">
      <c r="B2" s="157" t="s">
        <v>1673</v>
      </c>
      <c r="C2" s="157" t="s">
        <v>0</v>
      </c>
      <c r="D2" s="157" t="s">
        <v>1667</v>
      </c>
      <c r="E2" s="157" t="s">
        <v>1668</v>
      </c>
      <c r="F2" s="157" t="s">
        <v>1669</v>
      </c>
      <c r="G2" s="157" t="s">
        <v>752</v>
      </c>
      <c r="H2" s="157" t="s">
        <v>1672</v>
      </c>
      <c r="I2" s="157" t="s">
        <v>1670</v>
      </c>
      <c r="J2" s="165" t="s">
        <v>1678</v>
      </c>
      <c r="K2" s="165" t="s">
        <v>1679</v>
      </c>
      <c r="P2" s="177" t="s">
        <v>1694</v>
      </c>
    </row>
    <row r="3" spans="2:16" ht="27" customHeight="1" x14ac:dyDescent="0.3">
      <c r="B3" s="163">
        <v>1</v>
      </c>
      <c r="C3" s="158" t="s">
        <v>337</v>
      </c>
      <c r="D3" s="158" t="s">
        <v>1671</v>
      </c>
      <c r="E3" s="158" t="s">
        <v>1671</v>
      </c>
      <c r="F3" s="158" t="s">
        <v>1671</v>
      </c>
      <c r="G3" s="158" t="s">
        <v>1671</v>
      </c>
      <c r="H3" s="158"/>
      <c r="I3" s="158" t="s">
        <v>1671</v>
      </c>
      <c r="J3" s="158"/>
      <c r="K3" s="159">
        <f t="shared" ref="K3:K13" si="0">COUNTA(D3:J3)</f>
        <v>5</v>
      </c>
      <c r="N3" s="168" t="s">
        <v>1691</v>
      </c>
      <c r="O3" s="168">
        <v>7</v>
      </c>
      <c r="P3" s="178">
        <f>+O3/$O$6</f>
        <v>0.63636363636363635</v>
      </c>
    </row>
    <row r="4" spans="2:16" ht="27" customHeight="1" x14ac:dyDescent="0.3">
      <c r="B4" s="164">
        <f>+B3+1</f>
        <v>2</v>
      </c>
      <c r="C4" s="160" t="s">
        <v>261</v>
      </c>
      <c r="D4" s="158"/>
      <c r="E4" s="158" t="s">
        <v>1671</v>
      </c>
      <c r="F4" s="158" t="s">
        <v>1671</v>
      </c>
      <c r="G4" s="158" t="s">
        <v>1671</v>
      </c>
      <c r="H4" s="158"/>
      <c r="I4" s="158"/>
      <c r="J4" s="158"/>
      <c r="K4" s="159">
        <f t="shared" si="0"/>
        <v>3</v>
      </c>
      <c r="N4" s="168" t="s">
        <v>1692</v>
      </c>
      <c r="O4" s="168">
        <v>2</v>
      </c>
      <c r="P4" s="178">
        <f t="shared" ref="P4:P5" si="1">+O4/$O$6</f>
        <v>0.18181818181818182</v>
      </c>
    </row>
    <row r="5" spans="2:16" ht="27" customHeight="1" x14ac:dyDescent="0.3">
      <c r="B5" s="164">
        <f t="shared" ref="B5:B13" si="2">+B4+1</f>
        <v>3</v>
      </c>
      <c r="C5" s="158" t="s">
        <v>210</v>
      </c>
      <c r="D5" s="158" t="s">
        <v>1671</v>
      </c>
      <c r="E5" s="158" t="s">
        <v>1671</v>
      </c>
      <c r="F5" s="158" t="s">
        <v>1671</v>
      </c>
      <c r="G5" s="158"/>
      <c r="H5" s="158" t="s">
        <v>1671</v>
      </c>
      <c r="I5" s="158"/>
      <c r="J5" s="158"/>
      <c r="K5" s="159">
        <f t="shared" si="0"/>
        <v>4</v>
      </c>
      <c r="N5" s="168" t="s">
        <v>1693</v>
      </c>
      <c r="O5" s="168">
        <v>2</v>
      </c>
      <c r="P5" s="178">
        <f t="shared" si="1"/>
        <v>0.18181818181818182</v>
      </c>
    </row>
    <row r="6" spans="2:16" ht="27" customHeight="1" x14ac:dyDescent="0.3">
      <c r="B6" s="164">
        <f t="shared" si="2"/>
        <v>4</v>
      </c>
      <c r="C6" s="158" t="s">
        <v>505</v>
      </c>
      <c r="D6" s="158" t="s">
        <v>1671</v>
      </c>
      <c r="E6" s="158" t="s">
        <v>1671</v>
      </c>
      <c r="F6" s="158" t="s">
        <v>1671</v>
      </c>
      <c r="G6" s="158" t="s">
        <v>1671</v>
      </c>
      <c r="H6" s="158" t="s">
        <v>1671</v>
      </c>
      <c r="I6" s="158"/>
      <c r="J6" s="158"/>
      <c r="K6" s="159">
        <f t="shared" si="0"/>
        <v>5</v>
      </c>
      <c r="N6" s="167" t="s">
        <v>756</v>
      </c>
      <c r="O6" s="167">
        <f>SUM(O3:O5)</f>
        <v>11</v>
      </c>
      <c r="P6" s="179">
        <f>+O6-B13</f>
        <v>0</v>
      </c>
    </row>
    <row r="7" spans="2:16" ht="27" customHeight="1" x14ac:dyDescent="0.3">
      <c r="B7" s="164">
        <f t="shared" si="2"/>
        <v>5</v>
      </c>
      <c r="C7" s="158" t="s">
        <v>315</v>
      </c>
      <c r="D7" s="158" t="s">
        <v>1671</v>
      </c>
      <c r="E7" s="158" t="s">
        <v>1671</v>
      </c>
      <c r="F7" s="158" t="s">
        <v>1671</v>
      </c>
      <c r="G7" s="158" t="s">
        <v>1671</v>
      </c>
      <c r="H7" s="158" t="s">
        <v>1671</v>
      </c>
      <c r="I7" s="158"/>
      <c r="J7" s="158"/>
      <c r="K7" s="159">
        <f t="shared" si="0"/>
        <v>5</v>
      </c>
    </row>
    <row r="8" spans="2:16" ht="27" customHeight="1" x14ac:dyDescent="0.3">
      <c r="B8" s="164">
        <f t="shared" si="2"/>
        <v>6</v>
      </c>
      <c r="C8" s="158" t="s">
        <v>1695</v>
      </c>
      <c r="D8" s="158"/>
      <c r="E8" s="158"/>
      <c r="F8" s="158" t="s">
        <v>1671</v>
      </c>
      <c r="G8" s="158" t="s">
        <v>1671</v>
      </c>
      <c r="H8" s="158"/>
      <c r="I8" s="158"/>
      <c r="J8" s="158"/>
      <c r="K8" s="159">
        <f t="shared" si="0"/>
        <v>2</v>
      </c>
    </row>
    <row r="9" spans="2:16" ht="27" customHeight="1" x14ac:dyDescent="0.3">
      <c r="B9" s="164">
        <f t="shared" si="2"/>
        <v>7</v>
      </c>
      <c r="C9" s="158" t="s">
        <v>759</v>
      </c>
      <c r="D9" s="158" t="s">
        <v>1671</v>
      </c>
      <c r="E9" s="158" t="s">
        <v>1671</v>
      </c>
      <c r="F9" s="158" t="s">
        <v>1671</v>
      </c>
      <c r="G9" s="158"/>
      <c r="H9" s="158" t="s">
        <v>1671</v>
      </c>
      <c r="I9" s="158"/>
      <c r="J9" s="158" t="s">
        <v>1671</v>
      </c>
      <c r="K9" s="159">
        <f t="shared" si="0"/>
        <v>5</v>
      </c>
    </row>
    <row r="10" spans="2:16" ht="27" customHeight="1" x14ac:dyDescent="0.3">
      <c r="B10" s="164">
        <f t="shared" si="2"/>
        <v>8</v>
      </c>
      <c r="C10" s="158" t="s">
        <v>1674</v>
      </c>
      <c r="D10" s="158"/>
      <c r="E10" s="158" t="s">
        <v>1671</v>
      </c>
      <c r="F10" s="158" t="s">
        <v>1671</v>
      </c>
      <c r="G10" s="158"/>
      <c r="H10" s="158"/>
      <c r="I10" s="158"/>
      <c r="J10" s="158"/>
      <c r="K10" s="159">
        <f t="shared" si="0"/>
        <v>2</v>
      </c>
    </row>
    <row r="11" spans="2:16" ht="27" customHeight="1" x14ac:dyDescent="0.3">
      <c r="B11" s="172">
        <f t="shared" si="2"/>
        <v>9</v>
      </c>
      <c r="C11" s="158" t="s">
        <v>1675</v>
      </c>
      <c r="D11" s="158"/>
      <c r="E11" s="158" t="s">
        <v>1671</v>
      </c>
      <c r="F11" s="158"/>
      <c r="G11" s="158"/>
      <c r="H11" s="158"/>
      <c r="I11" s="158"/>
      <c r="J11" s="158"/>
      <c r="K11" s="159">
        <f t="shared" si="0"/>
        <v>1</v>
      </c>
    </row>
    <row r="12" spans="2:16" ht="27" customHeight="1" x14ac:dyDescent="0.3">
      <c r="B12" s="172">
        <f t="shared" si="2"/>
        <v>10</v>
      </c>
      <c r="C12" s="158" t="s">
        <v>1676</v>
      </c>
      <c r="D12" s="158"/>
      <c r="E12" s="158"/>
      <c r="F12" s="158"/>
      <c r="G12" s="158"/>
      <c r="H12" s="158"/>
      <c r="I12" s="158"/>
      <c r="J12" s="158" t="s">
        <v>1671</v>
      </c>
      <c r="K12" s="159">
        <f t="shared" si="0"/>
        <v>1</v>
      </c>
    </row>
    <row r="13" spans="2:16" ht="27" customHeight="1" x14ac:dyDescent="0.3">
      <c r="B13" s="164">
        <f t="shared" si="2"/>
        <v>11</v>
      </c>
      <c r="C13" s="158" t="s">
        <v>1677</v>
      </c>
      <c r="D13" s="158" t="s">
        <v>1671</v>
      </c>
      <c r="E13" s="158" t="s">
        <v>1671</v>
      </c>
      <c r="F13" s="158"/>
      <c r="G13" s="158"/>
      <c r="H13" s="158"/>
      <c r="I13" s="158"/>
      <c r="J13" s="158"/>
      <c r="K13" s="159">
        <f t="shared" si="0"/>
        <v>2</v>
      </c>
    </row>
    <row r="14" spans="2:16" ht="27" customHeight="1" x14ac:dyDescent="0.3">
      <c r="C14" s="162" t="s">
        <v>756</v>
      </c>
      <c r="D14" s="162">
        <f t="shared" ref="D14:J14" si="3">COUNTA(D3:D13)</f>
        <v>6</v>
      </c>
      <c r="E14" s="162">
        <f t="shared" si="3"/>
        <v>9</v>
      </c>
      <c r="F14" s="162">
        <f t="shared" si="3"/>
        <v>8</v>
      </c>
      <c r="G14" s="162">
        <f t="shared" si="3"/>
        <v>5</v>
      </c>
      <c r="H14" s="162">
        <f t="shared" si="3"/>
        <v>4</v>
      </c>
      <c r="I14" s="162">
        <f t="shared" si="3"/>
        <v>1</v>
      </c>
      <c r="J14" s="162">
        <f t="shared" si="3"/>
        <v>2</v>
      </c>
      <c r="K14" s="161"/>
    </row>
    <row r="16" spans="2:16" ht="7.5" customHeight="1" x14ac:dyDescent="0.3"/>
    <row r="17" spans="3:10" ht="25.5" x14ac:dyDescent="0.3">
      <c r="D17" s="189" t="s">
        <v>1687</v>
      </c>
      <c r="E17" s="190"/>
      <c r="F17" s="191"/>
    </row>
    <row r="18" spans="3:10" ht="51" x14ac:dyDescent="0.3">
      <c r="C18" s="157" t="s">
        <v>1684</v>
      </c>
      <c r="D18" s="165" t="s">
        <v>1689</v>
      </c>
      <c r="E18" s="165" t="s">
        <v>1690</v>
      </c>
      <c r="F18" s="165" t="s">
        <v>1698</v>
      </c>
      <c r="G18" s="165" t="s">
        <v>1688</v>
      </c>
      <c r="I18" s="165" t="s">
        <v>1696</v>
      </c>
      <c r="J18" s="165" t="s">
        <v>1697</v>
      </c>
    </row>
    <row r="19" spans="3:10" ht="25.5" x14ac:dyDescent="0.3">
      <c r="C19" s="157" t="s">
        <v>1667</v>
      </c>
      <c r="D19" s="158">
        <v>4</v>
      </c>
      <c r="E19" s="158">
        <v>2</v>
      </c>
      <c r="F19" s="158">
        <f>SUM(D19:E19)</f>
        <v>6</v>
      </c>
      <c r="G19" s="159">
        <f>(+D19*3)+E19*1</f>
        <v>14</v>
      </c>
      <c r="I19" s="159">
        <f>D14</f>
        <v>6</v>
      </c>
      <c r="J19" s="159">
        <f>+G19-I19</f>
        <v>8</v>
      </c>
    </row>
    <row r="20" spans="3:10" ht="25.5" x14ac:dyDescent="0.3">
      <c r="C20" s="157" t="s">
        <v>1668</v>
      </c>
      <c r="D20" s="158">
        <v>3</v>
      </c>
      <c r="E20" s="158">
        <v>0</v>
      </c>
      <c r="F20" s="158">
        <f>SUM(D20:E20)</f>
        <v>3</v>
      </c>
      <c r="G20" s="159">
        <f>(+D20*3)+E20*1</f>
        <v>9</v>
      </c>
      <c r="I20" s="159">
        <f>+E14</f>
        <v>9</v>
      </c>
      <c r="J20" s="159">
        <f t="shared" ref="J20:J23" si="4">+G20-I20</f>
        <v>0</v>
      </c>
    </row>
    <row r="21" spans="3:10" ht="25.5" x14ac:dyDescent="0.3">
      <c r="C21" s="157" t="s">
        <v>1669</v>
      </c>
      <c r="D21" s="158">
        <v>4</v>
      </c>
      <c r="E21" s="158">
        <v>1</v>
      </c>
      <c r="F21" s="158">
        <f>SUM(D21:E21)</f>
        <v>5</v>
      </c>
      <c r="G21" s="159">
        <f>(+D21*3)+E21*2</f>
        <v>14</v>
      </c>
      <c r="I21" s="159">
        <f>+F14</f>
        <v>8</v>
      </c>
      <c r="J21" s="159">
        <f t="shared" si="4"/>
        <v>6</v>
      </c>
    </row>
    <row r="22" spans="3:10" ht="25.5" x14ac:dyDescent="0.3">
      <c r="C22" s="157" t="s">
        <v>752</v>
      </c>
      <c r="D22" s="158">
        <v>5</v>
      </c>
      <c r="E22" s="158">
        <v>1</v>
      </c>
      <c r="F22" s="158">
        <f>SUM(D22:E22)</f>
        <v>6</v>
      </c>
      <c r="G22" s="159">
        <f>(+D22*3)+E22*1</f>
        <v>16</v>
      </c>
      <c r="I22" s="159">
        <f>+G14</f>
        <v>5</v>
      </c>
      <c r="J22" s="159">
        <f t="shared" si="4"/>
        <v>11</v>
      </c>
    </row>
    <row r="23" spans="3:10" ht="25.5" x14ac:dyDescent="0.3">
      <c r="C23" s="157" t="s">
        <v>1672</v>
      </c>
      <c r="D23" s="158">
        <v>2</v>
      </c>
      <c r="E23" s="158">
        <v>0</v>
      </c>
      <c r="F23" s="158">
        <f>SUM(D23:E23)</f>
        <v>2</v>
      </c>
      <c r="G23" s="159">
        <f>(+D23*3)+E23*1</f>
        <v>6</v>
      </c>
      <c r="I23" s="159">
        <f>+H14</f>
        <v>4</v>
      </c>
      <c r="J23" s="159">
        <f t="shared" si="4"/>
        <v>2</v>
      </c>
    </row>
    <row r="24" spans="3:10" ht="25.5" x14ac:dyDescent="0.3">
      <c r="C24" s="162" t="s">
        <v>756</v>
      </c>
      <c r="D24" s="162">
        <f>SUM(D19:D23)</f>
        <v>18</v>
      </c>
      <c r="E24" s="162">
        <f>SUM(E19:E23)</f>
        <v>4</v>
      </c>
      <c r="F24" s="162">
        <f>SUM(F19:F23)</f>
        <v>22</v>
      </c>
    </row>
    <row r="25" spans="3:10" ht="11.25" customHeight="1" x14ac:dyDescent="0.3"/>
    <row r="26" spans="3:10" ht="25.5" x14ac:dyDescent="0.3">
      <c r="C26" s="171" t="s">
        <v>1685</v>
      </c>
      <c r="D26" s="158">
        <v>4</v>
      </c>
      <c r="E26" s="158">
        <v>1</v>
      </c>
      <c r="F26" s="158">
        <f t="shared" ref="F26" si="5">SUM(D26:E26)</f>
        <v>5</v>
      </c>
      <c r="G26" s="159">
        <f>((+D26*3)+E26*1)-1</f>
        <v>12</v>
      </c>
      <c r="I26" s="175">
        <f>+B13</f>
        <v>11</v>
      </c>
      <c r="J26" s="176">
        <f>+G26-I26</f>
        <v>1</v>
      </c>
    </row>
  </sheetData>
  <mergeCells count="1">
    <mergeCell ref="D17:F17"/>
  </mergeCells>
  <pageMargins left="0.511811024" right="0.511811024" top="0.78740157499999996" bottom="0.78740157499999996" header="0.31496062000000002" footer="0.31496062000000002"/>
  <pageSetup paperSize="9" orientation="portrait" r:id="rId1"/>
  <ignoredErrors>
    <ignoredError sqref="G21" formula="1"/>
  </ignoredError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70A5E2-770F-482F-98A3-E73BE74200B7}">
  <dimension ref="B1:P26"/>
  <sheetViews>
    <sheetView showGridLines="0" zoomScale="80" zoomScaleNormal="80" workbookViewId="0"/>
  </sheetViews>
  <sheetFormatPr defaultRowHeight="19.5" x14ac:dyDescent="0.3"/>
  <cols>
    <col min="1" max="1" width="2.28515625" customWidth="1"/>
    <col min="2" max="2" width="4.42578125" bestFit="1" customWidth="1"/>
    <col min="3" max="3" width="22.5703125" bestFit="1" customWidth="1"/>
    <col min="4" max="4" width="14.28515625" style="42" bestFit="1" customWidth="1"/>
    <col min="5" max="5" width="17.85546875" style="42" bestFit="1" customWidth="1"/>
    <col min="6" max="6" width="15.85546875" style="42" customWidth="1"/>
    <col min="7" max="7" width="19.28515625" style="42" bestFit="1" customWidth="1"/>
    <col min="8" max="10" width="16.42578125" style="42" customWidth="1"/>
    <col min="11" max="11" width="16.42578125" style="43" customWidth="1"/>
    <col min="13" max="13" width="12.42578125" style="168" bestFit="1" customWidth="1"/>
    <col min="14" max="14" width="4.42578125" style="168" bestFit="1" customWidth="1"/>
    <col min="15" max="15" width="7.42578125" style="177" bestFit="1" customWidth="1"/>
  </cols>
  <sheetData>
    <row r="1" spans="2:16" ht="8.25" customHeight="1" x14ac:dyDescent="0.3"/>
    <row r="2" spans="2:16" ht="51" x14ac:dyDescent="0.3">
      <c r="B2" s="157" t="s">
        <v>1673</v>
      </c>
      <c r="C2" s="157" t="s">
        <v>0</v>
      </c>
      <c r="D2" s="157" t="s">
        <v>1667</v>
      </c>
      <c r="E2" s="157" t="s">
        <v>1668</v>
      </c>
      <c r="F2" s="157" t="s">
        <v>1669</v>
      </c>
      <c r="G2" s="157" t="s">
        <v>752</v>
      </c>
      <c r="H2" s="157" t="s">
        <v>1672</v>
      </c>
      <c r="I2" s="157" t="s">
        <v>1670</v>
      </c>
      <c r="J2" s="157" t="s">
        <v>1686</v>
      </c>
      <c r="K2" s="165" t="s">
        <v>1679</v>
      </c>
      <c r="O2" s="177" t="s">
        <v>1694</v>
      </c>
    </row>
    <row r="3" spans="2:16" ht="27" customHeight="1" x14ac:dyDescent="0.3">
      <c r="B3" s="163">
        <v>1</v>
      </c>
      <c r="C3" s="158" t="s">
        <v>337</v>
      </c>
      <c r="D3" s="158" t="s">
        <v>1671</v>
      </c>
      <c r="E3" s="158" t="s">
        <v>1671</v>
      </c>
      <c r="F3" s="158" t="s">
        <v>1671</v>
      </c>
      <c r="G3" s="158" t="s">
        <v>1671</v>
      </c>
      <c r="H3" s="158"/>
      <c r="I3" s="158" t="s">
        <v>1671</v>
      </c>
      <c r="J3" s="158"/>
      <c r="K3" s="159">
        <f t="shared" ref="K3:K13" si="0">COUNTA(D3:J3)</f>
        <v>5</v>
      </c>
      <c r="M3" s="168" t="s">
        <v>1691</v>
      </c>
      <c r="N3" s="168">
        <v>6</v>
      </c>
      <c r="O3" s="178">
        <f>+N3/$N$6</f>
        <v>0.54545454545454541</v>
      </c>
    </row>
    <row r="4" spans="2:16" ht="27" customHeight="1" x14ac:dyDescent="0.3">
      <c r="B4" s="164">
        <f>+B3+1</f>
        <v>2</v>
      </c>
      <c r="C4" s="160" t="s">
        <v>261</v>
      </c>
      <c r="D4" s="158"/>
      <c r="E4" s="158" t="s">
        <v>1671</v>
      </c>
      <c r="F4" s="158" t="s">
        <v>1671</v>
      </c>
      <c r="G4" s="158" t="s">
        <v>1671</v>
      </c>
      <c r="H4" s="158"/>
      <c r="I4" s="158"/>
      <c r="J4" s="158"/>
      <c r="K4" s="159">
        <f t="shared" si="0"/>
        <v>3</v>
      </c>
      <c r="M4" s="168" t="s">
        <v>1692</v>
      </c>
      <c r="N4" s="168">
        <v>3</v>
      </c>
      <c r="O4" s="178">
        <f t="shared" ref="O4:O5" si="1">+N4/$N$6</f>
        <v>0.27272727272727271</v>
      </c>
    </row>
    <row r="5" spans="2:16" ht="27" customHeight="1" x14ac:dyDescent="0.3">
      <c r="B5" s="164">
        <f t="shared" ref="B5:B13" si="2">+B4+1</f>
        <v>3</v>
      </c>
      <c r="C5" s="158" t="s">
        <v>210</v>
      </c>
      <c r="D5" s="158" t="s">
        <v>1671</v>
      </c>
      <c r="E5" s="158" t="s">
        <v>1671</v>
      </c>
      <c r="F5" s="158" t="s">
        <v>1671</v>
      </c>
      <c r="G5" s="158"/>
      <c r="H5" s="158" t="s">
        <v>1671</v>
      </c>
      <c r="I5" s="158"/>
      <c r="J5" s="158"/>
      <c r="K5" s="159">
        <f t="shared" si="0"/>
        <v>4</v>
      </c>
      <c r="M5" s="168" t="s">
        <v>1693</v>
      </c>
      <c r="N5" s="168">
        <v>2</v>
      </c>
      <c r="O5" s="178">
        <f t="shared" si="1"/>
        <v>0.18181818181818182</v>
      </c>
    </row>
    <row r="6" spans="2:16" ht="27" customHeight="1" x14ac:dyDescent="0.3">
      <c r="B6" s="164">
        <f t="shared" si="2"/>
        <v>4</v>
      </c>
      <c r="C6" s="158" t="s">
        <v>505</v>
      </c>
      <c r="D6" s="158" t="s">
        <v>1671</v>
      </c>
      <c r="E6" s="158" t="s">
        <v>1671</v>
      </c>
      <c r="F6" s="158" t="s">
        <v>1671</v>
      </c>
      <c r="G6" s="158" t="s">
        <v>1671</v>
      </c>
      <c r="H6" s="158" t="s">
        <v>1671</v>
      </c>
      <c r="I6" s="158"/>
      <c r="J6" s="158"/>
      <c r="K6" s="159">
        <f t="shared" si="0"/>
        <v>5</v>
      </c>
      <c r="M6" s="167" t="s">
        <v>756</v>
      </c>
      <c r="N6" s="167">
        <f>SUM(N3:N5)</f>
        <v>11</v>
      </c>
      <c r="O6" s="179">
        <f>+N6-B13</f>
        <v>0</v>
      </c>
    </row>
    <row r="7" spans="2:16" ht="27" customHeight="1" x14ac:dyDescent="0.3">
      <c r="B7" s="164">
        <f t="shared" si="2"/>
        <v>5</v>
      </c>
      <c r="C7" s="158" t="s">
        <v>315</v>
      </c>
      <c r="D7" s="158" t="s">
        <v>1671</v>
      </c>
      <c r="E7" s="158" t="s">
        <v>1671</v>
      </c>
      <c r="F7" s="158" t="s">
        <v>1671</v>
      </c>
      <c r="G7" s="158" t="s">
        <v>1671</v>
      </c>
      <c r="H7" s="158" t="s">
        <v>1671</v>
      </c>
      <c r="I7" s="158"/>
      <c r="J7" s="158"/>
      <c r="K7" s="159">
        <f t="shared" si="0"/>
        <v>5</v>
      </c>
    </row>
    <row r="8" spans="2:16" ht="27" customHeight="1" x14ac:dyDescent="0.3">
      <c r="B8" s="164">
        <f t="shared" si="2"/>
        <v>6</v>
      </c>
      <c r="C8" s="158" t="s">
        <v>1695</v>
      </c>
      <c r="D8" s="158"/>
      <c r="E8" s="158"/>
      <c r="F8" s="158" t="s">
        <v>1671</v>
      </c>
      <c r="G8" s="158" t="s">
        <v>1671</v>
      </c>
      <c r="H8" s="158"/>
      <c r="I8" s="158"/>
      <c r="J8" s="158"/>
      <c r="K8" s="159">
        <f t="shared" si="0"/>
        <v>2</v>
      </c>
    </row>
    <row r="9" spans="2:16" ht="27" customHeight="1" x14ac:dyDescent="0.3">
      <c r="B9" s="164">
        <f t="shared" si="2"/>
        <v>7</v>
      </c>
      <c r="C9" s="158" t="s">
        <v>759</v>
      </c>
      <c r="D9" s="158" t="s">
        <v>1671</v>
      </c>
      <c r="E9" s="158" t="s">
        <v>1671</v>
      </c>
      <c r="F9" s="158" t="s">
        <v>1671</v>
      </c>
      <c r="G9" s="158"/>
      <c r="H9" s="158" t="s">
        <v>1671</v>
      </c>
      <c r="I9" s="158"/>
      <c r="J9" s="158" t="s">
        <v>1671</v>
      </c>
      <c r="K9" s="159">
        <f t="shared" si="0"/>
        <v>5</v>
      </c>
    </row>
    <row r="10" spans="2:16" ht="27" customHeight="1" x14ac:dyDescent="0.3">
      <c r="B10" s="164">
        <f t="shared" si="2"/>
        <v>8</v>
      </c>
      <c r="C10" s="158" t="s">
        <v>1674</v>
      </c>
      <c r="D10" s="158"/>
      <c r="E10" s="158" t="s">
        <v>1671</v>
      </c>
      <c r="F10" s="158" t="s">
        <v>1671</v>
      </c>
      <c r="G10" s="158"/>
      <c r="H10" s="158"/>
      <c r="I10" s="158"/>
      <c r="J10" s="158"/>
      <c r="K10" s="159">
        <f t="shared" si="0"/>
        <v>2</v>
      </c>
    </row>
    <row r="11" spans="2:16" ht="27" customHeight="1" x14ac:dyDescent="0.3">
      <c r="B11" s="172">
        <f t="shared" si="2"/>
        <v>9</v>
      </c>
      <c r="C11" s="158" t="s">
        <v>472</v>
      </c>
      <c r="D11" s="158" t="s">
        <v>1671</v>
      </c>
      <c r="E11" s="158" t="s">
        <v>1671</v>
      </c>
      <c r="F11" s="158" t="s">
        <v>1671</v>
      </c>
      <c r="G11" s="158"/>
      <c r="H11" s="158"/>
      <c r="I11" s="158" t="s">
        <v>1671</v>
      </c>
      <c r="J11" s="158"/>
      <c r="K11" s="159">
        <f t="shared" si="0"/>
        <v>4</v>
      </c>
    </row>
    <row r="12" spans="2:16" ht="27" customHeight="1" x14ac:dyDescent="0.3">
      <c r="B12" s="172">
        <f t="shared" si="2"/>
        <v>10</v>
      </c>
      <c r="C12" s="158" t="s">
        <v>248</v>
      </c>
      <c r="D12" s="158" t="s">
        <v>1671</v>
      </c>
      <c r="E12" s="158" t="s">
        <v>1671</v>
      </c>
      <c r="F12" s="158" t="s">
        <v>1671</v>
      </c>
      <c r="G12" s="158" t="s">
        <v>1671</v>
      </c>
      <c r="H12" s="158"/>
      <c r="I12" s="158"/>
      <c r="J12" s="158"/>
      <c r="K12" s="159">
        <f t="shared" si="0"/>
        <v>4</v>
      </c>
    </row>
    <row r="13" spans="2:16" ht="27" customHeight="1" x14ac:dyDescent="0.3">
      <c r="B13" s="164">
        <f t="shared" si="2"/>
        <v>11</v>
      </c>
      <c r="C13" s="158" t="s">
        <v>1677</v>
      </c>
      <c r="D13" s="158" t="s">
        <v>1671</v>
      </c>
      <c r="E13" s="158" t="s">
        <v>1671</v>
      </c>
      <c r="F13" s="158"/>
      <c r="G13" s="158"/>
      <c r="H13" s="158"/>
      <c r="I13" s="158"/>
      <c r="J13" s="158"/>
      <c r="K13" s="159">
        <f t="shared" si="0"/>
        <v>2</v>
      </c>
    </row>
    <row r="14" spans="2:16" ht="27" customHeight="1" x14ac:dyDescent="0.3">
      <c r="C14" s="162" t="s">
        <v>756</v>
      </c>
      <c r="D14" s="162">
        <f t="shared" ref="D14:J14" si="3">COUNTA(D3:D13)</f>
        <v>8</v>
      </c>
      <c r="E14" s="162">
        <f t="shared" si="3"/>
        <v>10</v>
      </c>
      <c r="F14" s="162">
        <f t="shared" si="3"/>
        <v>10</v>
      </c>
      <c r="G14" s="162">
        <f t="shared" si="3"/>
        <v>6</v>
      </c>
      <c r="H14" s="162">
        <f t="shared" si="3"/>
        <v>4</v>
      </c>
      <c r="I14" s="162">
        <f t="shared" si="3"/>
        <v>2</v>
      </c>
      <c r="J14" s="162">
        <f t="shared" si="3"/>
        <v>1</v>
      </c>
      <c r="K14" s="161"/>
    </row>
    <row r="16" spans="2:16" ht="7.5" customHeight="1" x14ac:dyDescent="0.3">
      <c r="M16"/>
      <c r="O16" s="168"/>
      <c r="P16" s="177"/>
    </row>
    <row r="17" spans="3:16" ht="25.5" x14ac:dyDescent="0.3">
      <c r="D17" s="189" t="s">
        <v>1687</v>
      </c>
      <c r="E17" s="190"/>
      <c r="F17" s="191"/>
    </row>
    <row r="18" spans="3:16" ht="51" x14ac:dyDescent="0.3">
      <c r="C18" s="157" t="s">
        <v>1684</v>
      </c>
      <c r="D18" s="165" t="s">
        <v>1689</v>
      </c>
      <c r="E18" s="165" t="s">
        <v>1690</v>
      </c>
      <c r="F18" s="165" t="s">
        <v>1698</v>
      </c>
      <c r="G18" s="165" t="s">
        <v>1688</v>
      </c>
      <c r="I18" s="165" t="s">
        <v>1696</v>
      </c>
      <c r="J18" s="165" t="s">
        <v>1697</v>
      </c>
    </row>
    <row r="19" spans="3:16" ht="25.5" x14ac:dyDescent="0.3">
      <c r="C19" s="157" t="s">
        <v>1667</v>
      </c>
      <c r="D19" s="158">
        <f>'OM Selecionadas-LA1'!D19</f>
        <v>4</v>
      </c>
      <c r="E19" s="158">
        <f>'OM Selecionadas-LA1'!E19</f>
        <v>2</v>
      </c>
      <c r="F19" s="158">
        <f>'OM Selecionadas-LA1'!F19</f>
        <v>6</v>
      </c>
      <c r="G19" s="159">
        <f>'OM Selecionadas-LA1'!G19</f>
        <v>14</v>
      </c>
      <c r="I19" s="159">
        <f>D14</f>
        <v>8</v>
      </c>
      <c r="J19" s="159">
        <f>+G19-I19</f>
        <v>6</v>
      </c>
    </row>
    <row r="20" spans="3:16" ht="25.5" x14ac:dyDescent="0.3">
      <c r="C20" s="157" t="s">
        <v>1668</v>
      </c>
      <c r="D20" s="158">
        <f>'OM Selecionadas-LA1'!D20</f>
        <v>3</v>
      </c>
      <c r="E20" s="158">
        <f>'OM Selecionadas-LA1'!E20</f>
        <v>0</v>
      </c>
      <c r="F20" s="158">
        <f>'OM Selecionadas-LA1'!F20</f>
        <v>3</v>
      </c>
      <c r="G20" s="159">
        <f>'OM Selecionadas-LA1'!G20</f>
        <v>9</v>
      </c>
      <c r="I20" s="159">
        <f>+E14</f>
        <v>10</v>
      </c>
      <c r="J20" s="159">
        <f t="shared" ref="J20:J23" si="4">+G20-I20</f>
        <v>-1</v>
      </c>
    </row>
    <row r="21" spans="3:16" ht="25.5" x14ac:dyDescent="0.3">
      <c r="C21" s="157" t="s">
        <v>1669</v>
      </c>
      <c r="D21" s="158">
        <f>'OM Selecionadas-LA1'!D21</f>
        <v>4</v>
      </c>
      <c r="E21" s="158">
        <f>'OM Selecionadas-LA1'!E21</f>
        <v>1</v>
      </c>
      <c r="F21" s="158">
        <f>'OM Selecionadas-LA1'!F21</f>
        <v>5</v>
      </c>
      <c r="G21" s="159">
        <f>'OM Selecionadas-LA1'!G21</f>
        <v>14</v>
      </c>
      <c r="I21" s="159">
        <f>+F14</f>
        <v>10</v>
      </c>
      <c r="J21" s="159">
        <f t="shared" si="4"/>
        <v>4</v>
      </c>
    </row>
    <row r="22" spans="3:16" ht="25.5" x14ac:dyDescent="0.3">
      <c r="C22" s="157" t="s">
        <v>752</v>
      </c>
      <c r="D22" s="158">
        <f>'OM Selecionadas-LA1'!D22</f>
        <v>5</v>
      </c>
      <c r="E22" s="158">
        <f>'OM Selecionadas-LA1'!E22</f>
        <v>1</v>
      </c>
      <c r="F22" s="158">
        <f>'OM Selecionadas-LA1'!F22</f>
        <v>6</v>
      </c>
      <c r="G22" s="159">
        <f>'OM Selecionadas-LA1'!G22</f>
        <v>16</v>
      </c>
      <c r="I22" s="159">
        <f>+G14</f>
        <v>6</v>
      </c>
      <c r="J22" s="159">
        <f t="shared" si="4"/>
        <v>10</v>
      </c>
    </row>
    <row r="23" spans="3:16" ht="25.5" x14ac:dyDescent="0.3">
      <c r="C23" s="157" t="s">
        <v>1672</v>
      </c>
      <c r="D23" s="158">
        <f>'OM Selecionadas-LA1'!D23</f>
        <v>2</v>
      </c>
      <c r="E23" s="158">
        <f>'OM Selecionadas-LA1'!E23</f>
        <v>0</v>
      </c>
      <c r="F23" s="158">
        <f>'OM Selecionadas-LA1'!F23</f>
        <v>2</v>
      </c>
      <c r="G23" s="159">
        <f>'OM Selecionadas-LA1'!G23</f>
        <v>6</v>
      </c>
      <c r="I23" s="159">
        <f>+H14</f>
        <v>4</v>
      </c>
      <c r="J23" s="159">
        <f t="shared" si="4"/>
        <v>2</v>
      </c>
    </row>
    <row r="24" spans="3:16" ht="25.5" x14ac:dyDescent="0.3">
      <c r="C24" s="162" t="s">
        <v>756</v>
      </c>
      <c r="D24" s="162">
        <f>SUM(D19:D23)</f>
        <v>18</v>
      </c>
      <c r="E24" s="162">
        <f>SUM(E19:E23)</f>
        <v>4</v>
      </c>
      <c r="F24" s="162">
        <f>SUM(F19:F23)</f>
        <v>22</v>
      </c>
    </row>
    <row r="25" spans="3:16" ht="11.25" customHeight="1" x14ac:dyDescent="0.3">
      <c r="M25" s="180"/>
      <c r="N25" s="180"/>
      <c r="O25" s="180"/>
      <c r="P25" s="174"/>
    </row>
    <row r="26" spans="3:16" ht="25.5" x14ac:dyDescent="0.3">
      <c r="C26" s="171" t="s">
        <v>1685</v>
      </c>
      <c r="D26" s="158">
        <f>'OM Selecionadas-LA1'!D26</f>
        <v>4</v>
      </c>
      <c r="E26" s="158">
        <f>'OM Selecionadas-LA1'!E26</f>
        <v>1</v>
      </c>
      <c r="F26" s="158">
        <f>'OM Selecionadas-LA1'!F26</f>
        <v>5</v>
      </c>
      <c r="G26" s="159">
        <f>'OM Selecionadas-LA1'!G26</f>
        <v>12</v>
      </c>
      <c r="I26" s="175">
        <f>+B13</f>
        <v>11</v>
      </c>
      <c r="J26" s="176">
        <f>+G26-I26</f>
        <v>1</v>
      </c>
    </row>
  </sheetData>
  <mergeCells count="1">
    <mergeCell ref="D17:F17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9DAE75-2A72-4745-94E0-0D3D050AF9C8}">
  <dimension ref="B1:P26"/>
  <sheetViews>
    <sheetView showGridLines="0" zoomScale="80" zoomScaleNormal="80" workbookViewId="0"/>
  </sheetViews>
  <sheetFormatPr defaultRowHeight="19.5" x14ac:dyDescent="0.3"/>
  <cols>
    <col min="1" max="1" width="2.28515625" customWidth="1"/>
    <col min="2" max="2" width="4.42578125" bestFit="1" customWidth="1"/>
    <col min="3" max="3" width="22.5703125" bestFit="1" customWidth="1"/>
    <col min="4" max="4" width="14.28515625" style="42" bestFit="1" customWidth="1"/>
    <col min="5" max="5" width="17.85546875" style="42" bestFit="1" customWidth="1"/>
    <col min="6" max="6" width="15.85546875" style="42" customWidth="1"/>
    <col min="7" max="7" width="19.28515625" style="42" bestFit="1" customWidth="1"/>
    <col min="8" max="10" width="16.42578125" style="42" customWidth="1"/>
    <col min="11" max="11" width="16.42578125" style="43" customWidth="1"/>
    <col min="13" max="13" width="12.42578125" style="168" bestFit="1" customWidth="1"/>
    <col min="14" max="14" width="4.42578125" style="168" bestFit="1" customWidth="1"/>
    <col min="15" max="15" width="7.42578125" style="177" bestFit="1" customWidth="1"/>
  </cols>
  <sheetData>
    <row r="1" spans="2:16" ht="7.5" customHeight="1" x14ac:dyDescent="0.3"/>
    <row r="2" spans="2:16" ht="51" x14ac:dyDescent="0.3">
      <c r="B2" s="157" t="s">
        <v>1673</v>
      </c>
      <c r="C2" s="157" t="s">
        <v>0</v>
      </c>
      <c r="D2" s="157" t="s">
        <v>1667</v>
      </c>
      <c r="E2" s="157" t="s">
        <v>1668</v>
      </c>
      <c r="F2" s="157" t="s">
        <v>1669</v>
      </c>
      <c r="G2" s="157" t="s">
        <v>752</v>
      </c>
      <c r="H2" s="157" t="s">
        <v>1672</v>
      </c>
      <c r="I2" s="157" t="s">
        <v>1670</v>
      </c>
      <c r="J2" s="157" t="s">
        <v>1686</v>
      </c>
      <c r="K2" s="165" t="s">
        <v>1679</v>
      </c>
      <c r="O2" s="177" t="s">
        <v>1694</v>
      </c>
    </row>
    <row r="3" spans="2:16" ht="27" customHeight="1" x14ac:dyDescent="0.3">
      <c r="B3" s="163">
        <v>1</v>
      </c>
      <c r="C3" s="158" t="s">
        <v>337</v>
      </c>
      <c r="D3" s="158" t="s">
        <v>1671</v>
      </c>
      <c r="E3" s="158" t="s">
        <v>1671</v>
      </c>
      <c r="F3" s="158" t="s">
        <v>1671</v>
      </c>
      <c r="G3" s="158" t="s">
        <v>1671</v>
      </c>
      <c r="H3" s="158"/>
      <c r="I3" s="158" t="s">
        <v>1671</v>
      </c>
      <c r="J3" s="158"/>
      <c r="K3" s="159">
        <f t="shared" ref="K3:K13" si="0">COUNTA(D3:J3)</f>
        <v>5</v>
      </c>
      <c r="M3" s="168" t="s">
        <v>1691</v>
      </c>
      <c r="N3" s="168">
        <v>6</v>
      </c>
      <c r="O3" s="178">
        <f>+N3/$N$6</f>
        <v>0.54545454545454541</v>
      </c>
    </row>
    <row r="4" spans="2:16" ht="27" customHeight="1" x14ac:dyDescent="0.3">
      <c r="B4" s="172">
        <f>+B3+1</f>
        <v>2</v>
      </c>
      <c r="C4" s="160" t="s">
        <v>221</v>
      </c>
      <c r="D4" s="158" t="s">
        <v>1671</v>
      </c>
      <c r="E4" s="158" t="s">
        <v>1671</v>
      </c>
      <c r="F4" s="158" t="s">
        <v>1671</v>
      </c>
      <c r="G4" s="158" t="s">
        <v>1671</v>
      </c>
      <c r="H4" s="158"/>
      <c r="I4" s="158"/>
      <c r="J4" s="158"/>
      <c r="K4" s="159">
        <f t="shared" si="0"/>
        <v>4</v>
      </c>
      <c r="M4" s="168" t="s">
        <v>1692</v>
      </c>
      <c r="N4" s="168">
        <v>3</v>
      </c>
      <c r="O4" s="178">
        <f t="shared" ref="O4:O5" si="1">+N4/$N$6</f>
        <v>0.27272727272727271</v>
      </c>
    </row>
    <row r="5" spans="2:16" ht="27" customHeight="1" x14ac:dyDescent="0.3">
      <c r="B5" s="164">
        <f t="shared" ref="B5:B13" si="2">+B4+1</f>
        <v>3</v>
      </c>
      <c r="C5" s="158" t="s">
        <v>210</v>
      </c>
      <c r="D5" s="158" t="s">
        <v>1671</v>
      </c>
      <c r="E5" s="158" t="s">
        <v>1671</v>
      </c>
      <c r="F5" s="158" t="s">
        <v>1671</v>
      </c>
      <c r="G5" s="158"/>
      <c r="H5" s="158" t="s">
        <v>1671</v>
      </c>
      <c r="I5" s="158"/>
      <c r="J5" s="158"/>
      <c r="K5" s="159">
        <f t="shared" si="0"/>
        <v>4</v>
      </c>
      <c r="M5" s="168" t="s">
        <v>1693</v>
      </c>
      <c r="N5" s="168">
        <v>2</v>
      </c>
      <c r="O5" s="178">
        <f t="shared" si="1"/>
        <v>0.18181818181818182</v>
      </c>
    </row>
    <row r="6" spans="2:16" ht="27" customHeight="1" x14ac:dyDescent="0.3">
      <c r="B6" s="164">
        <f t="shared" si="2"/>
        <v>4</v>
      </c>
      <c r="C6" s="158" t="s">
        <v>505</v>
      </c>
      <c r="D6" s="158" t="s">
        <v>1671</v>
      </c>
      <c r="E6" s="158" t="s">
        <v>1671</v>
      </c>
      <c r="F6" s="158" t="s">
        <v>1671</v>
      </c>
      <c r="G6" s="158" t="s">
        <v>1671</v>
      </c>
      <c r="H6" s="158" t="s">
        <v>1671</v>
      </c>
      <c r="I6" s="158"/>
      <c r="J6" s="158"/>
      <c r="K6" s="159">
        <f t="shared" si="0"/>
        <v>5</v>
      </c>
      <c r="M6" s="167" t="s">
        <v>756</v>
      </c>
      <c r="N6" s="167">
        <f>SUM(N3:N5)</f>
        <v>11</v>
      </c>
      <c r="O6" s="179">
        <f>+N6-B13</f>
        <v>0</v>
      </c>
    </row>
    <row r="7" spans="2:16" ht="27" customHeight="1" x14ac:dyDescent="0.3">
      <c r="B7" s="164">
        <f t="shared" si="2"/>
        <v>5</v>
      </c>
      <c r="C7" s="158" t="s">
        <v>315</v>
      </c>
      <c r="D7" s="158" t="s">
        <v>1671</v>
      </c>
      <c r="E7" s="158" t="s">
        <v>1671</v>
      </c>
      <c r="F7" s="158" t="s">
        <v>1671</v>
      </c>
      <c r="G7" s="158" t="s">
        <v>1671</v>
      </c>
      <c r="H7" s="158" t="s">
        <v>1671</v>
      </c>
      <c r="I7" s="158"/>
      <c r="J7" s="158"/>
      <c r="K7" s="159">
        <f t="shared" si="0"/>
        <v>5</v>
      </c>
    </row>
    <row r="8" spans="2:16" ht="27" customHeight="1" x14ac:dyDescent="0.3">
      <c r="B8" s="164">
        <f t="shared" si="2"/>
        <v>6</v>
      </c>
      <c r="C8" s="158" t="s">
        <v>1695</v>
      </c>
      <c r="D8" s="158"/>
      <c r="E8" s="158"/>
      <c r="F8" s="158" t="s">
        <v>1671</v>
      </c>
      <c r="G8" s="158" t="s">
        <v>1671</v>
      </c>
      <c r="H8" s="158"/>
      <c r="I8" s="158"/>
      <c r="J8" s="158"/>
      <c r="K8" s="159">
        <f t="shared" si="0"/>
        <v>2</v>
      </c>
    </row>
    <row r="9" spans="2:16" ht="27" customHeight="1" x14ac:dyDescent="0.3">
      <c r="B9" s="164">
        <f t="shared" si="2"/>
        <v>7</v>
      </c>
      <c r="C9" s="158" t="s">
        <v>759</v>
      </c>
      <c r="D9" s="158" t="s">
        <v>1671</v>
      </c>
      <c r="E9" s="158" t="s">
        <v>1671</v>
      </c>
      <c r="F9" s="158" t="s">
        <v>1671</v>
      </c>
      <c r="G9" s="158"/>
      <c r="H9" s="158" t="s">
        <v>1671</v>
      </c>
      <c r="I9" s="158"/>
      <c r="J9" s="158" t="s">
        <v>1671</v>
      </c>
      <c r="K9" s="159">
        <f t="shared" si="0"/>
        <v>5</v>
      </c>
    </row>
    <row r="10" spans="2:16" ht="27" customHeight="1" x14ac:dyDescent="0.3">
      <c r="B10" s="164">
        <f t="shared" si="2"/>
        <v>8</v>
      </c>
      <c r="C10" s="158" t="s">
        <v>1674</v>
      </c>
      <c r="D10" s="158"/>
      <c r="E10" s="158" t="s">
        <v>1671</v>
      </c>
      <c r="F10" s="158" t="s">
        <v>1671</v>
      </c>
      <c r="G10" s="158"/>
      <c r="H10" s="158"/>
      <c r="I10" s="158"/>
      <c r="J10" s="158"/>
      <c r="K10" s="159">
        <f t="shared" si="0"/>
        <v>2</v>
      </c>
    </row>
    <row r="11" spans="2:16" ht="27" customHeight="1" x14ac:dyDescent="0.3">
      <c r="B11" s="172">
        <f t="shared" si="2"/>
        <v>9</v>
      </c>
      <c r="C11" s="158" t="s">
        <v>371</v>
      </c>
      <c r="D11" s="158" t="s">
        <v>1671</v>
      </c>
      <c r="E11" s="158" t="s">
        <v>1671</v>
      </c>
      <c r="F11" s="158" t="s">
        <v>1671</v>
      </c>
      <c r="G11" s="158"/>
      <c r="H11" s="158"/>
      <c r="I11" s="158" t="s">
        <v>1671</v>
      </c>
      <c r="J11" s="158"/>
      <c r="K11" s="159">
        <f t="shared" si="0"/>
        <v>4</v>
      </c>
    </row>
    <row r="12" spans="2:16" ht="27" customHeight="1" x14ac:dyDescent="0.3">
      <c r="B12" s="172">
        <f t="shared" si="2"/>
        <v>10</v>
      </c>
      <c r="C12" s="158" t="s">
        <v>248</v>
      </c>
      <c r="D12" s="158" t="s">
        <v>1671</v>
      </c>
      <c r="E12" s="158" t="s">
        <v>1671</v>
      </c>
      <c r="F12" s="158" t="s">
        <v>1671</v>
      </c>
      <c r="G12" s="158" t="s">
        <v>1671</v>
      </c>
      <c r="H12" s="158"/>
      <c r="I12" s="158"/>
      <c r="J12" s="158"/>
      <c r="K12" s="159">
        <f t="shared" si="0"/>
        <v>4</v>
      </c>
    </row>
    <row r="13" spans="2:16" ht="27" customHeight="1" x14ac:dyDescent="0.3">
      <c r="B13" s="164">
        <f t="shared" si="2"/>
        <v>11</v>
      </c>
      <c r="C13" s="158" t="s">
        <v>1677</v>
      </c>
      <c r="D13" s="158" t="s">
        <v>1671</v>
      </c>
      <c r="E13" s="158" t="s">
        <v>1671</v>
      </c>
      <c r="F13" s="158"/>
      <c r="G13" s="158"/>
      <c r="H13" s="158"/>
      <c r="I13" s="158"/>
      <c r="J13" s="158"/>
      <c r="K13" s="159">
        <f t="shared" si="0"/>
        <v>2</v>
      </c>
    </row>
    <row r="14" spans="2:16" ht="27" customHeight="1" x14ac:dyDescent="0.3">
      <c r="C14" s="162" t="s">
        <v>756</v>
      </c>
      <c r="D14" s="162">
        <f t="shared" ref="D14:J14" si="3">COUNTA(D3:D13)</f>
        <v>9</v>
      </c>
      <c r="E14" s="162">
        <f t="shared" si="3"/>
        <v>10</v>
      </c>
      <c r="F14" s="162">
        <f t="shared" si="3"/>
        <v>10</v>
      </c>
      <c r="G14" s="162">
        <f>COUNTA(G3:G13)</f>
        <v>6</v>
      </c>
      <c r="H14" s="162">
        <f t="shared" si="3"/>
        <v>4</v>
      </c>
      <c r="I14" s="162">
        <f t="shared" si="3"/>
        <v>2</v>
      </c>
      <c r="J14" s="162">
        <f t="shared" si="3"/>
        <v>1</v>
      </c>
      <c r="K14" s="161"/>
    </row>
    <row r="16" spans="2:16" ht="7.5" customHeight="1" x14ac:dyDescent="0.3">
      <c r="M16"/>
      <c r="O16" s="168"/>
      <c r="P16" s="177"/>
    </row>
    <row r="17" spans="3:16" ht="25.5" x14ac:dyDescent="0.3">
      <c r="D17" s="189" t="s">
        <v>1687</v>
      </c>
      <c r="E17" s="190"/>
      <c r="F17" s="191"/>
    </row>
    <row r="18" spans="3:16" ht="51" x14ac:dyDescent="0.3">
      <c r="C18" s="157" t="s">
        <v>1684</v>
      </c>
      <c r="D18" s="165" t="s">
        <v>1689</v>
      </c>
      <c r="E18" s="165" t="s">
        <v>1690</v>
      </c>
      <c r="F18" s="165" t="s">
        <v>1698</v>
      </c>
      <c r="G18" s="165" t="s">
        <v>1688</v>
      </c>
      <c r="I18" s="165" t="s">
        <v>1696</v>
      </c>
      <c r="J18" s="165" t="s">
        <v>1697</v>
      </c>
    </row>
    <row r="19" spans="3:16" ht="25.5" x14ac:dyDescent="0.3">
      <c r="C19" s="157" t="s">
        <v>1667</v>
      </c>
      <c r="D19" s="158">
        <f>'OM Selecionadas-LA1'!D19</f>
        <v>4</v>
      </c>
      <c r="E19" s="158">
        <f>'OM Selecionadas-LA1'!E19</f>
        <v>2</v>
      </c>
      <c r="F19" s="158">
        <f>'OM Selecionadas-LA1'!F19</f>
        <v>6</v>
      </c>
      <c r="G19" s="159">
        <f>'OM Selecionadas-LA1'!G19</f>
        <v>14</v>
      </c>
      <c r="I19" s="159">
        <f>D14</f>
        <v>9</v>
      </c>
      <c r="J19" s="159">
        <f>+G19-I19</f>
        <v>5</v>
      </c>
    </row>
    <row r="20" spans="3:16" ht="25.5" x14ac:dyDescent="0.3">
      <c r="C20" s="157" t="s">
        <v>1668</v>
      </c>
      <c r="D20" s="158">
        <f>'OM Selecionadas-LA1'!D20</f>
        <v>3</v>
      </c>
      <c r="E20" s="158">
        <f>'OM Selecionadas-LA1'!E20</f>
        <v>0</v>
      </c>
      <c r="F20" s="158">
        <f>'OM Selecionadas-LA1'!F20</f>
        <v>3</v>
      </c>
      <c r="G20" s="159">
        <f>'OM Selecionadas-LA1'!G20</f>
        <v>9</v>
      </c>
      <c r="I20" s="159">
        <f>+E14</f>
        <v>10</v>
      </c>
      <c r="J20" s="159">
        <f t="shared" ref="J20:J23" si="4">+G20-I20</f>
        <v>-1</v>
      </c>
    </row>
    <row r="21" spans="3:16" ht="25.5" x14ac:dyDescent="0.3">
      <c r="C21" s="157" t="s">
        <v>1669</v>
      </c>
      <c r="D21" s="158">
        <f>'OM Selecionadas-LA1'!D21</f>
        <v>4</v>
      </c>
      <c r="E21" s="158">
        <f>'OM Selecionadas-LA1'!E21</f>
        <v>1</v>
      </c>
      <c r="F21" s="158">
        <f>'OM Selecionadas-LA1'!F21</f>
        <v>5</v>
      </c>
      <c r="G21" s="159">
        <f>'OM Selecionadas-LA1'!G21</f>
        <v>14</v>
      </c>
      <c r="I21" s="159">
        <f>+F14</f>
        <v>10</v>
      </c>
      <c r="J21" s="159">
        <f t="shared" si="4"/>
        <v>4</v>
      </c>
    </row>
    <row r="22" spans="3:16" ht="25.5" x14ac:dyDescent="0.3">
      <c r="C22" s="157" t="s">
        <v>752</v>
      </c>
      <c r="D22" s="158">
        <f>'OM Selecionadas-LA1'!D22</f>
        <v>5</v>
      </c>
      <c r="E22" s="158">
        <f>'OM Selecionadas-LA1'!E22</f>
        <v>1</v>
      </c>
      <c r="F22" s="158">
        <f>'OM Selecionadas-LA1'!F22</f>
        <v>6</v>
      </c>
      <c r="G22" s="159">
        <f>'OM Selecionadas-LA1'!G22</f>
        <v>16</v>
      </c>
      <c r="I22" s="159">
        <f>+G14</f>
        <v>6</v>
      </c>
      <c r="J22" s="159">
        <f t="shared" si="4"/>
        <v>10</v>
      </c>
    </row>
    <row r="23" spans="3:16" ht="25.5" x14ac:dyDescent="0.3">
      <c r="C23" s="157" t="s">
        <v>1672</v>
      </c>
      <c r="D23" s="158">
        <f>'OM Selecionadas-LA1'!D23</f>
        <v>2</v>
      </c>
      <c r="E23" s="158">
        <f>'OM Selecionadas-LA1'!E23</f>
        <v>0</v>
      </c>
      <c r="F23" s="158">
        <f>'OM Selecionadas-LA1'!F23</f>
        <v>2</v>
      </c>
      <c r="G23" s="159">
        <f>'OM Selecionadas-LA1'!G23</f>
        <v>6</v>
      </c>
      <c r="I23" s="159">
        <f>+H14</f>
        <v>4</v>
      </c>
      <c r="J23" s="159">
        <f t="shared" si="4"/>
        <v>2</v>
      </c>
    </row>
    <row r="24" spans="3:16" ht="25.5" x14ac:dyDescent="0.3">
      <c r="C24" s="162" t="s">
        <v>756</v>
      </c>
      <c r="D24" s="162">
        <f>SUM(D19:D23)</f>
        <v>18</v>
      </c>
      <c r="E24" s="162">
        <f>SUM(E19:E23)</f>
        <v>4</v>
      </c>
      <c r="F24" s="162">
        <f>SUM(F19:F23)</f>
        <v>22</v>
      </c>
    </row>
    <row r="25" spans="3:16" ht="11.25" customHeight="1" x14ac:dyDescent="0.3">
      <c r="M25" s="180"/>
      <c r="N25" s="180"/>
      <c r="O25" s="180"/>
      <c r="P25" s="174"/>
    </row>
    <row r="26" spans="3:16" ht="25.5" x14ac:dyDescent="0.3">
      <c r="C26" s="171" t="s">
        <v>1685</v>
      </c>
      <c r="D26" s="158">
        <f>'OM Selecionadas-LA1'!D26</f>
        <v>4</v>
      </c>
      <c r="E26" s="158">
        <f>'OM Selecionadas-LA1'!E26</f>
        <v>1</v>
      </c>
      <c r="F26" s="158">
        <f>'OM Selecionadas-LA1'!F26</f>
        <v>5</v>
      </c>
      <c r="G26" s="159">
        <f>'OM Selecionadas-LA1'!G26</f>
        <v>12</v>
      </c>
      <c r="I26" s="175">
        <f>+B13</f>
        <v>11</v>
      </c>
      <c r="J26" s="176">
        <f>+G26-I26</f>
        <v>1</v>
      </c>
    </row>
  </sheetData>
  <mergeCells count="1">
    <mergeCell ref="D17:F17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B3E86C-3832-48A2-A437-2A25C2853EB9}">
  <dimension ref="B2:P26"/>
  <sheetViews>
    <sheetView showGridLines="0" zoomScale="80" zoomScaleNormal="80" workbookViewId="0"/>
  </sheetViews>
  <sheetFormatPr defaultRowHeight="19.5" x14ac:dyDescent="0.3"/>
  <cols>
    <col min="1" max="1" width="2.28515625" customWidth="1"/>
    <col min="2" max="2" width="4.42578125" bestFit="1" customWidth="1"/>
    <col min="3" max="3" width="22.5703125" bestFit="1" customWidth="1"/>
    <col min="4" max="4" width="14.28515625" style="42" bestFit="1" customWidth="1"/>
    <col min="5" max="5" width="17.85546875" style="42" bestFit="1" customWidth="1"/>
    <col min="6" max="6" width="15.85546875" style="42" customWidth="1"/>
    <col min="7" max="7" width="19.28515625" style="42" bestFit="1" customWidth="1"/>
    <col min="8" max="10" width="16.42578125" style="42" customWidth="1"/>
    <col min="11" max="11" width="16.42578125" style="43" customWidth="1"/>
    <col min="13" max="13" width="12.42578125" style="168" bestFit="1" customWidth="1"/>
    <col min="14" max="14" width="4.42578125" style="168" bestFit="1" customWidth="1"/>
    <col min="15" max="15" width="7.42578125" style="177" bestFit="1" customWidth="1"/>
  </cols>
  <sheetData>
    <row r="2" spans="2:16" ht="51" x14ac:dyDescent="0.3">
      <c r="B2" s="157" t="s">
        <v>1673</v>
      </c>
      <c r="C2" s="157" t="s">
        <v>0</v>
      </c>
      <c r="D2" s="157" t="s">
        <v>1667</v>
      </c>
      <c r="E2" s="157" t="s">
        <v>1668</v>
      </c>
      <c r="F2" s="157" t="s">
        <v>1669</v>
      </c>
      <c r="G2" s="157" t="s">
        <v>752</v>
      </c>
      <c r="H2" s="157" t="s">
        <v>1672</v>
      </c>
      <c r="I2" s="157" t="s">
        <v>1670</v>
      </c>
      <c r="J2" s="157" t="s">
        <v>1686</v>
      </c>
      <c r="K2" s="165" t="s">
        <v>1679</v>
      </c>
      <c r="O2" s="177" t="s">
        <v>1694</v>
      </c>
    </row>
    <row r="3" spans="2:16" ht="27" customHeight="1" x14ac:dyDescent="0.3">
      <c r="B3" s="163">
        <v>1</v>
      </c>
      <c r="C3" s="158" t="s">
        <v>337</v>
      </c>
      <c r="D3" s="158" t="s">
        <v>1671</v>
      </c>
      <c r="E3" s="158" t="s">
        <v>1671</v>
      </c>
      <c r="F3" s="158" t="s">
        <v>1671</v>
      </c>
      <c r="G3" s="158" t="s">
        <v>1671</v>
      </c>
      <c r="H3" s="158"/>
      <c r="I3" s="158" t="s">
        <v>1671</v>
      </c>
      <c r="J3" s="158"/>
      <c r="K3" s="159">
        <f t="shared" ref="K3:K13" si="0">COUNTA(D3:J3)</f>
        <v>5</v>
      </c>
      <c r="M3" s="168" t="s">
        <v>1691</v>
      </c>
      <c r="N3" s="168">
        <v>6</v>
      </c>
      <c r="O3" s="178">
        <f>+N3/$N$6</f>
        <v>0.54545454545454541</v>
      </c>
    </row>
    <row r="4" spans="2:16" ht="27" customHeight="1" x14ac:dyDescent="0.3">
      <c r="B4" s="172">
        <f>+B3+1</f>
        <v>2</v>
      </c>
      <c r="C4" s="160" t="s">
        <v>221</v>
      </c>
      <c r="D4" s="158" t="s">
        <v>1671</v>
      </c>
      <c r="E4" s="158" t="s">
        <v>1671</v>
      </c>
      <c r="F4" s="158" t="s">
        <v>1671</v>
      </c>
      <c r="G4" s="158" t="s">
        <v>1671</v>
      </c>
      <c r="H4" s="158"/>
      <c r="I4" s="158"/>
      <c r="J4" s="158"/>
      <c r="K4" s="159">
        <f t="shared" si="0"/>
        <v>4</v>
      </c>
      <c r="M4" s="168" t="s">
        <v>1692</v>
      </c>
      <c r="N4" s="168">
        <v>3</v>
      </c>
      <c r="O4" s="178">
        <f t="shared" ref="O4:O5" si="1">+N4/$N$6</f>
        <v>0.27272727272727271</v>
      </c>
    </row>
    <row r="5" spans="2:16" ht="27" customHeight="1" x14ac:dyDescent="0.3">
      <c r="B5" s="164">
        <f t="shared" ref="B5:B13" si="2">+B4+1</f>
        <v>3</v>
      </c>
      <c r="C5" s="158" t="s">
        <v>210</v>
      </c>
      <c r="D5" s="158" t="s">
        <v>1671</v>
      </c>
      <c r="E5" s="158" t="s">
        <v>1671</v>
      </c>
      <c r="F5" s="158" t="s">
        <v>1671</v>
      </c>
      <c r="G5" s="158"/>
      <c r="H5" s="158" t="s">
        <v>1671</v>
      </c>
      <c r="I5" s="158"/>
      <c r="J5" s="158"/>
      <c r="K5" s="159">
        <f t="shared" si="0"/>
        <v>4</v>
      </c>
      <c r="M5" s="168" t="s">
        <v>1693</v>
      </c>
      <c r="N5" s="168">
        <v>2</v>
      </c>
      <c r="O5" s="178">
        <f t="shared" si="1"/>
        <v>0.18181818181818182</v>
      </c>
    </row>
    <row r="6" spans="2:16" ht="27" customHeight="1" x14ac:dyDescent="0.3">
      <c r="B6" s="164">
        <f t="shared" si="2"/>
        <v>4</v>
      </c>
      <c r="C6" s="158" t="s">
        <v>505</v>
      </c>
      <c r="D6" s="158" t="s">
        <v>1671</v>
      </c>
      <c r="E6" s="158" t="s">
        <v>1671</v>
      </c>
      <c r="F6" s="158" t="s">
        <v>1671</v>
      </c>
      <c r="G6" s="158" t="s">
        <v>1671</v>
      </c>
      <c r="H6" s="158" t="s">
        <v>1671</v>
      </c>
      <c r="I6" s="158"/>
      <c r="J6" s="158"/>
      <c r="K6" s="159">
        <f t="shared" si="0"/>
        <v>5</v>
      </c>
      <c r="M6" s="167" t="s">
        <v>756</v>
      </c>
      <c r="N6" s="167">
        <f>SUM(N3:N5)</f>
        <v>11</v>
      </c>
      <c r="O6" s="179">
        <f>+N6-B13</f>
        <v>0</v>
      </c>
    </row>
    <row r="7" spans="2:16" ht="27" customHeight="1" x14ac:dyDescent="0.3">
      <c r="B7" s="164">
        <f t="shared" si="2"/>
        <v>5</v>
      </c>
      <c r="C7" s="158" t="s">
        <v>315</v>
      </c>
      <c r="D7" s="158" t="s">
        <v>1671</v>
      </c>
      <c r="E7" s="158" t="s">
        <v>1671</v>
      </c>
      <c r="F7" s="158" t="s">
        <v>1671</v>
      </c>
      <c r="G7" s="158" t="s">
        <v>1671</v>
      </c>
      <c r="H7" s="158" t="s">
        <v>1671</v>
      </c>
      <c r="I7" s="158"/>
      <c r="J7" s="158"/>
      <c r="K7" s="159">
        <f t="shared" si="0"/>
        <v>5</v>
      </c>
    </row>
    <row r="8" spans="2:16" ht="27" customHeight="1" x14ac:dyDescent="0.3">
      <c r="B8" s="164">
        <f t="shared" si="2"/>
        <v>6</v>
      </c>
      <c r="C8" s="158" t="s">
        <v>1695</v>
      </c>
      <c r="D8" s="158"/>
      <c r="E8" s="158"/>
      <c r="F8" s="158" t="s">
        <v>1671</v>
      </c>
      <c r="G8" s="158" t="s">
        <v>1671</v>
      </c>
      <c r="H8" s="158"/>
      <c r="I8" s="158"/>
      <c r="J8" s="158"/>
      <c r="K8" s="159">
        <f t="shared" si="0"/>
        <v>2</v>
      </c>
    </row>
    <row r="9" spans="2:16" ht="27" customHeight="1" x14ac:dyDescent="0.3">
      <c r="B9" s="164">
        <f t="shared" si="2"/>
        <v>7</v>
      </c>
      <c r="C9" s="158" t="s">
        <v>759</v>
      </c>
      <c r="D9" s="158" t="s">
        <v>1671</v>
      </c>
      <c r="E9" s="158" t="s">
        <v>1671</v>
      </c>
      <c r="F9" s="158" t="s">
        <v>1671</v>
      </c>
      <c r="G9" s="158"/>
      <c r="H9" s="158" t="s">
        <v>1671</v>
      </c>
      <c r="I9" s="158"/>
      <c r="J9" s="158" t="s">
        <v>1671</v>
      </c>
      <c r="K9" s="159">
        <f t="shared" si="0"/>
        <v>5</v>
      </c>
    </row>
    <row r="10" spans="2:16" ht="27" customHeight="1" x14ac:dyDescent="0.3">
      <c r="B10" s="164">
        <f t="shared" si="2"/>
        <v>8</v>
      </c>
      <c r="C10" s="158" t="s">
        <v>1674</v>
      </c>
      <c r="D10" s="158"/>
      <c r="E10" s="158" t="s">
        <v>1671</v>
      </c>
      <c r="F10" s="158" t="s">
        <v>1671</v>
      </c>
      <c r="G10" s="158"/>
      <c r="H10" s="158"/>
      <c r="I10" s="158"/>
      <c r="J10" s="158"/>
      <c r="K10" s="159">
        <f t="shared" si="0"/>
        <v>2</v>
      </c>
    </row>
    <row r="11" spans="2:16" ht="27" customHeight="1" x14ac:dyDescent="0.3">
      <c r="B11" s="172">
        <f t="shared" si="2"/>
        <v>9</v>
      </c>
      <c r="C11" s="158" t="s">
        <v>507</v>
      </c>
      <c r="D11" s="158" t="s">
        <v>1671</v>
      </c>
      <c r="E11" s="158" t="s">
        <v>1671</v>
      </c>
      <c r="F11" s="158" t="s">
        <v>1671</v>
      </c>
      <c r="G11" s="158"/>
      <c r="H11" s="158"/>
      <c r="I11" s="158" t="s">
        <v>1671</v>
      </c>
      <c r="J11" s="158"/>
      <c r="K11" s="159">
        <f t="shared" si="0"/>
        <v>4</v>
      </c>
    </row>
    <row r="12" spans="2:16" ht="27" customHeight="1" x14ac:dyDescent="0.3">
      <c r="B12" s="172">
        <f t="shared" si="2"/>
        <v>10</v>
      </c>
      <c r="C12" s="158" t="s">
        <v>287</v>
      </c>
      <c r="D12" s="158" t="s">
        <v>1671</v>
      </c>
      <c r="E12" s="158" t="s">
        <v>1671</v>
      </c>
      <c r="F12" s="158" t="s">
        <v>1671</v>
      </c>
      <c r="G12" s="158"/>
      <c r="H12" s="158"/>
      <c r="I12" s="158"/>
      <c r="J12" s="158"/>
      <c r="K12" s="159">
        <f t="shared" si="0"/>
        <v>3</v>
      </c>
    </row>
    <row r="13" spans="2:16" ht="27" customHeight="1" x14ac:dyDescent="0.3">
      <c r="B13" s="164">
        <f t="shared" si="2"/>
        <v>11</v>
      </c>
      <c r="C13" s="158" t="s">
        <v>1677</v>
      </c>
      <c r="D13" s="158" t="s">
        <v>1671</v>
      </c>
      <c r="E13" s="158" t="s">
        <v>1671</v>
      </c>
      <c r="F13" s="158"/>
      <c r="G13" s="158"/>
      <c r="H13" s="158"/>
      <c r="I13" s="158"/>
      <c r="J13" s="158"/>
      <c r="K13" s="159">
        <f t="shared" si="0"/>
        <v>2</v>
      </c>
    </row>
    <row r="14" spans="2:16" ht="27" customHeight="1" x14ac:dyDescent="0.3">
      <c r="C14" s="162" t="s">
        <v>756</v>
      </c>
      <c r="D14" s="162">
        <f t="shared" ref="D14:J14" si="3">COUNTA(D3:D13)</f>
        <v>9</v>
      </c>
      <c r="E14" s="162">
        <f t="shared" si="3"/>
        <v>10</v>
      </c>
      <c r="F14" s="162">
        <f t="shared" si="3"/>
        <v>10</v>
      </c>
      <c r="G14" s="162">
        <f>COUNTA(G3:G13)</f>
        <v>5</v>
      </c>
      <c r="H14" s="162">
        <f t="shared" si="3"/>
        <v>4</v>
      </c>
      <c r="I14" s="162">
        <f t="shared" si="3"/>
        <v>2</v>
      </c>
      <c r="J14" s="162">
        <f t="shared" si="3"/>
        <v>1</v>
      </c>
      <c r="K14" s="161"/>
    </row>
    <row r="16" spans="2:16" ht="7.5" customHeight="1" x14ac:dyDescent="0.3">
      <c r="M16"/>
      <c r="O16" s="168"/>
      <c r="P16" s="177"/>
    </row>
    <row r="17" spans="3:16" ht="25.5" x14ac:dyDescent="0.3">
      <c r="D17" s="189" t="s">
        <v>1687</v>
      </c>
      <c r="E17" s="190"/>
      <c r="F17" s="191"/>
    </row>
    <row r="18" spans="3:16" ht="51" x14ac:dyDescent="0.3">
      <c r="C18" s="157" t="s">
        <v>1684</v>
      </c>
      <c r="D18" s="165" t="s">
        <v>1689</v>
      </c>
      <c r="E18" s="165" t="s">
        <v>1690</v>
      </c>
      <c r="F18" s="165" t="s">
        <v>1698</v>
      </c>
      <c r="G18" s="165" t="s">
        <v>1688</v>
      </c>
      <c r="I18" s="165" t="s">
        <v>1696</v>
      </c>
      <c r="J18" s="165" t="s">
        <v>1697</v>
      </c>
    </row>
    <row r="19" spans="3:16" ht="25.5" x14ac:dyDescent="0.3">
      <c r="C19" s="157" t="s">
        <v>1667</v>
      </c>
      <c r="D19" s="158">
        <f>'OM Selecionadas-LA1'!D19</f>
        <v>4</v>
      </c>
      <c r="E19" s="158">
        <f>'OM Selecionadas-LA1'!E19</f>
        <v>2</v>
      </c>
      <c r="F19" s="158">
        <f>'OM Selecionadas-LA1'!F19</f>
        <v>6</v>
      </c>
      <c r="G19" s="159">
        <f>'OM Selecionadas-LA1'!G19</f>
        <v>14</v>
      </c>
      <c r="I19" s="159">
        <f>D14</f>
        <v>9</v>
      </c>
      <c r="J19" s="159">
        <f>+G19-I19</f>
        <v>5</v>
      </c>
    </row>
    <row r="20" spans="3:16" ht="25.5" x14ac:dyDescent="0.3">
      <c r="C20" s="157" t="s">
        <v>1668</v>
      </c>
      <c r="D20" s="158">
        <f>'OM Selecionadas-LA1'!D20</f>
        <v>3</v>
      </c>
      <c r="E20" s="158">
        <f>'OM Selecionadas-LA1'!E20</f>
        <v>0</v>
      </c>
      <c r="F20" s="158">
        <f>'OM Selecionadas-LA1'!F20</f>
        <v>3</v>
      </c>
      <c r="G20" s="159">
        <f>'OM Selecionadas-LA1'!G20</f>
        <v>9</v>
      </c>
      <c r="I20" s="159">
        <f>+E14</f>
        <v>10</v>
      </c>
      <c r="J20" s="159">
        <f t="shared" ref="J20:J23" si="4">+G20-I20</f>
        <v>-1</v>
      </c>
    </row>
    <row r="21" spans="3:16" ht="25.5" x14ac:dyDescent="0.3">
      <c r="C21" s="157" t="s">
        <v>1669</v>
      </c>
      <c r="D21" s="158">
        <f>'OM Selecionadas-LA1'!D21</f>
        <v>4</v>
      </c>
      <c r="E21" s="158">
        <f>'OM Selecionadas-LA1'!E21</f>
        <v>1</v>
      </c>
      <c r="F21" s="158">
        <f>'OM Selecionadas-LA1'!F21</f>
        <v>5</v>
      </c>
      <c r="G21" s="159">
        <f>'OM Selecionadas-LA1'!G21</f>
        <v>14</v>
      </c>
      <c r="I21" s="159">
        <f>+F14</f>
        <v>10</v>
      </c>
      <c r="J21" s="159">
        <f t="shared" si="4"/>
        <v>4</v>
      </c>
    </row>
    <row r="22" spans="3:16" ht="25.5" x14ac:dyDescent="0.3">
      <c r="C22" s="157" t="s">
        <v>752</v>
      </c>
      <c r="D22" s="158">
        <f>'OM Selecionadas-LA1'!D22</f>
        <v>5</v>
      </c>
      <c r="E22" s="158">
        <f>'OM Selecionadas-LA1'!E22</f>
        <v>1</v>
      </c>
      <c r="F22" s="158">
        <f>'OM Selecionadas-LA1'!F22</f>
        <v>6</v>
      </c>
      <c r="G22" s="159">
        <f>'OM Selecionadas-LA1'!G22</f>
        <v>16</v>
      </c>
      <c r="I22" s="159">
        <f>+G14</f>
        <v>5</v>
      </c>
      <c r="J22" s="159">
        <f t="shared" si="4"/>
        <v>11</v>
      </c>
    </row>
    <row r="23" spans="3:16" ht="25.5" x14ac:dyDescent="0.3">
      <c r="C23" s="157" t="s">
        <v>1672</v>
      </c>
      <c r="D23" s="158">
        <f>'OM Selecionadas-LA1'!D23</f>
        <v>2</v>
      </c>
      <c r="E23" s="158">
        <f>'OM Selecionadas-LA1'!E23</f>
        <v>0</v>
      </c>
      <c r="F23" s="158">
        <f>'OM Selecionadas-LA1'!F23</f>
        <v>2</v>
      </c>
      <c r="G23" s="159">
        <f>'OM Selecionadas-LA1'!G23</f>
        <v>6</v>
      </c>
      <c r="I23" s="159">
        <f>+H14</f>
        <v>4</v>
      </c>
      <c r="J23" s="159">
        <f t="shared" si="4"/>
        <v>2</v>
      </c>
    </row>
    <row r="24" spans="3:16" ht="25.5" x14ac:dyDescent="0.3">
      <c r="C24" s="162" t="s">
        <v>756</v>
      </c>
      <c r="D24" s="162">
        <f>SUM(D19:D23)</f>
        <v>18</v>
      </c>
      <c r="E24" s="162">
        <f>SUM(E19:E23)</f>
        <v>4</v>
      </c>
      <c r="F24" s="162">
        <f>SUM(F19:F23)</f>
        <v>22</v>
      </c>
    </row>
    <row r="25" spans="3:16" ht="11.25" customHeight="1" x14ac:dyDescent="0.3">
      <c r="M25" s="180"/>
      <c r="N25" s="180"/>
      <c r="O25" s="180"/>
      <c r="P25" s="174"/>
    </row>
    <row r="26" spans="3:16" ht="25.5" x14ac:dyDescent="0.3">
      <c r="C26" s="171" t="s">
        <v>1685</v>
      </c>
      <c r="D26" s="158">
        <f>'OM Selecionadas-LA1'!D26</f>
        <v>4</v>
      </c>
      <c r="E26" s="158">
        <f>'OM Selecionadas-LA1'!E26</f>
        <v>1</v>
      </c>
      <c r="F26" s="158">
        <f>'OM Selecionadas-LA1'!F26</f>
        <v>5</v>
      </c>
      <c r="G26" s="159">
        <f>'OM Selecionadas-LA1'!G26</f>
        <v>12</v>
      </c>
      <c r="I26" s="175">
        <f>+B13</f>
        <v>11</v>
      </c>
      <c r="J26" s="176">
        <f>+G26-I26</f>
        <v>1</v>
      </c>
    </row>
  </sheetData>
  <mergeCells count="1">
    <mergeCell ref="D17:F17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242E31-0C1A-422A-98A1-65753CE84A3A}">
  <dimension ref="B2:P26"/>
  <sheetViews>
    <sheetView showGridLines="0" zoomScaleNormal="100" workbookViewId="0"/>
  </sheetViews>
  <sheetFormatPr defaultRowHeight="19.5" x14ac:dyDescent="0.3"/>
  <cols>
    <col min="1" max="1" width="2.28515625" customWidth="1"/>
    <col min="2" max="2" width="4.42578125" bestFit="1" customWidth="1"/>
    <col min="3" max="3" width="22.5703125" bestFit="1" customWidth="1"/>
    <col min="4" max="4" width="14.28515625" style="42" bestFit="1" customWidth="1"/>
    <col min="5" max="5" width="17.85546875" style="42" bestFit="1" customWidth="1"/>
    <col min="6" max="6" width="15.85546875" style="42" customWidth="1"/>
    <col min="7" max="7" width="19.28515625" style="42" bestFit="1" customWidth="1"/>
    <col min="8" max="10" width="16.42578125" style="42" customWidth="1"/>
    <col min="11" max="11" width="16.42578125" style="43" customWidth="1"/>
    <col min="13" max="13" width="12.42578125" style="168" bestFit="1" customWidth="1"/>
    <col min="14" max="14" width="4.42578125" style="168" bestFit="1" customWidth="1"/>
    <col min="15" max="15" width="7.42578125" style="177" bestFit="1" customWidth="1"/>
  </cols>
  <sheetData>
    <row r="2" spans="2:16" ht="51" x14ac:dyDescent="0.3">
      <c r="B2" s="157" t="s">
        <v>1673</v>
      </c>
      <c r="C2" s="157" t="s">
        <v>0</v>
      </c>
      <c r="D2" s="157" t="s">
        <v>1667</v>
      </c>
      <c r="E2" s="157" t="s">
        <v>1668</v>
      </c>
      <c r="F2" s="157" t="s">
        <v>1669</v>
      </c>
      <c r="G2" s="157" t="s">
        <v>752</v>
      </c>
      <c r="H2" s="157" t="s">
        <v>1672</v>
      </c>
      <c r="I2" s="157" t="s">
        <v>1670</v>
      </c>
      <c r="J2" s="157" t="s">
        <v>1686</v>
      </c>
      <c r="K2" s="165" t="s">
        <v>1679</v>
      </c>
      <c r="O2" s="177" t="s">
        <v>1694</v>
      </c>
    </row>
    <row r="3" spans="2:16" ht="27" customHeight="1" x14ac:dyDescent="0.3">
      <c r="B3" s="163">
        <v>1</v>
      </c>
      <c r="C3" s="158" t="s">
        <v>337</v>
      </c>
      <c r="D3" s="158" t="s">
        <v>1671</v>
      </c>
      <c r="E3" s="158" t="s">
        <v>1671</v>
      </c>
      <c r="F3" s="158" t="s">
        <v>1671</v>
      </c>
      <c r="G3" s="158" t="s">
        <v>1671</v>
      </c>
      <c r="H3" s="158"/>
      <c r="I3" s="158" t="s">
        <v>1671</v>
      </c>
      <c r="J3" s="158"/>
      <c r="K3" s="159">
        <f t="shared" ref="K3:K13" si="0">COUNTA(D3:J3)</f>
        <v>5</v>
      </c>
      <c r="M3" s="168" t="s">
        <v>1691</v>
      </c>
      <c r="N3" s="168">
        <v>5</v>
      </c>
      <c r="O3" s="178">
        <f>+N3/$N$6</f>
        <v>0.45454545454545453</v>
      </c>
    </row>
    <row r="4" spans="2:16" ht="27" customHeight="1" x14ac:dyDescent="0.3">
      <c r="B4" s="172">
        <f>+B3+1</f>
        <v>2</v>
      </c>
      <c r="C4" s="160" t="s">
        <v>221</v>
      </c>
      <c r="D4" s="158" t="s">
        <v>1671</v>
      </c>
      <c r="E4" s="158" t="s">
        <v>1671</v>
      </c>
      <c r="F4" s="158" t="s">
        <v>1671</v>
      </c>
      <c r="G4" s="158" t="s">
        <v>1671</v>
      </c>
      <c r="H4" s="158"/>
      <c r="I4" s="158"/>
      <c r="J4" s="158"/>
      <c r="K4" s="159">
        <f t="shared" si="0"/>
        <v>4</v>
      </c>
      <c r="M4" s="168" t="s">
        <v>1692</v>
      </c>
      <c r="N4" s="168">
        <v>4</v>
      </c>
      <c r="O4" s="178">
        <f t="shared" ref="O4:O5" si="1">+N4/$N$6</f>
        <v>0.36363636363636365</v>
      </c>
    </row>
    <row r="5" spans="2:16" ht="27" customHeight="1" x14ac:dyDescent="0.3">
      <c r="B5" s="164">
        <f t="shared" ref="B5:B13" si="2">+B4+1</f>
        <v>3</v>
      </c>
      <c r="C5" s="158" t="s">
        <v>210</v>
      </c>
      <c r="D5" s="158" t="s">
        <v>1671</v>
      </c>
      <c r="E5" s="158" t="s">
        <v>1671</v>
      </c>
      <c r="F5" s="158" t="s">
        <v>1671</v>
      </c>
      <c r="G5" s="158"/>
      <c r="H5" s="158" t="s">
        <v>1671</v>
      </c>
      <c r="I5" s="158"/>
      <c r="J5" s="158"/>
      <c r="K5" s="159">
        <f t="shared" si="0"/>
        <v>4</v>
      </c>
      <c r="M5" s="168" t="s">
        <v>1693</v>
      </c>
      <c r="N5" s="168">
        <v>2</v>
      </c>
      <c r="O5" s="178">
        <f t="shared" si="1"/>
        <v>0.18181818181818182</v>
      </c>
    </row>
    <row r="6" spans="2:16" ht="27" customHeight="1" x14ac:dyDescent="0.3">
      <c r="B6" s="164">
        <f t="shared" si="2"/>
        <v>4</v>
      </c>
      <c r="C6" s="158" t="s">
        <v>505</v>
      </c>
      <c r="D6" s="158" t="s">
        <v>1671</v>
      </c>
      <c r="E6" s="158" t="s">
        <v>1671</v>
      </c>
      <c r="F6" s="158" t="s">
        <v>1671</v>
      </c>
      <c r="G6" s="158" t="s">
        <v>1671</v>
      </c>
      <c r="H6" s="158" t="s">
        <v>1671</v>
      </c>
      <c r="I6" s="158"/>
      <c r="J6" s="158"/>
      <c r="K6" s="159">
        <f t="shared" si="0"/>
        <v>5</v>
      </c>
      <c r="M6" s="167" t="s">
        <v>756</v>
      </c>
      <c r="N6" s="167">
        <f>SUM(N3:N5)</f>
        <v>11</v>
      </c>
      <c r="O6" s="179">
        <f>+N6-B13</f>
        <v>0</v>
      </c>
    </row>
    <row r="7" spans="2:16" ht="27" customHeight="1" x14ac:dyDescent="0.3">
      <c r="B7" s="164">
        <f t="shared" si="2"/>
        <v>5</v>
      </c>
      <c r="C7" s="158" t="s">
        <v>315</v>
      </c>
      <c r="D7" s="158" t="s">
        <v>1671</v>
      </c>
      <c r="E7" s="158" t="s">
        <v>1671</v>
      </c>
      <c r="F7" s="158" t="s">
        <v>1671</v>
      </c>
      <c r="G7" s="158" t="s">
        <v>1671</v>
      </c>
      <c r="H7" s="158" t="s">
        <v>1671</v>
      </c>
      <c r="I7" s="158"/>
      <c r="J7" s="158"/>
      <c r="K7" s="159">
        <f t="shared" si="0"/>
        <v>5</v>
      </c>
    </row>
    <row r="8" spans="2:16" ht="27" customHeight="1" x14ac:dyDescent="0.3">
      <c r="B8" s="164">
        <f t="shared" si="2"/>
        <v>6</v>
      </c>
      <c r="C8" s="158" t="s">
        <v>1695</v>
      </c>
      <c r="D8" s="158"/>
      <c r="E8" s="158"/>
      <c r="F8" s="158" t="s">
        <v>1671</v>
      </c>
      <c r="G8" s="158" t="s">
        <v>1671</v>
      </c>
      <c r="H8" s="158"/>
      <c r="I8" s="158"/>
      <c r="J8" s="158"/>
      <c r="K8" s="159">
        <f t="shared" si="0"/>
        <v>2</v>
      </c>
    </row>
    <row r="9" spans="2:16" ht="27" customHeight="1" x14ac:dyDescent="0.3">
      <c r="B9" s="164">
        <f t="shared" si="2"/>
        <v>7</v>
      </c>
      <c r="C9" s="158" t="s">
        <v>759</v>
      </c>
      <c r="D9" s="158" t="s">
        <v>1671</v>
      </c>
      <c r="E9" s="158" t="s">
        <v>1671</v>
      </c>
      <c r="F9" s="158" t="s">
        <v>1671</v>
      </c>
      <c r="G9" s="158"/>
      <c r="H9" s="158" t="s">
        <v>1671</v>
      </c>
      <c r="I9" s="158"/>
      <c r="J9" s="158" t="s">
        <v>1671</v>
      </c>
      <c r="K9" s="159">
        <f t="shared" si="0"/>
        <v>5</v>
      </c>
    </row>
    <row r="10" spans="2:16" ht="27" customHeight="1" x14ac:dyDescent="0.3">
      <c r="B10" s="164">
        <f t="shared" si="2"/>
        <v>8</v>
      </c>
      <c r="C10" s="158" t="s">
        <v>1674</v>
      </c>
      <c r="D10" s="158"/>
      <c r="E10" s="158" t="s">
        <v>1671</v>
      </c>
      <c r="F10" s="158" t="s">
        <v>1671</v>
      </c>
      <c r="G10" s="158"/>
      <c r="H10" s="158"/>
      <c r="I10" s="158"/>
      <c r="J10" s="158"/>
      <c r="K10" s="159">
        <f t="shared" si="0"/>
        <v>2</v>
      </c>
    </row>
    <row r="11" spans="2:16" ht="27" customHeight="1" x14ac:dyDescent="0.3">
      <c r="B11" s="172">
        <f t="shared" si="2"/>
        <v>9</v>
      </c>
      <c r="C11" s="158" t="s">
        <v>278</v>
      </c>
      <c r="D11" s="158" t="s">
        <v>1671</v>
      </c>
      <c r="E11" s="158" t="s">
        <v>1671</v>
      </c>
      <c r="F11" s="158" t="s">
        <v>1671</v>
      </c>
      <c r="G11" s="158"/>
      <c r="H11" s="158"/>
      <c r="I11" s="158" t="s">
        <v>1671</v>
      </c>
      <c r="J11" s="158"/>
      <c r="K11" s="159">
        <f t="shared" si="0"/>
        <v>4</v>
      </c>
    </row>
    <row r="12" spans="2:16" ht="27" customHeight="1" x14ac:dyDescent="0.3">
      <c r="B12" s="172">
        <f t="shared" si="2"/>
        <v>10</v>
      </c>
      <c r="C12" s="158" t="s">
        <v>336</v>
      </c>
      <c r="D12" s="158" t="s">
        <v>1671</v>
      </c>
      <c r="E12" s="158" t="s">
        <v>1671</v>
      </c>
      <c r="F12" s="158" t="s">
        <v>1671</v>
      </c>
      <c r="G12" s="158"/>
      <c r="H12" s="158"/>
      <c r="I12" s="158"/>
      <c r="J12" s="158"/>
      <c r="K12" s="159">
        <f t="shared" si="0"/>
        <v>3</v>
      </c>
    </row>
    <row r="13" spans="2:16" ht="27" customHeight="1" x14ac:dyDescent="0.3">
      <c r="B13" s="164">
        <f t="shared" si="2"/>
        <v>11</v>
      </c>
      <c r="C13" s="158" t="s">
        <v>1677</v>
      </c>
      <c r="D13" s="158" t="s">
        <v>1671</v>
      </c>
      <c r="E13" s="158" t="s">
        <v>1671</v>
      </c>
      <c r="F13" s="158"/>
      <c r="G13" s="158"/>
      <c r="H13" s="158"/>
      <c r="I13" s="158"/>
      <c r="J13" s="158"/>
      <c r="K13" s="159">
        <f t="shared" si="0"/>
        <v>2</v>
      </c>
    </row>
    <row r="14" spans="2:16" ht="27" customHeight="1" x14ac:dyDescent="0.3">
      <c r="C14" s="162" t="s">
        <v>756</v>
      </c>
      <c r="D14" s="162">
        <f t="shared" ref="D14:J14" si="3">COUNTA(D3:D13)</f>
        <v>9</v>
      </c>
      <c r="E14" s="162">
        <f t="shared" si="3"/>
        <v>10</v>
      </c>
      <c r="F14" s="162">
        <f t="shared" si="3"/>
        <v>10</v>
      </c>
      <c r="G14" s="162">
        <f>COUNTA(G3:G13)</f>
        <v>5</v>
      </c>
      <c r="H14" s="162">
        <f t="shared" si="3"/>
        <v>4</v>
      </c>
      <c r="I14" s="162">
        <f t="shared" si="3"/>
        <v>2</v>
      </c>
      <c r="J14" s="162">
        <f t="shared" si="3"/>
        <v>1</v>
      </c>
      <c r="K14" s="161"/>
    </row>
    <row r="16" spans="2:16" ht="7.5" customHeight="1" x14ac:dyDescent="0.3">
      <c r="M16"/>
      <c r="O16" s="168"/>
      <c r="P16" s="177"/>
    </row>
    <row r="17" spans="3:16" ht="25.5" x14ac:dyDescent="0.3">
      <c r="D17" s="189" t="s">
        <v>1687</v>
      </c>
      <c r="E17" s="190"/>
      <c r="F17" s="191"/>
    </row>
    <row r="18" spans="3:16" ht="51" x14ac:dyDescent="0.3">
      <c r="C18" s="157" t="s">
        <v>1684</v>
      </c>
      <c r="D18" s="165" t="s">
        <v>1689</v>
      </c>
      <c r="E18" s="165" t="s">
        <v>1690</v>
      </c>
      <c r="F18" s="165" t="s">
        <v>1698</v>
      </c>
      <c r="G18" s="165" t="s">
        <v>1688</v>
      </c>
      <c r="I18" s="165" t="s">
        <v>1696</v>
      </c>
      <c r="J18" s="165" t="s">
        <v>1697</v>
      </c>
    </row>
    <row r="19" spans="3:16" ht="25.5" x14ac:dyDescent="0.3">
      <c r="C19" s="157" t="s">
        <v>1667</v>
      </c>
      <c r="D19" s="158">
        <f>'OM Selecionadas-LA1'!D19</f>
        <v>4</v>
      </c>
      <c r="E19" s="158">
        <f>'OM Selecionadas-LA1'!E19</f>
        <v>2</v>
      </c>
      <c r="F19" s="158">
        <f>'OM Selecionadas-LA1'!F19</f>
        <v>6</v>
      </c>
      <c r="G19" s="159">
        <f>'OM Selecionadas-LA1'!G19</f>
        <v>14</v>
      </c>
      <c r="I19" s="159">
        <f>D14</f>
        <v>9</v>
      </c>
      <c r="J19" s="159">
        <f>+G19-I19</f>
        <v>5</v>
      </c>
    </row>
    <row r="20" spans="3:16" ht="25.5" x14ac:dyDescent="0.3">
      <c r="C20" s="157" t="s">
        <v>1668</v>
      </c>
      <c r="D20" s="158">
        <f>'OM Selecionadas-LA1'!D20</f>
        <v>3</v>
      </c>
      <c r="E20" s="158">
        <f>'OM Selecionadas-LA1'!E20</f>
        <v>0</v>
      </c>
      <c r="F20" s="158">
        <f>'OM Selecionadas-LA1'!F20</f>
        <v>3</v>
      </c>
      <c r="G20" s="159">
        <f>'OM Selecionadas-LA1'!G20</f>
        <v>9</v>
      </c>
      <c r="I20" s="159">
        <f>+E14</f>
        <v>10</v>
      </c>
      <c r="J20" s="159">
        <f t="shared" ref="J20:J23" si="4">+G20-I20</f>
        <v>-1</v>
      </c>
    </row>
    <row r="21" spans="3:16" ht="25.5" x14ac:dyDescent="0.3">
      <c r="C21" s="157" t="s">
        <v>1669</v>
      </c>
      <c r="D21" s="158">
        <f>'OM Selecionadas-LA1'!D21</f>
        <v>4</v>
      </c>
      <c r="E21" s="158">
        <f>'OM Selecionadas-LA1'!E21</f>
        <v>1</v>
      </c>
      <c r="F21" s="158">
        <f>'OM Selecionadas-LA1'!F21</f>
        <v>5</v>
      </c>
      <c r="G21" s="159">
        <f>'OM Selecionadas-LA1'!G21</f>
        <v>14</v>
      </c>
      <c r="I21" s="159">
        <f>+F14</f>
        <v>10</v>
      </c>
      <c r="J21" s="159">
        <f t="shared" si="4"/>
        <v>4</v>
      </c>
    </row>
    <row r="22" spans="3:16" ht="25.5" x14ac:dyDescent="0.3">
      <c r="C22" s="157" t="s">
        <v>752</v>
      </c>
      <c r="D22" s="158">
        <f>'OM Selecionadas-LA1'!D22</f>
        <v>5</v>
      </c>
      <c r="E22" s="158">
        <f>'OM Selecionadas-LA1'!E22</f>
        <v>1</v>
      </c>
      <c r="F22" s="158">
        <f>'OM Selecionadas-LA1'!F22</f>
        <v>6</v>
      </c>
      <c r="G22" s="159">
        <f>'OM Selecionadas-LA1'!G22</f>
        <v>16</v>
      </c>
      <c r="I22" s="159">
        <f>+G14</f>
        <v>5</v>
      </c>
      <c r="J22" s="159">
        <f t="shared" si="4"/>
        <v>11</v>
      </c>
    </row>
    <row r="23" spans="3:16" ht="25.5" x14ac:dyDescent="0.3">
      <c r="C23" s="157" t="s">
        <v>1672</v>
      </c>
      <c r="D23" s="158">
        <f>'OM Selecionadas-LA1'!D23</f>
        <v>2</v>
      </c>
      <c r="E23" s="158">
        <f>'OM Selecionadas-LA1'!E23</f>
        <v>0</v>
      </c>
      <c r="F23" s="158">
        <f>'OM Selecionadas-LA1'!F23</f>
        <v>2</v>
      </c>
      <c r="G23" s="159">
        <f>'OM Selecionadas-LA1'!G23</f>
        <v>6</v>
      </c>
      <c r="I23" s="159">
        <f>+H14</f>
        <v>4</v>
      </c>
      <c r="J23" s="159">
        <f t="shared" si="4"/>
        <v>2</v>
      </c>
    </row>
    <row r="24" spans="3:16" ht="25.5" x14ac:dyDescent="0.3">
      <c r="C24" s="162" t="s">
        <v>756</v>
      </c>
      <c r="D24" s="162">
        <f>SUM(D19:D23)</f>
        <v>18</v>
      </c>
      <c r="E24" s="162">
        <f>SUM(E19:E23)</f>
        <v>4</v>
      </c>
      <c r="F24" s="162">
        <f>SUM(F19:F23)</f>
        <v>22</v>
      </c>
    </row>
    <row r="25" spans="3:16" ht="11.25" customHeight="1" x14ac:dyDescent="0.3">
      <c r="M25" s="180"/>
      <c r="N25" s="180"/>
      <c r="O25" s="180"/>
      <c r="P25" s="174"/>
    </row>
    <row r="26" spans="3:16" ht="25.5" x14ac:dyDescent="0.3">
      <c r="C26" s="171" t="s">
        <v>1685</v>
      </c>
      <c r="D26" s="158">
        <f>'OM Selecionadas-LA1'!D26</f>
        <v>4</v>
      </c>
      <c r="E26" s="158">
        <f>'OM Selecionadas-LA1'!E26</f>
        <v>1</v>
      </c>
      <c r="F26" s="158">
        <f>'OM Selecionadas-LA1'!F26</f>
        <v>5</v>
      </c>
      <c r="G26" s="159">
        <f>'OM Selecionadas-LA1'!G26</f>
        <v>12</v>
      </c>
      <c r="I26" s="175">
        <f>+B13</f>
        <v>11</v>
      </c>
      <c r="J26" s="176">
        <f>+G26-I26</f>
        <v>1</v>
      </c>
    </row>
  </sheetData>
  <mergeCells count="1">
    <mergeCell ref="D17:F17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4FB11A-7627-482B-8113-06293E96086E}">
  <dimension ref="B1:P26"/>
  <sheetViews>
    <sheetView showGridLines="0" tabSelected="1" zoomScaleNormal="100" workbookViewId="0">
      <selection activeCell="O14" sqref="O14"/>
    </sheetView>
  </sheetViews>
  <sheetFormatPr defaultRowHeight="19.5" x14ac:dyDescent="0.25"/>
  <cols>
    <col min="1" max="1" width="2.28515625" customWidth="1"/>
    <col min="2" max="2" width="4.42578125" bestFit="1" customWidth="1"/>
    <col min="3" max="3" width="22.5703125" bestFit="1" customWidth="1"/>
    <col min="4" max="4" width="14.28515625" style="42" bestFit="1" customWidth="1"/>
    <col min="5" max="5" width="17.85546875" style="42" bestFit="1" customWidth="1"/>
    <col min="6" max="6" width="15.85546875" style="42" customWidth="1"/>
    <col min="7" max="7" width="19.28515625" style="42" bestFit="1" customWidth="1"/>
    <col min="8" max="10" width="16.42578125" style="42" customWidth="1"/>
    <col min="11" max="11" width="16.42578125" style="43" customWidth="1"/>
    <col min="13" max="13" width="16.28515625" style="182" bestFit="1" customWidth="1"/>
    <col min="14" max="14" width="7.7109375" style="182" bestFit="1" customWidth="1"/>
    <col min="15" max="15" width="10.5703125" style="182" customWidth="1"/>
  </cols>
  <sheetData>
    <row r="1" spans="2:16" ht="7.5" customHeight="1" x14ac:dyDescent="0.25"/>
    <row r="2" spans="2:16" ht="51" x14ac:dyDescent="0.25">
      <c r="B2" s="199" t="s">
        <v>1673</v>
      </c>
      <c r="C2" s="199" t="s">
        <v>0</v>
      </c>
      <c r="D2" s="199" t="s">
        <v>1667</v>
      </c>
      <c r="E2" s="199" t="s">
        <v>1668</v>
      </c>
      <c r="F2" s="199" t="s">
        <v>1669</v>
      </c>
      <c r="G2" s="199" t="s">
        <v>752</v>
      </c>
      <c r="H2" s="199" t="s">
        <v>1672</v>
      </c>
      <c r="I2" s="199" t="s">
        <v>1670</v>
      </c>
      <c r="J2" s="199" t="s">
        <v>1686</v>
      </c>
      <c r="K2" s="200" t="s">
        <v>1679</v>
      </c>
      <c r="M2" s="185" t="s">
        <v>1699</v>
      </c>
      <c r="N2" s="185" t="s">
        <v>1701</v>
      </c>
      <c r="O2" s="185" t="s">
        <v>1694</v>
      </c>
    </row>
    <row r="3" spans="2:16" ht="27" customHeight="1" x14ac:dyDescent="0.25">
      <c r="B3" s="163">
        <v>1</v>
      </c>
      <c r="C3" s="158" t="s">
        <v>337</v>
      </c>
      <c r="D3" s="158" t="s">
        <v>1671</v>
      </c>
      <c r="E3" s="158" t="s">
        <v>1671</v>
      </c>
      <c r="F3" s="158" t="s">
        <v>1671</v>
      </c>
      <c r="G3" s="158" t="s">
        <v>1671</v>
      </c>
      <c r="H3" s="158"/>
      <c r="I3" s="158" t="s">
        <v>1671</v>
      </c>
      <c r="J3" s="158"/>
      <c r="K3" s="199">
        <f t="shared" ref="K3:K13" si="0">COUNTA(D3:J3)</f>
        <v>5</v>
      </c>
      <c r="M3" s="169" t="s">
        <v>1691</v>
      </c>
      <c r="N3" s="169">
        <v>6</v>
      </c>
      <c r="O3" s="183">
        <f>+N3/$N$6</f>
        <v>0.54545454545454541</v>
      </c>
    </row>
    <row r="4" spans="2:16" ht="27" customHeight="1" x14ac:dyDescent="0.25">
      <c r="B4" s="164">
        <f>+B3+1</f>
        <v>2</v>
      </c>
      <c r="C4" s="160" t="s">
        <v>261</v>
      </c>
      <c r="D4" s="158"/>
      <c r="E4" s="158" t="s">
        <v>1671</v>
      </c>
      <c r="F4" s="158" t="s">
        <v>1671</v>
      </c>
      <c r="G4" s="158" t="s">
        <v>1671</v>
      </c>
      <c r="H4" s="158"/>
      <c r="I4" s="158"/>
      <c r="J4" s="158"/>
      <c r="K4" s="199">
        <f t="shared" si="0"/>
        <v>3</v>
      </c>
      <c r="M4" s="169" t="s">
        <v>1692</v>
      </c>
      <c r="N4" s="169">
        <v>3</v>
      </c>
      <c r="O4" s="183">
        <f t="shared" ref="O4:O5" si="1">+N4/$N$6</f>
        <v>0.27272727272727271</v>
      </c>
    </row>
    <row r="5" spans="2:16" ht="27" customHeight="1" x14ac:dyDescent="0.25">
      <c r="B5" s="164">
        <f t="shared" ref="B5:B13" si="2">+B4+1</f>
        <v>3</v>
      </c>
      <c r="C5" s="158" t="s">
        <v>210</v>
      </c>
      <c r="D5" s="158" t="s">
        <v>1671</v>
      </c>
      <c r="E5" s="158" t="s">
        <v>1671</v>
      </c>
      <c r="F5" s="158" t="s">
        <v>1671</v>
      </c>
      <c r="G5" s="158"/>
      <c r="H5" s="158" t="s">
        <v>1671</v>
      </c>
      <c r="I5" s="158"/>
      <c r="J5" s="158"/>
      <c r="K5" s="199">
        <f t="shared" si="0"/>
        <v>4</v>
      </c>
      <c r="M5" s="169" t="s">
        <v>1693</v>
      </c>
      <c r="N5" s="169">
        <v>2</v>
      </c>
      <c r="O5" s="183">
        <f t="shared" si="1"/>
        <v>0.18181818181818182</v>
      </c>
    </row>
    <row r="6" spans="2:16" ht="27" customHeight="1" x14ac:dyDescent="0.25">
      <c r="B6" s="164">
        <f t="shared" si="2"/>
        <v>4</v>
      </c>
      <c r="C6" s="158" t="s">
        <v>505</v>
      </c>
      <c r="D6" s="158" t="s">
        <v>1671</v>
      </c>
      <c r="E6" s="158" t="s">
        <v>1671</v>
      </c>
      <c r="F6" s="158" t="s">
        <v>1671</v>
      </c>
      <c r="G6" s="158" t="s">
        <v>1671</v>
      </c>
      <c r="H6" s="158" t="s">
        <v>1671</v>
      </c>
      <c r="I6" s="158"/>
      <c r="J6" s="158"/>
      <c r="K6" s="199">
        <f t="shared" si="0"/>
        <v>5</v>
      </c>
      <c r="M6" s="185" t="s">
        <v>756</v>
      </c>
      <c r="N6" s="185">
        <f>SUM(N3:N5)</f>
        <v>11</v>
      </c>
      <c r="O6" s="184">
        <f>+N6-B13</f>
        <v>0</v>
      </c>
    </row>
    <row r="7" spans="2:16" ht="27" customHeight="1" x14ac:dyDescent="0.25">
      <c r="B7" s="164">
        <f t="shared" si="2"/>
        <v>5</v>
      </c>
      <c r="C7" s="158" t="s">
        <v>315</v>
      </c>
      <c r="D7" s="158" t="s">
        <v>1671</v>
      </c>
      <c r="E7" s="158" t="s">
        <v>1671</v>
      </c>
      <c r="F7" s="158" t="s">
        <v>1671</v>
      </c>
      <c r="G7" s="158" t="s">
        <v>1671</v>
      </c>
      <c r="H7" s="158" t="s">
        <v>1671</v>
      </c>
      <c r="I7" s="158"/>
      <c r="J7" s="158"/>
      <c r="K7" s="199">
        <f t="shared" si="0"/>
        <v>5</v>
      </c>
    </row>
    <row r="8" spans="2:16" ht="27" customHeight="1" x14ac:dyDescent="0.25">
      <c r="B8" s="164">
        <f t="shared" si="2"/>
        <v>6</v>
      </c>
      <c r="C8" s="158" t="s">
        <v>557</v>
      </c>
      <c r="D8" s="158"/>
      <c r="E8" s="158"/>
      <c r="F8" s="158" t="s">
        <v>1671</v>
      </c>
      <c r="G8" s="158" t="s">
        <v>1671</v>
      </c>
      <c r="H8" s="158" t="s">
        <v>1671</v>
      </c>
      <c r="I8" s="158"/>
      <c r="J8" s="158"/>
      <c r="K8" s="199">
        <f t="shared" si="0"/>
        <v>3</v>
      </c>
    </row>
    <row r="9" spans="2:16" ht="27" customHeight="1" x14ac:dyDescent="0.25">
      <c r="B9" s="164">
        <f t="shared" si="2"/>
        <v>7</v>
      </c>
      <c r="C9" s="158" t="s">
        <v>759</v>
      </c>
      <c r="D9" s="158" t="s">
        <v>1671</v>
      </c>
      <c r="E9" s="158" t="s">
        <v>1671</v>
      </c>
      <c r="F9" s="158" t="s">
        <v>1671</v>
      </c>
      <c r="G9" s="158"/>
      <c r="H9" s="158" t="s">
        <v>1671</v>
      </c>
      <c r="I9" s="158"/>
      <c r="J9" s="158" t="s">
        <v>1671</v>
      </c>
      <c r="K9" s="199">
        <f t="shared" si="0"/>
        <v>5</v>
      </c>
    </row>
    <row r="10" spans="2:16" ht="27" customHeight="1" x14ac:dyDescent="0.25">
      <c r="B10" s="164">
        <f t="shared" si="2"/>
        <v>8</v>
      </c>
      <c r="C10" s="158" t="s">
        <v>1674</v>
      </c>
      <c r="D10" s="158"/>
      <c r="E10" s="158" t="s">
        <v>1671</v>
      </c>
      <c r="F10" s="158" t="s">
        <v>1671</v>
      </c>
      <c r="G10" s="158"/>
      <c r="H10" s="158"/>
      <c r="I10" s="158"/>
      <c r="J10" s="158"/>
      <c r="K10" s="199">
        <f t="shared" si="0"/>
        <v>2</v>
      </c>
    </row>
    <row r="11" spans="2:16" ht="27" customHeight="1" x14ac:dyDescent="0.25">
      <c r="B11" s="164">
        <f t="shared" si="2"/>
        <v>9</v>
      </c>
      <c r="C11" s="158" t="s">
        <v>371</v>
      </c>
      <c r="D11" s="158" t="s">
        <v>1671</v>
      </c>
      <c r="E11" s="158" t="s">
        <v>1671</v>
      </c>
      <c r="F11" s="158" t="s">
        <v>1671</v>
      </c>
      <c r="G11" s="158"/>
      <c r="H11" s="158"/>
      <c r="I11" s="158" t="s">
        <v>1671</v>
      </c>
      <c r="J11" s="158"/>
      <c r="K11" s="199">
        <f t="shared" si="0"/>
        <v>4</v>
      </c>
    </row>
    <row r="12" spans="2:16" ht="27" customHeight="1" x14ac:dyDescent="0.25">
      <c r="B12" s="164">
        <f t="shared" si="2"/>
        <v>10</v>
      </c>
      <c r="C12" s="158" t="s">
        <v>248</v>
      </c>
      <c r="D12" s="158" t="s">
        <v>1671</v>
      </c>
      <c r="E12" s="158" t="s">
        <v>1671</v>
      </c>
      <c r="F12" s="158" t="s">
        <v>1671</v>
      </c>
      <c r="G12" s="158" t="s">
        <v>1671</v>
      </c>
      <c r="H12" s="158"/>
      <c r="I12" s="158"/>
      <c r="J12" s="158"/>
      <c r="K12" s="199">
        <f t="shared" si="0"/>
        <v>4</v>
      </c>
    </row>
    <row r="13" spans="2:16" ht="27" customHeight="1" x14ac:dyDescent="0.25">
      <c r="B13" s="164">
        <f t="shared" si="2"/>
        <v>11</v>
      </c>
      <c r="C13" s="158" t="s">
        <v>1677</v>
      </c>
      <c r="D13" s="158" t="s">
        <v>1671</v>
      </c>
      <c r="E13" s="158" t="s">
        <v>1671</v>
      </c>
      <c r="F13" s="158"/>
      <c r="G13" s="158"/>
      <c r="H13" s="158"/>
      <c r="I13" s="158"/>
      <c r="J13" s="158"/>
      <c r="K13" s="199">
        <f t="shared" si="0"/>
        <v>2</v>
      </c>
    </row>
    <row r="14" spans="2:16" ht="27" customHeight="1" x14ac:dyDescent="0.3">
      <c r="C14" s="201" t="s">
        <v>756</v>
      </c>
      <c r="D14" s="201">
        <f>COUNTA(D3:D13)</f>
        <v>8</v>
      </c>
      <c r="E14" s="201">
        <f t="shared" ref="E14:J14" si="3">COUNTA(E3:E13)</f>
        <v>10</v>
      </c>
      <c r="F14" s="201">
        <f t="shared" si="3"/>
        <v>10</v>
      </c>
      <c r="G14" s="201">
        <f>COUNTA(G3:G13)</f>
        <v>6</v>
      </c>
      <c r="H14" s="201">
        <f t="shared" si="3"/>
        <v>5</v>
      </c>
      <c r="I14" s="201">
        <f t="shared" si="3"/>
        <v>2</v>
      </c>
      <c r="J14" s="201">
        <f t="shared" si="3"/>
        <v>1</v>
      </c>
      <c r="K14" s="161"/>
    </row>
    <row r="16" spans="2:16" ht="7.5" customHeight="1" x14ac:dyDescent="0.3">
      <c r="M16" s="43"/>
      <c r="P16" s="177"/>
    </row>
    <row r="17" spans="3:16" ht="25.5" x14ac:dyDescent="0.25">
      <c r="D17" s="189" t="s">
        <v>1687</v>
      </c>
      <c r="E17" s="190"/>
      <c r="F17" s="191"/>
    </row>
    <row r="18" spans="3:16" ht="51" x14ac:dyDescent="0.25">
      <c r="C18" s="157" t="s">
        <v>1684</v>
      </c>
      <c r="D18" s="165" t="s">
        <v>1689</v>
      </c>
      <c r="E18" s="165" t="s">
        <v>1690</v>
      </c>
      <c r="F18" s="165" t="s">
        <v>1698</v>
      </c>
      <c r="G18" s="165" t="s">
        <v>1688</v>
      </c>
      <c r="I18" s="165" t="s">
        <v>1696</v>
      </c>
      <c r="J18" s="165" t="s">
        <v>1697</v>
      </c>
    </row>
    <row r="19" spans="3:16" ht="25.5" x14ac:dyDescent="0.25">
      <c r="C19" s="157" t="s">
        <v>1667</v>
      </c>
      <c r="D19" s="158">
        <f>'OM Selecionadas-LA1'!D19</f>
        <v>4</v>
      </c>
      <c r="E19" s="158">
        <f>'OM Selecionadas-LA1'!E19</f>
        <v>2</v>
      </c>
      <c r="F19" s="158">
        <f>'OM Selecionadas-LA1'!F19</f>
        <v>6</v>
      </c>
      <c r="G19" s="159">
        <f>'OM Selecionadas-LA1'!G19</f>
        <v>14</v>
      </c>
      <c r="I19" s="159">
        <f>D14</f>
        <v>8</v>
      </c>
      <c r="J19" s="159">
        <f>+G19-I19</f>
        <v>6</v>
      </c>
    </row>
    <row r="20" spans="3:16" ht="25.5" x14ac:dyDescent="0.25">
      <c r="C20" s="157" t="s">
        <v>1668</v>
      </c>
      <c r="D20" s="158">
        <f>'OM Selecionadas-LA1'!D20</f>
        <v>3</v>
      </c>
      <c r="E20" s="158">
        <f>'OM Selecionadas-LA1'!E20</f>
        <v>0</v>
      </c>
      <c r="F20" s="158">
        <f>'OM Selecionadas-LA1'!F20</f>
        <v>3</v>
      </c>
      <c r="G20" s="159">
        <f>'OM Selecionadas-LA1'!G20</f>
        <v>9</v>
      </c>
      <c r="I20" s="159">
        <f>+E14</f>
        <v>10</v>
      </c>
      <c r="J20" s="159">
        <f t="shared" ref="J20:J23" si="4">+G20-I20</f>
        <v>-1</v>
      </c>
    </row>
    <row r="21" spans="3:16" ht="25.5" x14ac:dyDescent="0.25">
      <c r="C21" s="157" t="s">
        <v>1669</v>
      </c>
      <c r="D21" s="158">
        <f>'OM Selecionadas-LA1'!D21</f>
        <v>4</v>
      </c>
      <c r="E21" s="158">
        <f>'OM Selecionadas-LA1'!E21</f>
        <v>1</v>
      </c>
      <c r="F21" s="158">
        <f>'OM Selecionadas-LA1'!F21</f>
        <v>5</v>
      </c>
      <c r="G21" s="159">
        <f>'OM Selecionadas-LA1'!G21</f>
        <v>14</v>
      </c>
      <c r="I21" s="159">
        <f>+F14</f>
        <v>10</v>
      </c>
      <c r="J21" s="159">
        <f t="shared" si="4"/>
        <v>4</v>
      </c>
    </row>
    <row r="22" spans="3:16" ht="25.5" x14ac:dyDescent="0.25">
      <c r="C22" s="157" t="s">
        <v>752</v>
      </c>
      <c r="D22" s="158">
        <f>'OM Selecionadas-LA1'!D22</f>
        <v>5</v>
      </c>
      <c r="E22" s="158">
        <f>'OM Selecionadas-LA1'!E22</f>
        <v>1</v>
      </c>
      <c r="F22" s="158">
        <f>'OM Selecionadas-LA1'!F22</f>
        <v>6</v>
      </c>
      <c r="G22" s="159">
        <f>'OM Selecionadas-LA1'!G22</f>
        <v>16</v>
      </c>
      <c r="I22" s="159">
        <f>+G14</f>
        <v>6</v>
      </c>
      <c r="J22" s="159">
        <f t="shared" si="4"/>
        <v>10</v>
      </c>
    </row>
    <row r="23" spans="3:16" ht="25.5" x14ac:dyDescent="0.25">
      <c r="C23" s="157" t="s">
        <v>1672</v>
      </c>
      <c r="D23" s="158">
        <f>'OM Selecionadas-LA1'!D23</f>
        <v>2</v>
      </c>
      <c r="E23" s="158">
        <f>'OM Selecionadas-LA1'!E23</f>
        <v>0</v>
      </c>
      <c r="F23" s="158">
        <f>'OM Selecionadas-LA1'!F23</f>
        <v>2</v>
      </c>
      <c r="G23" s="159">
        <f>'OM Selecionadas-LA1'!G23</f>
        <v>6</v>
      </c>
      <c r="I23" s="159">
        <f>+H14</f>
        <v>5</v>
      </c>
      <c r="J23" s="159">
        <f t="shared" si="4"/>
        <v>1</v>
      </c>
    </row>
    <row r="24" spans="3:16" ht="25.5" x14ac:dyDescent="0.25">
      <c r="C24" s="162" t="s">
        <v>756</v>
      </c>
      <c r="D24" s="162">
        <f>SUM(D19:D23)</f>
        <v>18</v>
      </c>
      <c r="E24" s="162">
        <f>SUM(E19:E23)</f>
        <v>4</v>
      </c>
      <c r="F24" s="162">
        <f>SUM(F19:F23)</f>
        <v>22</v>
      </c>
    </row>
    <row r="25" spans="3:16" ht="11.25" customHeight="1" x14ac:dyDescent="0.3">
      <c r="M25" s="186"/>
      <c r="N25" s="186"/>
      <c r="O25" s="186"/>
      <c r="P25" s="174"/>
    </row>
    <row r="26" spans="3:16" ht="25.5" x14ac:dyDescent="0.25">
      <c r="C26" s="171" t="s">
        <v>1685</v>
      </c>
      <c r="D26" s="158">
        <f>'OM Selecionadas-LA1'!D26</f>
        <v>4</v>
      </c>
      <c r="E26" s="158">
        <f>'OM Selecionadas-LA1'!E26</f>
        <v>1</v>
      </c>
      <c r="F26" s="158">
        <f>'OM Selecionadas-LA1'!F26</f>
        <v>5</v>
      </c>
      <c r="G26" s="159">
        <f>'OM Selecionadas-LA1'!G26</f>
        <v>12</v>
      </c>
      <c r="I26" s="175">
        <f>+B13</f>
        <v>11</v>
      </c>
      <c r="J26" s="176">
        <f>+G26-I26</f>
        <v>1</v>
      </c>
    </row>
  </sheetData>
  <mergeCells count="1">
    <mergeCell ref="D17:F17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2D9D51-C22B-4C03-BAA6-B6549BDAC6CD}">
  <dimension ref="A1:C6"/>
  <sheetViews>
    <sheetView zoomScaleNormal="100" workbookViewId="0">
      <selection activeCell="X13" sqref="X13"/>
    </sheetView>
  </sheetViews>
  <sheetFormatPr defaultRowHeight="19.5" x14ac:dyDescent="0.3"/>
  <cols>
    <col min="1" max="1" width="5.5703125" style="168" bestFit="1" customWidth="1"/>
    <col min="2" max="2" width="11.85546875" style="188" bestFit="1" customWidth="1"/>
    <col min="3" max="3" width="7" style="188" bestFit="1" customWidth="1"/>
    <col min="4" max="16384" width="9.140625" style="168"/>
  </cols>
  <sheetData>
    <row r="1" spans="1:3" s="167" customFormat="1" x14ac:dyDescent="0.3">
      <c r="A1" s="170" t="s">
        <v>1680</v>
      </c>
      <c r="B1" s="187" t="s">
        <v>1681</v>
      </c>
      <c r="C1" s="187" t="s">
        <v>1682</v>
      </c>
    </row>
    <row r="2" spans="1:3" x14ac:dyDescent="0.3">
      <c r="A2" s="169">
        <v>2021</v>
      </c>
      <c r="B2" s="169">
        <v>7</v>
      </c>
      <c r="C2" s="169">
        <v>25</v>
      </c>
    </row>
    <row r="3" spans="1:3" x14ac:dyDescent="0.3">
      <c r="A3" s="169">
        <f>+A2+1</f>
        <v>2022</v>
      </c>
      <c r="B3" s="169">
        <v>9</v>
      </c>
      <c r="C3" s="169">
        <v>24</v>
      </c>
    </row>
    <row r="4" spans="1:3" x14ac:dyDescent="0.3">
      <c r="A4" s="169">
        <f t="shared" ref="A4:A6" si="0">+A3+1</f>
        <v>2023</v>
      </c>
      <c r="B4" s="169">
        <v>8</v>
      </c>
      <c r="C4" s="169">
        <v>31</v>
      </c>
    </row>
    <row r="5" spans="1:3" x14ac:dyDescent="0.3">
      <c r="A5" s="169">
        <f t="shared" si="0"/>
        <v>2024</v>
      </c>
      <c r="B5" s="169">
        <v>8</v>
      </c>
      <c r="C5" s="169">
        <v>27</v>
      </c>
    </row>
    <row r="6" spans="1:3" x14ac:dyDescent="0.3">
      <c r="A6" s="169">
        <f t="shared" si="0"/>
        <v>2025</v>
      </c>
      <c r="B6" s="169">
        <f>'OM Selecionadas-LA1'!F26</f>
        <v>5</v>
      </c>
      <c r="C6" s="169">
        <v>21</v>
      </c>
    </row>
  </sheetData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412910-DFB9-4568-9874-583C9437B72F}">
  <dimension ref="A1"/>
  <sheetViews>
    <sheetView workbookViewId="0"/>
  </sheetViews>
  <sheetFormatPr defaultRowHeight="15" x14ac:dyDescent="0.25"/>
  <sheetData/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4FCEAA-D38C-4C73-86EB-2781C9E96498}">
  <dimension ref="A1"/>
  <sheetViews>
    <sheetView zoomScale="140" zoomScaleNormal="140" workbookViewId="0"/>
  </sheetViews>
  <sheetFormatPr defaultRowHeight="15" x14ac:dyDescent="0.25"/>
  <sheetData/>
  <pageMargins left="0.511811024" right="0.511811024" top="0.78740157499999996" bottom="0.78740157499999996" header="0.31496062000000002" footer="0.31496062000000002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2D9532-366E-4EC0-A1F9-9A3413AC70B0}">
  <dimension ref="A1:S79"/>
  <sheetViews>
    <sheetView showGridLines="0" zoomScale="130" zoomScaleNormal="13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U16" sqref="U16"/>
    </sheetView>
  </sheetViews>
  <sheetFormatPr defaultRowHeight="12.75" x14ac:dyDescent="0.2"/>
  <cols>
    <col min="1" max="1" width="8.42578125" style="128" bestFit="1" customWidth="1"/>
    <col min="2" max="2" width="14.28515625" style="128" bestFit="1" customWidth="1"/>
    <col min="3" max="12" width="5" style="128" bestFit="1" customWidth="1"/>
    <col min="13" max="13" width="23.28515625" style="131" bestFit="1" customWidth="1"/>
    <col min="14" max="14" width="5.140625" style="128" bestFit="1" customWidth="1"/>
    <col min="15" max="15" width="3" style="128" bestFit="1" customWidth="1"/>
    <col min="16" max="16" width="9.7109375" style="128" bestFit="1" customWidth="1"/>
    <col min="17" max="17" width="2" style="128" bestFit="1" customWidth="1"/>
    <col min="18" max="18" width="10.140625" style="128" bestFit="1" customWidth="1"/>
    <col min="19" max="19" width="4" style="128" bestFit="1" customWidth="1"/>
    <col min="20" max="16384" width="9.140625" style="128"/>
  </cols>
  <sheetData>
    <row r="1" spans="1:19" x14ac:dyDescent="0.2">
      <c r="A1" s="126" t="s">
        <v>768</v>
      </c>
      <c r="B1" s="126" t="s">
        <v>769</v>
      </c>
      <c r="C1" s="126">
        <v>2015</v>
      </c>
      <c r="D1" s="126">
        <v>2016</v>
      </c>
      <c r="E1" s="126">
        <v>2017</v>
      </c>
      <c r="F1" s="126">
        <v>2018</v>
      </c>
      <c r="G1" s="126">
        <v>2019</v>
      </c>
      <c r="H1" s="126">
        <v>2020</v>
      </c>
      <c r="I1" s="126">
        <v>2021</v>
      </c>
      <c r="J1" s="126">
        <v>2022</v>
      </c>
      <c r="K1" s="126">
        <v>2023</v>
      </c>
      <c r="L1" s="126">
        <v>2024</v>
      </c>
      <c r="M1" s="127" t="s">
        <v>767</v>
      </c>
      <c r="N1" s="133" t="s">
        <v>1658</v>
      </c>
      <c r="O1" s="133">
        <f>COUNTA(B2:B79)</f>
        <v>78</v>
      </c>
      <c r="P1" s="134" t="s">
        <v>1659</v>
      </c>
      <c r="Q1" s="135">
        <f>+O1/10</f>
        <v>7.8</v>
      </c>
      <c r="R1" s="181" t="s">
        <v>1700</v>
      </c>
      <c r="S1" s="133">
        <f>COUNTA(C2:L79)</f>
        <v>127</v>
      </c>
    </row>
    <row r="2" spans="1:19" x14ac:dyDescent="0.2">
      <c r="A2" s="129">
        <f>VLOOKUP(B2,OM_SIAFI!$A$1:$B$425,2,0)</f>
        <v>788200</v>
      </c>
      <c r="B2" s="129" t="s">
        <v>487</v>
      </c>
      <c r="C2" s="129"/>
      <c r="D2" s="129"/>
      <c r="E2" s="129"/>
      <c r="F2" s="129"/>
      <c r="G2" s="129"/>
      <c r="H2" s="129"/>
      <c r="I2" s="129"/>
      <c r="J2" s="129"/>
      <c r="K2" s="129">
        <v>2023</v>
      </c>
      <c r="L2" s="129"/>
      <c r="M2" s="130">
        <f>2025-K2</f>
        <v>2</v>
      </c>
    </row>
    <row r="3" spans="1:19" x14ac:dyDescent="0.2">
      <c r="A3" s="129">
        <f>VLOOKUP(B3,OM_SIAFI!$A$1:$B$425,2,0)</f>
        <v>784200</v>
      </c>
      <c r="B3" s="129" t="s">
        <v>400</v>
      </c>
      <c r="C3" s="129"/>
      <c r="D3" s="129"/>
      <c r="E3" s="129"/>
      <c r="F3" s="129"/>
      <c r="G3" s="129"/>
      <c r="H3" s="129"/>
      <c r="I3" s="129">
        <v>2021</v>
      </c>
      <c r="J3" s="129"/>
      <c r="K3" s="129"/>
      <c r="L3" s="129"/>
      <c r="M3" s="130">
        <v>4</v>
      </c>
    </row>
    <row r="4" spans="1:19" x14ac:dyDescent="0.2">
      <c r="A4" s="129">
        <f>VLOOKUP(B4,OM_SIAFI!$A$1:$B$425,2,0)</f>
        <v>701002</v>
      </c>
      <c r="B4" s="129" t="s">
        <v>766</v>
      </c>
      <c r="C4" s="129"/>
      <c r="D4" s="129"/>
      <c r="E4" s="129"/>
      <c r="F4" s="129"/>
      <c r="G4" s="129"/>
      <c r="H4" s="129"/>
      <c r="I4" s="129"/>
      <c r="J4" s="129"/>
      <c r="K4" s="129"/>
      <c r="L4" s="129">
        <v>2024</v>
      </c>
      <c r="M4" s="130">
        <v>1</v>
      </c>
    </row>
    <row r="5" spans="1:19" x14ac:dyDescent="0.2">
      <c r="A5" s="129">
        <f>VLOOKUP(B5,OM_SIAFI!$A$1:$B$425,2,0)</f>
        <v>701004</v>
      </c>
      <c r="B5" s="129" t="s">
        <v>761</v>
      </c>
      <c r="C5" s="129"/>
      <c r="D5" s="129"/>
      <c r="E5" s="129"/>
      <c r="F5" s="129"/>
      <c r="G5" s="129">
        <v>2019</v>
      </c>
      <c r="H5" s="129"/>
      <c r="I5" s="129"/>
      <c r="J5" s="129"/>
      <c r="K5" s="129"/>
      <c r="L5" s="129"/>
      <c r="M5" s="130">
        <v>6</v>
      </c>
    </row>
    <row r="6" spans="1:19" x14ac:dyDescent="0.2">
      <c r="A6" s="129">
        <f>VLOOKUP(B6,OM_SIAFI!$A$1:$B$425,2,0)</f>
        <v>701030</v>
      </c>
      <c r="B6" s="129" t="s">
        <v>763</v>
      </c>
      <c r="C6" s="129"/>
      <c r="D6" s="129"/>
      <c r="E6" s="129"/>
      <c r="F6" s="129"/>
      <c r="G6" s="129"/>
      <c r="H6" s="129"/>
      <c r="I6" s="129">
        <v>2021</v>
      </c>
      <c r="J6" s="129"/>
      <c r="K6" s="129"/>
      <c r="L6" s="129"/>
      <c r="M6" s="130">
        <v>4</v>
      </c>
    </row>
    <row r="7" spans="1:19" x14ac:dyDescent="0.2">
      <c r="A7" s="129">
        <f>VLOOKUP(B7,OM_SIAFI!$A$1:$B$425,2,0)</f>
        <v>701010</v>
      </c>
      <c r="B7" s="129" t="s">
        <v>764</v>
      </c>
      <c r="C7" s="129"/>
      <c r="D7" s="129"/>
      <c r="E7" s="129"/>
      <c r="F7" s="129"/>
      <c r="G7" s="129"/>
      <c r="H7" s="129"/>
      <c r="I7" s="129"/>
      <c r="J7" s="129"/>
      <c r="K7" s="129">
        <v>2023</v>
      </c>
      <c r="L7" s="129"/>
      <c r="M7" s="130">
        <v>2</v>
      </c>
    </row>
    <row r="8" spans="1:19" x14ac:dyDescent="0.2">
      <c r="A8" s="129">
        <f>VLOOKUP(B8,OM_SIAFI!$A$1:$B$425,2,0)</f>
        <v>741000</v>
      </c>
      <c r="B8" s="129" t="s">
        <v>224</v>
      </c>
      <c r="C8" s="129">
        <v>2015</v>
      </c>
      <c r="D8" s="129"/>
      <c r="E8" s="129"/>
      <c r="F8" s="129">
        <v>2018</v>
      </c>
      <c r="G8" s="129"/>
      <c r="H8" s="129">
        <v>2020</v>
      </c>
      <c r="I8" s="129"/>
      <c r="J8" s="129"/>
      <c r="K8" s="129">
        <v>2023</v>
      </c>
      <c r="L8" s="129"/>
      <c r="M8" s="130">
        <v>2</v>
      </c>
    </row>
    <row r="9" spans="1:19" x14ac:dyDescent="0.2">
      <c r="A9" s="129">
        <f>VLOOKUP(B9,OM_SIAFI!$A$1:$B$425,2,0)</f>
        <v>791180</v>
      </c>
      <c r="B9" s="129" t="s">
        <v>535</v>
      </c>
      <c r="C9" s="129">
        <v>2015</v>
      </c>
      <c r="D9" s="129"/>
      <c r="E9" s="129">
        <v>2017</v>
      </c>
      <c r="F9" s="129"/>
      <c r="G9" s="129"/>
      <c r="H9" s="129"/>
      <c r="I9" s="129"/>
      <c r="J9" s="129"/>
      <c r="K9" s="129">
        <v>2023</v>
      </c>
      <c r="L9" s="129"/>
      <c r="M9" s="130">
        <v>2</v>
      </c>
    </row>
    <row r="10" spans="1:19" x14ac:dyDescent="0.2">
      <c r="A10" s="129">
        <f>VLOOKUP(B10,OM_SIAFI!$A$1:$B$425,2,0)</f>
        <v>786800</v>
      </c>
      <c r="B10" s="129" t="s">
        <v>463</v>
      </c>
      <c r="C10" s="129"/>
      <c r="D10" s="129"/>
      <c r="E10" s="129"/>
      <c r="F10" s="129"/>
      <c r="G10" s="129">
        <v>2019</v>
      </c>
      <c r="H10" s="129"/>
      <c r="I10" s="129"/>
      <c r="J10" s="129"/>
      <c r="K10" s="129"/>
      <c r="L10" s="129"/>
      <c r="M10" s="130">
        <v>6</v>
      </c>
    </row>
    <row r="11" spans="1:19" x14ac:dyDescent="0.2">
      <c r="A11" s="129">
        <f>VLOOKUP(B11,OM_SIAFI!$A$1:$B$425,2,0)</f>
        <v>795180</v>
      </c>
      <c r="B11" s="129" t="s">
        <v>586</v>
      </c>
      <c r="C11" s="129"/>
      <c r="D11" s="129"/>
      <c r="E11" s="129"/>
      <c r="F11" s="129">
        <v>2018</v>
      </c>
      <c r="G11" s="129">
        <v>2019</v>
      </c>
      <c r="H11" s="129"/>
      <c r="I11" s="129"/>
      <c r="J11" s="129"/>
      <c r="K11" s="129"/>
      <c r="L11" s="129">
        <v>2024</v>
      </c>
      <c r="M11" s="130">
        <v>1</v>
      </c>
    </row>
    <row r="12" spans="1:19" x14ac:dyDescent="0.2">
      <c r="A12" s="129">
        <v>795380</v>
      </c>
      <c r="B12" s="129" t="s">
        <v>593</v>
      </c>
      <c r="C12" s="129"/>
      <c r="D12" s="129">
        <v>2016</v>
      </c>
      <c r="E12" s="129"/>
      <c r="F12" s="129"/>
      <c r="G12" s="129"/>
      <c r="H12" s="129"/>
      <c r="I12" s="129"/>
      <c r="J12" s="129"/>
      <c r="K12" s="129"/>
      <c r="L12" s="129"/>
      <c r="M12" s="130">
        <v>9</v>
      </c>
    </row>
    <row r="13" spans="1:19" x14ac:dyDescent="0.2">
      <c r="A13" s="129">
        <f>VLOOKUP(B13,OM_SIAFI!$A$1:$B$425,2,0)</f>
        <v>795500</v>
      </c>
      <c r="B13" s="129" t="s">
        <v>596</v>
      </c>
      <c r="C13" s="129"/>
      <c r="D13" s="129"/>
      <c r="E13" s="129"/>
      <c r="F13" s="129"/>
      <c r="G13" s="129"/>
      <c r="H13" s="129"/>
      <c r="I13" s="129">
        <v>2021</v>
      </c>
      <c r="J13" s="129">
        <v>2022</v>
      </c>
      <c r="K13" s="129"/>
      <c r="L13" s="129"/>
      <c r="M13" s="130">
        <v>3</v>
      </c>
    </row>
    <row r="14" spans="1:19" x14ac:dyDescent="0.2">
      <c r="A14" s="129">
        <f>VLOOKUP(B14,OM_SIAFI!$A$1:$B$425,2,0)</f>
        <v>751212</v>
      </c>
      <c r="B14" s="129" t="s">
        <v>248</v>
      </c>
      <c r="C14" s="129"/>
      <c r="D14" s="129"/>
      <c r="E14" s="129"/>
      <c r="F14" s="129">
        <v>2018</v>
      </c>
      <c r="G14" s="129"/>
      <c r="H14" s="129"/>
      <c r="I14" s="129"/>
      <c r="J14" s="129"/>
      <c r="K14" s="129"/>
      <c r="L14" s="129"/>
      <c r="M14" s="130">
        <v>7</v>
      </c>
    </row>
    <row r="15" spans="1:19" x14ac:dyDescent="0.2">
      <c r="A15" s="129">
        <f>VLOOKUP(B15,OM_SIAFI!$A$1:$B$425,2,0)</f>
        <v>782801</v>
      </c>
      <c r="B15" s="129" t="s">
        <v>359</v>
      </c>
      <c r="C15" s="129"/>
      <c r="D15" s="129"/>
      <c r="E15" s="129"/>
      <c r="F15" s="129"/>
      <c r="G15" s="129"/>
      <c r="H15" s="129"/>
      <c r="I15" s="129"/>
      <c r="J15" s="129"/>
      <c r="K15" s="129">
        <v>2023</v>
      </c>
      <c r="L15" s="129"/>
      <c r="M15" s="130">
        <v>2</v>
      </c>
    </row>
    <row r="16" spans="1:19" x14ac:dyDescent="0.2">
      <c r="A16" s="129">
        <f>VLOOKUP(B16,OM_SIAFI!$A$1:$B$425,2,0)</f>
        <v>783800</v>
      </c>
      <c r="B16" s="129" t="s">
        <v>387</v>
      </c>
      <c r="C16" s="129"/>
      <c r="D16" s="129"/>
      <c r="E16" s="129"/>
      <c r="F16" s="129"/>
      <c r="G16" s="129"/>
      <c r="H16" s="129">
        <v>2020</v>
      </c>
      <c r="I16" s="129"/>
      <c r="J16" s="129"/>
      <c r="K16" s="129"/>
      <c r="L16" s="129"/>
      <c r="M16" s="130">
        <v>5</v>
      </c>
    </row>
    <row r="17" spans="1:13" x14ac:dyDescent="0.2">
      <c r="A17" s="129">
        <f>VLOOKUP(B17,OM_SIAFI!$A$1:$B$425,2,0)</f>
        <v>791800</v>
      </c>
      <c r="B17" s="129" t="s">
        <v>573</v>
      </c>
      <c r="C17" s="129"/>
      <c r="D17" s="129"/>
      <c r="E17" s="129">
        <v>2017</v>
      </c>
      <c r="F17" s="129">
        <v>2018</v>
      </c>
      <c r="G17" s="129"/>
      <c r="H17" s="129"/>
      <c r="I17" s="129"/>
      <c r="J17" s="129"/>
      <c r="K17" s="129"/>
      <c r="L17" s="129">
        <v>2024</v>
      </c>
      <c r="M17" s="130">
        <v>1</v>
      </c>
    </row>
    <row r="18" spans="1:13" x14ac:dyDescent="0.2">
      <c r="A18" s="129">
        <f>VLOOKUP(B18,OM_SIAFI!$A$1:$B$425,2,0)</f>
        <v>784800</v>
      </c>
      <c r="B18" s="129" t="s">
        <v>415</v>
      </c>
      <c r="C18" s="129"/>
      <c r="D18" s="129"/>
      <c r="E18" s="129">
        <v>2017</v>
      </c>
      <c r="F18" s="129"/>
      <c r="G18" s="129"/>
      <c r="H18" s="129"/>
      <c r="I18" s="129"/>
      <c r="J18" s="129"/>
      <c r="K18" s="129"/>
      <c r="L18" s="129"/>
      <c r="M18" s="130">
        <v>8</v>
      </c>
    </row>
    <row r="19" spans="1:13" x14ac:dyDescent="0.2">
      <c r="A19" s="129">
        <f>VLOOKUP(B19,OM_SIAFI!$A$1:$B$425,2,0)</f>
        <v>731050</v>
      </c>
      <c r="B19" s="129" t="s">
        <v>208</v>
      </c>
      <c r="C19" s="129"/>
      <c r="D19" s="129"/>
      <c r="E19" s="129"/>
      <c r="F19" s="129"/>
      <c r="G19" s="129"/>
      <c r="H19" s="129"/>
      <c r="I19" s="129">
        <v>2021</v>
      </c>
      <c r="J19" s="129"/>
      <c r="K19" s="129"/>
      <c r="L19" s="129"/>
      <c r="M19" s="130">
        <v>4</v>
      </c>
    </row>
    <row r="20" spans="1:13" x14ac:dyDescent="0.2">
      <c r="A20" s="129">
        <f>VLOOKUP(B20,OM_SIAFI!$A$1:$B$425,2,0)</f>
        <v>795400</v>
      </c>
      <c r="B20" s="129" t="s">
        <v>595</v>
      </c>
      <c r="C20" s="129"/>
      <c r="D20" s="129"/>
      <c r="E20" s="129"/>
      <c r="F20" s="129"/>
      <c r="G20" s="129"/>
      <c r="H20" s="129"/>
      <c r="I20" s="129"/>
      <c r="J20" s="129">
        <v>2022</v>
      </c>
      <c r="K20" s="129"/>
      <c r="L20" s="129"/>
      <c r="M20" s="130">
        <v>3</v>
      </c>
    </row>
    <row r="21" spans="1:13" x14ac:dyDescent="0.2">
      <c r="A21" s="129">
        <v>791901</v>
      </c>
      <c r="B21" s="129" t="s">
        <v>575</v>
      </c>
      <c r="C21" s="129">
        <v>2015</v>
      </c>
      <c r="D21" s="129"/>
      <c r="E21" s="129"/>
      <c r="F21" s="129"/>
      <c r="G21" s="129"/>
      <c r="H21" s="129"/>
      <c r="I21" s="129"/>
      <c r="J21" s="129"/>
      <c r="K21" s="129"/>
      <c r="L21" s="129"/>
      <c r="M21" s="130">
        <v>10</v>
      </c>
    </row>
    <row r="22" spans="1:13" x14ac:dyDescent="0.2">
      <c r="A22" s="129">
        <f>VLOOKUP(B22,OM_SIAFI!$A$1:$B$425,2,0)</f>
        <v>732400</v>
      </c>
      <c r="B22" s="129" t="s">
        <v>214</v>
      </c>
      <c r="C22" s="129"/>
      <c r="D22" s="129"/>
      <c r="E22" s="129"/>
      <c r="F22" s="129">
        <v>2018</v>
      </c>
      <c r="G22" s="129"/>
      <c r="H22" s="129"/>
      <c r="I22" s="129"/>
      <c r="J22" s="129"/>
      <c r="K22" s="129">
        <v>2023</v>
      </c>
      <c r="L22" s="129"/>
      <c r="M22" s="130">
        <v>2</v>
      </c>
    </row>
    <row r="23" spans="1:13" x14ac:dyDescent="0.2">
      <c r="A23" s="129">
        <f>VLOOKUP(B23,OM_SIAFI!$A$1:$B$425,2,0)</f>
        <v>784810</v>
      </c>
      <c r="B23" s="129" t="s">
        <v>416</v>
      </c>
      <c r="C23" s="129"/>
      <c r="D23" s="129"/>
      <c r="E23" s="129">
        <v>2017</v>
      </c>
      <c r="F23" s="129"/>
      <c r="G23" s="129"/>
      <c r="H23" s="129"/>
      <c r="I23" s="129"/>
      <c r="J23" s="129">
        <v>2022</v>
      </c>
      <c r="K23" s="129"/>
      <c r="L23" s="129"/>
      <c r="M23" s="130">
        <v>3</v>
      </c>
    </row>
    <row r="24" spans="1:13" x14ac:dyDescent="0.2">
      <c r="A24" s="129">
        <f>VLOOKUP(B24,OM_SIAFI!$A$1:$B$425,2,0)</f>
        <v>788820</v>
      </c>
      <c r="B24" s="129" t="s">
        <v>506</v>
      </c>
      <c r="C24" s="129"/>
      <c r="D24" s="129"/>
      <c r="E24" s="129"/>
      <c r="F24" s="129">
        <v>2018</v>
      </c>
      <c r="G24" s="129"/>
      <c r="H24" s="129">
        <v>2020</v>
      </c>
      <c r="I24" s="129"/>
      <c r="J24" s="129"/>
      <c r="K24" s="129">
        <v>2023</v>
      </c>
      <c r="L24" s="129"/>
      <c r="M24" s="130">
        <v>2</v>
      </c>
    </row>
    <row r="25" spans="1:13" x14ac:dyDescent="0.2">
      <c r="A25" s="129">
        <f>VLOOKUP(B25,OM_SIAFI!$A$1:$B$425,2,0)</f>
        <v>791010</v>
      </c>
      <c r="B25" s="129" t="s">
        <v>524</v>
      </c>
      <c r="C25" s="129"/>
      <c r="D25" s="129"/>
      <c r="E25" s="129"/>
      <c r="F25" s="129"/>
      <c r="G25" s="129"/>
      <c r="H25" s="129"/>
      <c r="I25" s="129"/>
      <c r="J25" s="129"/>
      <c r="K25" s="129">
        <v>2023</v>
      </c>
      <c r="L25" s="129"/>
      <c r="M25" s="130">
        <v>2</v>
      </c>
    </row>
    <row r="26" spans="1:13" x14ac:dyDescent="0.2">
      <c r="A26" s="129">
        <f>VLOOKUP(B26,OM_SIAFI!$A$1:$B$425,2,0)</f>
        <v>785810</v>
      </c>
      <c r="B26" s="129" t="s">
        <v>438</v>
      </c>
      <c r="C26" s="129"/>
      <c r="D26" s="129"/>
      <c r="E26" s="129"/>
      <c r="F26" s="129"/>
      <c r="G26" s="129">
        <v>2019</v>
      </c>
      <c r="H26" s="129"/>
      <c r="I26" s="129"/>
      <c r="J26" s="129"/>
      <c r="K26" s="129"/>
      <c r="L26" s="129"/>
      <c r="M26" s="130">
        <v>6</v>
      </c>
    </row>
    <row r="27" spans="1:13" x14ac:dyDescent="0.2">
      <c r="A27" s="129">
        <f>VLOOKUP(B27,OM_SIAFI!$A$1:$B$425,2,0)</f>
        <v>782802</v>
      </c>
      <c r="B27" s="129" t="s">
        <v>360</v>
      </c>
      <c r="C27" s="129"/>
      <c r="D27" s="129"/>
      <c r="E27" s="129"/>
      <c r="F27" s="129"/>
      <c r="G27" s="129"/>
      <c r="H27" s="129"/>
      <c r="I27" s="129">
        <v>2021</v>
      </c>
      <c r="J27" s="129"/>
      <c r="K27" s="129"/>
      <c r="L27" s="129"/>
      <c r="M27" s="130">
        <v>4</v>
      </c>
    </row>
    <row r="28" spans="1:13" x14ac:dyDescent="0.2">
      <c r="A28" s="129">
        <f>VLOOKUP(B28,OM_SIAFI!$A$1:$B$425,2,0)</f>
        <v>742050</v>
      </c>
      <c r="B28" s="129" t="s">
        <v>229</v>
      </c>
      <c r="C28" s="129"/>
      <c r="D28" s="129"/>
      <c r="E28" s="129"/>
      <c r="F28" s="129"/>
      <c r="G28" s="129"/>
      <c r="H28" s="129"/>
      <c r="I28" s="129">
        <v>2021</v>
      </c>
      <c r="J28" s="129"/>
      <c r="K28" s="129"/>
      <c r="L28" s="129"/>
      <c r="M28" s="130">
        <v>4</v>
      </c>
    </row>
    <row r="29" spans="1:13" x14ac:dyDescent="0.2">
      <c r="A29" s="129">
        <f>VLOOKUP(B29,OM_SIAFI!$A$1:$B$425,2,0)</f>
        <v>762600</v>
      </c>
      <c r="B29" s="129" t="s">
        <v>267</v>
      </c>
      <c r="C29" s="129">
        <v>2015</v>
      </c>
      <c r="D29" s="129"/>
      <c r="E29" s="129">
        <v>2017</v>
      </c>
      <c r="F29" s="129">
        <v>2018</v>
      </c>
      <c r="G29" s="129"/>
      <c r="H29" s="129"/>
      <c r="I29" s="129"/>
      <c r="J29" s="129"/>
      <c r="K29" s="129"/>
      <c r="L29" s="129">
        <v>2024</v>
      </c>
      <c r="M29" s="130">
        <v>1</v>
      </c>
    </row>
    <row r="30" spans="1:13" x14ac:dyDescent="0.2">
      <c r="A30" s="129">
        <f>VLOOKUP(B30,OM_SIAFI!$A$1:$B$425,2,0)</f>
        <v>784900</v>
      </c>
      <c r="B30" s="129" t="s">
        <v>417</v>
      </c>
      <c r="C30" s="129"/>
      <c r="D30" s="129"/>
      <c r="E30" s="129"/>
      <c r="F30" s="129"/>
      <c r="G30" s="129">
        <v>2019</v>
      </c>
      <c r="H30" s="129">
        <v>2020</v>
      </c>
      <c r="I30" s="129"/>
      <c r="J30" s="129"/>
      <c r="K30" s="129"/>
      <c r="L30" s="129"/>
      <c r="M30" s="130">
        <v>5</v>
      </c>
    </row>
    <row r="31" spans="1:13" x14ac:dyDescent="0.2">
      <c r="A31" s="129">
        <f>VLOOKUP(B31,OM_SIAFI!$A$1:$B$425,2,0)</f>
        <v>752100</v>
      </c>
      <c r="B31" s="129" t="s">
        <v>254</v>
      </c>
      <c r="C31" s="129"/>
      <c r="D31" s="129">
        <v>2016</v>
      </c>
      <c r="E31" s="129"/>
      <c r="F31" s="129"/>
      <c r="G31" s="129"/>
      <c r="H31" s="129"/>
      <c r="I31" s="129"/>
      <c r="J31" s="129">
        <v>2022</v>
      </c>
      <c r="K31" s="129"/>
      <c r="L31" s="129"/>
      <c r="M31" s="130">
        <v>3</v>
      </c>
    </row>
    <row r="32" spans="1:13" x14ac:dyDescent="0.2">
      <c r="A32" s="129">
        <f>VLOOKUP(B32,OM_SIAFI!$A$1:$B$425,2,0)</f>
        <v>732200</v>
      </c>
      <c r="B32" s="129" t="s">
        <v>213</v>
      </c>
      <c r="C32" s="129">
        <v>2015</v>
      </c>
      <c r="D32" s="129"/>
      <c r="E32" s="129"/>
      <c r="F32" s="129"/>
      <c r="G32" s="129"/>
      <c r="H32" s="129"/>
      <c r="I32" s="129"/>
      <c r="J32" s="129"/>
      <c r="K32" s="129">
        <v>2023</v>
      </c>
      <c r="L32" s="129"/>
      <c r="M32" s="130">
        <v>2</v>
      </c>
    </row>
    <row r="33" spans="1:13" x14ac:dyDescent="0.2">
      <c r="A33" s="129">
        <f>VLOOKUP(B33,OM_SIAFI!$A$1:$B$425,2,0)</f>
        <v>732100</v>
      </c>
      <c r="B33" s="129" t="s">
        <v>212</v>
      </c>
      <c r="C33" s="129"/>
      <c r="D33" s="129"/>
      <c r="E33" s="129">
        <v>2017</v>
      </c>
      <c r="F33" s="129"/>
      <c r="G33" s="129"/>
      <c r="H33" s="129"/>
      <c r="I33" s="129"/>
      <c r="J33" s="129">
        <v>2022</v>
      </c>
      <c r="K33" s="129"/>
      <c r="L33" s="129"/>
      <c r="M33" s="130">
        <v>3</v>
      </c>
    </row>
    <row r="34" spans="1:13" x14ac:dyDescent="0.2">
      <c r="A34" s="129">
        <f>VLOOKUP(B34,OM_SIAFI!$A$1:$B$425,2,0)</f>
        <v>762200</v>
      </c>
      <c r="B34" s="129" t="s">
        <v>259</v>
      </c>
      <c r="C34" s="129"/>
      <c r="D34" s="129"/>
      <c r="E34" s="129"/>
      <c r="F34" s="129"/>
      <c r="G34" s="129"/>
      <c r="H34" s="129"/>
      <c r="I34" s="129"/>
      <c r="J34" s="129">
        <v>2022</v>
      </c>
      <c r="K34" s="129"/>
      <c r="L34" s="129"/>
      <c r="M34" s="130">
        <v>3</v>
      </c>
    </row>
    <row r="35" spans="1:13" x14ac:dyDescent="0.2">
      <c r="A35" s="129">
        <f>VLOOKUP(B35,OM_SIAFI!$A$1:$B$425,2,0)</f>
        <v>762300</v>
      </c>
      <c r="B35" s="129" t="s">
        <v>260</v>
      </c>
      <c r="C35" s="129"/>
      <c r="D35" s="129"/>
      <c r="E35" s="129"/>
      <c r="F35" s="129"/>
      <c r="G35" s="129"/>
      <c r="H35" s="129"/>
      <c r="I35" s="129"/>
      <c r="J35" s="129">
        <v>2022</v>
      </c>
      <c r="K35" s="129"/>
      <c r="L35" s="129"/>
      <c r="M35" s="130">
        <v>3</v>
      </c>
    </row>
    <row r="36" spans="1:13" x14ac:dyDescent="0.2">
      <c r="A36" s="129">
        <f>VLOOKUP(B36,OM_SIAFI!$A$1:$B$425,2,0)</f>
        <v>770100</v>
      </c>
      <c r="B36" s="129" t="s">
        <v>758</v>
      </c>
      <c r="C36" s="129">
        <v>2015</v>
      </c>
      <c r="D36" s="129"/>
      <c r="E36" s="129">
        <v>2017</v>
      </c>
      <c r="F36" s="129"/>
      <c r="G36" s="129">
        <v>2019</v>
      </c>
      <c r="H36" s="129"/>
      <c r="I36" s="129"/>
      <c r="J36" s="129">
        <v>2022</v>
      </c>
      <c r="K36" s="129"/>
      <c r="L36" s="129">
        <v>2024</v>
      </c>
      <c r="M36" s="130">
        <v>1</v>
      </c>
    </row>
    <row r="37" spans="1:13" x14ac:dyDescent="0.2">
      <c r="A37" s="129">
        <f>VLOOKUP(B37,OM_SIAFI!$A$1:$B$425,2,0)</f>
        <v>770200</v>
      </c>
      <c r="B37" s="129" t="s">
        <v>759</v>
      </c>
      <c r="C37" s="129"/>
      <c r="D37" s="129">
        <v>2016</v>
      </c>
      <c r="E37" s="129"/>
      <c r="F37" s="129">
        <v>2018</v>
      </c>
      <c r="G37" s="129"/>
      <c r="H37" s="129"/>
      <c r="I37" s="129">
        <v>2021</v>
      </c>
      <c r="J37" s="129"/>
      <c r="K37" s="129">
        <v>2023</v>
      </c>
      <c r="L37" s="129"/>
      <c r="M37" s="130">
        <v>2</v>
      </c>
    </row>
    <row r="38" spans="1:13" x14ac:dyDescent="0.2">
      <c r="A38" s="129">
        <f>VLOOKUP(B38,OM_SIAFI!$A$1:$B$425,2,0)</f>
        <v>740002</v>
      </c>
      <c r="B38" s="129" t="s">
        <v>218</v>
      </c>
      <c r="C38" s="129"/>
      <c r="D38" s="129"/>
      <c r="E38" s="129"/>
      <c r="F38" s="129"/>
      <c r="G38" s="129"/>
      <c r="H38" s="129"/>
      <c r="I38" s="129">
        <v>2021</v>
      </c>
      <c r="J38" s="129"/>
      <c r="K38" s="129">
        <v>2023</v>
      </c>
      <c r="L38" s="129"/>
      <c r="M38" s="130">
        <v>2</v>
      </c>
    </row>
    <row r="39" spans="1:13" x14ac:dyDescent="0.2">
      <c r="A39" s="129">
        <f>VLOOKUP(B39,OM_SIAFI!$A$1:$B$425,2,0)</f>
        <v>781000</v>
      </c>
      <c r="B39" s="129" t="s">
        <v>315</v>
      </c>
      <c r="C39" s="129"/>
      <c r="D39" s="129"/>
      <c r="E39" s="129">
        <v>2017</v>
      </c>
      <c r="F39" s="129"/>
      <c r="G39" s="129"/>
      <c r="H39" s="129"/>
      <c r="I39" s="129"/>
      <c r="J39" s="129"/>
      <c r="K39" s="129"/>
      <c r="L39" s="129"/>
      <c r="M39" s="130">
        <v>8</v>
      </c>
    </row>
    <row r="40" spans="1:13" x14ac:dyDescent="0.2">
      <c r="A40" s="129">
        <f>VLOOKUP(B40,OM_SIAFI!$A$1:$B$425,2,0)</f>
        <v>787000</v>
      </c>
      <c r="B40" s="129" t="s">
        <v>465</v>
      </c>
      <c r="C40" s="129"/>
      <c r="D40" s="129"/>
      <c r="E40" s="129"/>
      <c r="F40" s="129"/>
      <c r="G40" s="129"/>
      <c r="H40" s="129">
        <v>2020</v>
      </c>
      <c r="I40" s="129"/>
      <c r="J40" s="129"/>
      <c r="K40" s="129"/>
      <c r="L40" s="129"/>
      <c r="M40" s="130">
        <v>5</v>
      </c>
    </row>
    <row r="41" spans="1:13" x14ac:dyDescent="0.2">
      <c r="A41" s="129">
        <f>VLOOKUP(B41,OM_SIAFI!$A$1:$B$425,2,0)</f>
        <v>791100</v>
      </c>
      <c r="B41" s="129" t="s">
        <v>526</v>
      </c>
      <c r="C41" s="129"/>
      <c r="D41" s="129"/>
      <c r="E41" s="129"/>
      <c r="F41" s="129"/>
      <c r="G41" s="129"/>
      <c r="H41" s="129"/>
      <c r="I41" s="129">
        <v>2021</v>
      </c>
      <c r="J41" s="129"/>
      <c r="K41" s="129"/>
      <c r="L41" s="129"/>
      <c r="M41" s="130">
        <v>4</v>
      </c>
    </row>
    <row r="42" spans="1:13" x14ac:dyDescent="0.2">
      <c r="A42" s="129">
        <f>VLOOKUP(B42,OM_SIAFI!$A$1:$B$425,2,0)</f>
        <v>771300</v>
      </c>
      <c r="B42" s="129" t="s">
        <v>302</v>
      </c>
      <c r="C42" s="129">
        <v>2015</v>
      </c>
      <c r="D42" s="129"/>
      <c r="E42" s="129"/>
      <c r="F42" s="129"/>
      <c r="G42" s="129"/>
      <c r="H42" s="129"/>
      <c r="I42" s="129"/>
      <c r="J42" s="129"/>
      <c r="K42" s="129"/>
      <c r="L42" s="129">
        <v>2024</v>
      </c>
      <c r="M42" s="130">
        <v>1</v>
      </c>
    </row>
    <row r="43" spans="1:13" x14ac:dyDescent="0.2">
      <c r="A43" s="129">
        <f>VLOOKUP(B43,OM_SIAFI!$A$1:$B$425,2,0)</f>
        <v>784320</v>
      </c>
      <c r="B43" s="129" t="s">
        <v>405</v>
      </c>
      <c r="C43" s="129"/>
      <c r="D43" s="129"/>
      <c r="E43" s="129"/>
      <c r="F43" s="129"/>
      <c r="G43" s="129"/>
      <c r="H43" s="129"/>
      <c r="I43" s="129"/>
      <c r="J43" s="129"/>
      <c r="K43" s="129"/>
      <c r="L43" s="129">
        <v>2024</v>
      </c>
      <c r="M43" s="130">
        <v>1</v>
      </c>
    </row>
    <row r="44" spans="1:13" x14ac:dyDescent="0.2">
      <c r="A44" s="129">
        <f>VLOOKUP(B44,OM_SIAFI!$A$1:$B$425,2,0)</f>
        <v>785340</v>
      </c>
      <c r="B44" s="129" t="s">
        <v>429</v>
      </c>
      <c r="C44" s="129"/>
      <c r="D44" s="129">
        <v>2016</v>
      </c>
      <c r="E44" s="129"/>
      <c r="F44" s="129">
        <v>2018</v>
      </c>
      <c r="G44" s="129"/>
      <c r="H44" s="129"/>
      <c r="I44" s="129"/>
      <c r="J44" s="129"/>
      <c r="K44" s="129"/>
      <c r="L44" s="129"/>
      <c r="M44" s="130">
        <v>7</v>
      </c>
    </row>
    <row r="45" spans="1:13" x14ac:dyDescent="0.2">
      <c r="A45" s="129">
        <v>784330</v>
      </c>
      <c r="B45" s="129" t="s">
        <v>407</v>
      </c>
      <c r="C45" s="129">
        <v>2015</v>
      </c>
      <c r="D45" s="129"/>
      <c r="E45" s="129"/>
      <c r="F45" s="129"/>
      <c r="G45" s="129"/>
      <c r="H45" s="129"/>
      <c r="I45" s="129"/>
      <c r="J45" s="129"/>
      <c r="K45" s="129"/>
      <c r="L45" s="129"/>
      <c r="M45" s="130">
        <v>10</v>
      </c>
    </row>
    <row r="46" spans="1:13" x14ac:dyDescent="0.2">
      <c r="A46" s="129">
        <v>789310</v>
      </c>
      <c r="B46" s="129" t="s">
        <v>515</v>
      </c>
      <c r="C46" s="129">
        <v>2015</v>
      </c>
      <c r="D46" s="129"/>
      <c r="E46" s="129"/>
      <c r="F46" s="129"/>
      <c r="G46" s="129"/>
      <c r="H46" s="129"/>
      <c r="I46" s="129"/>
      <c r="J46" s="129"/>
      <c r="K46" s="129"/>
      <c r="L46" s="129"/>
      <c r="M46" s="130">
        <v>10</v>
      </c>
    </row>
    <row r="47" spans="1:13" x14ac:dyDescent="0.2">
      <c r="A47" s="129">
        <v>781330</v>
      </c>
      <c r="B47" s="129" t="s">
        <v>328</v>
      </c>
      <c r="C47" s="129"/>
      <c r="D47" s="129">
        <v>2016</v>
      </c>
      <c r="E47" s="129"/>
      <c r="F47" s="129"/>
      <c r="G47" s="129"/>
      <c r="H47" s="129"/>
      <c r="I47" s="129"/>
      <c r="J47" s="129"/>
      <c r="K47" s="129"/>
      <c r="L47" s="129"/>
      <c r="M47" s="130">
        <v>9</v>
      </c>
    </row>
    <row r="48" spans="1:13" x14ac:dyDescent="0.2">
      <c r="A48" s="129">
        <f>VLOOKUP(B48,OM_SIAFI!$A$1:$B$425,2,0)</f>
        <v>720305</v>
      </c>
      <c r="B48" s="129" t="s">
        <v>198</v>
      </c>
      <c r="C48" s="129"/>
      <c r="D48" s="129"/>
      <c r="E48" s="129"/>
      <c r="F48" s="129"/>
      <c r="G48" s="129"/>
      <c r="H48" s="129"/>
      <c r="I48" s="129"/>
      <c r="J48" s="129">
        <v>2022</v>
      </c>
      <c r="K48" s="129"/>
      <c r="L48" s="129"/>
      <c r="M48" s="130">
        <v>3</v>
      </c>
    </row>
    <row r="49" spans="1:13" x14ac:dyDescent="0.2">
      <c r="A49" s="129">
        <f>VLOOKUP(B49,OM_SIAFI!$A$1:$B$425,2,0)</f>
        <v>742000</v>
      </c>
      <c r="B49" s="129" t="s">
        <v>225</v>
      </c>
      <c r="C49" s="129">
        <v>2015</v>
      </c>
      <c r="D49" s="129">
        <v>2016</v>
      </c>
      <c r="E49" s="129"/>
      <c r="F49" s="129"/>
      <c r="G49" s="129">
        <v>2019</v>
      </c>
      <c r="H49" s="129"/>
      <c r="I49" s="129">
        <v>2021</v>
      </c>
      <c r="J49" s="129"/>
      <c r="K49" s="129"/>
      <c r="L49" s="129"/>
      <c r="M49" s="130">
        <v>4</v>
      </c>
    </row>
    <row r="50" spans="1:13" x14ac:dyDescent="0.2">
      <c r="A50" s="129">
        <f>VLOOKUP(B50,OM_SIAFI!$A$1:$B$425,2,0)</f>
        <v>776000</v>
      </c>
      <c r="B50" s="129" t="s">
        <v>308</v>
      </c>
      <c r="C50" s="129"/>
      <c r="D50" s="129"/>
      <c r="E50" s="129"/>
      <c r="F50" s="129"/>
      <c r="G50" s="129"/>
      <c r="H50" s="129"/>
      <c r="I50" s="129"/>
      <c r="J50" s="129"/>
      <c r="K50" s="129">
        <v>2023</v>
      </c>
      <c r="L50" s="129"/>
      <c r="M50" s="130">
        <v>2</v>
      </c>
    </row>
    <row r="51" spans="1:13" x14ac:dyDescent="0.2">
      <c r="A51" s="129">
        <f>VLOOKUP(B51,OM_SIAFI!$A$1:$B$425,2,0)</f>
        <v>781313</v>
      </c>
      <c r="B51" s="129" t="s">
        <v>762</v>
      </c>
      <c r="C51" s="129"/>
      <c r="D51" s="129"/>
      <c r="E51" s="129"/>
      <c r="F51" s="129"/>
      <c r="G51" s="129">
        <v>2019</v>
      </c>
      <c r="H51" s="129"/>
      <c r="I51" s="129"/>
      <c r="J51" s="129"/>
      <c r="K51" s="129"/>
      <c r="L51" s="129"/>
      <c r="M51" s="130">
        <v>6</v>
      </c>
    </row>
    <row r="52" spans="1:13" x14ac:dyDescent="0.2">
      <c r="A52" s="129">
        <v>771210</v>
      </c>
      <c r="B52" s="129" t="s">
        <v>295</v>
      </c>
      <c r="C52" s="129">
        <v>2015</v>
      </c>
      <c r="D52" s="129"/>
      <c r="E52" s="129"/>
      <c r="F52" s="129"/>
      <c r="G52" s="129"/>
      <c r="H52" s="129"/>
      <c r="I52" s="129"/>
      <c r="J52" s="129"/>
      <c r="K52" s="129"/>
      <c r="L52" s="129"/>
      <c r="M52" s="130">
        <v>10</v>
      </c>
    </row>
    <row r="53" spans="1:13" x14ac:dyDescent="0.2">
      <c r="A53" s="129">
        <f>VLOOKUP(B53,OM_SIAFI!$A$1:$B$425,2,0)</f>
        <v>773000</v>
      </c>
      <c r="B53" s="129" t="s">
        <v>306</v>
      </c>
      <c r="C53" s="129"/>
      <c r="D53" s="129"/>
      <c r="E53" s="129"/>
      <c r="F53" s="129"/>
      <c r="G53" s="129"/>
      <c r="H53" s="129"/>
      <c r="I53" s="129"/>
      <c r="J53" s="129">
        <v>2022</v>
      </c>
      <c r="K53" s="129"/>
      <c r="L53" s="129"/>
      <c r="M53" s="130">
        <v>3</v>
      </c>
    </row>
    <row r="54" spans="1:13" x14ac:dyDescent="0.2">
      <c r="A54" s="129">
        <f>VLOOKUP(B54,OM_SIAFI!$A$1:$B$425,2,0)</f>
        <v>772000</v>
      </c>
      <c r="B54" s="129" t="s">
        <v>304</v>
      </c>
      <c r="C54" s="129"/>
      <c r="D54" s="129"/>
      <c r="E54" s="129"/>
      <c r="F54" s="129"/>
      <c r="G54" s="129"/>
      <c r="H54" s="129"/>
      <c r="I54" s="129"/>
      <c r="J54" s="129">
        <v>2022</v>
      </c>
      <c r="K54" s="129"/>
      <c r="L54" s="129"/>
      <c r="M54" s="130">
        <v>3</v>
      </c>
    </row>
    <row r="55" spans="1:13" x14ac:dyDescent="0.2">
      <c r="A55" s="129">
        <f>VLOOKUP(B55,OM_SIAFI!$A$1:$B$425,2,0)</f>
        <v>744000</v>
      </c>
      <c r="B55" s="129" t="s">
        <v>231</v>
      </c>
      <c r="C55" s="129"/>
      <c r="D55" s="129"/>
      <c r="E55" s="129">
        <v>2017</v>
      </c>
      <c r="F55" s="129"/>
      <c r="G55" s="129"/>
      <c r="H55" s="129"/>
      <c r="I55" s="129">
        <v>2021</v>
      </c>
      <c r="J55" s="129"/>
      <c r="K55" s="129"/>
      <c r="L55" s="129"/>
      <c r="M55" s="130">
        <v>4</v>
      </c>
    </row>
    <row r="56" spans="1:13" x14ac:dyDescent="0.2">
      <c r="A56" s="129">
        <f>VLOOKUP(B56,OM_SIAFI!$A$1:$B$425,2,0)</f>
        <v>783601</v>
      </c>
      <c r="B56" s="129" t="s">
        <v>383</v>
      </c>
      <c r="C56" s="129"/>
      <c r="D56" s="129"/>
      <c r="E56" s="129"/>
      <c r="F56" s="129">
        <v>2018</v>
      </c>
      <c r="G56" s="129"/>
      <c r="H56" s="129"/>
      <c r="I56" s="129"/>
      <c r="J56" s="129"/>
      <c r="K56" s="129"/>
      <c r="L56" s="129"/>
      <c r="M56" s="130">
        <v>7</v>
      </c>
    </row>
    <row r="57" spans="1:13" x14ac:dyDescent="0.2">
      <c r="A57" s="55">
        <v>781600</v>
      </c>
      <c r="B57" s="129" t="s">
        <v>337</v>
      </c>
      <c r="C57" s="129"/>
      <c r="D57" s="129">
        <v>2016</v>
      </c>
      <c r="E57" s="129"/>
      <c r="F57" s="129"/>
      <c r="G57" s="129"/>
      <c r="H57" s="129"/>
      <c r="I57" s="129"/>
      <c r="J57" s="129"/>
      <c r="K57" s="129"/>
      <c r="L57" s="129"/>
      <c r="M57" s="130">
        <v>9</v>
      </c>
    </row>
    <row r="58" spans="1:13" x14ac:dyDescent="0.2">
      <c r="A58" s="129">
        <f>VLOOKUP(B58,OM_SIAFI!$A$1:$B$425,2,0)</f>
        <v>785600</v>
      </c>
      <c r="B58" s="129" t="s">
        <v>436</v>
      </c>
      <c r="C58" s="129"/>
      <c r="D58" s="129"/>
      <c r="E58" s="129">
        <v>2017</v>
      </c>
      <c r="F58" s="129"/>
      <c r="G58" s="129"/>
      <c r="H58" s="129"/>
      <c r="I58" s="129"/>
      <c r="J58" s="129"/>
      <c r="K58" s="129">
        <v>2023</v>
      </c>
      <c r="L58" s="129"/>
      <c r="M58" s="130">
        <v>2</v>
      </c>
    </row>
    <row r="59" spans="1:13" x14ac:dyDescent="0.2">
      <c r="A59" s="129">
        <f>VLOOKUP(B59,OM_SIAFI!$A$1:$B$425,2,0)</f>
        <v>721000</v>
      </c>
      <c r="B59" s="129" t="s">
        <v>202</v>
      </c>
      <c r="C59" s="129"/>
      <c r="D59" s="129"/>
      <c r="E59" s="129"/>
      <c r="F59" s="129"/>
      <c r="G59" s="129"/>
      <c r="H59" s="129"/>
      <c r="I59" s="129"/>
      <c r="J59" s="129"/>
      <c r="K59" s="129"/>
      <c r="L59" s="129">
        <v>2024</v>
      </c>
      <c r="M59" s="130">
        <v>1</v>
      </c>
    </row>
    <row r="60" spans="1:13" x14ac:dyDescent="0.2">
      <c r="A60" s="129">
        <f>VLOOKUP(B60,OM_SIAFI!$A$1:$B$425,2,0)</f>
        <v>720000</v>
      </c>
      <c r="B60" s="129" t="s">
        <v>193</v>
      </c>
      <c r="C60" s="129"/>
      <c r="D60" s="129"/>
      <c r="E60" s="129"/>
      <c r="F60" s="129"/>
      <c r="G60" s="129"/>
      <c r="H60" s="129"/>
      <c r="I60" s="129"/>
      <c r="J60" s="129">
        <v>2022</v>
      </c>
      <c r="K60" s="129"/>
      <c r="L60" s="129"/>
      <c r="M60" s="130">
        <v>3</v>
      </c>
    </row>
    <row r="61" spans="1:13" x14ac:dyDescent="0.2">
      <c r="A61" s="129">
        <f>VLOOKUP(B61,OM_SIAFI!$A$1:$B$425,2,0)</f>
        <v>762400</v>
      </c>
      <c r="B61" s="129" t="s">
        <v>261</v>
      </c>
      <c r="C61" s="129"/>
      <c r="D61" s="129"/>
      <c r="E61" s="129">
        <v>2017</v>
      </c>
      <c r="F61" s="129"/>
      <c r="G61" s="129"/>
      <c r="H61" s="129"/>
      <c r="I61" s="129"/>
      <c r="J61" s="129"/>
      <c r="K61" s="129"/>
      <c r="L61" s="129"/>
      <c r="M61" s="130">
        <v>8</v>
      </c>
    </row>
    <row r="62" spans="1:13" x14ac:dyDescent="0.2">
      <c r="A62" s="129">
        <f>VLOOKUP(B62,OM_SIAFI!$A$1:$B$425,2,0)</f>
        <v>791613</v>
      </c>
      <c r="B62" s="129" t="s">
        <v>760</v>
      </c>
      <c r="C62" s="129">
        <v>2015</v>
      </c>
      <c r="D62" s="129"/>
      <c r="E62" s="129"/>
      <c r="F62" s="129">
        <v>2018</v>
      </c>
      <c r="G62" s="129"/>
      <c r="H62" s="129"/>
      <c r="I62" s="129"/>
      <c r="J62" s="129"/>
      <c r="K62" s="129"/>
      <c r="L62" s="129"/>
      <c r="M62" s="130">
        <v>7</v>
      </c>
    </row>
    <row r="63" spans="1:13" x14ac:dyDescent="0.2">
      <c r="A63" s="129">
        <f>VLOOKUP(B63,OM_SIAFI!$A$1:$B$425,2,0)</f>
        <v>791614</v>
      </c>
      <c r="B63" s="129" t="s">
        <v>765</v>
      </c>
      <c r="C63" s="129"/>
      <c r="D63" s="129"/>
      <c r="E63" s="129"/>
      <c r="F63" s="129"/>
      <c r="G63" s="129"/>
      <c r="H63" s="129"/>
      <c r="I63" s="129"/>
      <c r="J63" s="129"/>
      <c r="K63" s="129">
        <v>2023</v>
      </c>
      <c r="L63" s="129"/>
      <c r="M63" s="130">
        <v>2</v>
      </c>
    </row>
    <row r="64" spans="1:13" x14ac:dyDescent="0.2">
      <c r="A64" s="129">
        <f>VLOOKUP(B64,OM_SIAFI!$A$1:$B$425,2,0)</f>
        <v>781200</v>
      </c>
      <c r="B64" s="129" t="s">
        <v>323</v>
      </c>
      <c r="C64" s="129">
        <v>2015</v>
      </c>
      <c r="D64" s="129"/>
      <c r="E64" s="129"/>
      <c r="F64" s="129"/>
      <c r="G64" s="129"/>
      <c r="H64" s="129"/>
      <c r="I64" s="129"/>
      <c r="J64" s="129"/>
      <c r="K64" s="129"/>
      <c r="L64" s="129">
        <v>2024</v>
      </c>
      <c r="M64" s="130">
        <v>1</v>
      </c>
    </row>
    <row r="65" spans="1:13" x14ac:dyDescent="0.2">
      <c r="A65" s="129">
        <f>VLOOKUP(B65,OM_SIAFI!$A$1:$B$425,2,0)</f>
        <v>784700</v>
      </c>
      <c r="B65" s="129" t="s">
        <v>414</v>
      </c>
      <c r="C65" s="129"/>
      <c r="D65" s="129"/>
      <c r="E65" s="129">
        <v>2017</v>
      </c>
      <c r="F65" s="129"/>
      <c r="G65" s="129"/>
      <c r="H65" s="129"/>
      <c r="I65" s="129"/>
      <c r="J65" s="129"/>
      <c r="K65" s="129"/>
      <c r="L65" s="129"/>
      <c r="M65" s="130">
        <v>8</v>
      </c>
    </row>
    <row r="66" spans="1:13" x14ac:dyDescent="0.2">
      <c r="A66" s="129">
        <f>VLOOKUP(B66,OM_SIAFI!$A$1:$B$425,2,0)</f>
        <v>787700</v>
      </c>
      <c r="B66" s="129" t="s">
        <v>472</v>
      </c>
      <c r="C66" s="129"/>
      <c r="D66" s="129"/>
      <c r="E66" s="129"/>
      <c r="F66" s="129">
        <v>2018</v>
      </c>
      <c r="G66" s="129"/>
      <c r="H66" s="129"/>
      <c r="I66" s="129"/>
      <c r="J66" s="129"/>
      <c r="K66" s="129"/>
      <c r="L66" s="129"/>
      <c r="M66" s="130">
        <v>7</v>
      </c>
    </row>
    <row r="67" spans="1:13" x14ac:dyDescent="0.2">
      <c r="A67" s="129">
        <f>VLOOKUP(B67,OM_SIAFI!$A$1:$B$425,2,0)</f>
        <v>765720</v>
      </c>
      <c r="B67" s="129" t="s">
        <v>282</v>
      </c>
      <c r="C67" s="129"/>
      <c r="D67" s="129"/>
      <c r="E67" s="129">
        <v>2017</v>
      </c>
      <c r="F67" s="129"/>
      <c r="G67" s="129"/>
      <c r="H67" s="129">
        <v>2020</v>
      </c>
      <c r="I67" s="129"/>
      <c r="J67" s="129"/>
      <c r="K67" s="129">
        <v>2023</v>
      </c>
      <c r="L67" s="129">
        <v>2024</v>
      </c>
      <c r="M67" s="130">
        <v>1</v>
      </c>
    </row>
    <row r="68" spans="1:13" x14ac:dyDescent="0.2">
      <c r="A68" s="129">
        <f>VLOOKUP(B68,OM_SIAFI!$A$1:$B$425,2,0)</f>
        <v>783701</v>
      </c>
      <c r="B68" s="129" t="s">
        <v>385</v>
      </c>
      <c r="C68" s="129"/>
      <c r="D68" s="129"/>
      <c r="E68" s="129"/>
      <c r="F68" s="129"/>
      <c r="G68" s="129"/>
      <c r="H68" s="129"/>
      <c r="I68" s="129"/>
      <c r="J68" s="129">
        <v>2022</v>
      </c>
      <c r="K68" s="129"/>
      <c r="L68" s="129"/>
      <c r="M68" s="130">
        <v>3</v>
      </c>
    </row>
    <row r="69" spans="1:13" x14ac:dyDescent="0.2">
      <c r="A69" s="129">
        <f>VLOOKUP(B69,OM_SIAFI!$A$1:$B$425,2,0)</f>
        <v>783702</v>
      </c>
      <c r="B69" s="129" t="s">
        <v>386</v>
      </c>
      <c r="C69" s="129"/>
      <c r="D69" s="129"/>
      <c r="E69" s="129">
        <v>2017</v>
      </c>
      <c r="F69" s="129"/>
      <c r="G69" s="129"/>
      <c r="H69" s="129"/>
      <c r="I69" s="129"/>
      <c r="J69" s="129"/>
      <c r="K69" s="129"/>
      <c r="L69" s="129">
        <v>2024</v>
      </c>
      <c r="M69" s="130">
        <v>1</v>
      </c>
    </row>
    <row r="70" spans="1:13" x14ac:dyDescent="0.2">
      <c r="A70" s="129">
        <f>VLOOKUP(B70,OM_SIAFI!$A$1:$B$425,2,0)</f>
        <v>782700</v>
      </c>
      <c r="B70" s="129" t="s">
        <v>358</v>
      </c>
      <c r="C70" s="129"/>
      <c r="D70" s="129"/>
      <c r="E70" s="129"/>
      <c r="F70" s="129"/>
      <c r="G70" s="129">
        <v>2019</v>
      </c>
      <c r="H70" s="129"/>
      <c r="I70" s="129"/>
      <c r="J70" s="129">
        <v>2022</v>
      </c>
      <c r="K70" s="129"/>
      <c r="L70" s="129"/>
      <c r="M70" s="130">
        <v>3</v>
      </c>
    </row>
    <row r="71" spans="1:13" x14ac:dyDescent="0.2">
      <c r="A71" s="129">
        <f>VLOOKUP(B71,OM_SIAFI!$A$1:$B$425,2,0)</f>
        <v>765741</v>
      </c>
      <c r="B71" s="129" t="s">
        <v>285</v>
      </c>
      <c r="C71" s="129">
        <v>2015</v>
      </c>
      <c r="D71" s="129"/>
      <c r="E71" s="129">
        <v>2017</v>
      </c>
      <c r="F71" s="129"/>
      <c r="G71" s="129"/>
      <c r="H71" s="129"/>
      <c r="I71" s="129"/>
      <c r="J71" s="129">
        <v>2022</v>
      </c>
      <c r="K71" s="129">
        <v>2023</v>
      </c>
      <c r="L71" s="129"/>
      <c r="M71" s="130">
        <v>2</v>
      </c>
    </row>
    <row r="72" spans="1:13" x14ac:dyDescent="0.2">
      <c r="A72" s="55">
        <v>751201</v>
      </c>
      <c r="B72" s="129" t="s">
        <v>242</v>
      </c>
      <c r="C72" s="129"/>
      <c r="D72" s="129">
        <v>2016</v>
      </c>
      <c r="E72" s="129"/>
      <c r="F72" s="129"/>
      <c r="G72" s="129"/>
      <c r="H72" s="129"/>
      <c r="I72" s="129"/>
      <c r="J72" s="129"/>
      <c r="K72" s="129"/>
      <c r="L72" s="129"/>
      <c r="M72" s="130">
        <v>9</v>
      </c>
    </row>
    <row r="73" spans="1:13" x14ac:dyDescent="0.2">
      <c r="A73" s="129">
        <f>VLOOKUP(B73,OM_SIAFI!$A$1:$B$425,2,0)</f>
        <v>791609</v>
      </c>
      <c r="B73" s="129" t="s">
        <v>552</v>
      </c>
      <c r="C73" s="129"/>
      <c r="D73" s="129"/>
      <c r="E73" s="129"/>
      <c r="F73" s="129"/>
      <c r="G73" s="129"/>
      <c r="H73" s="129"/>
      <c r="I73" s="129"/>
      <c r="J73" s="129">
        <v>2022</v>
      </c>
      <c r="K73" s="129"/>
      <c r="L73" s="129"/>
      <c r="M73" s="130">
        <v>3</v>
      </c>
    </row>
    <row r="74" spans="1:13" x14ac:dyDescent="0.2">
      <c r="A74" s="129">
        <f>VLOOKUP(B74,OM_SIAFI!$A$1:$B$425,2,0)</f>
        <v>791661</v>
      </c>
      <c r="B74" s="129" t="s">
        <v>564</v>
      </c>
      <c r="C74" s="129"/>
      <c r="D74" s="129"/>
      <c r="E74" s="129">
        <v>2017</v>
      </c>
      <c r="F74" s="129"/>
      <c r="G74" s="129"/>
      <c r="H74" s="129"/>
      <c r="I74" s="129"/>
      <c r="J74" s="129"/>
      <c r="K74" s="129"/>
      <c r="L74" s="129"/>
      <c r="M74" s="130">
        <v>8</v>
      </c>
    </row>
    <row r="75" spans="1:13" x14ac:dyDescent="0.2">
      <c r="A75" s="129">
        <f>VLOOKUP(B75,OM_SIAFI!$A$1:$B$425,2,0)</f>
        <v>791670</v>
      </c>
      <c r="B75" s="129" t="s">
        <v>567</v>
      </c>
      <c r="C75" s="129"/>
      <c r="D75" s="129"/>
      <c r="E75" s="129"/>
      <c r="F75" s="129"/>
      <c r="G75" s="129"/>
      <c r="H75" s="129"/>
      <c r="I75" s="129"/>
      <c r="J75" s="129"/>
      <c r="K75" s="129">
        <v>2023</v>
      </c>
      <c r="L75" s="129">
        <v>2024</v>
      </c>
      <c r="M75" s="130">
        <v>1</v>
      </c>
    </row>
    <row r="76" spans="1:13" x14ac:dyDescent="0.2">
      <c r="A76" s="129">
        <f>VLOOKUP(B76,OM_SIAFI!$A$1:$B$425,2,0)</f>
        <v>773200</v>
      </c>
      <c r="B76" s="129" t="s">
        <v>307</v>
      </c>
      <c r="C76" s="129"/>
      <c r="D76" s="129">
        <v>2016</v>
      </c>
      <c r="E76" s="129"/>
      <c r="F76" s="129"/>
      <c r="G76" s="129"/>
      <c r="H76" s="129"/>
      <c r="I76" s="129">
        <v>2021</v>
      </c>
      <c r="J76" s="129"/>
      <c r="K76" s="129"/>
      <c r="L76" s="129"/>
      <c r="M76" s="130">
        <v>4</v>
      </c>
    </row>
    <row r="77" spans="1:13" x14ac:dyDescent="0.2">
      <c r="A77" s="55">
        <v>765704</v>
      </c>
      <c r="B77" s="129" t="s">
        <v>276</v>
      </c>
      <c r="C77" s="129"/>
      <c r="D77" s="129">
        <v>2016</v>
      </c>
      <c r="E77" s="129"/>
      <c r="F77" s="129"/>
      <c r="G77" s="129"/>
      <c r="H77" s="129"/>
      <c r="I77" s="129"/>
      <c r="J77" s="129"/>
      <c r="K77" s="129"/>
      <c r="L77" s="129"/>
      <c r="M77" s="130">
        <v>9</v>
      </c>
    </row>
    <row r="78" spans="1:13" x14ac:dyDescent="0.2">
      <c r="A78" s="55">
        <v>765706</v>
      </c>
      <c r="B78" s="129" t="s">
        <v>278</v>
      </c>
      <c r="C78" s="129"/>
      <c r="D78" s="129">
        <v>2016</v>
      </c>
      <c r="E78" s="129"/>
      <c r="F78" s="129"/>
      <c r="G78" s="129"/>
      <c r="H78" s="129"/>
      <c r="I78" s="129"/>
      <c r="J78" s="129"/>
      <c r="K78" s="129"/>
      <c r="L78" s="129"/>
      <c r="M78" s="130">
        <v>9</v>
      </c>
    </row>
    <row r="79" spans="1:13" x14ac:dyDescent="0.2">
      <c r="A79" s="129">
        <f>VLOOKUP(B79,OM_SIAFI!$A:$B,2,0)</f>
        <v>764200</v>
      </c>
      <c r="B79" s="129" t="s">
        <v>271</v>
      </c>
      <c r="C79" s="129"/>
      <c r="D79" s="129">
        <v>2016</v>
      </c>
      <c r="E79" s="129"/>
      <c r="F79" s="129"/>
      <c r="G79" s="129"/>
      <c r="H79" s="129"/>
      <c r="I79" s="129">
        <v>2021</v>
      </c>
      <c r="J79" s="129"/>
      <c r="K79" s="129"/>
      <c r="L79" s="129"/>
      <c r="M79" s="130">
        <v>4</v>
      </c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76D37F-3F77-481B-B4FE-7B4CEA4846F2}">
  <dimension ref="A1:E397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5" x14ac:dyDescent="0.25"/>
  <cols>
    <col min="1" max="1" width="8.5703125" style="43" bestFit="1" customWidth="1"/>
    <col min="2" max="2" width="26.42578125" style="43" bestFit="1" customWidth="1"/>
    <col min="3" max="3" width="8.85546875" style="43" bestFit="1" customWidth="1"/>
    <col min="4" max="4" width="7.7109375" style="43" bestFit="1" customWidth="1"/>
    <col min="5" max="16384" width="9.140625" style="43"/>
  </cols>
  <sheetData>
    <row r="1" spans="1:5" x14ac:dyDescent="0.25">
      <c r="A1" s="45" t="s">
        <v>604</v>
      </c>
      <c r="B1" s="45" t="s">
        <v>773</v>
      </c>
      <c r="C1" s="45" t="s">
        <v>997</v>
      </c>
      <c r="D1" s="50" t="s">
        <v>999</v>
      </c>
      <c r="E1" s="42"/>
    </row>
    <row r="2" spans="1:5" x14ac:dyDescent="0.25">
      <c r="A2" s="46">
        <v>701001</v>
      </c>
      <c r="B2" s="47" t="s">
        <v>774</v>
      </c>
      <c r="C2" s="48">
        <v>3</v>
      </c>
      <c r="D2" s="51">
        <f>C2/$C$396</f>
        <v>5.0539083557951485E-4</v>
      </c>
    </row>
    <row r="3" spans="1:5" x14ac:dyDescent="0.25">
      <c r="A3" s="46">
        <v>701002</v>
      </c>
      <c r="B3" s="47" t="s">
        <v>775</v>
      </c>
      <c r="C3" s="48">
        <v>2</v>
      </c>
      <c r="D3" s="51">
        <f t="shared" ref="D3:D66" si="0">C3/$C$396</f>
        <v>3.3692722371967657E-4</v>
      </c>
    </row>
    <row r="4" spans="1:5" x14ac:dyDescent="0.25">
      <c r="A4" s="46">
        <v>701004</v>
      </c>
      <c r="B4" s="47" t="s">
        <v>776</v>
      </c>
      <c r="C4" s="48">
        <v>2</v>
      </c>
      <c r="D4" s="51">
        <f t="shared" si="0"/>
        <v>3.3692722371967657E-4</v>
      </c>
    </row>
    <row r="5" spans="1:5" x14ac:dyDescent="0.25">
      <c r="A5" s="46">
        <v>701008</v>
      </c>
      <c r="B5" s="47" t="s">
        <v>777</v>
      </c>
      <c r="C5" s="48">
        <v>3</v>
      </c>
      <c r="D5" s="51">
        <f t="shared" si="0"/>
        <v>5.0539083557951485E-4</v>
      </c>
    </row>
    <row r="6" spans="1:5" x14ac:dyDescent="0.25">
      <c r="A6" s="46">
        <v>701009</v>
      </c>
      <c r="B6" s="47" t="s">
        <v>778</v>
      </c>
      <c r="C6" s="48">
        <v>4</v>
      </c>
      <c r="D6" s="51">
        <f t="shared" si="0"/>
        <v>6.7385444743935314E-4</v>
      </c>
    </row>
    <row r="7" spans="1:5" x14ac:dyDescent="0.25">
      <c r="A7" s="46">
        <v>701010</v>
      </c>
      <c r="B7" s="47" t="s">
        <v>779</v>
      </c>
      <c r="C7" s="48">
        <v>3</v>
      </c>
      <c r="D7" s="51">
        <f t="shared" si="0"/>
        <v>5.0539083557951485E-4</v>
      </c>
    </row>
    <row r="8" spans="1:5" x14ac:dyDescent="0.25">
      <c r="A8" s="46">
        <v>701011</v>
      </c>
      <c r="B8" s="47" t="s">
        <v>780</v>
      </c>
      <c r="C8" s="48">
        <v>4</v>
      </c>
      <c r="D8" s="51">
        <f t="shared" si="0"/>
        <v>6.7385444743935314E-4</v>
      </c>
    </row>
    <row r="9" spans="1:5" x14ac:dyDescent="0.25">
      <c r="A9" s="46">
        <v>701014</v>
      </c>
      <c r="B9" s="47" t="s">
        <v>781</v>
      </c>
      <c r="C9" s="48">
        <v>3</v>
      </c>
      <c r="D9" s="51">
        <f t="shared" si="0"/>
        <v>5.0539083557951485E-4</v>
      </c>
    </row>
    <row r="10" spans="1:5" x14ac:dyDescent="0.25">
      <c r="A10" s="46">
        <v>701030</v>
      </c>
      <c r="B10" s="47" t="s">
        <v>782</v>
      </c>
      <c r="C10" s="48">
        <v>2</v>
      </c>
      <c r="D10" s="51">
        <f t="shared" si="0"/>
        <v>3.3692722371967657E-4</v>
      </c>
    </row>
    <row r="11" spans="1:5" x14ac:dyDescent="0.25">
      <c r="A11" s="46">
        <v>701041</v>
      </c>
      <c r="B11" s="47" t="s">
        <v>783</v>
      </c>
      <c r="C11" s="48">
        <v>2</v>
      </c>
      <c r="D11" s="51">
        <f t="shared" si="0"/>
        <v>3.3692722371967657E-4</v>
      </c>
    </row>
    <row r="12" spans="1:5" x14ac:dyDescent="0.25">
      <c r="A12" s="46">
        <v>701052</v>
      </c>
      <c r="B12" s="47" t="s">
        <v>784</v>
      </c>
      <c r="C12" s="48">
        <v>3</v>
      </c>
      <c r="D12" s="51">
        <f t="shared" si="0"/>
        <v>5.0539083557951485E-4</v>
      </c>
    </row>
    <row r="13" spans="1:5" x14ac:dyDescent="0.25">
      <c r="A13" s="46">
        <v>701055</v>
      </c>
      <c r="B13" s="47" t="s">
        <v>785</v>
      </c>
      <c r="C13" s="48">
        <v>2</v>
      </c>
      <c r="D13" s="51">
        <f t="shared" si="0"/>
        <v>3.3692722371967657E-4</v>
      </c>
    </row>
    <row r="14" spans="1:5" x14ac:dyDescent="0.25">
      <c r="A14" s="46">
        <v>701062</v>
      </c>
      <c r="B14" s="47" t="s">
        <v>786</v>
      </c>
      <c r="C14" s="48">
        <v>2</v>
      </c>
      <c r="D14" s="51">
        <f t="shared" si="0"/>
        <v>3.3692722371967657E-4</v>
      </c>
    </row>
    <row r="15" spans="1:5" x14ac:dyDescent="0.25">
      <c r="A15" s="46">
        <v>710100</v>
      </c>
      <c r="B15" s="47" t="s">
        <v>181</v>
      </c>
      <c r="C15" s="47">
        <v>18</v>
      </c>
      <c r="D15" s="51">
        <f t="shared" si="0"/>
        <v>3.0323450134770889E-3</v>
      </c>
    </row>
    <row r="16" spans="1:5" x14ac:dyDescent="0.25">
      <c r="A16" s="46">
        <v>711000</v>
      </c>
      <c r="B16" s="47" t="s">
        <v>184</v>
      </c>
      <c r="C16" s="47">
        <v>4</v>
      </c>
      <c r="D16" s="51">
        <f t="shared" si="0"/>
        <v>6.7385444743935314E-4</v>
      </c>
    </row>
    <row r="17" spans="1:4" x14ac:dyDescent="0.25">
      <c r="A17" s="46">
        <v>711001</v>
      </c>
      <c r="B17" s="47" t="s">
        <v>185</v>
      </c>
      <c r="C17" s="47">
        <v>1</v>
      </c>
      <c r="D17" s="51">
        <f t="shared" si="0"/>
        <v>1.6846361185983828E-4</v>
      </c>
    </row>
    <row r="18" spans="1:4" x14ac:dyDescent="0.25">
      <c r="A18" s="46">
        <v>711100</v>
      </c>
      <c r="B18" s="47" t="s">
        <v>186</v>
      </c>
      <c r="C18" s="47">
        <v>16</v>
      </c>
      <c r="D18" s="51">
        <f t="shared" si="0"/>
        <v>2.6954177897574125E-3</v>
      </c>
    </row>
    <row r="19" spans="1:4" x14ac:dyDescent="0.25">
      <c r="A19" s="46">
        <v>712000</v>
      </c>
      <c r="B19" s="47" t="s">
        <v>188</v>
      </c>
      <c r="C19" s="47">
        <v>9</v>
      </c>
      <c r="D19" s="51">
        <f t="shared" si="0"/>
        <v>1.5161725067385444E-3</v>
      </c>
    </row>
    <row r="20" spans="1:4" x14ac:dyDescent="0.25">
      <c r="A20" s="46">
        <v>713000</v>
      </c>
      <c r="B20" s="47" t="s">
        <v>189</v>
      </c>
      <c r="C20" s="47">
        <v>5</v>
      </c>
      <c r="D20" s="51">
        <f t="shared" si="0"/>
        <v>8.4231805929919142E-4</v>
      </c>
    </row>
    <row r="21" spans="1:4" x14ac:dyDescent="0.25">
      <c r="A21" s="46">
        <v>714000</v>
      </c>
      <c r="B21" s="47" t="s">
        <v>190</v>
      </c>
      <c r="C21" s="47">
        <v>10</v>
      </c>
      <c r="D21" s="51">
        <f t="shared" si="0"/>
        <v>1.6846361185983828E-3</v>
      </c>
    </row>
    <row r="22" spans="1:4" x14ac:dyDescent="0.25">
      <c r="A22" s="46">
        <v>714100</v>
      </c>
      <c r="B22" s="47" t="s">
        <v>787</v>
      </c>
      <c r="C22" s="47">
        <v>6</v>
      </c>
      <c r="D22" s="51">
        <f t="shared" si="0"/>
        <v>1.0107816711590297E-3</v>
      </c>
    </row>
    <row r="23" spans="1:4" x14ac:dyDescent="0.25">
      <c r="A23" s="46">
        <v>716000</v>
      </c>
      <c r="B23" s="47" t="s">
        <v>192</v>
      </c>
      <c r="C23" s="47">
        <v>5</v>
      </c>
      <c r="D23" s="51">
        <f t="shared" si="0"/>
        <v>8.4231805929919142E-4</v>
      </c>
    </row>
    <row r="24" spans="1:4" x14ac:dyDescent="0.25">
      <c r="A24" s="46">
        <v>720000</v>
      </c>
      <c r="B24" s="47" t="s">
        <v>193</v>
      </c>
      <c r="C24" s="47">
        <v>7</v>
      </c>
      <c r="D24" s="51">
        <f t="shared" si="0"/>
        <v>1.1792452830188679E-3</v>
      </c>
    </row>
    <row r="25" spans="1:4" x14ac:dyDescent="0.25">
      <c r="A25" s="46">
        <v>720001</v>
      </c>
      <c r="B25" s="47" t="s">
        <v>788</v>
      </c>
      <c r="C25" s="47">
        <v>0</v>
      </c>
      <c r="D25" s="51">
        <f t="shared" si="0"/>
        <v>0</v>
      </c>
    </row>
    <row r="26" spans="1:4" x14ac:dyDescent="0.25">
      <c r="A26" s="46">
        <v>720300</v>
      </c>
      <c r="B26" s="47" t="s">
        <v>194</v>
      </c>
      <c r="C26" s="47">
        <v>11</v>
      </c>
      <c r="D26" s="51">
        <f t="shared" si="0"/>
        <v>1.853099730458221E-3</v>
      </c>
    </row>
    <row r="27" spans="1:4" x14ac:dyDescent="0.25">
      <c r="A27" s="46">
        <v>720301</v>
      </c>
      <c r="B27" s="47" t="s">
        <v>789</v>
      </c>
      <c r="C27" s="47">
        <v>8</v>
      </c>
      <c r="D27" s="51">
        <f t="shared" si="0"/>
        <v>1.3477088948787063E-3</v>
      </c>
    </row>
    <row r="28" spans="1:4" x14ac:dyDescent="0.25">
      <c r="A28" s="46">
        <v>720305</v>
      </c>
      <c r="B28" s="47" t="s">
        <v>198</v>
      </c>
      <c r="C28" s="47">
        <v>40</v>
      </c>
      <c r="D28" s="51">
        <f t="shared" si="0"/>
        <v>6.7385444743935314E-3</v>
      </c>
    </row>
    <row r="29" spans="1:4" x14ac:dyDescent="0.25">
      <c r="A29" s="46">
        <v>720310</v>
      </c>
      <c r="B29" s="47" t="s">
        <v>790</v>
      </c>
      <c r="C29" s="47">
        <v>1</v>
      </c>
      <c r="D29" s="51">
        <f t="shared" si="0"/>
        <v>1.6846361185983828E-4</v>
      </c>
    </row>
    <row r="30" spans="1:4" x14ac:dyDescent="0.25">
      <c r="A30" s="46">
        <v>720320</v>
      </c>
      <c r="B30" s="47" t="s">
        <v>201</v>
      </c>
      <c r="C30" s="47">
        <v>3</v>
      </c>
      <c r="D30" s="51">
        <f t="shared" si="0"/>
        <v>5.0539083557951485E-4</v>
      </c>
    </row>
    <row r="31" spans="1:4" x14ac:dyDescent="0.25">
      <c r="A31" s="46">
        <v>720400</v>
      </c>
      <c r="B31" s="47" t="s">
        <v>791</v>
      </c>
      <c r="C31" s="47">
        <v>1</v>
      </c>
      <c r="D31" s="51">
        <f t="shared" si="0"/>
        <v>1.6846361185983828E-4</v>
      </c>
    </row>
    <row r="32" spans="1:4" x14ac:dyDescent="0.25">
      <c r="A32" s="46">
        <v>721000</v>
      </c>
      <c r="B32" s="47" t="s">
        <v>202</v>
      </c>
      <c r="C32" s="47">
        <v>39</v>
      </c>
      <c r="D32" s="51">
        <f t="shared" si="0"/>
        <v>6.5700808625336928E-3</v>
      </c>
    </row>
    <row r="33" spans="1:4" x14ac:dyDescent="0.25">
      <c r="A33" s="46">
        <v>723000</v>
      </c>
      <c r="B33" s="47" t="s">
        <v>203</v>
      </c>
      <c r="C33" s="47">
        <v>11</v>
      </c>
      <c r="D33" s="51">
        <f t="shared" si="0"/>
        <v>1.853099730458221E-3</v>
      </c>
    </row>
    <row r="34" spans="1:4" x14ac:dyDescent="0.25">
      <c r="A34" s="46">
        <v>730000</v>
      </c>
      <c r="B34" s="47" t="s">
        <v>204</v>
      </c>
      <c r="C34" s="47">
        <v>9</v>
      </c>
      <c r="D34" s="51">
        <f t="shared" si="0"/>
        <v>1.5161725067385444E-3</v>
      </c>
    </row>
    <row r="35" spans="1:4" x14ac:dyDescent="0.25">
      <c r="A35" s="46">
        <v>731000</v>
      </c>
      <c r="B35" s="47" t="s">
        <v>206</v>
      </c>
      <c r="C35" s="47">
        <v>7</v>
      </c>
      <c r="D35" s="51">
        <f t="shared" si="0"/>
        <v>1.1792452830188679E-3</v>
      </c>
    </row>
    <row r="36" spans="1:4" x14ac:dyDescent="0.25">
      <c r="A36" s="46">
        <v>731040</v>
      </c>
      <c r="B36" s="47" t="s">
        <v>792</v>
      </c>
      <c r="C36" s="47">
        <v>17</v>
      </c>
      <c r="D36" s="51">
        <f t="shared" si="0"/>
        <v>2.8638814016172507E-3</v>
      </c>
    </row>
    <row r="37" spans="1:4" x14ac:dyDescent="0.25">
      <c r="A37" s="46">
        <v>731050</v>
      </c>
      <c r="B37" s="47" t="s">
        <v>793</v>
      </c>
      <c r="C37" s="47">
        <v>57</v>
      </c>
      <c r="D37" s="51">
        <f t="shared" si="0"/>
        <v>9.6024258760107825E-3</v>
      </c>
    </row>
    <row r="38" spans="1:4" x14ac:dyDescent="0.25">
      <c r="A38" s="46">
        <v>731051</v>
      </c>
      <c r="B38" s="47" t="s">
        <v>794</v>
      </c>
      <c r="C38" s="47">
        <v>2</v>
      </c>
      <c r="D38" s="51">
        <f t="shared" si="0"/>
        <v>3.3692722371967657E-4</v>
      </c>
    </row>
    <row r="39" spans="1:4" x14ac:dyDescent="0.25">
      <c r="A39" s="46">
        <v>731060</v>
      </c>
      <c r="B39" s="47" t="s">
        <v>795</v>
      </c>
      <c r="C39" s="47">
        <v>75</v>
      </c>
      <c r="D39" s="51">
        <f t="shared" si="0"/>
        <v>1.2634770889487871E-2</v>
      </c>
    </row>
    <row r="40" spans="1:4" x14ac:dyDescent="0.25">
      <c r="A40" s="46">
        <v>732000</v>
      </c>
      <c r="B40" s="47" t="s">
        <v>796</v>
      </c>
      <c r="C40" s="47">
        <v>5</v>
      </c>
      <c r="D40" s="51">
        <f t="shared" si="0"/>
        <v>8.4231805929919142E-4</v>
      </c>
    </row>
    <row r="41" spans="1:4" x14ac:dyDescent="0.25">
      <c r="A41" s="46">
        <v>732100</v>
      </c>
      <c r="B41" s="47" t="s">
        <v>212</v>
      </c>
      <c r="C41" s="47">
        <v>58</v>
      </c>
      <c r="D41" s="51">
        <f t="shared" si="0"/>
        <v>9.7708894878706203E-3</v>
      </c>
    </row>
    <row r="42" spans="1:4" x14ac:dyDescent="0.25">
      <c r="A42" s="46">
        <v>732200</v>
      </c>
      <c r="B42" s="47" t="s">
        <v>213</v>
      </c>
      <c r="C42" s="47">
        <v>47</v>
      </c>
      <c r="D42" s="51">
        <f t="shared" si="0"/>
        <v>7.9177897574123982E-3</v>
      </c>
    </row>
    <row r="43" spans="1:4" x14ac:dyDescent="0.25">
      <c r="A43" s="46">
        <v>732400</v>
      </c>
      <c r="B43" s="47" t="s">
        <v>214</v>
      </c>
      <c r="C43" s="47">
        <v>48</v>
      </c>
      <c r="D43" s="51">
        <f t="shared" si="0"/>
        <v>8.0862533692722376E-3</v>
      </c>
    </row>
    <row r="44" spans="1:4" x14ac:dyDescent="0.25">
      <c r="A44" s="46">
        <v>733100</v>
      </c>
      <c r="B44" s="47" t="s">
        <v>216</v>
      </c>
      <c r="C44" s="47">
        <v>44</v>
      </c>
      <c r="D44" s="51">
        <f t="shared" si="0"/>
        <v>7.4123989218328841E-3</v>
      </c>
    </row>
    <row r="45" spans="1:4" x14ac:dyDescent="0.25">
      <c r="A45" s="46">
        <v>740000</v>
      </c>
      <c r="B45" s="47" t="s">
        <v>217</v>
      </c>
      <c r="C45" s="47">
        <v>1</v>
      </c>
      <c r="D45" s="51">
        <f t="shared" si="0"/>
        <v>1.6846361185983828E-4</v>
      </c>
    </row>
    <row r="46" spans="1:4" x14ac:dyDescent="0.25">
      <c r="A46" s="46">
        <v>740002</v>
      </c>
      <c r="B46" s="47" t="s">
        <v>218</v>
      </c>
      <c r="C46" s="47">
        <v>12</v>
      </c>
      <c r="D46" s="51">
        <f t="shared" si="0"/>
        <v>2.0215633423180594E-3</v>
      </c>
    </row>
    <row r="47" spans="1:4" x14ac:dyDescent="0.25">
      <c r="A47" s="46">
        <v>740005</v>
      </c>
      <c r="B47" s="47" t="s">
        <v>797</v>
      </c>
      <c r="C47" s="47">
        <v>4</v>
      </c>
      <c r="D47" s="51">
        <f t="shared" si="0"/>
        <v>6.7385444743935314E-4</v>
      </c>
    </row>
    <row r="48" spans="1:4" x14ac:dyDescent="0.25">
      <c r="A48" s="46">
        <v>740014</v>
      </c>
      <c r="B48" s="47" t="s">
        <v>798</v>
      </c>
      <c r="C48" s="47">
        <v>55</v>
      </c>
      <c r="D48" s="51">
        <f t="shared" si="0"/>
        <v>9.2654986522911053E-3</v>
      </c>
    </row>
    <row r="49" spans="1:4" x14ac:dyDescent="0.25">
      <c r="A49" s="46">
        <v>740015</v>
      </c>
      <c r="B49" s="47" t="s">
        <v>221</v>
      </c>
      <c r="C49" s="47">
        <v>114</v>
      </c>
      <c r="D49" s="51">
        <f t="shared" si="0"/>
        <v>1.9204851752021565E-2</v>
      </c>
    </row>
    <row r="50" spans="1:4" x14ac:dyDescent="0.25">
      <c r="A50" s="46">
        <v>740030</v>
      </c>
      <c r="B50" s="47" t="s">
        <v>222</v>
      </c>
      <c r="C50" s="47">
        <v>3</v>
      </c>
      <c r="D50" s="51">
        <f t="shared" si="0"/>
        <v>5.0539083557951485E-4</v>
      </c>
    </row>
    <row r="51" spans="1:4" x14ac:dyDescent="0.25">
      <c r="A51" s="46">
        <v>741000</v>
      </c>
      <c r="B51" s="47" t="s">
        <v>224</v>
      </c>
      <c r="C51" s="47">
        <v>36</v>
      </c>
      <c r="D51" s="51">
        <f t="shared" si="0"/>
        <v>6.0646900269541778E-3</v>
      </c>
    </row>
    <row r="52" spans="1:4" x14ac:dyDescent="0.25">
      <c r="A52" s="46">
        <v>742000</v>
      </c>
      <c r="B52" s="47" t="s">
        <v>225</v>
      </c>
      <c r="C52" s="47">
        <v>13</v>
      </c>
      <c r="D52" s="51">
        <f t="shared" si="0"/>
        <v>2.1900269541778976E-3</v>
      </c>
    </row>
    <row r="53" spans="1:4" x14ac:dyDescent="0.25">
      <c r="A53" s="46">
        <v>742001</v>
      </c>
      <c r="B53" s="47" t="s">
        <v>799</v>
      </c>
      <c r="C53" s="47">
        <v>2</v>
      </c>
      <c r="D53" s="51">
        <f t="shared" si="0"/>
        <v>3.3692722371967657E-4</v>
      </c>
    </row>
    <row r="54" spans="1:4" x14ac:dyDescent="0.25">
      <c r="A54" s="46">
        <v>742020</v>
      </c>
      <c r="B54" s="47" t="s">
        <v>227</v>
      </c>
      <c r="C54" s="47">
        <v>3</v>
      </c>
      <c r="D54" s="51">
        <f t="shared" si="0"/>
        <v>5.0539083557951485E-4</v>
      </c>
    </row>
    <row r="55" spans="1:4" x14ac:dyDescent="0.25">
      <c r="A55" s="46">
        <v>742030</v>
      </c>
      <c r="B55" s="47" t="s">
        <v>228</v>
      </c>
      <c r="C55" s="47">
        <v>3</v>
      </c>
      <c r="D55" s="51">
        <f t="shared" si="0"/>
        <v>5.0539083557951485E-4</v>
      </c>
    </row>
    <row r="56" spans="1:4" x14ac:dyDescent="0.25">
      <c r="A56" s="46">
        <v>742050</v>
      </c>
      <c r="B56" s="47" t="s">
        <v>800</v>
      </c>
      <c r="C56" s="47">
        <v>98</v>
      </c>
      <c r="D56" s="51">
        <f t="shared" si="0"/>
        <v>1.6509433962264151E-2</v>
      </c>
    </row>
    <row r="57" spans="1:4" x14ac:dyDescent="0.25">
      <c r="A57" s="46">
        <v>743000</v>
      </c>
      <c r="B57" s="47" t="s">
        <v>801</v>
      </c>
      <c r="C57" s="47">
        <v>7</v>
      </c>
      <c r="D57" s="51">
        <f t="shared" si="0"/>
        <v>1.1792452830188679E-3</v>
      </c>
    </row>
    <row r="58" spans="1:4" x14ac:dyDescent="0.25">
      <c r="A58" s="46">
        <v>744000</v>
      </c>
      <c r="B58" s="47" t="s">
        <v>231</v>
      </c>
      <c r="C58" s="47">
        <v>11</v>
      </c>
      <c r="D58" s="51">
        <f t="shared" si="0"/>
        <v>1.853099730458221E-3</v>
      </c>
    </row>
    <row r="59" spans="1:4" x14ac:dyDescent="0.25">
      <c r="A59" s="46">
        <v>744021</v>
      </c>
      <c r="B59" s="47" t="s">
        <v>232</v>
      </c>
      <c r="C59" s="47">
        <v>12</v>
      </c>
      <c r="D59" s="51">
        <f t="shared" si="0"/>
        <v>2.0215633423180594E-3</v>
      </c>
    </row>
    <row r="60" spans="1:4" x14ac:dyDescent="0.25">
      <c r="A60" s="46">
        <v>744030</v>
      </c>
      <c r="B60" s="47" t="s">
        <v>233</v>
      </c>
      <c r="C60" s="47">
        <v>18</v>
      </c>
      <c r="D60" s="51">
        <f t="shared" si="0"/>
        <v>3.0323450134770889E-3</v>
      </c>
    </row>
    <row r="61" spans="1:4" x14ac:dyDescent="0.25">
      <c r="A61" s="46">
        <v>745000</v>
      </c>
      <c r="B61" s="47" t="s">
        <v>234</v>
      </c>
      <c r="C61" s="47">
        <v>3</v>
      </c>
      <c r="D61" s="51">
        <f t="shared" si="0"/>
        <v>5.0539083557951485E-4</v>
      </c>
    </row>
    <row r="62" spans="1:4" x14ac:dyDescent="0.25">
      <c r="A62" s="46">
        <v>746000</v>
      </c>
      <c r="B62" s="47" t="s">
        <v>235</v>
      </c>
      <c r="C62" s="47">
        <v>3</v>
      </c>
      <c r="D62" s="51">
        <f t="shared" si="0"/>
        <v>5.0539083557951485E-4</v>
      </c>
    </row>
    <row r="63" spans="1:4" x14ac:dyDescent="0.25">
      <c r="A63" s="46">
        <v>749000</v>
      </c>
      <c r="B63" s="47" t="s">
        <v>236</v>
      </c>
      <c r="C63" s="47">
        <v>4</v>
      </c>
      <c r="D63" s="51">
        <f t="shared" si="0"/>
        <v>6.7385444743935314E-4</v>
      </c>
    </row>
    <row r="64" spans="1:4" x14ac:dyDescent="0.25">
      <c r="A64" s="46">
        <v>750000</v>
      </c>
      <c r="B64" s="47" t="s">
        <v>238</v>
      </c>
      <c r="C64" s="47">
        <v>1</v>
      </c>
      <c r="D64" s="51">
        <f t="shared" si="0"/>
        <v>1.6846361185983828E-4</v>
      </c>
    </row>
    <row r="65" spans="1:4" x14ac:dyDescent="0.25">
      <c r="A65" s="46">
        <v>751000</v>
      </c>
      <c r="B65" s="47" t="s">
        <v>239</v>
      </c>
      <c r="C65" s="47">
        <v>2</v>
      </c>
      <c r="D65" s="51">
        <f t="shared" si="0"/>
        <v>3.3692722371967657E-4</v>
      </c>
    </row>
    <row r="66" spans="1:4" x14ac:dyDescent="0.25">
      <c r="A66" s="46">
        <v>751110</v>
      </c>
      <c r="B66" s="47" t="s">
        <v>240</v>
      </c>
      <c r="C66" s="47">
        <v>2</v>
      </c>
      <c r="D66" s="51">
        <f t="shared" si="0"/>
        <v>3.3692722371967657E-4</v>
      </c>
    </row>
    <row r="67" spans="1:4" x14ac:dyDescent="0.25">
      <c r="A67" s="46">
        <v>751200</v>
      </c>
      <c r="B67" s="47" t="s">
        <v>802</v>
      </c>
      <c r="C67" s="47">
        <v>14</v>
      </c>
      <c r="D67" s="51">
        <f t="shared" ref="D67:D130" si="1">C67/$C$396</f>
        <v>2.3584905660377358E-3</v>
      </c>
    </row>
    <row r="68" spans="1:4" x14ac:dyDescent="0.25">
      <c r="A68" s="46">
        <v>751201</v>
      </c>
      <c r="B68" s="47" t="s">
        <v>803</v>
      </c>
      <c r="C68" s="47">
        <v>3</v>
      </c>
      <c r="D68" s="51">
        <f t="shared" si="1"/>
        <v>5.0539083557951485E-4</v>
      </c>
    </row>
    <row r="69" spans="1:4" x14ac:dyDescent="0.25">
      <c r="A69" s="46">
        <v>751202</v>
      </c>
      <c r="B69" s="47" t="s">
        <v>804</v>
      </c>
      <c r="C69" s="47">
        <v>1</v>
      </c>
      <c r="D69" s="51">
        <f t="shared" si="1"/>
        <v>1.6846361185983828E-4</v>
      </c>
    </row>
    <row r="70" spans="1:4" x14ac:dyDescent="0.25">
      <c r="A70" s="46">
        <v>751203</v>
      </c>
      <c r="B70" s="47" t="s">
        <v>805</v>
      </c>
      <c r="C70" s="47">
        <v>1</v>
      </c>
      <c r="D70" s="51">
        <f t="shared" si="1"/>
        <v>1.6846361185983828E-4</v>
      </c>
    </row>
    <row r="71" spans="1:4" x14ac:dyDescent="0.25">
      <c r="A71" s="46">
        <v>751204</v>
      </c>
      <c r="B71" s="47" t="s">
        <v>806</v>
      </c>
      <c r="C71" s="47">
        <v>3</v>
      </c>
      <c r="D71" s="51">
        <f t="shared" si="1"/>
        <v>5.0539083557951485E-4</v>
      </c>
    </row>
    <row r="72" spans="1:4" x14ac:dyDescent="0.25">
      <c r="A72" s="46">
        <v>751206</v>
      </c>
      <c r="B72" s="47" t="s">
        <v>807</v>
      </c>
      <c r="C72" s="47">
        <v>0</v>
      </c>
      <c r="D72" s="51">
        <f t="shared" si="1"/>
        <v>0</v>
      </c>
    </row>
    <row r="73" spans="1:4" x14ac:dyDescent="0.25">
      <c r="A73" s="46">
        <v>751209</v>
      </c>
      <c r="B73" s="47" t="s">
        <v>808</v>
      </c>
      <c r="C73" s="47">
        <v>2</v>
      </c>
      <c r="D73" s="51">
        <f t="shared" si="1"/>
        <v>3.3692722371967657E-4</v>
      </c>
    </row>
    <row r="74" spans="1:4" x14ac:dyDescent="0.25">
      <c r="A74" s="46">
        <v>751210</v>
      </c>
      <c r="B74" s="47" t="s">
        <v>809</v>
      </c>
      <c r="C74" s="47">
        <v>1</v>
      </c>
      <c r="D74" s="51">
        <f t="shared" si="1"/>
        <v>1.6846361185983828E-4</v>
      </c>
    </row>
    <row r="75" spans="1:4" x14ac:dyDescent="0.25">
      <c r="A75" s="46">
        <v>751212</v>
      </c>
      <c r="B75" s="47" t="s">
        <v>248</v>
      </c>
      <c r="C75" s="47">
        <v>94</v>
      </c>
      <c r="D75" s="51">
        <f t="shared" si="1"/>
        <v>1.5835579514824796E-2</v>
      </c>
    </row>
    <row r="76" spans="1:4" x14ac:dyDescent="0.25">
      <c r="A76" s="46">
        <v>751213</v>
      </c>
      <c r="B76" s="47" t="s">
        <v>249</v>
      </c>
      <c r="C76" s="47">
        <v>3</v>
      </c>
      <c r="D76" s="51">
        <f t="shared" si="1"/>
        <v>5.0539083557951485E-4</v>
      </c>
    </row>
    <row r="77" spans="1:4" x14ac:dyDescent="0.25">
      <c r="A77" s="46">
        <v>751214</v>
      </c>
      <c r="B77" s="47" t="s">
        <v>810</v>
      </c>
      <c r="C77" s="47">
        <v>2</v>
      </c>
      <c r="D77" s="51">
        <f t="shared" si="1"/>
        <v>3.3692722371967657E-4</v>
      </c>
    </row>
    <row r="78" spans="1:4" x14ac:dyDescent="0.25">
      <c r="A78" s="46">
        <v>751215</v>
      </c>
      <c r="B78" s="47" t="s">
        <v>811</v>
      </c>
      <c r="C78" s="47">
        <v>4</v>
      </c>
      <c r="D78" s="51">
        <f t="shared" si="1"/>
        <v>6.7385444743935314E-4</v>
      </c>
    </row>
    <row r="79" spans="1:4" x14ac:dyDescent="0.25">
      <c r="A79" s="46">
        <v>751500</v>
      </c>
      <c r="B79" s="47" t="s">
        <v>252</v>
      </c>
      <c r="C79" s="47">
        <v>1</v>
      </c>
      <c r="D79" s="51">
        <f t="shared" si="1"/>
        <v>1.6846361185983828E-4</v>
      </c>
    </row>
    <row r="80" spans="1:4" x14ac:dyDescent="0.25">
      <c r="A80" s="46">
        <v>752000</v>
      </c>
      <c r="B80" s="47" t="s">
        <v>253</v>
      </c>
      <c r="C80" s="47">
        <v>26</v>
      </c>
      <c r="D80" s="51">
        <f t="shared" si="1"/>
        <v>4.3800539083557952E-3</v>
      </c>
    </row>
    <row r="81" spans="1:4" x14ac:dyDescent="0.25">
      <c r="A81" s="46">
        <v>752100</v>
      </c>
      <c r="B81" s="47" t="s">
        <v>254</v>
      </c>
      <c r="C81" s="47">
        <v>82</v>
      </c>
      <c r="D81" s="51">
        <f t="shared" si="1"/>
        <v>1.3814016172506738E-2</v>
      </c>
    </row>
    <row r="82" spans="1:4" x14ac:dyDescent="0.25">
      <c r="A82" s="46">
        <v>753000</v>
      </c>
      <c r="B82" s="47" t="s">
        <v>255</v>
      </c>
      <c r="C82" s="47">
        <v>14</v>
      </c>
      <c r="D82" s="51">
        <f t="shared" si="1"/>
        <v>2.3584905660377358E-3</v>
      </c>
    </row>
    <row r="83" spans="1:4" x14ac:dyDescent="0.25">
      <c r="A83" s="46">
        <v>760000</v>
      </c>
      <c r="B83" s="47" t="s">
        <v>256</v>
      </c>
      <c r="C83" s="47">
        <v>15</v>
      </c>
      <c r="D83" s="51">
        <f t="shared" si="1"/>
        <v>2.5269541778975739E-3</v>
      </c>
    </row>
    <row r="84" spans="1:4" x14ac:dyDescent="0.25">
      <c r="A84" s="46">
        <v>762000</v>
      </c>
      <c r="B84" s="47" t="s">
        <v>812</v>
      </c>
      <c r="C84" s="47">
        <v>18</v>
      </c>
      <c r="D84" s="51">
        <f t="shared" si="1"/>
        <v>3.0323450134770889E-3</v>
      </c>
    </row>
    <row r="85" spans="1:4" x14ac:dyDescent="0.25">
      <c r="A85" s="46">
        <v>762200</v>
      </c>
      <c r="B85" s="47" t="s">
        <v>259</v>
      </c>
      <c r="C85" s="47">
        <v>80</v>
      </c>
      <c r="D85" s="51">
        <f t="shared" si="1"/>
        <v>1.3477088948787063E-2</v>
      </c>
    </row>
    <row r="86" spans="1:4" x14ac:dyDescent="0.25">
      <c r="A86" s="46">
        <v>762300</v>
      </c>
      <c r="B86" s="47" t="s">
        <v>260</v>
      </c>
      <c r="C86" s="47">
        <v>64</v>
      </c>
      <c r="D86" s="51">
        <f t="shared" si="1"/>
        <v>1.078167115902965E-2</v>
      </c>
    </row>
    <row r="87" spans="1:4" x14ac:dyDescent="0.25">
      <c r="A87" s="46">
        <v>762400</v>
      </c>
      <c r="B87" s="47" t="s">
        <v>261</v>
      </c>
      <c r="C87" s="47">
        <v>82</v>
      </c>
      <c r="D87" s="51">
        <f t="shared" si="1"/>
        <v>1.3814016172506738E-2</v>
      </c>
    </row>
    <row r="88" spans="1:4" x14ac:dyDescent="0.25">
      <c r="A88" s="46">
        <v>762410</v>
      </c>
      <c r="B88" s="47" t="s">
        <v>813</v>
      </c>
      <c r="C88" s="47">
        <v>1</v>
      </c>
      <c r="D88" s="51">
        <f t="shared" si="1"/>
        <v>1.6846361185983828E-4</v>
      </c>
    </row>
    <row r="89" spans="1:4" x14ac:dyDescent="0.25">
      <c r="A89" s="46">
        <v>762411</v>
      </c>
      <c r="B89" s="47" t="s">
        <v>814</v>
      </c>
      <c r="C89" s="47">
        <v>1</v>
      </c>
      <c r="D89" s="51">
        <f t="shared" si="1"/>
        <v>1.6846361185983828E-4</v>
      </c>
    </row>
    <row r="90" spans="1:4" x14ac:dyDescent="0.25">
      <c r="A90" s="46">
        <v>762412</v>
      </c>
      <c r="B90" s="47" t="s">
        <v>815</v>
      </c>
      <c r="C90" s="47">
        <v>2</v>
      </c>
      <c r="D90" s="51">
        <f t="shared" si="1"/>
        <v>3.3692722371967657E-4</v>
      </c>
    </row>
    <row r="91" spans="1:4" x14ac:dyDescent="0.25">
      <c r="A91" s="46">
        <v>762500</v>
      </c>
      <c r="B91" s="47" t="s">
        <v>266</v>
      </c>
      <c r="C91" s="47">
        <v>19</v>
      </c>
      <c r="D91" s="51">
        <f t="shared" si="1"/>
        <v>3.2008086253369271E-3</v>
      </c>
    </row>
    <row r="92" spans="1:4" x14ac:dyDescent="0.25">
      <c r="A92" s="46">
        <v>762600</v>
      </c>
      <c r="B92" s="47" t="s">
        <v>267</v>
      </c>
      <c r="C92" s="47">
        <v>91</v>
      </c>
      <c r="D92" s="51">
        <f t="shared" si="1"/>
        <v>1.5330188679245283E-2</v>
      </c>
    </row>
    <row r="93" spans="1:4" x14ac:dyDescent="0.25">
      <c r="A93" s="46">
        <v>764000</v>
      </c>
      <c r="B93" s="47" t="s">
        <v>269</v>
      </c>
      <c r="C93" s="47">
        <v>27</v>
      </c>
      <c r="D93" s="51">
        <f t="shared" si="1"/>
        <v>4.5485175202156338E-3</v>
      </c>
    </row>
    <row r="94" spans="1:4" x14ac:dyDescent="0.25">
      <c r="A94" s="46">
        <v>764003</v>
      </c>
      <c r="B94" s="47" t="s">
        <v>816</v>
      </c>
      <c r="C94" s="47">
        <v>7</v>
      </c>
      <c r="D94" s="51">
        <f t="shared" si="1"/>
        <v>1.1792452830188679E-3</v>
      </c>
    </row>
    <row r="95" spans="1:4" x14ac:dyDescent="0.25">
      <c r="A95" s="46">
        <v>764100</v>
      </c>
      <c r="B95" s="47" t="s">
        <v>270</v>
      </c>
      <c r="C95" s="47">
        <v>12</v>
      </c>
      <c r="D95" s="51">
        <f t="shared" si="1"/>
        <v>2.0215633423180594E-3</v>
      </c>
    </row>
    <row r="96" spans="1:4" x14ac:dyDescent="0.25">
      <c r="A96" s="46">
        <v>764200</v>
      </c>
      <c r="B96" s="47" t="s">
        <v>271</v>
      </c>
      <c r="C96" s="47">
        <v>62</v>
      </c>
      <c r="D96" s="51">
        <f t="shared" si="1"/>
        <v>1.0444743935309973E-2</v>
      </c>
    </row>
    <row r="97" spans="1:4" x14ac:dyDescent="0.25">
      <c r="A97" s="46">
        <v>765000</v>
      </c>
      <c r="B97" s="47" t="s">
        <v>272</v>
      </c>
      <c r="C97" s="47">
        <v>16</v>
      </c>
      <c r="D97" s="51">
        <f t="shared" si="1"/>
        <v>2.6954177897574125E-3</v>
      </c>
    </row>
    <row r="98" spans="1:4" x14ac:dyDescent="0.25">
      <c r="A98" s="46">
        <v>765700</v>
      </c>
      <c r="B98" s="47" t="s">
        <v>273</v>
      </c>
      <c r="C98" s="47">
        <v>13</v>
      </c>
      <c r="D98" s="51">
        <f t="shared" si="1"/>
        <v>2.1900269541778976E-3</v>
      </c>
    </row>
    <row r="99" spans="1:4" x14ac:dyDescent="0.25">
      <c r="A99" s="46">
        <v>765701</v>
      </c>
      <c r="B99" s="47" t="s">
        <v>274</v>
      </c>
      <c r="C99" s="47">
        <v>40</v>
      </c>
      <c r="D99" s="51">
        <f t="shared" si="1"/>
        <v>6.7385444743935314E-3</v>
      </c>
    </row>
    <row r="100" spans="1:4" x14ac:dyDescent="0.25">
      <c r="A100" s="46">
        <v>765703</v>
      </c>
      <c r="B100" s="47" t="s">
        <v>275</v>
      </c>
      <c r="C100" s="47">
        <v>36</v>
      </c>
      <c r="D100" s="51">
        <f t="shared" si="1"/>
        <v>6.0646900269541778E-3</v>
      </c>
    </row>
    <row r="101" spans="1:4" x14ac:dyDescent="0.25">
      <c r="A101" s="46">
        <v>765704</v>
      </c>
      <c r="B101" s="47" t="s">
        <v>276</v>
      </c>
      <c r="C101" s="47">
        <v>52</v>
      </c>
      <c r="D101" s="51">
        <f t="shared" si="1"/>
        <v>8.7601078167115903E-3</v>
      </c>
    </row>
    <row r="102" spans="1:4" x14ac:dyDescent="0.25">
      <c r="A102" s="46">
        <v>765705</v>
      </c>
      <c r="B102" s="47" t="s">
        <v>277</v>
      </c>
      <c r="C102" s="47">
        <v>31</v>
      </c>
      <c r="D102" s="51">
        <f t="shared" si="1"/>
        <v>5.2223719676549865E-3</v>
      </c>
    </row>
    <row r="103" spans="1:4" x14ac:dyDescent="0.25">
      <c r="A103" s="46">
        <v>765706</v>
      </c>
      <c r="B103" s="47" t="s">
        <v>278</v>
      </c>
      <c r="C103" s="47">
        <v>23</v>
      </c>
      <c r="D103" s="51">
        <f t="shared" si="1"/>
        <v>3.8746630727762802E-3</v>
      </c>
    </row>
    <row r="104" spans="1:4" x14ac:dyDescent="0.25">
      <c r="A104" s="46">
        <v>765708</v>
      </c>
      <c r="B104" s="47" t="s">
        <v>279</v>
      </c>
      <c r="C104" s="47">
        <v>6</v>
      </c>
      <c r="D104" s="51">
        <f t="shared" si="1"/>
        <v>1.0107816711590297E-3</v>
      </c>
    </row>
    <row r="105" spans="1:4" x14ac:dyDescent="0.25">
      <c r="A105" s="46">
        <v>765709</v>
      </c>
      <c r="B105" s="47" t="s">
        <v>280</v>
      </c>
      <c r="C105" s="47">
        <v>1</v>
      </c>
      <c r="D105" s="51">
        <f t="shared" si="1"/>
        <v>1.6846361185983828E-4</v>
      </c>
    </row>
    <row r="106" spans="1:4" x14ac:dyDescent="0.25">
      <c r="A106" s="46">
        <v>765710</v>
      </c>
      <c r="B106" s="47" t="s">
        <v>817</v>
      </c>
      <c r="C106" s="47">
        <v>3</v>
      </c>
      <c r="D106" s="51">
        <f t="shared" si="1"/>
        <v>5.0539083557951485E-4</v>
      </c>
    </row>
    <row r="107" spans="1:4" x14ac:dyDescent="0.25">
      <c r="A107" s="46">
        <v>765720</v>
      </c>
      <c r="B107" s="47" t="s">
        <v>282</v>
      </c>
      <c r="C107" s="47">
        <v>135</v>
      </c>
      <c r="D107" s="51">
        <f t="shared" si="1"/>
        <v>2.2742587601078168E-2</v>
      </c>
    </row>
    <row r="108" spans="1:4" x14ac:dyDescent="0.25">
      <c r="A108" s="46">
        <v>765721</v>
      </c>
      <c r="B108" s="47" t="s">
        <v>283</v>
      </c>
      <c r="C108" s="47">
        <v>4</v>
      </c>
      <c r="D108" s="51">
        <f t="shared" si="1"/>
        <v>6.7385444743935314E-4</v>
      </c>
    </row>
    <row r="109" spans="1:4" x14ac:dyDescent="0.25">
      <c r="A109" s="46">
        <v>765730</v>
      </c>
      <c r="B109" s="47" t="s">
        <v>284</v>
      </c>
      <c r="C109" s="47">
        <v>2</v>
      </c>
      <c r="D109" s="51">
        <f t="shared" si="1"/>
        <v>3.3692722371967657E-4</v>
      </c>
    </row>
    <row r="110" spans="1:4" x14ac:dyDescent="0.25">
      <c r="A110" s="46">
        <v>765741</v>
      </c>
      <c r="B110" s="47" t="s">
        <v>285</v>
      </c>
      <c r="C110" s="47">
        <v>56</v>
      </c>
      <c r="D110" s="51">
        <f t="shared" si="1"/>
        <v>9.433962264150943E-3</v>
      </c>
    </row>
    <row r="111" spans="1:4" x14ac:dyDescent="0.25">
      <c r="A111" s="46">
        <v>767000</v>
      </c>
      <c r="B111" s="47" t="s">
        <v>286</v>
      </c>
      <c r="C111" s="47">
        <v>5</v>
      </c>
      <c r="D111" s="51">
        <f t="shared" si="1"/>
        <v>8.4231805929919142E-4</v>
      </c>
    </row>
    <row r="112" spans="1:4" x14ac:dyDescent="0.25">
      <c r="A112" s="46">
        <v>767100</v>
      </c>
      <c r="B112" s="47" t="s">
        <v>287</v>
      </c>
      <c r="C112" s="47">
        <v>13</v>
      </c>
      <c r="D112" s="51">
        <f t="shared" si="1"/>
        <v>2.1900269541778976E-3</v>
      </c>
    </row>
    <row r="113" spans="1:4" x14ac:dyDescent="0.25">
      <c r="A113" s="46">
        <v>767200</v>
      </c>
      <c r="B113" s="47" t="s">
        <v>288</v>
      </c>
      <c r="C113" s="47">
        <v>17</v>
      </c>
      <c r="D113" s="51">
        <f t="shared" si="1"/>
        <v>2.8638814016172507E-3</v>
      </c>
    </row>
    <row r="114" spans="1:4" x14ac:dyDescent="0.25">
      <c r="A114" s="46">
        <v>770000</v>
      </c>
      <c r="B114" s="47" t="s">
        <v>289</v>
      </c>
      <c r="C114" s="47">
        <v>7</v>
      </c>
      <c r="D114" s="51">
        <f t="shared" si="1"/>
        <v>1.1792452830188679E-3</v>
      </c>
    </row>
    <row r="115" spans="1:4" x14ac:dyDescent="0.25">
      <c r="A115" s="46">
        <v>770100</v>
      </c>
      <c r="B115" s="47" t="s">
        <v>758</v>
      </c>
      <c r="C115" s="47">
        <v>3</v>
      </c>
      <c r="D115" s="51">
        <f t="shared" si="1"/>
        <v>5.0539083557951485E-4</v>
      </c>
    </row>
    <row r="116" spans="1:4" x14ac:dyDescent="0.25">
      <c r="A116" s="46">
        <v>770200</v>
      </c>
      <c r="B116" s="47" t="s">
        <v>759</v>
      </c>
      <c r="C116" s="47">
        <v>2</v>
      </c>
      <c r="D116" s="51">
        <f t="shared" si="1"/>
        <v>3.3692722371967657E-4</v>
      </c>
    </row>
    <row r="117" spans="1:4" x14ac:dyDescent="0.25">
      <c r="A117" s="46">
        <v>771000</v>
      </c>
      <c r="B117" s="47" t="s">
        <v>818</v>
      </c>
      <c r="C117" s="47">
        <v>38</v>
      </c>
      <c r="D117" s="51">
        <f t="shared" si="1"/>
        <v>6.4016172506738541E-3</v>
      </c>
    </row>
    <row r="118" spans="1:4" x14ac:dyDescent="0.25">
      <c r="A118" s="46">
        <v>771100</v>
      </c>
      <c r="B118" s="47" t="s">
        <v>291</v>
      </c>
      <c r="C118" s="47">
        <v>85</v>
      </c>
      <c r="D118" s="51">
        <f t="shared" si="1"/>
        <v>1.4319407008086253E-2</v>
      </c>
    </row>
    <row r="119" spans="1:4" x14ac:dyDescent="0.25">
      <c r="A119" s="46">
        <v>771200</v>
      </c>
      <c r="B119" s="47" t="s">
        <v>819</v>
      </c>
      <c r="C119" s="47">
        <v>2</v>
      </c>
      <c r="D119" s="51">
        <f t="shared" si="1"/>
        <v>3.3692722371967657E-4</v>
      </c>
    </row>
    <row r="120" spans="1:4" x14ac:dyDescent="0.25">
      <c r="A120" s="46">
        <v>771201</v>
      </c>
      <c r="B120" s="47" t="s">
        <v>293</v>
      </c>
      <c r="C120" s="47">
        <v>3</v>
      </c>
      <c r="D120" s="51">
        <f t="shared" si="1"/>
        <v>5.0539083557951485E-4</v>
      </c>
    </row>
    <row r="121" spans="1:4" x14ac:dyDescent="0.25">
      <c r="A121" s="46">
        <v>771202</v>
      </c>
      <c r="B121" s="47" t="s">
        <v>294</v>
      </c>
      <c r="C121" s="47">
        <v>1</v>
      </c>
      <c r="D121" s="51">
        <f t="shared" si="1"/>
        <v>1.6846361185983828E-4</v>
      </c>
    </row>
    <row r="122" spans="1:4" x14ac:dyDescent="0.25">
      <c r="A122" s="46">
        <v>771210</v>
      </c>
      <c r="B122" s="47" t="s">
        <v>820</v>
      </c>
      <c r="C122" s="47">
        <v>16</v>
      </c>
      <c r="D122" s="51">
        <f t="shared" si="1"/>
        <v>2.6954177897574125E-3</v>
      </c>
    </row>
    <row r="123" spans="1:4" x14ac:dyDescent="0.25">
      <c r="A123" s="46">
        <v>771220</v>
      </c>
      <c r="B123" s="47" t="s">
        <v>821</v>
      </c>
      <c r="C123" s="47">
        <v>5</v>
      </c>
      <c r="D123" s="51">
        <f t="shared" si="1"/>
        <v>8.4231805929919142E-4</v>
      </c>
    </row>
    <row r="124" spans="1:4" x14ac:dyDescent="0.25">
      <c r="A124" s="46">
        <v>771230</v>
      </c>
      <c r="B124" s="47" t="s">
        <v>822</v>
      </c>
      <c r="C124" s="47">
        <v>5</v>
      </c>
      <c r="D124" s="51">
        <f t="shared" si="1"/>
        <v>8.4231805929919142E-4</v>
      </c>
    </row>
    <row r="125" spans="1:4" x14ac:dyDescent="0.25">
      <c r="A125" s="46">
        <v>771250</v>
      </c>
      <c r="B125" s="47" t="s">
        <v>823</v>
      </c>
      <c r="C125" s="47">
        <v>3</v>
      </c>
      <c r="D125" s="51">
        <f t="shared" si="1"/>
        <v>5.0539083557951485E-4</v>
      </c>
    </row>
    <row r="126" spans="1:4" x14ac:dyDescent="0.25">
      <c r="A126" s="46">
        <v>771260</v>
      </c>
      <c r="B126" s="47" t="s">
        <v>824</v>
      </c>
      <c r="C126" s="47">
        <v>2</v>
      </c>
      <c r="D126" s="51">
        <f t="shared" si="1"/>
        <v>3.3692722371967657E-4</v>
      </c>
    </row>
    <row r="127" spans="1:4" x14ac:dyDescent="0.25">
      <c r="A127" s="46">
        <v>771280</v>
      </c>
      <c r="B127" s="47" t="s">
        <v>300</v>
      </c>
      <c r="C127" s="47">
        <v>24</v>
      </c>
      <c r="D127" s="51">
        <f t="shared" si="1"/>
        <v>4.0431266846361188E-3</v>
      </c>
    </row>
    <row r="128" spans="1:4" x14ac:dyDescent="0.25">
      <c r="A128" s="46">
        <v>771290</v>
      </c>
      <c r="B128" s="47" t="s">
        <v>301</v>
      </c>
      <c r="C128" s="47">
        <v>3</v>
      </c>
      <c r="D128" s="51">
        <f t="shared" si="1"/>
        <v>5.0539083557951485E-4</v>
      </c>
    </row>
    <row r="129" spans="1:4" x14ac:dyDescent="0.25">
      <c r="A129" s="46">
        <v>771300</v>
      </c>
      <c r="B129" s="47" t="s">
        <v>302</v>
      </c>
      <c r="C129" s="47">
        <v>25</v>
      </c>
      <c r="D129" s="51">
        <f t="shared" si="1"/>
        <v>4.2115902964959566E-3</v>
      </c>
    </row>
    <row r="130" spans="1:4" x14ac:dyDescent="0.25">
      <c r="A130" s="46">
        <v>771600</v>
      </c>
      <c r="B130" s="47" t="s">
        <v>825</v>
      </c>
      <c r="C130" s="47">
        <v>2</v>
      </c>
      <c r="D130" s="51">
        <f t="shared" si="1"/>
        <v>3.3692722371967657E-4</v>
      </c>
    </row>
    <row r="131" spans="1:4" x14ac:dyDescent="0.25">
      <c r="A131" s="46">
        <v>772000</v>
      </c>
      <c r="B131" s="47" t="s">
        <v>304</v>
      </c>
      <c r="C131" s="47">
        <v>4</v>
      </c>
      <c r="D131" s="51">
        <f t="shared" ref="D131:D194" si="2">C131/$C$396</f>
        <v>6.7385444743935314E-4</v>
      </c>
    </row>
    <row r="132" spans="1:4" x14ac:dyDescent="0.25">
      <c r="A132" s="46">
        <v>772100</v>
      </c>
      <c r="B132" s="47" t="s">
        <v>305</v>
      </c>
      <c r="C132" s="47">
        <v>6</v>
      </c>
      <c r="D132" s="51">
        <f t="shared" si="2"/>
        <v>1.0107816711590297E-3</v>
      </c>
    </row>
    <row r="133" spans="1:4" x14ac:dyDescent="0.25">
      <c r="A133" s="46">
        <v>773000</v>
      </c>
      <c r="B133" s="47" t="s">
        <v>306</v>
      </c>
      <c r="C133" s="47">
        <v>2</v>
      </c>
      <c r="D133" s="51">
        <f t="shared" si="2"/>
        <v>3.3692722371967657E-4</v>
      </c>
    </row>
    <row r="134" spans="1:4" x14ac:dyDescent="0.25">
      <c r="A134" s="46">
        <v>773200</v>
      </c>
      <c r="B134" s="47" t="s">
        <v>307</v>
      </c>
      <c r="C134" s="47">
        <v>11</v>
      </c>
      <c r="D134" s="51">
        <f t="shared" si="2"/>
        <v>1.853099730458221E-3</v>
      </c>
    </row>
    <row r="135" spans="1:4" x14ac:dyDescent="0.25">
      <c r="A135" s="46">
        <v>776000</v>
      </c>
      <c r="B135" s="47" t="s">
        <v>826</v>
      </c>
      <c r="C135" s="47">
        <v>2</v>
      </c>
      <c r="D135" s="51">
        <f t="shared" si="2"/>
        <v>3.3692722371967657E-4</v>
      </c>
    </row>
    <row r="136" spans="1:4" x14ac:dyDescent="0.25">
      <c r="A136" s="46">
        <v>778000</v>
      </c>
      <c r="B136" s="47" t="s">
        <v>309</v>
      </c>
      <c r="C136" s="47">
        <v>8</v>
      </c>
      <c r="D136" s="51">
        <f t="shared" si="2"/>
        <v>1.3477088948787063E-3</v>
      </c>
    </row>
    <row r="137" spans="1:4" x14ac:dyDescent="0.25">
      <c r="A137" s="46">
        <v>779000</v>
      </c>
      <c r="B137" s="47" t="s">
        <v>310</v>
      </c>
      <c r="C137" s="47">
        <v>30</v>
      </c>
      <c r="D137" s="51">
        <f t="shared" si="2"/>
        <v>5.0539083557951479E-3</v>
      </c>
    </row>
    <row r="138" spans="1:4" x14ac:dyDescent="0.25">
      <c r="A138" s="46">
        <v>780000</v>
      </c>
      <c r="B138" s="47" t="s">
        <v>827</v>
      </c>
      <c r="C138" s="47">
        <v>31</v>
      </c>
      <c r="D138" s="51">
        <f t="shared" si="2"/>
        <v>5.2223719676549865E-3</v>
      </c>
    </row>
    <row r="139" spans="1:4" x14ac:dyDescent="0.25">
      <c r="A139" s="46">
        <v>780021</v>
      </c>
      <c r="B139" s="47" t="s">
        <v>313</v>
      </c>
      <c r="C139" s="47">
        <v>4</v>
      </c>
      <c r="D139" s="51">
        <f t="shared" si="2"/>
        <v>6.7385444743935314E-4</v>
      </c>
    </row>
    <row r="140" spans="1:4" x14ac:dyDescent="0.25">
      <c r="A140" s="46">
        <v>781000</v>
      </c>
      <c r="B140" s="47" t="s">
        <v>315</v>
      </c>
      <c r="C140" s="47">
        <v>119</v>
      </c>
      <c r="D140" s="51">
        <f t="shared" si="2"/>
        <v>2.0047169811320754E-2</v>
      </c>
    </row>
    <row r="141" spans="1:4" x14ac:dyDescent="0.25">
      <c r="A141" s="46">
        <v>781100</v>
      </c>
      <c r="B141" s="47" t="s">
        <v>316</v>
      </c>
      <c r="C141" s="47">
        <v>35</v>
      </c>
      <c r="D141" s="51">
        <f t="shared" si="2"/>
        <v>5.89622641509434E-3</v>
      </c>
    </row>
    <row r="142" spans="1:4" x14ac:dyDescent="0.25">
      <c r="A142" s="46">
        <v>781123</v>
      </c>
      <c r="B142" s="47" t="s">
        <v>828</v>
      </c>
      <c r="C142" s="47">
        <v>2</v>
      </c>
      <c r="D142" s="51">
        <f t="shared" si="2"/>
        <v>3.3692722371967657E-4</v>
      </c>
    </row>
    <row r="143" spans="1:4" x14ac:dyDescent="0.25">
      <c r="A143" s="46">
        <v>781146</v>
      </c>
      <c r="B143" s="47" t="s">
        <v>829</v>
      </c>
      <c r="C143" s="47">
        <v>2</v>
      </c>
      <c r="D143" s="51">
        <f t="shared" si="2"/>
        <v>3.3692722371967657E-4</v>
      </c>
    </row>
    <row r="144" spans="1:4" x14ac:dyDescent="0.25">
      <c r="A144" s="46">
        <v>781147</v>
      </c>
      <c r="B144" s="47" t="s">
        <v>830</v>
      </c>
      <c r="C144" s="47">
        <v>2</v>
      </c>
      <c r="D144" s="51">
        <f t="shared" si="2"/>
        <v>3.3692722371967657E-4</v>
      </c>
    </row>
    <row r="145" spans="1:4" x14ac:dyDescent="0.25">
      <c r="A145" s="46">
        <v>781148</v>
      </c>
      <c r="B145" s="47" t="s">
        <v>831</v>
      </c>
      <c r="C145" s="47">
        <v>4</v>
      </c>
      <c r="D145" s="51">
        <f t="shared" si="2"/>
        <v>6.7385444743935314E-4</v>
      </c>
    </row>
    <row r="146" spans="1:4" x14ac:dyDescent="0.25">
      <c r="A146" s="46">
        <v>781152</v>
      </c>
      <c r="B146" s="47" t="s">
        <v>832</v>
      </c>
      <c r="C146" s="47">
        <v>2</v>
      </c>
      <c r="D146" s="51">
        <f t="shared" si="2"/>
        <v>3.3692722371967657E-4</v>
      </c>
    </row>
    <row r="147" spans="1:4" x14ac:dyDescent="0.25">
      <c r="A147" s="46">
        <v>781153</v>
      </c>
      <c r="B147" s="47" t="s">
        <v>833</v>
      </c>
      <c r="C147" s="47">
        <v>2</v>
      </c>
      <c r="D147" s="51">
        <f t="shared" si="2"/>
        <v>3.3692722371967657E-4</v>
      </c>
    </row>
    <row r="148" spans="1:4" x14ac:dyDescent="0.25">
      <c r="A148" s="46">
        <v>781200</v>
      </c>
      <c r="B148" s="47" t="s">
        <v>834</v>
      </c>
      <c r="C148" s="47">
        <v>36</v>
      </c>
      <c r="D148" s="51">
        <f t="shared" si="2"/>
        <v>6.0646900269541778E-3</v>
      </c>
    </row>
    <row r="149" spans="1:4" x14ac:dyDescent="0.25">
      <c r="A149" s="46">
        <v>781310</v>
      </c>
      <c r="B149" s="47" t="s">
        <v>324</v>
      </c>
      <c r="C149" s="47">
        <v>19</v>
      </c>
      <c r="D149" s="51">
        <f t="shared" si="2"/>
        <v>3.2008086253369271E-3</v>
      </c>
    </row>
    <row r="150" spans="1:4" x14ac:dyDescent="0.25">
      <c r="A150" s="46">
        <v>781312</v>
      </c>
      <c r="B150" s="47" t="s">
        <v>325</v>
      </c>
      <c r="C150" s="47">
        <v>48</v>
      </c>
      <c r="D150" s="51">
        <f t="shared" si="2"/>
        <v>8.0862533692722376E-3</v>
      </c>
    </row>
    <row r="151" spans="1:4" x14ac:dyDescent="0.25">
      <c r="A151" s="46">
        <v>781313</v>
      </c>
      <c r="B151" s="47" t="s">
        <v>835</v>
      </c>
      <c r="C151" s="47">
        <v>6</v>
      </c>
      <c r="D151" s="51">
        <f t="shared" si="2"/>
        <v>1.0107816711590297E-3</v>
      </c>
    </row>
    <row r="152" spans="1:4" x14ac:dyDescent="0.25">
      <c r="A152" s="46">
        <v>781314</v>
      </c>
      <c r="B152" s="47" t="s">
        <v>836</v>
      </c>
      <c r="C152" s="47">
        <v>2</v>
      </c>
      <c r="D152" s="51">
        <f t="shared" si="2"/>
        <v>3.3692722371967657E-4</v>
      </c>
    </row>
    <row r="153" spans="1:4" x14ac:dyDescent="0.25">
      <c r="A153" s="46">
        <v>781330</v>
      </c>
      <c r="B153" s="47" t="s">
        <v>328</v>
      </c>
      <c r="C153" s="47">
        <v>51</v>
      </c>
      <c r="D153" s="51">
        <f t="shared" si="2"/>
        <v>8.5916442048517526E-3</v>
      </c>
    </row>
    <row r="154" spans="1:4" x14ac:dyDescent="0.25">
      <c r="A154" s="46">
        <v>781331</v>
      </c>
      <c r="B154" s="47" t="s">
        <v>837</v>
      </c>
      <c r="C154" s="47">
        <v>10</v>
      </c>
      <c r="D154" s="51">
        <f t="shared" si="2"/>
        <v>1.6846361185983828E-3</v>
      </c>
    </row>
    <row r="155" spans="1:4" x14ac:dyDescent="0.25">
      <c r="A155" s="46">
        <v>781332</v>
      </c>
      <c r="B155" s="47" t="s">
        <v>838</v>
      </c>
      <c r="C155" s="47">
        <v>7</v>
      </c>
      <c r="D155" s="51">
        <f t="shared" si="2"/>
        <v>1.1792452830188679E-3</v>
      </c>
    </row>
    <row r="156" spans="1:4" x14ac:dyDescent="0.25">
      <c r="A156" s="46">
        <v>781360</v>
      </c>
      <c r="B156" s="47" t="s">
        <v>332</v>
      </c>
      <c r="C156" s="47">
        <v>17</v>
      </c>
      <c r="D156" s="51">
        <f t="shared" si="2"/>
        <v>2.8638814016172507E-3</v>
      </c>
    </row>
    <row r="157" spans="1:4" x14ac:dyDescent="0.25">
      <c r="A157" s="46">
        <v>781361</v>
      </c>
      <c r="B157" s="47" t="s">
        <v>839</v>
      </c>
      <c r="C157" s="47">
        <v>1</v>
      </c>
      <c r="D157" s="51">
        <f t="shared" si="2"/>
        <v>1.6846361185983828E-4</v>
      </c>
    </row>
    <row r="158" spans="1:4" x14ac:dyDescent="0.25">
      <c r="A158" s="46">
        <v>781401</v>
      </c>
      <c r="B158" s="47" t="s">
        <v>335</v>
      </c>
      <c r="C158" s="47">
        <v>4</v>
      </c>
      <c r="D158" s="51">
        <f t="shared" si="2"/>
        <v>6.7385444743935314E-4</v>
      </c>
    </row>
    <row r="159" spans="1:4" x14ac:dyDescent="0.25">
      <c r="A159" s="46">
        <v>781402</v>
      </c>
      <c r="B159" s="47" t="s">
        <v>336</v>
      </c>
      <c r="C159" s="47">
        <v>35</v>
      </c>
      <c r="D159" s="51">
        <f t="shared" si="2"/>
        <v>5.89622641509434E-3</v>
      </c>
    </row>
    <row r="160" spans="1:4" x14ac:dyDescent="0.25">
      <c r="A160" s="46">
        <v>781600</v>
      </c>
      <c r="B160" s="47" t="s">
        <v>337</v>
      </c>
      <c r="C160" s="47">
        <v>50</v>
      </c>
      <c r="D160" s="51">
        <f t="shared" si="2"/>
        <v>8.4231805929919131E-3</v>
      </c>
    </row>
    <row r="161" spans="1:4" x14ac:dyDescent="0.25">
      <c r="A161" s="46">
        <v>781940</v>
      </c>
      <c r="B161" s="47" t="s">
        <v>338</v>
      </c>
      <c r="C161" s="47">
        <v>6</v>
      </c>
      <c r="D161" s="51">
        <f t="shared" si="2"/>
        <v>1.0107816711590297E-3</v>
      </c>
    </row>
    <row r="162" spans="1:4" x14ac:dyDescent="0.25">
      <c r="A162" s="46">
        <v>782000</v>
      </c>
      <c r="B162" s="47" t="s">
        <v>339</v>
      </c>
      <c r="C162" s="47">
        <v>10</v>
      </c>
      <c r="D162" s="51">
        <f t="shared" si="2"/>
        <v>1.6846361185983828E-3</v>
      </c>
    </row>
    <row r="163" spans="1:4" x14ac:dyDescent="0.25">
      <c r="A163" s="46">
        <v>782019</v>
      </c>
      <c r="B163" s="47" t="s">
        <v>840</v>
      </c>
      <c r="C163" s="47">
        <v>2</v>
      </c>
      <c r="D163" s="51">
        <f t="shared" si="2"/>
        <v>3.3692722371967657E-4</v>
      </c>
    </row>
    <row r="164" spans="1:4" x14ac:dyDescent="0.25">
      <c r="A164" s="46">
        <v>782024</v>
      </c>
      <c r="B164" s="47" t="s">
        <v>841</v>
      </c>
      <c r="C164" s="47">
        <v>2</v>
      </c>
      <c r="D164" s="51">
        <f t="shared" si="2"/>
        <v>3.3692722371967657E-4</v>
      </c>
    </row>
    <row r="165" spans="1:4" x14ac:dyDescent="0.25">
      <c r="A165" s="46">
        <v>782025</v>
      </c>
      <c r="B165" s="47" t="s">
        <v>842</v>
      </c>
      <c r="C165" s="47">
        <v>2</v>
      </c>
      <c r="D165" s="51">
        <f t="shared" si="2"/>
        <v>3.3692722371967657E-4</v>
      </c>
    </row>
    <row r="166" spans="1:4" x14ac:dyDescent="0.25">
      <c r="A166" s="46">
        <v>782100</v>
      </c>
      <c r="B166" s="47" t="s">
        <v>843</v>
      </c>
      <c r="C166" s="47">
        <v>2</v>
      </c>
      <c r="D166" s="51">
        <f t="shared" si="2"/>
        <v>3.3692722371967657E-4</v>
      </c>
    </row>
    <row r="167" spans="1:4" x14ac:dyDescent="0.25">
      <c r="A167" s="46">
        <v>782115</v>
      </c>
      <c r="B167" s="47" t="s">
        <v>844</v>
      </c>
      <c r="C167" s="47">
        <v>2</v>
      </c>
      <c r="D167" s="51">
        <f t="shared" si="2"/>
        <v>3.3692722371967657E-4</v>
      </c>
    </row>
    <row r="168" spans="1:4" x14ac:dyDescent="0.25">
      <c r="A168" s="46">
        <v>782117</v>
      </c>
      <c r="B168" s="47" t="s">
        <v>845</v>
      </c>
      <c r="C168" s="47">
        <v>1</v>
      </c>
      <c r="D168" s="51">
        <f t="shared" si="2"/>
        <v>1.6846361185983828E-4</v>
      </c>
    </row>
    <row r="169" spans="1:4" x14ac:dyDescent="0.25">
      <c r="A169" s="46">
        <v>782118</v>
      </c>
      <c r="B169" s="47" t="s">
        <v>846</v>
      </c>
      <c r="C169" s="47">
        <v>1</v>
      </c>
      <c r="D169" s="51">
        <f t="shared" si="2"/>
        <v>1.6846361185983828E-4</v>
      </c>
    </row>
    <row r="170" spans="1:4" x14ac:dyDescent="0.25">
      <c r="A170" s="46">
        <v>782200</v>
      </c>
      <c r="B170" s="47" t="s">
        <v>847</v>
      </c>
      <c r="C170" s="47">
        <v>5</v>
      </c>
      <c r="D170" s="51">
        <f t="shared" si="2"/>
        <v>8.4231805929919142E-4</v>
      </c>
    </row>
    <row r="171" spans="1:4" x14ac:dyDescent="0.25">
      <c r="A171" s="46">
        <v>782310</v>
      </c>
      <c r="B171" s="47" t="s">
        <v>348</v>
      </c>
      <c r="C171" s="47">
        <v>4</v>
      </c>
      <c r="D171" s="51">
        <f t="shared" si="2"/>
        <v>6.7385444743935314E-4</v>
      </c>
    </row>
    <row r="172" spans="1:4" x14ac:dyDescent="0.25">
      <c r="A172" s="46">
        <v>782311</v>
      </c>
      <c r="B172" s="47" t="s">
        <v>848</v>
      </c>
      <c r="C172" s="47">
        <v>4</v>
      </c>
      <c r="D172" s="51">
        <f t="shared" si="2"/>
        <v>6.7385444743935314E-4</v>
      </c>
    </row>
    <row r="173" spans="1:4" x14ac:dyDescent="0.25">
      <c r="A173" s="46">
        <v>782314</v>
      </c>
      <c r="B173" s="47" t="s">
        <v>849</v>
      </c>
      <c r="C173" s="47">
        <v>4</v>
      </c>
      <c r="D173" s="51">
        <f t="shared" si="2"/>
        <v>6.7385444743935314E-4</v>
      </c>
    </row>
    <row r="174" spans="1:4" x14ac:dyDescent="0.25">
      <c r="A174" s="46">
        <v>782320</v>
      </c>
      <c r="B174" s="47" t="s">
        <v>351</v>
      </c>
      <c r="C174" s="47">
        <v>12</v>
      </c>
      <c r="D174" s="51">
        <f t="shared" si="2"/>
        <v>2.0215633423180594E-3</v>
      </c>
    </row>
    <row r="175" spans="1:4" x14ac:dyDescent="0.25">
      <c r="A175" s="46">
        <v>782340</v>
      </c>
      <c r="B175" s="47" t="s">
        <v>850</v>
      </c>
      <c r="C175" s="47">
        <v>2</v>
      </c>
      <c r="D175" s="51">
        <f t="shared" si="2"/>
        <v>3.3692722371967657E-4</v>
      </c>
    </row>
    <row r="176" spans="1:4" x14ac:dyDescent="0.25">
      <c r="A176" s="46">
        <v>782341</v>
      </c>
      <c r="B176" s="47" t="s">
        <v>851</v>
      </c>
      <c r="C176" s="47">
        <v>4</v>
      </c>
      <c r="D176" s="51">
        <f t="shared" si="2"/>
        <v>6.7385444743935314E-4</v>
      </c>
    </row>
    <row r="177" spans="1:4" x14ac:dyDescent="0.25">
      <c r="A177" s="46">
        <v>782400</v>
      </c>
      <c r="B177" s="47" t="s">
        <v>354</v>
      </c>
      <c r="C177" s="47">
        <v>3</v>
      </c>
      <c r="D177" s="51">
        <f t="shared" si="2"/>
        <v>5.0539083557951485E-4</v>
      </c>
    </row>
    <row r="178" spans="1:4" x14ac:dyDescent="0.25">
      <c r="A178" s="46">
        <v>782510</v>
      </c>
      <c r="B178" s="47" t="s">
        <v>355</v>
      </c>
      <c r="C178" s="47">
        <v>4</v>
      </c>
      <c r="D178" s="51">
        <f t="shared" si="2"/>
        <v>6.7385444743935314E-4</v>
      </c>
    </row>
    <row r="179" spans="1:4" x14ac:dyDescent="0.25">
      <c r="A179" s="46">
        <v>782512</v>
      </c>
      <c r="B179" s="47" t="s">
        <v>852</v>
      </c>
      <c r="C179" s="47">
        <v>4</v>
      </c>
      <c r="D179" s="51">
        <f t="shared" si="2"/>
        <v>6.7385444743935314E-4</v>
      </c>
    </row>
    <row r="180" spans="1:4" x14ac:dyDescent="0.25">
      <c r="A180" s="46">
        <v>782600</v>
      </c>
      <c r="B180" s="47" t="s">
        <v>853</v>
      </c>
      <c r="C180" s="47">
        <v>2</v>
      </c>
      <c r="D180" s="51">
        <f t="shared" si="2"/>
        <v>3.3692722371967657E-4</v>
      </c>
    </row>
    <row r="181" spans="1:4" x14ac:dyDescent="0.25">
      <c r="A181" s="46">
        <v>782700</v>
      </c>
      <c r="B181" s="47" t="s">
        <v>854</v>
      </c>
      <c r="C181" s="47">
        <v>23</v>
      </c>
      <c r="D181" s="51">
        <f t="shared" si="2"/>
        <v>3.8746630727762802E-3</v>
      </c>
    </row>
    <row r="182" spans="1:4" x14ac:dyDescent="0.25">
      <c r="A182" s="46">
        <v>782801</v>
      </c>
      <c r="B182" s="47" t="s">
        <v>359</v>
      </c>
      <c r="C182" s="47">
        <v>24</v>
      </c>
      <c r="D182" s="51">
        <f t="shared" si="2"/>
        <v>4.0431266846361188E-3</v>
      </c>
    </row>
    <row r="183" spans="1:4" x14ac:dyDescent="0.25">
      <c r="A183" s="46">
        <v>782802</v>
      </c>
      <c r="B183" s="47" t="s">
        <v>855</v>
      </c>
      <c r="C183" s="47">
        <v>90</v>
      </c>
      <c r="D183" s="51">
        <f t="shared" si="2"/>
        <v>1.5161725067385445E-2</v>
      </c>
    </row>
    <row r="184" spans="1:4" x14ac:dyDescent="0.25">
      <c r="A184" s="46">
        <v>783000</v>
      </c>
      <c r="B184" s="47" t="s">
        <v>361</v>
      </c>
      <c r="C184" s="47">
        <v>6</v>
      </c>
      <c r="D184" s="51">
        <f t="shared" si="2"/>
        <v>1.0107816711590297E-3</v>
      </c>
    </row>
    <row r="185" spans="1:4" x14ac:dyDescent="0.25">
      <c r="A185" s="46">
        <v>783100</v>
      </c>
      <c r="B185" s="47" t="s">
        <v>856</v>
      </c>
      <c r="C185" s="47">
        <v>2</v>
      </c>
      <c r="D185" s="51">
        <f t="shared" si="2"/>
        <v>3.3692722371967657E-4</v>
      </c>
    </row>
    <row r="186" spans="1:4" x14ac:dyDescent="0.25">
      <c r="A186" s="46">
        <v>783103</v>
      </c>
      <c r="B186" s="47" t="s">
        <v>857</v>
      </c>
      <c r="C186" s="47">
        <v>2</v>
      </c>
      <c r="D186" s="51">
        <f t="shared" si="2"/>
        <v>3.3692722371967657E-4</v>
      </c>
    </row>
    <row r="187" spans="1:4" x14ac:dyDescent="0.25">
      <c r="A187" s="46">
        <v>783123</v>
      </c>
      <c r="B187" s="47" t="s">
        <v>858</v>
      </c>
      <c r="C187" s="47">
        <v>2</v>
      </c>
      <c r="D187" s="51">
        <f t="shared" si="2"/>
        <v>3.3692722371967657E-4</v>
      </c>
    </row>
    <row r="188" spans="1:4" x14ac:dyDescent="0.25">
      <c r="A188" s="46">
        <v>783140</v>
      </c>
      <c r="B188" s="47" t="s">
        <v>859</v>
      </c>
      <c r="C188" s="47">
        <v>3</v>
      </c>
      <c r="D188" s="51">
        <f t="shared" si="2"/>
        <v>5.0539083557951485E-4</v>
      </c>
    </row>
    <row r="189" spans="1:4" x14ac:dyDescent="0.25">
      <c r="A189" s="46">
        <v>783141</v>
      </c>
      <c r="B189" s="47" t="s">
        <v>860</v>
      </c>
      <c r="C189" s="47">
        <v>2</v>
      </c>
      <c r="D189" s="51">
        <f t="shared" si="2"/>
        <v>3.3692722371967657E-4</v>
      </c>
    </row>
    <row r="190" spans="1:4" x14ac:dyDescent="0.25">
      <c r="A190" s="46">
        <v>783142</v>
      </c>
      <c r="B190" s="47" t="s">
        <v>861</v>
      </c>
      <c r="C190" s="47">
        <v>3</v>
      </c>
      <c r="D190" s="51">
        <f t="shared" si="2"/>
        <v>5.0539083557951485E-4</v>
      </c>
    </row>
    <row r="191" spans="1:4" x14ac:dyDescent="0.25">
      <c r="A191" s="46">
        <v>783143</v>
      </c>
      <c r="B191" s="47" t="s">
        <v>862</v>
      </c>
      <c r="C191" s="47">
        <v>2</v>
      </c>
      <c r="D191" s="51">
        <f t="shared" si="2"/>
        <v>3.3692722371967657E-4</v>
      </c>
    </row>
    <row r="192" spans="1:4" x14ac:dyDescent="0.25">
      <c r="A192" s="46">
        <v>783171</v>
      </c>
      <c r="B192" s="47" t="s">
        <v>863</v>
      </c>
      <c r="C192" s="47">
        <v>2</v>
      </c>
      <c r="D192" s="51">
        <f t="shared" si="2"/>
        <v>3.3692722371967657E-4</v>
      </c>
    </row>
    <row r="193" spans="1:4" x14ac:dyDescent="0.25">
      <c r="A193" s="46">
        <v>783200</v>
      </c>
      <c r="B193" s="47" t="s">
        <v>864</v>
      </c>
      <c r="C193" s="47">
        <v>8</v>
      </c>
      <c r="D193" s="51">
        <f t="shared" si="2"/>
        <v>1.3477088948787063E-3</v>
      </c>
    </row>
    <row r="194" spans="1:4" x14ac:dyDescent="0.25">
      <c r="A194" s="46">
        <v>783310</v>
      </c>
      <c r="B194" s="47" t="s">
        <v>371</v>
      </c>
      <c r="C194" s="47">
        <v>14</v>
      </c>
      <c r="D194" s="51">
        <f t="shared" si="2"/>
        <v>2.3584905660377358E-3</v>
      </c>
    </row>
    <row r="195" spans="1:4" x14ac:dyDescent="0.25">
      <c r="A195" s="46">
        <v>783320</v>
      </c>
      <c r="B195" s="47" t="s">
        <v>373</v>
      </c>
      <c r="C195" s="47">
        <v>7</v>
      </c>
      <c r="D195" s="51">
        <f t="shared" ref="D195:D258" si="3">C195/$C$396</f>
        <v>1.1792452830188679E-3</v>
      </c>
    </row>
    <row r="196" spans="1:4" x14ac:dyDescent="0.25">
      <c r="A196" s="46">
        <v>783323</v>
      </c>
      <c r="B196" s="47" t="s">
        <v>865</v>
      </c>
      <c r="C196" s="47">
        <v>1</v>
      </c>
      <c r="D196" s="51">
        <f t="shared" si="3"/>
        <v>1.6846361185983828E-4</v>
      </c>
    </row>
    <row r="197" spans="1:4" x14ac:dyDescent="0.25">
      <c r="A197" s="46">
        <v>783330</v>
      </c>
      <c r="B197" s="47" t="s">
        <v>376</v>
      </c>
      <c r="C197" s="47">
        <v>22</v>
      </c>
      <c r="D197" s="51">
        <f t="shared" si="3"/>
        <v>3.706199460916442E-3</v>
      </c>
    </row>
    <row r="198" spans="1:4" x14ac:dyDescent="0.25">
      <c r="A198" s="46">
        <v>783340</v>
      </c>
      <c r="B198" s="47" t="s">
        <v>377</v>
      </c>
      <c r="C198" s="47">
        <v>3</v>
      </c>
      <c r="D198" s="51">
        <f t="shared" si="3"/>
        <v>5.0539083557951485E-4</v>
      </c>
    </row>
    <row r="199" spans="1:4" x14ac:dyDescent="0.25">
      <c r="A199" s="46">
        <v>783350</v>
      </c>
      <c r="B199" s="47" t="s">
        <v>378</v>
      </c>
      <c r="C199" s="47">
        <v>4</v>
      </c>
      <c r="D199" s="51">
        <f t="shared" si="3"/>
        <v>6.7385444743935314E-4</v>
      </c>
    </row>
    <row r="200" spans="1:4" x14ac:dyDescent="0.25">
      <c r="A200" s="46">
        <v>783401</v>
      </c>
      <c r="B200" s="47" t="s">
        <v>380</v>
      </c>
      <c r="C200" s="47">
        <v>2</v>
      </c>
      <c r="D200" s="51">
        <f t="shared" si="3"/>
        <v>3.3692722371967657E-4</v>
      </c>
    </row>
    <row r="201" spans="1:4" x14ac:dyDescent="0.25">
      <c r="A201" s="46">
        <v>783510</v>
      </c>
      <c r="B201" s="47" t="s">
        <v>381</v>
      </c>
      <c r="C201" s="47">
        <v>5</v>
      </c>
      <c r="D201" s="51">
        <f t="shared" si="3"/>
        <v>8.4231805929919142E-4</v>
      </c>
    </row>
    <row r="202" spans="1:4" x14ac:dyDescent="0.25">
      <c r="A202" s="46">
        <v>783511</v>
      </c>
      <c r="B202" s="47" t="s">
        <v>866</v>
      </c>
      <c r="C202" s="47">
        <v>2</v>
      </c>
      <c r="D202" s="51">
        <f t="shared" si="3"/>
        <v>3.3692722371967657E-4</v>
      </c>
    </row>
    <row r="203" spans="1:4" x14ac:dyDescent="0.25">
      <c r="A203" s="46">
        <v>783601</v>
      </c>
      <c r="B203" s="47" t="s">
        <v>383</v>
      </c>
      <c r="C203" s="47">
        <v>39</v>
      </c>
      <c r="D203" s="51">
        <f t="shared" si="3"/>
        <v>6.5700808625336928E-3</v>
      </c>
    </row>
    <row r="204" spans="1:4" x14ac:dyDescent="0.25">
      <c r="A204" s="46">
        <v>783602</v>
      </c>
      <c r="B204" s="47" t="s">
        <v>384</v>
      </c>
      <c r="C204" s="47">
        <v>56</v>
      </c>
      <c r="D204" s="51">
        <f t="shared" si="3"/>
        <v>9.433962264150943E-3</v>
      </c>
    </row>
    <row r="205" spans="1:4" x14ac:dyDescent="0.25">
      <c r="A205" s="46">
        <v>783701</v>
      </c>
      <c r="B205" s="47" t="s">
        <v>867</v>
      </c>
      <c r="C205" s="47">
        <v>21</v>
      </c>
      <c r="D205" s="51">
        <f t="shared" si="3"/>
        <v>3.5377358490566039E-3</v>
      </c>
    </row>
    <row r="206" spans="1:4" x14ac:dyDescent="0.25">
      <c r="A206" s="46">
        <v>783702</v>
      </c>
      <c r="B206" s="47" t="s">
        <v>868</v>
      </c>
      <c r="C206" s="47">
        <v>24</v>
      </c>
      <c r="D206" s="51">
        <f t="shared" si="3"/>
        <v>4.0431266846361188E-3</v>
      </c>
    </row>
    <row r="207" spans="1:4" x14ac:dyDescent="0.25">
      <c r="A207" s="46">
        <v>783800</v>
      </c>
      <c r="B207" s="47" t="s">
        <v>387</v>
      </c>
      <c r="C207" s="47">
        <v>23</v>
      </c>
      <c r="D207" s="51">
        <f t="shared" si="3"/>
        <v>3.8746630727762802E-3</v>
      </c>
    </row>
    <row r="208" spans="1:4" x14ac:dyDescent="0.25">
      <c r="A208" s="46">
        <v>783810</v>
      </c>
      <c r="B208" s="47" t="s">
        <v>869</v>
      </c>
      <c r="C208" s="47">
        <v>108</v>
      </c>
      <c r="D208" s="51">
        <f t="shared" si="3"/>
        <v>1.8194070080862535E-2</v>
      </c>
    </row>
    <row r="209" spans="1:4" x14ac:dyDescent="0.25">
      <c r="A209" s="46">
        <v>784000</v>
      </c>
      <c r="B209" s="47" t="s">
        <v>389</v>
      </c>
      <c r="C209" s="47">
        <v>9</v>
      </c>
      <c r="D209" s="51">
        <f t="shared" si="3"/>
        <v>1.5161725067385444E-3</v>
      </c>
    </row>
    <row r="210" spans="1:4" x14ac:dyDescent="0.25">
      <c r="A210" s="46">
        <v>784010</v>
      </c>
      <c r="B210" s="47" t="s">
        <v>870</v>
      </c>
      <c r="C210" s="47">
        <v>3</v>
      </c>
      <c r="D210" s="51">
        <f t="shared" si="3"/>
        <v>5.0539083557951485E-4</v>
      </c>
    </row>
    <row r="211" spans="1:4" x14ac:dyDescent="0.25">
      <c r="A211" s="46">
        <v>784110</v>
      </c>
      <c r="B211" s="47" t="s">
        <v>871</v>
      </c>
      <c r="C211" s="47">
        <v>4</v>
      </c>
      <c r="D211" s="51">
        <f t="shared" si="3"/>
        <v>6.7385444743935314E-4</v>
      </c>
    </row>
    <row r="212" spans="1:4" x14ac:dyDescent="0.25">
      <c r="A212" s="46">
        <v>784115</v>
      </c>
      <c r="B212" s="47" t="s">
        <v>872</v>
      </c>
      <c r="C212" s="47">
        <v>3</v>
      </c>
      <c r="D212" s="51">
        <f t="shared" si="3"/>
        <v>5.0539083557951485E-4</v>
      </c>
    </row>
    <row r="213" spans="1:4" x14ac:dyDescent="0.25">
      <c r="A213" s="46">
        <v>784119</v>
      </c>
      <c r="B213" s="47" t="s">
        <v>873</v>
      </c>
      <c r="C213" s="47">
        <v>1</v>
      </c>
      <c r="D213" s="51">
        <f t="shared" si="3"/>
        <v>1.6846361185983828E-4</v>
      </c>
    </row>
    <row r="214" spans="1:4" x14ac:dyDescent="0.25">
      <c r="A214" s="46">
        <v>784120</v>
      </c>
      <c r="B214" s="47" t="s">
        <v>874</v>
      </c>
      <c r="C214" s="47">
        <v>1</v>
      </c>
      <c r="D214" s="51">
        <f t="shared" si="3"/>
        <v>1.6846361185983828E-4</v>
      </c>
    </row>
    <row r="215" spans="1:4" x14ac:dyDescent="0.25">
      <c r="A215" s="46">
        <v>784121</v>
      </c>
      <c r="B215" s="47" t="s">
        <v>875</v>
      </c>
      <c r="C215" s="47">
        <v>2</v>
      </c>
      <c r="D215" s="51">
        <f t="shared" si="3"/>
        <v>3.3692722371967657E-4</v>
      </c>
    </row>
    <row r="216" spans="1:4" x14ac:dyDescent="0.25">
      <c r="A216" s="46">
        <v>784122</v>
      </c>
      <c r="B216" s="47" t="s">
        <v>876</v>
      </c>
      <c r="C216" s="47">
        <v>2</v>
      </c>
      <c r="D216" s="51">
        <f t="shared" si="3"/>
        <v>3.3692722371967657E-4</v>
      </c>
    </row>
    <row r="217" spans="1:4" x14ac:dyDescent="0.25">
      <c r="A217" s="46">
        <v>784124</v>
      </c>
      <c r="B217" s="47" t="s">
        <v>877</v>
      </c>
      <c r="C217" s="47">
        <v>3</v>
      </c>
      <c r="D217" s="51">
        <f t="shared" si="3"/>
        <v>5.0539083557951485E-4</v>
      </c>
    </row>
    <row r="218" spans="1:4" x14ac:dyDescent="0.25">
      <c r="A218" s="46">
        <v>784126</v>
      </c>
      <c r="B218" s="47" t="s">
        <v>878</v>
      </c>
      <c r="C218" s="47">
        <v>1</v>
      </c>
      <c r="D218" s="51">
        <f t="shared" si="3"/>
        <v>1.6846361185983828E-4</v>
      </c>
    </row>
    <row r="219" spans="1:4" x14ac:dyDescent="0.25">
      <c r="A219" s="46">
        <v>784127</v>
      </c>
      <c r="B219" s="47" t="s">
        <v>399</v>
      </c>
      <c r="C219" s="47">
        <v>1</v>
      </c>
      <c r="D219" s="51">
        <f t="shared" si="3"/>
        <v>1.6846361185983828E-4</v>
      </c>
    </row>
    <row r="220" spans="1:4" x14ac:dyDescent="0.25">
      <c r="A220" s="46">
        <v>784200</v>
      </c>
      <c r="B220" s="47" t="s">
        <v>879</v>
      </c>
      <c r="C220" s="47">
        <v>8</v>
      </c>
      <c r="D220" s="51">
        <f t="shared" si="3"/>
        <v>1.3477088948787063E-3</v>
      </c>
    </row>
    <row r="221" spans="1:4" x14ac:dyDescent="0.25">
      <c r="A221" s="46">
        <v>784310</v>
      </c>
      <c r="B221" s="47" t="s">
        <v>401</v>
      </c>
      <c r="C221" s="47">
        <v>4</v>
      </c>
      <c r="D221" s="51">
        <f t="shared" si="3"/>
        <v>6.7385444743935314E-4</v>
      </c>
    </row>
    <row r="222" spans="1:4" x14ac:dyDescent="0.25">
      <c r="A222" s="46">
        <v>784311</v>
      </c>
      <c r="B222" s="47" t="s">
        <v>402</v>
      </c>
      <c r="C222" s="47">
        <v>3</v>
      </c>
      <c r="D222" s="51">
        <f t="shared" si="3"/>
        <v>5.0539083557951485E-4</v>
      </c>
    </row>
    <row r="223" spans="1:4" x14ac:dyDescent="0.25">
      <c r="A223" s="46">
        <v>784312</v>
      </c>
      <c r="B223" s="47" t="s">
        <v>403</v>
      </c>
      <c r="C223" s="47">
        <v>15</v>
      </c>
      <c r="D223" s="51">
        <f t="shared" si="3"/>
        <v>2.5269541778975739E-3</v>
      </c>
    </row>
    <row r="224" spans="1:4" x14ac:dyDescent="0.25">
      <c r="A224" s="46">
        <v>784320</v>
      </c>
      <c r="B224" s="47" t="s">
        <v>405</v>
      </c>
      <c r="C224" s="47">
        <v>9</v>
      </c>
      <c r="D224" s="51">
        <f t="shared" si="3"/>
        <v>1.5161725067385444E-3</v>
      </c>
    </row>
    <row r="225" spans="1:4" x14ac:dyDescent="0.25">
      <c r="A225" s="46">
        <v>784330</v>
      </c>
      <c r="B225" s="47" t="s">
        <v>407</v>
      </c>
      <c r="C225" s="47">
        <v>8</v>
      </c>
      <c r="D225" s="51">
        <f t="shared" si="3"/>
        <v>1.3477088948787063E-3</v>
      </c>
    </row>
    <row r="226" spans="1:4" x14ac:dyDescent="0.25">
      <c r="A226" s="46">
        <v>784400</v>
      </c>
      <c r="B226" s="47" t="s">
        <v>880</v>
      </c>
      <c r="C226" s="47">
        <v>4</v>
      </c>
      <c r="D226" s="51">
        <f t="shared" si="3"/>
        <v>6.7385444743935314E-4</v>
      </c>
    </row>
    <row r="227" spans="1:4" x14ac:dyDescent="0.25">
      <c r="A227" s="46">
        <v>784510</v>
      </c>
      <c r="B227" s="47" t="s">
        <v>409</v>
      </c>
      <c r="C227" s="47">
        <v>2</v>
      </c>
      <c r="D227" s="51">
        <f t="shared" si="3"/>
        <v>3.3692722371967657E-4</v>
      </c>
    </row>
    <row r="228" spans="1:4" x14ac:dyDescent="0.25">
      <c r="A228" s="46">
        <v>784513</v>
      </c>
      <c r="B228" s="47" t="s">
        <v>881</v>
      </c>
      <c r="C228" s="47">
        <v>1</v>
      </c>
      <c r="D228" s="51">
        <f t="shared" si="3"/>
        <v>1.6846361185983828E-4</v>
      </c>
    </row>
    <row r="229" spans="1:4" x14ac:dyDescent="0.25">
      <c r="A229" s="46">
        <v>784514</v>
      </c>
      <c r="B229" s="47" t="s">
        <v>882</v>
      </c>
      <c r="C229" s="47">
        <v>2</v>
      </c>
      <c r="D229" s="51">
        <f t="shared" si="3"/>
        <v>3.3692722371967657E-4</v>
      </c>
    </row>
    <row r="230" spans="1:4" x14ac:dyDescent="0.25">
      <c r="A230" s="46">
        <v>784700</v>
      </c>
      <c r="B230" s="47" t="s">
        <v>883</v>
      </c>
      <c r="C230" s="47">
        <v>21</v>
      </c>
      <c r="D230" s="51">
        <f t="shared" si="3"/>
        <v>3.5377358490566039E-3</v>
      </c>
    </row>
    <row r="231" spans="1:4" x14ac:dyDescent="0.25">
      <c r="A231" s="46">
        <v>784800</v>
      </c>
      <c r="B231" s="47" t="s">
        <v>415</v>
      </c>
      <c r="C231" s="47">
        <v>28</v>
      </c>
      <c r="D231" s="51">
        <f t="shared" si="3"/>
        <v>4.7169811320754715E-3</v>
      </c>
    </row>
    <row r="232" spans="1:4" x14ac:dyDescent="0.25">
      <c r="A232" s="46">
        <v>784810</v>
      </c>
      <c r="B232" s="47" t="s">
        <v>884</v>
      </c>
      <c r="C232" s="47">
        <v>159</v>
      </c>
      <c r="D232" s="51">
        <f t="shared" si="3"/>
        <v>2.6785714285714284E-2</v>
      </c>
    </row>
    <row r="233" spans="1:4" x14ac:dyDescent="0.25">
      <c r="A233" s="46">
        <v>784900</v>
      </c>
      <c r="B233" s="47" t="s">
        <v>417</v>
      </c>
      <c r="C233" s="47">
        <v>4</v>
      </c>
      <c r="D233" s="51">
        <f t="shared" si="3"/>
        <v>6.7385444743935314E-4</v>
      </c>
    </row>
    <row r="234" spans="1:4" x14ac:dyDescent="0.25">
      <c r="A234" s="46">
        <v>785000</v>
      </c>
      <c r="B234" s="47" t="s">
        <v>418</v>
      </c>
      <c r="C234" s="47">
        <v>4</v>
      </c>
      <c r="D234" s="51">
        <f t="shared" si="3"/>
        <v>6.7385444743935314E-4</v>
      </c>
    </row>
    <row r="235" spans="1:4" x14ac:dyDescent="0.25">
      <c r="A235" s="46">
        <v>785100</v>
      </c>
      <c r="B235" s="47" t="s">
        <v>885</v>
      </c>
      <c r="C235" s="47">
        <v>8</v>
      </c>
      <c r="D235" s="51">
        <f t="shared" si="3"/>
        <v>1.3477088948787063E-3</v>
      </c>
    </row>
    <row r="236" spans="1:4" x14ac:dyDescent="0.25">
      <c r="A236" s="46">
        <v>785101</v>
      </c>
      <c r="B236" s="47" t="s">
        <v>886</v>
      </c>
      <c r="C236" s="47">
        <v>1</v>
      </c>
      <c r="D236" s="51">
        <f t="shared" si="3"/>
        <v>1.6846361185983828E-4</v>
      </c>
    </row>
    <row r="237" spans="1:4" x14ac:dyDescent="0.25">
      <c r="A237" s="46">
        <v>785106</v>
      </c>
      <c r="B237" s="47" t="s">
        <v>887</v>
      </c>
      <c r="C237" s="47">
        <v>1</v>
      </c>
      <c r="D237" s="51">
        <f t="shared" si="3"/>
        <v>1.6846361185983828E-4</v>
      </c>
    </row>
    <row r="238" spans="1:4" x14ac:dyDescent="0.25">
      <c r="A238" s="46">
        <v>785107</v>
      </c>
      <c r="B238" s="47" t="s">
        <v>888</v>
      </c>
      <c r="C238" s="47">
        <v>2</v>
      </c>
      <c r="D238" s="51">
        <f t="shared" si="3"/>
        <v>3.3692722371967657E-4</v>
      </c>
    </row>
    <row r="239" spans="1:4" x14ac:dyDescent="0.25">
      <c r="A239" s="46">
        <v>785120</v>
      </c>
      <c r="B239" s="47" t="s">
        <v>889</v>
      </c>
      <c r="C239" s="47">
        <v>0</v>
      </c>
      <c r="D239" s="51">
        <f t="shared" si="3"/>
        <v>0</v>
      </c>
    </row>
    <row r="240" spans="1:4" x14ac:dyDescent="0.25">
      <c r="A240" s="46">
        <v>785121</v>
      </c>
      <c r="B240" s="47" t="s">
        <v>424</v>
      </c>
      <c r="C240" s="47">
        <v>5</v>
      </c>
      <c r="D240" s="51">
        <f t="shared" si="3"/>
        <v>8.4231805929919142E-4</v>
      </c>
    </row>
    <row r="241" spans="1:4" x14ac:dyDescent="0.25">
      <c r="A241" s="46">
        <v>785200</v>
      </c>
      <c r="B241" s="47" t="s">
        <v>890</v>
      </c>
      <c r="C241" s="47">
        <v>7</v>
      </c>
      <c r="D241" s="51">
        <f t="shared" si="3"/>
        <v>1.1792452830188679E-3</v>
      </c>
    </row>
    <row r="242" spans="1:4" x14ac:dyDescent="0.25">
      <c r="A242" s="46">
        <v>785330</v>
      </c>
      <c r="B242" s="47" t="s">
        <v>426</v>
      </c>
      <c r="C242" s="47">
        <v>3</v>
      </c>
      <c r="D242" s="51">
        <f t="shared" si="3"/>
        <v>5.0539083557951485E-4</v>
      </c>
    </row>
    <row r="243" spans="1:4" x14ac:dyDescent="0.25">
      <c r="A243" s="46">
        <v>785332</v>
      </c>
      <c r="B243" s="47" t="s">
        <v>427</v>
      </c>
      <c r="C243" s="47">
        <v>3</v>
      </c>
      <c r="D243" s="51">
        <f t="shared" si="3"/>
        <v>5.0539083557951485E-4</v>
      </c>
    </row>
    <row r="244" spans="1:4" x14ac:dyDescent="0.25">
      <c r="A244" s="46">
        <v>785333</v>
      </c>
      <c r="B244" s="47" t="s">
        <v>891</v>
      </c>
      <c r="C244" s="47">
        <v>1</v>
      </c>
      <c r="D244" s="51">
        <f t="shared" si="3"/>
        <v>1.6846361185983828E-4</v>
      </c>
    </row>
    <row r="245" spans="1:4" x14ac:dyDescent="0.25">
      <c r="A245" s="46">
        <v>785340</v>
      </c>
      <c r="B245" s="47" t="s">
        <v>429</v>
      </c>
      <c r="C245" s="47">
        <v>8</v>
      </c>
      <c r="D245" s="51">
        <f t="shared" si="3"/>
        <v>1.3477088948787063E-3</v>
      </c>
    </row>
    <row r="246" spans="1:4" x14ac:dyDescent="0.25">
      <c r="A246" s="46">
        <v>785341</v>
      </c>
      <c r="B246" s="47" t="s">
        <v>892</v>
      </c>
      <c r="C246" s="47">
        <v>5</v>
      </c>
      <c r="D246" s="51">
        <f t="shared" si="3"/>
        <v>8.4231805929919142E-4</v>
      </c>
    </row>
    <row r="247" spans="1:4" x14ac:dyDescent="0.25">
      <c r="A247" s="46">
        <v>785342</v>
      </c>
      <c r="B247" s="47" t="s">
        <v>893</v>
      </c>
      <c r="C247" s="47">
        <v>11</v>
      </c>
      <c r="D247" s="51">
        <f t="shared" si="3"/>
        <v>1.853099730458221E-3</v>
      </c>
    </row>
    <row r="248" spans="1:4" x14ac:dyDescent="0.25">
      <c r="A248" s="46">
        <v>785344</v>
      </c>
      <c r="B248" s="47" t="s">
        <v>894</v>
      </c>
      <c r="C248" s="47">
        <v>25</v>
      </c>
      <c r="D248" s="51">
        <f t="shared" si="3"/>
        <v>4.2115902964959566E-3</v>
      </c>
    </row>
    <row r="249" spans="1:4" x14ac:dyDescent="0.25">
      <c r="A249" s="46">
        <v>785350</v>
      </c>
      <c r="B249" s="47" t="s">
        <v>602</v>
      </c>
      <c r="C249" s="47">
        <v>18</v>
      </c>
      <c r="D249" s="51">
        <f t="shared" si="3"/>
        <v>3.0323450134770889E-3</v>
      </c>
    </row>
    <row r="250" spans="1:4" x14ac:dyDescent="0.25">
      <c r="A250" s="46">
        <v>785400</v>
      </c>
      <c r="B250" s="47" t="s">
        <v>433</v>
      </c>
      <c r="C250" s="47">
        <v>4</v>
      </c>
      <c r="D250" s="51">
        <f t="shared" si="3"/>
        <v>6.7385444743935314E-4</v>
      </c>
    </row>
    <row r="251" spans="1:4" x14ac:dyDescent="0.25">
      <c r="A251" s="46">
        <v>785510</v>
      </c>
      <c r="B251" s="47" t="s">
        <v>434</v>
      </c>
      <c r="C251" s="47">
        <v>1</v>
      </c>
      <c r="D251" s="51">
        <f t="shared" si="3"/>
        <v>1.6846361185983828E-4</v>
      </c>
    </row>
    <row r="252" spans="1:4" x14ac:dyDescent="0.25">
      <c r="A252" s="46">
        <v>785511</v>
      </c>
      <c r="B252" s="47" t="s">
        <v>895</v>
      </c>
      <c r="C252" s="47">
        <v>2</v>
      </c>
      <c r="D252" s="51">
        <f t="shared" si="3"/>
        <v>3.3692722371967657E-4</v>
      </c>
    </row>
    <row r="253" spans="1:4" x14ac:dyDescent="0.25">
      <c r="A253" s="46">
        <v>785600</v>
      </c>
      <c r="B253" s="47" t="s">
        <v>436</v>
      </c>
      <c r="C253" s="47">
        <v>38</v>
      </c>
      <c r="D253" s="51">
        <f t="shared" si="3"/>
        <v>6.4016172506738541E-3</v>
      </c>
    </row>
    <row r="254" spans="1:4" x14ac:dyDescent="0.25">
      <c r="A254" s="46">
        <v>785800</v>
      </c>
      <c r="B254" s="47" t="s">
        <v>437</v>
      </c>
      <c r="C254" s="47">
        <v>8</v>
      </c>
      <c r="D254" s="51">
        <f t="shared" si="3"/>
        <v>1.3477088948787063E-3</v>
      </c>
    </row>
    <row r="255" spans="1:4" x14ac:dyDescent="0.25">
      <c r="A255" s="46">
        <v>785810</v>
      </c>
      <c r="B255" s="47" t="s">
        <v>896</v>
      </c>
      <c r="C255" s="47">
        <v>116</v>
      </c>
      <c r="D255" s="51">
        <f t="shared" si="3"/>
        <v>1.9541778975741241E-2</v>
      </c>
    </row>
    <row r="256" spans="1:4" x14ac:dyDescent="0.25">
      <c r="A256" s="46">
        <v>785900</v>
      </c>
      <c r="B256" s="47" t="s">
        <v>897</v>
      </c>
      <c r="C256" s="47">
        <v>8</v>
      </c>
      <c r="D256" s="51">
        <f t="shared" si="3"/>
        <v>1.3477088948787063E-3</v>
      </c>
    </row>
    <row r="257" spans="1:4" x14ac:dyDescent="0.25">
      <c r="A257" s="46">
        <v>786000</v>
      </c>
      <c r="B257" s="47" t="s">
        <v>440</v>
      </c>
      <c r="C257" s="47">
        <v>11</v>
      </c>
      <c r="D257" s="51">
        <f t="shared" si="3"/>
        <v>1.853099730458221E-3</v>
      </c>
    </row>
    <row r="258" spans="1:4" x14ac:dyDescent="0.25">
      <c r="A258" s="46">
        <v>786010</v>
      </c>
      <c r="B258" s="47" t="s">
        <v>898</v>
      </c>
      <c r="C258" s="47">
        <v>2</v>
      </c>
      <c r="D258" s="51">
        <f t="shared" si="3"/>
        <v>3.3692722371967657E-4</v>
      </c>
    </row>
    <row r="259" spans="1:4" x14ac:dyDescent="0.25">
      <c r="A259" s="46">
        <v>786100</v>
      </c>
      <c r="B259" s="47" t="s">
        <v>899</v>
      </c>
      <c r="C259" s="47">
        <v>3</v>
      </c>
      <c r="D259" s="51">
        <f t="shared" ref="D259:D322" si="4">C259/$C$396</f>
        <v>5.0539083557951485E-4</v>
      </c>
    </row>
    <row r="260" spans="1:4" x14ac:dyDescent="0.25">
      <c r="A260" s="46">
        <v>786102</v>
      </c>
      <c r="B260" s="47" t="s">
        <v>900</v>
      </c>
      <c r="C260" s="47">
        <v>3</v>
      </c>
      <c r="D260" s="51">
        <f t="shared" si="4"/>
        <v>5.0539083557951485E-4</v>
      </c>
    </row>
    <row r="261" spans="1:4" x14ac:dyDescent="0.25">
      <c r="A261" s="46">
        <v>786103</v>
      </c>
      <c r="B261" s="47" t="s">
        <v>901</v>
      </c>
      <c r="C261" s="47">
        <v>1</v>
      </c>
      <c r="D261" s="51">
        <f t="shared" si="4"/>
        <v>1.6846361185983828E-4</v>
      </c>
    </row>
    <row r="262" spans="1:4" x14ac:dyDescent="0.25">
      <c r="A262" s="46">
        <v>786104</v>
      </c>
      <c r="B262" s="47" t="s">
        <v>902</v>
      </c>
      <c r="C262" s="47">
        <v>3</v>
      </c>
      <c r="D262" s="51">
        <f t="shared" si="4"/>
        <v>5.0539083557951485E-4</v>
      </c>
    </row>
    <row r="263" spans="1:4" x14ac:dyDescent="0.25">
      <c r="A263" s="46">
        <v>786105</v>
      </c>
      <c r="B263" s="47" t="s">
        <v>903</v>
      </c>
      <c r="C263" s="47">
        <v>2</v>
      </c>
      <c r="D263" s="51">
        <f t="shared" si="4"/>
        <v>3.3692722371967657E-4</v>
      </c>
    </row>
    <row r="264" spans="1:4" x14ac:dyDescent="0.25">
      <c r="A264" s="46">
        <v>786106</v>
      </c>
      <c r="B264" s="47" t="s">
        <v>904</v>
      </c>
      <c r="C264" s="47">
        <v>2</v>
      </c>
      <c r="D264" s="51">
        <f t="shared" si="4"/>
        <v>3.3692722371967657E-4</v>
      </c>
    </row>
    <row r="265" spans="1:4" x14ac:dyDescent="0.25">
      <c r="A265" s="46">
        <v>786107</v>
      </c>
      <c r="B265" s="47" t="s">
        <v>905</v>
      </c>
      <c r="C265" s="47">
        <v>1</v>
      </c>
      <c r="D265" s="51">
        <f t="shared" si="4"/>
        <v>1.6846361185983828E-4</v>
      </c>
    </row>
    <row r="266" spans="1:4" x14ac:dyDescent="0.25">
      <c r="A266" s="46">
        <v>786108</v>
      </c>
      <c r="B266" s="47" t="s">
        <v>906</v>
      </c>
      <c r="C266" s="47">
        <v>1</v>
      </c>
      <c r="D266" s="51">
        <f t="shared" si="4"/>
        <v>1.6846361185983828E-4</v>
      </c>
    </row>
    <row r="267" spans="1:4" x14ac:dyDescent="0.25">
      <c r="A267" s="46">
        <v>786109</v>
      </c>
      <c r="B267" s="47" t="s">
        <v>907</v>
      </c>
      <c r="C267" s="47">
        <v>1</v>
      </c>
      <c r="D267" s="51">
        <f t="shared" si="4"/>
        <v>1.6846361185983828E-4</v>
      </c>
    </row>
    <row r="268" spans="1:4" x14ac:dyDescent="0.25">
      <c r="A268" s="46">
        <v>786111</v>
      </c>
      <c r="B268" s="47" t="s">
        <v>908</v>
      </c>
      <c r="C268" s="47">
        <v>2</v>
      </c>
      <c r="D268" s="51">
        <f t="shared" si="4"/>
        <v>3.3692722371967657E-4</v>
      </c>
    </row>
    <row r="269" spans="1:4" x14ac:dyDescent="0.25">
      <c r="A269" s="46">
        <v>786112</v>
      </c>
      <c r="B269" s="47" t="s">
        <v>909</v>
      </c>
      <c r="C269" s="47">
        <v>1</v>
      </c>
      <c r="D269" s="51">
        <f t="shared" si="4"/>
        <v>1.6846361185983828E-4</v>
      </c>
    </row>
    <row r="270" spans="1:4" x14ac:dyDescent="0.25">
      <c r="A270" s="46">
        <v>786200</v>
      </c>
      <c r="B270" s="47" t="s">
        <v>910</v>
      </c>
      <c r="C270" s="47">
        <v>2</v>
      </c>
      <c r="D270" s="51">
        <f t="shared" si="4"/>
        <v>3.3692722371967657E-4</v>
      </c>
    </row>
    <row r="271" spans="1:4" x14ac:dyDescent="0.25">
      <c r="A271" s="46">
        <v>786310</v>
      </c>
      <c r="B271" s="47" t="s">
        <v>454</v>
      </c>
      <c r="C271" s="47">
        <v>2</v>
      </c>
      <c r="D271" s="51">
        <f t="shared" si="4"/>
        <v>3.3692722371967657E-4</v>
      </c>
    </row>
    <row r="272" spans="1:4" x14ac:dyDescent="0.25">
      <c r="A272" s="46">
        <v>786312</v>
      </c>
      <c r="B272" s="47" t="s">
        <v>456</v>
      </c>
      <c r="C272" s="47">
        <v>3</v>
      </c>
      <c r="D272" s="51">
        <f t="shared" si="4"/>
        <v>5.0539083557951485E-4</v>
      </c>
    </row>
    <row r="273" spans="1:4" x14ac:dyDescent="0.25">
      <c r="A273" s="46">
        <v>786510</v>
      </c>
      <c r="B273" s="47" t="s">
        <v>911</v>
      </c>
      <c r="C273" s="47">
        <v>2</v>
      </c>
      <c r="D273" s="51">
        <f t="shared" si="4"/>
        <v>3.3692722371967657E-4</v>
      </c>
    </row>
    <row r="274" spans="1:4" x14ac:dyDescent="0.25">
      <c r="A274" s="46">
        <v>786511</v>
      </c>
      <c r="B274" s="47" t="s">
        <v>912</v>
      </c>
      <c r="C274" s="47">
        <v>1</v>
      </c>
      <c r="D274" s="51">
        <f t="shared" si="4"/>
        <v>1.6846361185983828E-4</v>
      </c>
    </row>
    <row r="275" spans="1:4" x14ac:dyDescent="0.25">
      <c r="A275" s="46">
        <v>786700</v>
      </c>
      <c r="B275" s="47" t="s">
        <v>913</v>
      </c>
      <c r="C275" s="47">
        <v>21</v>
      </c>
      <c r="D275" s="51">
        <f t="shared" si="4"/>
        <v>3.5377358490566039E-3</v>
      </c>
    </row>
    <row r="276" spans="1:4" x14ac:dyDescent="0.25">
      <c r="A276" s="46">
        <v>786800</v>
      </c>
      <c r="B276" s="47" t="s">
        <v>914</v>
      </c>
      <c r="C276" s="47">
        <v>23</v>
      </c>
      <c r="D276" s="51">
        <f t="shared" si="4"/>
        <v>3.8746630727762802E-3</v>
      </c>
    </row>
    <row r="277" spans="1:4" x14ac:dyDescent="0.25">
      <c r="A277" s="46">
        <v>786810</v>
      </c>
      <c r="B277" s="47" t="s">
        <v>915</v>
      </c>
      <c r="C277" s="47">
        <v>93</v>
      </c>
      <c r="D277" s="51">
        <f t="shared" si="4"/>
        <v>1.5667115902964959E-2</v>
      </c>
    </row>
    <row r="278" spans="1:4" x14ac:dyDescent="0.25">
      <c r="A278" s="46">
        <v>787000</v>
      </c>
      <c r="B278" s="47" t="s">
        <v>465</v>
      </c>
      <c r="C278" s="47">
        <v>61</v>
      </c>
      <c r="D278" s="51">
        <f t="shared" si="4"/>
        <v>1.0276280323450135E-2</v>
      </c>
    </row>
    <row r="279" spans="1:4" x14ac:dyDescent="0.25">
      <c r="A279" s="46">
        <v>787010</v>
      </c>
      <c r="B279" s="47" t="s">
        <v>916</v>
      </c>
      <c r="C279" s="47">
        <v>55</v>
      </c>
      <c r="D279" s="51">
        <f t="shared" si="4"/>
        <v>9.2654986522911053E-3</v>
      </c>
    </row>
    <row r="280" spans="1:4" x14ac:dyDescent="0.25">
      <c r="A280" s="46">
        <v>787200</v>
      </c>
      <c r="B280" s="47" t="s">
        <v>917</v>
      </c>
      <c r="C280" s="47">
        <v>7</v>
      </c>
      <c r="D280" s="51">
        <f t="shared" si="4"/>
        <v>1.1792452830188679E-3</v>
      </c>
    </row>
    <row r="281" spans="1:4" x14ac:dyDescent="0.25">
      <c r="A281" s="46">
        <v>787310</v>
      </c>
      <c r="B281" s="47" t="s">
        <v>468</v>
      </c>
      <c r="C281" s="47">
        <v>6</v>
      </c>
      <c r="D281" s="51">
        <f t="shared" si="4"/>
        <v>1.0107816711590297E-3</v>
      </c>
    </row>
    <row r="282" spans="1:4" x14ac:dyDescent="0.25">
      <c r="A282" s="46">
        <v>787320</v>
      </c>
      <c r="B282" s="47" t="s">
        <v>469</v>
      </c>
      <c r="C282" s="47">
        <v>7</v>
      </c>
      <c r="D282" s="51">
        <f t="shared" si="4"/>
        <v>1.1792452830188679E-3</v>
      </c>
    </row>
    <row r="283" spans="1:4" x14ac:dyDescent="0.25">
      <c r="A283" s="46">
        <v>787330</v>
      </c>
      <c r="B283" s="47" t="s">
        <v>918</v>
      </c>
      <c r="C283" s="47">
        <v>1</v>
      </c>
      <c r="D283" s="51">
        <f t="shared" si="4"/>
        <v>1.6846361185983828E-4</v>
      </c>
    </row>
    <row r="284" spans="1:4" x14ac:dyDescent="0.25">
      <c r="A284" s="46">
        <v>787400</v>
      </c>
      <c r="B284" s="47" t="s">
        <v>471</v>
      </c>
      <c r="C284" s="47">
        <v>3</v>
      </c>
      <c r="D284" s="51">
        <f t="shared" si="4"/>
        <v>5.0539083557951485E-4</v>
      </c>
    </row>
    <row r="285" spans="1:4" x14ac:dyDescent="0.25">
      <c r="A285" s="46">
        <v>787700</v>
      </c>
      <c r="B285" s="47" t="s">
        <v>919</v>
      </c>
      <c r="C285" s="47">
        <v>42</v>
      </c>
      <c r="D285" s="51">
        <f t="shared" si="4"/>
        <v>7.0754716981132077E-3</v>
      </c>
    </row>
    <row r="286" spans="1:4" x14ac:dyDescent="0.25">
      <c r="A286" s="46">
        <v>787900</v>
      </c>
      <c r="B286" s="47" t="s">
        <v>473</v>
      </c>
      <c r="C286" s="47">
        <v>8</v>
      </c>
      <c r="D286" s="51">
        <f t="shared" si="4"/>
        <v>1.3477088948787063E-3</v>
      </c>
    </row>
    <row r="287" spans="1:4" x14ac:dyDescent="0.25">
      <c r="A287" s="46">
        <v>788000</v>
      </c>
      <c r="B287" s="47" t="s">
        <v>474</v>
      </c>
      <c r="C287" s="47">
        <v>8</v>
      </c>
      <c r="D287" s="51">
        <f t="shared" si="4"/>
        <v>1.3477088948787063E-3</v>
      </c>
    </row>
    <row r="288" spans="1:4" x14ac:dyDescent="0.25">
      <c r="A288" s="46">
        <v>788010</v>
      </c>
      <c r="B288" s="47" t="s">
        <v>920</v>
      </c>
      <c r="C288" s="47">
        <v>7</v>
      </c>
      <c r="D288" s="51">
        <f t="shared" si="4"/>
        <v>1.1792452830188679E-3</v>
      </c>
    </row>
    <row r="289" spans="1:4" x14ac:dyDescent="0.25">
      <c r="A289" s="46">
        <v>788100</v>
      </c>
      <c r="B289" s="47" t="s">
        <v>921</v>
      </c>
      <c r="C289" s="47">
        <v>6</v>
      </c>
      <c r="D289" s="51">
        <f t="shared" si="4"/>
        <v>1.0107816711590297E-3</v>
      </c>
    </row>
    <row r="290" spans="1:4" x14ac:dyDescent="0.25">
      <c r="A290" s="46">
        <v>788118</v>
      </c>
      <c r="B290" s="47" t="s">
        <v>922</v>
      </c>
      <c r="C290" s="47">
        <v>3</v>
      </c>
      <c r="D290" s="51">
        <f t="shared" si="4"/>
        <v>5.0539083557951485E-4</v>
      </c>
    </row>
    <row r="291" spans="1:4" x14ac:dyDescent="0.25">
      <c r="A291" s="46">
        <v>788119</v>
      </c>
      <c r="B291" s="47" t="s">
        <v>478</v>
      </c>
      <c r="C291" s="47">
        <v>1</v>
      </c>
      <c r="D291" s="51">
        <f t="shared" si="4"/>
        <v>1.6846361185983828E-4</v>
      </c>
    </row>
    <row r="292" spans="1:4" x14ac:dyDescent="0.25">
      <c r="A292" s="46">
        <v>788120</v>
      </c>
      <c r="B292" s="47" t="s">
        <v>923</v>
      </c>
      <c r="C292" s="47">
        <v>4</v>
      </c>
      <c r="D292" s="51">
        <f t="shared" si="4"/>
        <v>6.7385444743935314E-4</v>
      </c>
    </row>
    <row r="293" spans="1:4" x14ac:dyDescent="0.25">
      <c r="A293" s="46">
        <v>788121</v>
      </c>
      <c r="B293" s="47" t="s">
        <v>924</v>
      </c>
      <c r="C293" s="47">
        <v>2</v>
      </c>
      <c r="D293" s="51">
        <f t="shared" si="4"/>
        <v>3.3692722371967657E-4</v>
      </c>
    </row>
    <row r="294" spans="1:4" x14ac:dyDescent="0.25">
      <c r="A294" s="46">
        <v>788130</v>
      </c>
      <c r="B294" s="47" t="s">
        <v>925</v>
      </c>
      <c r="C294" s="47">
        <v>2</v>
      </c>
      <c r="D294" s="51">
        <f t="shared" si="4"/>
        <v>3.3692722371967657E-4</v>
      </c>
    </row>
    <row r="295" spans="1:4" x14ac:dyDescent="0.25">
      <c r="A295" s="46">
        <v>788131</v>
      </c>
      <c r="B295" s="47" t="s">
        <v>926</v>
      </c>
      <c r="C295" s="47">
        <v>2</v>
      </c>
      <c r="D295" s="51">
        <f t="shared" si="4"/>
        <v>3.3692722371967657E-4</v>
      </c>
    </row>
    <row r="296" spans="1:4" x14ac:dyDescent="0.25">
      <c r="A296" s="46">
        <v>788132</v>
      </c>
      <c r="B296" s="47" t="s">
        <v>927</v>
      </c>
      <c r="C296" s="47">
        <v>1</v>
      </c>
      <c r="D296" s="51">
        <f t="shared" si="4"/>
        <v>1.6846361185983828E-4</v>
      </c>
    </row>
    <row r="297" spans="1:4" x14ac:dyDescent="0.25">
      <c r="A297" s="46">
        <v>788133</v>
      </c>
      <c r="B297" s="47" t="s">
        <v>928</v>
      </c>
      <c r="C297" s="47">
        <v>2</v>
      </c>
      <c r="D297" s="51">
        <f t="shared" si="4"/>
        <v>3.3692722371967657E-4</v>
      </c>
    </row>
    <row r="298" spans="1:4" x14ac:dyDescent="0.25">
      <c r="A298" s="46">
        <v>788134</v>
      </c>
      <c r="B298" s="47" t="s">
        <v>929</v>
      </c>
      <c r="C298" s="47">
        <v>2</v>
      </c>
      <c r="D298" s="51">
        <f t="shared" si="4"/>
        <v>3.3692722371967657E-4</v>
      </c>
    </row>
    <row r="299" spans="1:4" x14ac:dyDescent="0.25">
      <c r="A299" s="46">
        <v>788135</v>
      </c>
      <c r="B299" s="47" t="s">
        <v>486</v>
      </c>
      <c r="C299" s="47">
        <v>2</v>
      </c>
      <c r="D299" s="51">
        <f t="shared" si="4"/>
        <v>3.3692722371967657E-4</v>
      </c>
    </row>
    <row r="300" spans="1:4" x14ac:dyDescent="0.25">
      <c r="A300" s="46">
        <v>788200</v>
      </c>
      <c r="B300" s="47" t="s">
        <v>930</v>
      </c>
      <c r="C300" s="47">
        <v>7</v>
      </c>
      <c r="D300" s="51">
        <f t="shared" si="4"/>
        <v>1.1792452830188679E-3</v>
      </c>
    </row>
    <row r="301" spans="1:4" x14ac:dyDescent="0.25">
      <c r="A301" s="46">
        <v>788310</v>
      </c>
      <c r="B301" s="47" t="s">
        <v>488</v>
      </c>
      <c r="C301" s="47">
        <v>16</v>
      </c>
      <c r="D301" s="51">
        <f t="shared" si="4"/>
        <v>2.6954177897574125E-3</v>
      </c>
    </row>
    <row r="302" spans="1:4" x14ac:dyDescent="0.25">
      <c r="A302" s="46">
        <v>788321</v>
      </c>
      <c r="B302" s="47" t="s">
        <v>931</v>
      </c>
      <c r="C302" s="47">
        <v>1</v>
      </c>
      <c r="D302" s="51">
        <f t="shared" si="4"/>
        <v>1.6846361185983828E-4</v>
      </c>
    </row>
    <row r="303" spans="1:4" x14ac:dyDescent="0.25">
      <c r="A303" s="46">
        <v>788330</v>
      </c>
      <c r="B303" s="47" t="s">
        <v>495</v>
      </c>
      <c r="C303" s="47">
        <v>3</v>
      </c>
      <c r="D303" s="51">
        <f t="shared" si="4"/>
        <v>5.0539083557951485E-4</v>
      </c>
    </row>
    <row r="304" spans="1:4" x14ac:dyDescent="0.25">
      <c r="A304" s="46">
        <v>788340</v>
      </c>
      <c r="B304" s="47" t="s">
        <v>932</v>
      </c>
      <c r="C304" s="47">
        <v>8</v>
      </c>
      <c r="D304" s="51">
        <f t="shared" si="4"/>
        <v>1.3477088948787063E-3</v>
      </c>
    </row>
    <row r="305" spans="1:4" x14ac:dyDescent="0.25">
      <c r="A305" s="46">
        <v>788510</v>
      </c>
      <c r="B305" s="47" t="s">
        <v>933</v>
      </c>
      <c r="C305" s="47">
        <v>4</v>
      </c>
      <c r="D305" s="51">
        <f t="shared" si="4"/>
        <v>6.7385444743935314E-4</v>
      </c>
    </row>
    <row r="306" spans="1:4" x14ac:dyDescent="0.25">
      <c r="A306" s="46">
        <v>788511</v>
      </c>
      <c r="B306" s="47" t="s">
        <v>934</v>
      </c>
      <c r="C306" s="47">
        <v>1</v>
      </c>
      <c r="D306" s="51">
        <f t="shared" si="4"/>
        <v>1.6846361185983828E-4</v>
      </c>
    </row>
    <row r="307" spans="1:4" x14ac:dyDescent="0.25">
      <c r="A307" s="46">
        <v>788701</v>
      </c>
      <c r="B307" s="47" t="s">
        <v>935</v>
      </c>
      <c r="C307" s="47">
        <v>4</v>
      </c>
      <c r="D307" s="51">
        <f t="shared" si="4"/>
        <v>6.7385444743935314E-4</v>
      </c>
    </row>
    <row r="308" spans="1:4" x14ac:dyDescent="0.25">
      <c r="A308" s="46">
        <v>788810</v>
      </c>
      <c r="B308" s="47" t="s">
        <v>505</v>
      </c>
      <c r="C308" s="47">
        <v>23</v>
      </c>
      <c r="D308" s="51">
        <f t="shared" si="4"/>
        <v>3.8746630727762802E-3</v>
      </c>
    </row>
    <row r="309" spans="1:4" x14ac:dyDescent="0.25">
      <c r="A309" s="46">
        <v>788820</v>
      </c>
      <c r="B309" s="47" t="s">
        <v>936</v>
      </c>
      <c r="C309" s="47">
        <v>111</v>
      </c>
      <c r="D309" s="51">
        <f t="shared" si="4"/>
        <v>1.8699460916442048E-2</v>
      </c>
    </row>
    <row r="310" spans="1:4" x14ac:dyDescent="0.25">
      <c r="A310" s="46">
        <v>789000</v>
      </c>
      <c r="B310" s="47" t="s">
        <v>507</v>
      </c>
      <c r="C310" s="47">
        <v>82</v>
      </c>
      <c r="D310" s="51">
        <f t="shared" si="4"/>
        <v>1.3814016172506738E-2</v>
      </c>
    </row>
    <row r="311" spans="1:4" x14ac:dyDescent="0.25">
      <c r="A311" s="46">
        <v>789015</v>
      </c>
      <c r="B311" s="47" t="s">
        <v>937</v>
      </c>
      <c r="C311" s="47">
        <v>0</v>
      </c>
      <c r="D311" s="51">
        <f t="shared" si="4"/>
        <v>0</v>
      </c>
    </row>
    <row r="312" spans="1:4" x14ac:dyDescent="0.25">
      <c r="A312" s="46">
        <v>789101</v>
      </c>
      <c r="B312" s="47" t="s">
        <v>938</v>
      </c>
      <c r="C312" s="47">
        <v>32</v>
      </c>
      <c r="D312" s="51">
        <f t="shared" si="4"/>
        <v>5.3908355795148251E-3</v>
      </c>
    </row>
    <row r="313" spans="1:4" x14ac:dyDescent="0.25">
      <c r="A313" s="46">
        <v>789144</v>
      </c>
      <c r="B313" s="47" t="s">
        <v>939</v>
      </c>
      <c r="C313" s="47">
        <v>2</v>
      </c>
      <c r="D313" s="51">
        <f t="shared" si="4"/>
        <v>3.3692722371967657E-4</v>
      </c>
    </row>
    <row r="314" spans="1:4" x14ac:dyDescent="0.25">
      <c r="A314" s="46">
        <v>789145</v>
      </c>
      <c r="B314" s="47" t="s">
        <v>940</v>
      </c>
      <c r="C314" s="47">
        <v>4</v>
      </c>
      <c r="D314" s="51">
        <f t="shared" si="4"/>
        <v>6.7385444743935314E-4</v>
      </c>
    </row>
    <row r="315" spans="1:4" x14ac:dyDescent="0.25">
      <c r="A315" s="46">
        <v>789200</v>
      </c>
      <c r="B315" s="47" t="s">
        <v>512</v>
      </c>
      <c r="C315" s="47">
        <v>1</v>
      </c>
      <c r="D315" s="51">
        <f t="shared" si="4"/>
        <v>1.6846361185983828E-4</v>
      </c>
    </row>
    <row r="316" spans="1:4" x14ac:dyDescent="0.25">
      <c r="A316" s="46">
        <v>789260</v>
      </c>
      <c r="B316" s="47" t="s">
        <v>941</v>
      </c>
      <c r="C316" s="47">
        <v>5</v>
      </c>
      <c r="D316" s="51">
        <f t="shared" si="4"/>
        <v>8.4231805929919142E-4</v>
      </c>
    </row>
    <row r="317" spans="1:4" x14ac:dyDescent="0.25">
      <c r="A317" s="46">
        <v>789300</v>
      </c>
      <c r="B317" s="47" t="s">
        <v>514</v>
      </c>
      <c r="C317" s="47">
        <v>51</v>
      </c>
      <c r="D317" s="51">
        <f t="shared" si="4"/>
        <v>8.5916442048517526E-3</v>
      </c>
    </row>
    <row r="318" spans="1:4" x14ac:dyDescent="0.25">
      <c r="A318" s="46">
        <v>789310</v>
      </c>
      <c r="B318" s="47" t="s">
        <v>515</v>
      </c>
      <c r="C318" s="47">
        <v>43</v>
      </c>
      <c r="D318" s="51">
        <f t="shared" si="4"/>
        <v>7.2439353099730455E-3</v>
      </c>
    </row>
    <row r="319" spans="1:4" x14ac:dyDescent="0.25">
      <c r="A319" s="46">
        <v>789311</v>
      </c>
      <c r="B319" s="47" t="s">
        <v>942</v>
      </c>
      <c r="C319" s="47">
        <v>19</v>
      </c>
      <c r="D319" s="51">
        <f t="shared" si="4"/>
        <v>3.2008086253369271E-3</v>
      </c>
    </row>
    <row r="320" spans="1:4" x14ac:dyDescent="0.25">
      <c r="A320" s="46">
        <v>789320</v>
      </c>
      <c r="B320" s="47" t="s">
        <v>517</v>
      </c>
      <c r="C320" s="47">
        <v>11</v>
      </c>
      <c r="D320" s="51">
        <f t="shared" si="4"/>
        <v>1.853099730458221E-3</v>
      </c>
    </row>
    <row r="321" spans="1:4" x14ac:dyDescent="0.25">
      <c r="A321" s="46">
        <v>789321</v>
      </c>
      <c r="B321" s="47" t="s">
        <v>943</v>
      </c>
      <c r="C321" s="47">
        <v>8</v>
      </c>
      <c r="D321" s="51">
        <f t="shared" si="4"/>
        <v>1.3477088948787063E-3</v>
      </c>
    </row>
    <row r="322" spans="1:4" x14ac:dyDescent="0.25">
      <c r="A322" s="46">
        <v>789322</v>
      </c>
      <c r="B322" s="47" t="s">
        <v>944</v>
      </c>
      <c r="C322" s="47">
        <v>5</v>
      </c>
      <c r="D322" s="51">
        <f t="shared" si="4"/>
        <v>8.4231805929919142E-4</v>
      </c>
    </row>
    <row r="323" spans="1:4" x14ac:dyDescent="0.25">
      <c r="A323" s="46">
        <v>789330</v>
      </c>
      <c r="B323" s="47" t="s">
        <v>520</v>
      </c>
      <c r="C323" s="47">
        <v>34</v>
      </c>
      <c r="D323" s="51">
        <f t="shared" ref="D323:D386" si="5">C323/$C$396</f>
        <v>5.7277628032345014E-3</v>
      </c>
    </row>
    <row r="324" spans="1:4" x14ac:dyDescent="0.25">
      <c r="A324" s="46">
        <v>789331</v>
      </c>
      <c r="B324" s="47" t="s">
        <v>945</v>
      </c>
      <c r="C324" s="47">
        <v>1</v>
      </c>
      <c r="D324" s="51">
        <f t="shared" si="5"/>
        <v>1.6846361185983828E-4</v>
      </c>
    </row>
    <row r="325" spans="1:4" x14ac:dyDescent="0.25">
      <c r="A325" s="46">
        <v>789510</v>
      </c>
      <c r="B325" s="47" t="s">
        <v>522</v>
      </c>
      <c r="C325" s="47">
        <v>2</v>
      </c>
      <c r="D325" s="51">
        <f t="shared" si="5"/>
        <v>3.3692722371967657E-4</v>
      </c>
    </row>
    <row r="326" spans="1:4" x14ac:dyDescent="0.25">
      <c r="A326" s="46">
        <v>791000</v>
      </c>
      <c r="B326" s="47" t="s">
        <v>946</v>
      </c>
      <c r="C326" s="47">
        <v>8</v>
      </c>
      <c r="D326" s="51">
        <f t="shared" si="5"/>
        <v>1.3477088948787063E-3</v>
      </c>
    </row>
    <row r="327" spans="1:4" x14ac:dyDescent="0.25">
      <c r="A327" s="46">
        <v>791010</v>
      </c>
      <c r="B327" s="47" t="s">
        <v>947</v>
      </c>
      <c r="C327" s="47">
        <v>153</v>
      </c>
      <c r="D327" s="51">
        <f t="shared" si="5"/>
        <v>2.5774932614555258E-2</v>
      </c>
    </row>
    <row r="328" spans="1:4" x14ac:dyDescent="0.25">
      <c r="A328" s="46">
        <v>791012</v>
      </c>
      <c r="B328" s="47" t="s">
        <v>948</v>
      </c>
      <c r="C328" s="47">
        <v>2</v>
      </c>
      <c r="D328" s="51">
        <f t="shared" si="5"/>
        <v>3.3692722371967657E-4</v>
      </c>
    </row>
    <row r="329" spans="1:4" x14ac:dyDescent="0.25">
      <c r="A329" s="46">
        <v>791100</v>
      </c>
      <c r="B329" s="47" t="s">
        <v>949</v>
      </c>
      <c r="C329" s="47">
        <v>6</v>
      </c>
      <c r="D329" s="51">
        <f t="shared" si="5"/>
        <v>1.0107816711590297E-3</v>
      </c>
    </row>
    <row r="330" spans="1:4" x14ac:dyDescent="0.25">
      <c r="A330" s="46">
        <v>791105</v>
      </c>
      <c r="B330" s="47" t="s">
        <v>950</v>
      </c>
      <c r="C330" s="47">
        <v>3</v>
      </c>
      <c r="D330" s="51">
        <f t="shared" si="5"/>
        <v>5.0539083557951485E-4</v>
      </c>
    </row>
    <row r="331" spans="1:4" x14ac:dyDescent="0.25">
      <c r="A331" s="46">
        <v>791110</v>
      </c>
      <c r="B331" s="47" t="s">
        <v>951</v>
      </c>
      <c r="C331" s="47">
        <v>4</v>
      </c>
      <c r="D331" s="51">
        <f t="shared" si="5"/>
        <v>6.7385444743935314E-4</v>
      </c>
    </row>
    <row r="332" spans="1:4" x14ac:dyDescent="0.25">
      <c r="A332" s="46">
        <v>791120</v>
      </c>
      <c r="B332" s="47" t="s">
        <v>952</v>
      </c>
      <c r="C332" s="47">
        <v>2</v>
      </c>
      <c r="D332" s="51">
        <f t="shared" si="5"/>
        <v>3.3692722371967657E-4</v>
      </c>
    </row>
    <row r="333" spans="1:4" x14ac:dyDescent="0.25">
      <c r="A333" s="46">
        <v>791130</v>
      </c>
      <c r="B333" s="47" t="s">
        <v>953</v>
      </c>
      <c r="C333" s="47">
        <v>3</v>
      </c>
      <c r="D333" s="51">
        <f t="shared" si="5"/>
        <v>5.0539083557951485E-4</v>
      </c>
    </row>
    <row r="334" spans="1:4" x14ac:dyDescent="0.25">
      <c r="A334" s="46">
        <v>791140</v>
      </c>
      <c r="B334" s="47" t="s">
        <v>954</v>
      </c>
      <c r="C334" s="47">
        <v>2</v>
      </c>
      <c r="D334" s="51">
        <f t="shared" si="5"/>
        <v>3.3692722371967657E-4</v>
      </c>
    </row>
    <row r="335" spans="1:4" x14ac:dyDescent="0.25">
      <c r="A335" s="46">
        <v>791160</v>
      </c>
      <c r="B335" s="47" t="s">
        <v>955</v>
      </c>
      <c r="C335" s="47">
        <v>3</v>
      </c>
      <c r="D335" s="51">
        <f t="shared" si="5"/>
        <v>5.0539083557951485E-4</v>
      </c>
    </row>
    <row r="336" spans="1:4" x14ac:dyDescent="0.25">
      <c r="A336" s="46">
        <v>791170</v>
      </c>
      <c r="B336" s="47" t="s">
        <v>956</v>
      </c>
      <c r="C336" s="47">
        <v>8</v>
      </c>
      <c r="D336" s="51">
        <f t="shared" si="5"/>
        <v>1.3477088948787063E-3</v>
      </c>
    </row>
    <row r="337" spans="1:4" x14ac:dyDescent="0.25">
      <c r="A337" s="46">
        <v>791180</v>
      </c>
      <c r="B337" s="47" t="s">
        <v>957</v>
      </c>
      <c r="C337" s="47">
        <v>14</v>
      </c>
      <c r="D337" s="51">
        <f t="shared" si="5"/>
        <v>2.3584905660377358E-3</v>
      </c>
    </row>
    <row r="338" spans="1:4" x14ac:dyDescent="0.25">
      <c r="A338" s="46">
        <v>791181</v>
      </c>
      <c r="B338" s="47" t="s">
        <v>958</v>
      </c>
      <c r="C338" s="47">
        <v>56</v>
      </c>
      <c r="D338" s="51">
        <f t="shared" si="5"/>
        <v>9.433962264150943E-3</v>
      </c>
    </row>
    <row r="339" spans="1:4" x14ac:dyDescent="0.25">
      <c r="A339" s="46">
        <v>791190</v>
      </c>
      <c r="B339" s="47" t="s">
        <v>537</v>
      </c>
      <c r="C339" s="47">
        <v>5</v>
      </c>
      <c r="D339" s="51">
        <f t="shared" si="5"/>
        <v>8.4231805929919142E-4</v>
      </c>
    </row>
    <row r="340" spans="1:4" x14ac:dyDescent="0.25">
      <c r="A340" s="46">
        <v>791191</v>
      </c>
      <c r="B340" s="47" t="s">
        <v>538</v>
      </c>
      <c r="C340" s="47">
        <v>4</v>
      </c>
      <c r="D340" s="51">
        <f t="shared" si="5"/>
        <v>6.7385444743935314E-4</v>
      </c>
    </row>
    <row r="341" spans="1:4" x14ac:dyDescent="0.25">
      <c r="A341" s="46">
        <v>791500</v>
      </c>
      <c r="B341" s="47" t="s">
        <v>959</v>
      </c>
      <c r="C341" s="47">
        <v>16</v>
      </c>
      <c r="D341" s="51">
        <f t="shared" si="5"/>
        <v>2.6954177897574125E-3</v>
      </c>
    </row>
    <row r="342" spans="1:4" x14ac:dyDescent="0.25">
      <c r="A342" s="46">
        <v>791515</v>
      </c>
      <c r="B342" s="47" t="s">
        <v>960</v>
      </c>
      <c r="C342" s="47">
        <v>3</v>
      </c>
      <c r="D342" s="51">
        <f t="shared" si="5"/>
        <v>5.0539083557951485E-4</v>
      </c>
    </row>
    <row r="343" spans="1:4" x14ac:dyDescent="0.25">
      <c r="A343" s="46">
        <v>791530</v>
      </c>
      <c r="B343" s="47" t="s">
        <v>541</v>
      </c>
      <c r="C343" s="47">
        <v>3</v>
      </c>
      <c r="D343" s="51">
        <f t="shared" si="5"/>
        <v>5.0539083557951485E-4</v>
      </c>
    </row>
    <row r="344" spans="1:4" x14ac:dyDescent="0.25">
      <c r="A344" s="46">
        <v>791534</v>
      </c>
      <c r="B344" s="47" t="s">
        <v>961</v>
      </c>
      <c r="C344" s="47">
        <v>4</v>
      </c>
      <c r="D344" s="51">
        <f t="shared" si="5"/>
        <v>6.7385444743935314E-4</v>
      </c>
    </row>
    <row r="345" spans="1:4" x14ac:dyDescent="0.25">
      <c r="A345" s="46">
        <v>791535</v>
      </c>
      <c r="B345" s="47" t="s">
        <v>962</v>
      </c>
      <c r="C345" s="47">
        <v>2</v>
      </c>
      <c r="D345" s="51">
        <f t="shared" si="5"/>
        <v>3.3692722371967657E-4</v>
      </c>
    </row>
    <row r="346" spans="1:4" x14ac:dyDescent="0.25">
      <c r="A346" s="46">
        <v>791536</v>
      </c>
      <c r="B346" s="47" t="s">
        <v>963</v>
      </c>
      <c r="C346" s="47">
        <v>0</v>
      </c>
      <c r="D346" s="51">
        <f t="shared" si="5"/>
        <v>0</v>
      </c>
    </row>
    <row r="347" spans="1:4" x14ac:dyDescent="0.25">
      <c r="A347" s="46">
        <v>791540</v>
      </c>
      <c r="B347" s="47" t="s">
        <v>545</v>
      </c>
      <c r="C347" s="47">
        <v>35</v>
      </c>
      <c r="D347" s="51">
        <f t="shared" si="5"/>
        <v>5.89622641509434E-3</v>
      </c>
    </row>
    <row r="348" spans="1:4" x14ac:dyDescent="0.25">
      <c r="A348" s="46">
        <v>791570</v>
      </c>
      <c r="B348" s="47" t="s">
        <v>546</v>
      </c>
      <c r="C348" s="47">
        <v>5</v>
      </c>
      <c r="D348" s="51">
        <f t="shared" si="5"/>
        <v>8.4231805929919142E-4</v>
      </c>
    </row>
    <row r="349" spans="1:4" x14ac:dyDescent="0.25">
      <c r="A349" s="46">
        <v>791580</v>
      </c>
      <c r="B349" s="47" t="s">
        <v>547</v>
      </c>
      <c r="C349" s="47">
        <v>26</v>
      </c>
      <c r="D349" s="51">
        <f t="shared" si="5"/>
        <v>4.3800539083557952E-3</v>
      </c>
    </row>
    <row r="350" spans="1:4" x14ac:dyDescent="0.25">
      <c r="A350" s="46">
        <v>791590</v>
      </c>
      <c r="B350" s="47" t="s">
        <v>548</v>
      </c>
      <c r="C350" s="47">
        <v>17</v>
      </c>
      <c r="D350" s="51">
        <f t="shared" si="5"/>
        <v>2.8638814016172507E-3</v>
      </c>
    </row>
    <row r="351" spans="1:4" x14ac:dyDescent="0.25">
      <c r="A351" s="46">
        <v>791600</v>
      </c>
      <c r="B351" s="47" t="s">
        <v>964</v>
      </c>
      <c r="C351" s="47">
        <v>11</v>
      </c>
      <c r="D351" s="51">
        <f t="shared" si="5"/>
        <v>1.853099730458221E-3</v>
      </c>
    </row>
    <row r="352" spans="1:4" x14ac:dyDescent="0.25">
      <c r="A352" s="46">
        <v>791602</v>
      </c>
      <c r="B352" s="47" t="s">
        <v>965</v>
      </c>
      <c r="C352" s="47">
        <v>10</v>
      </c>
      <c r="D352" s="51">
        <f t="shared" si="5"/>
        <v>1.6846361185983828E-3</v>
      </c>
    </row>
    <row r="353" spans="1:4" x14ac:dyDescent="0.25">
      <c r="A353" s="46">
        <v>791604</v>
      </c>
      <c r="B353" s="47" t="s">
        <v>966</v>
      </c>
      <c r="C353" s="47">
        <v>7</v>
      </c>
      <c r="D353" s="51">
        <f t="shared" si="5"/>
        <v>1.1792452830188679E-3</v>
      </c>
    </row>
    <row r="354" spans="1:4" x14ac:dyDescent="0.25">
      <c r="A354" s="46">
        <v>791609</v>
      </c>
      <c r="B354" s="47" t="s">
        <v>552</v>
      </c>
      <c r="C354" s="47">
        <v>9</v>
      </c>
      <c r="D354" s="51">
        <f t="shared" si="5"/>
        <v>1.5161725067385444E-3</v>
      </c>
    </row>
    <row r="355" spans="1:4" x14ac:dyDescent="0.25">
      <c r="A355" s="46">
        <v>791610</v>
      </c>
      <c r="B355" s="47" t="s">
        <v>967</v>
      </c>
      <c r="C355" s="47">
        <v>7</v>
      </c>
      <c r="D355" s="51">
        <f t="shared" si="5"/>
        <v>1.1792452830188679E-3</v>
      </c>
    </row>
    <row r="356" spans="1:4" x14ac:dyDescent="0.25">
      <c r="A356" s="46">
        <v>791612</v>
      </c>
      <c r="B356" s="47" t="s">
        <v>968</v>
      </c>
      <c r="C356" s="47">
        <v>12</v>
      </c>
      <c r="D356" s="51">
        <f t="shared" si="5"/>
        <v>2.0215633423180594E-3</v>
      </c>
    </row>
    <row r="357" spans="1:4" x14ac:dyDescent="0.25">
      <c r="A357" s="46">
        <v>791613</v>
      </c>
      <c r="B357" s="47" t="s">
        <v>969</v>
      </c>
      <c r="C357" s="47">
        <v>14</v>
      </c>
      <c r="D357" s="51">
        <f t="shared" si="5"/>
        <v>2.3584905660377358E-3</v>
      </c>
    </row>
    <row r="358" spans="1:4" x14ac:dyDescent="0.25">
      <c r="A358" s="46">
        <v>791614</v>
      </c>
      <c r="B358" s="47" t="s">
        <v>970</v>
      </c>
      <c r="C358" s="47">
        <v>15</v>
      </c>
      <c r="D358" s="51">
        <f t="shared" si="5"/>
        <v>2.5269541778975739E-3</v>
      </c>
    </row>
    <row r="359" spans="1:4" x14ac:dyDescent="0.25">
      <c r="A359" s="46">
        <v>791615</v>
      </c>
      <c r="B359" s="47" t="s">
        <v>971</v>
      </c>
      <c r="C359" s="47">
        <v>13</v>
      </c>
      <c r="D359" s="51">
        <f t="shared" si="5"/>
        <v>2.1900269541778976E-3</v>
      </c>
    </row>
    <row r="360" spans="1:4" x14ac:dyDescent="0.25">
      <c r="A360" s="46">
        <v>791616</v>
      </c>
      <c r="B360" s="47" t="s">
        <v>972</v>
      </c>
      <c r="C360" s="47">
        <v>7</v>
      </c>
      <c r="D360" s="51">
        <f t="shared" si="5"/>
        <v>1.1792452830188679E-3</v>
      </c>
    </row>
    <row r="361" spans="1:4" x14ac:dyDescent="0.25">
      <c r="A361" s="46">
        <v>791619</v>
      </c>
      <c r="B361" s="47" t="s">
        <v>973</v>
      </c>
      <c r="C361" s="47">
        <v>15</v>
      </c>
      <c r="D361" s="51">
        <f t="shared" si="5"/>
        <v>2.5269541778975739E-3</v>
      </c>
    </row>
    <row r="362" spans="1:4" x14ac:dyDescent="0.25">
      <c r="A362" s="46">
        <v>791620</v>
      </c>
      <c r="B362" s="47" t="s">
        <v>974</v>
      </c>
      <c r="C362" s="47">
        <v>5</v>
      </c>
      <c r="D362" s="51">
        <f t="shared" si="5"/>
        <v>8.4231805929919142E-4</v>
      </c>
    </row>
    <row r="363" spans="1:4" x14ac:dyDescent="0.25">
      <c r="A363" s="46">
        <v>791624</v>
      </c>
      <c r="B363" s="47" t="s">
        <v>975</v>
      </c>
      <c r="C363" s="47">
        <v>8</v>
      </c>
      <c r="D363" s="51">
        <f t="shared" si="5"/>
        <v>1.3477088948787063E-3</v>
      </c>
    </row>
    <row r="364" spans="1:4" x14ac:dyDescent="0.25">
      <c r="A364" s="46">
        <v>791645</v>
      </c>
      <c r="B364" s="47" t="s">
        <v>976</v>
      </c>
      <c r="C364" s="47">
        <v>10</v>
      </c>
      <c r="D364" s="51">
        <f t="shared" si="5"/>
        <v>1.6846361185983828E-3</v>
      </c>
    </row>
    <row r="365" spans="1:4" x14ac:dyDescent="0.25">
      <c r="A365" s="46">
        <v>791660</v>
      </c>
      <c r="B365" s="47" t="s">
        <v>977</v>
      </c>
      <c r="C365" s="47">
        <v>4</v>
      </c>
      <c r="D365" s="51">
        <f t="shared" si="5"/>
        <v>6.7385444743935314E-4</v>
      </c>
    </row>
    <row r="366" spans="1:4" x14ac:dyDescent="0.25">
      <c r="A366" s="46">
        <v>791661</v>
      </c>
      <c r="B366" s="47" t="s">
        <v>978</v>
      </c>
      <c r="C366" s="47">
        <v>13</v>
      </c>
      <c r="D366" s="51">
        <f t="shared" si="5"/>
        <v>2.1900269541778976E-3</v>
      </c>
    </row>
    <row r="367" spans="1:4" x14ac:dyDescent="0.25">
      <c r="A367" s="46">
        <v>791665</v>
      </c>
      <c r="B367" s="47" t="s">
        <v>979</v>
      </c>
      <c r="C367" s="47">
        <v>17</v>
      </c>
      <c r="D367" s="51">
        <f t="shared" si="5"/>
        <v>2.8638814016172507E-3</v>
      </c>
    </row>
    <row r="368" spans="1:4" x14ac:dyDescent="0.25">
      <c r="A368" s="46">
        <v>791669</v>
      </c>
      <c r="B368" s="47" t="s">
        <v>980</v>
      </c>
      <c r="C368" s="47">
        <v>3</v>
      </c>
      <c r="D368" s="51">
        <f t="shared" si="5"/>
        <v>5.0539083557951485E-4</v>
      </c>
    </row>
    <row r="369" spans="1:4" x14ac:dyDescent="0.25">
      <c r="A369" s="46">
        <v>791670</v>
      </c>
      <c r="B369" s="47" t="s">
        <v>981</v>
      </c>
      <c r="C369" s="47">
        <v>11</v>
      </c>
      <c r="D369" s="51">
        <f t="shared" si="5"/>
        <v>1.853099730458221E-3</v>
      </c>
    </row>
    <row r="370" spans="1:4" x14ac:dyDescent="0.25">
      <c r="A370" s="46">
        <v>791700</v>
      </c>
      <c r="B370" s="47" t="s">
        <v>982</v>
      </c>
      <c r="C370" s="47">
        <v>1</v>
      </c>
      <c r="D370" s="51">
        <f t="shared" si="5"/>
        <v>1.6846361185983828E-4</v>
      </c>
    </row>
    <row r="371" spans="1:4" x14ac:dyDescent="0.25">
      <c r="A371" s="46">
        <v>791800</v>
      </c>
      <c r="B371" s="47" t="s">
        <v>573</v>
      </c>
      <c r="C371" s="47">
        <v>44</v>
      </c>
      <c r="D371" s="51">
        <f t="shared" si="5"/>
        <v>7.4123989218328841E-3</v>
      </c>
    </row>
    <row r="372" spans="1:4" x14ac:dyDescent="0.25">
      <c r="A372" s="46">
        <v>791900</v>
      </c>
      <c r="B372" s="47" t="s">
        <v>983</v>
      </c>
      <c r="C372" s="47">
        <v>1</v>
      </c>
      <c r="D372" s="51">
        <f t="shared" si="5"/>
        <v>1.6846361185983828E-4</v>
      </c>
    </row>
    <row r="373" spans="1:4" x14ac:dyDescent="0.25">
      <c r="A373" s="46">
        <v>791901</v>
      </c>
      <c r="B373" s="47" t="s">
        <v>575</v>
      </c>
      <c r="C373" s="47">
        <v>10</v>
      </c>
      <c r="D373" s="51">
        <f t="shared" si="5"/>
        <v>1.6846361185983828E-3</v>
      </c>
    </row>
    <row r="374" spans="1:4" x14ac:dyDescent="0.25">
      <c r="A374" s="46">
        <v>791902</v>
      </c>
      <c r="B374" s="47" t="s">
        <v>576</v>
      </c>
      <c r="C374" s="47">
        <v>3</v>
      </c>
      <c r="D374" s="51">
        <f t="shared" si="5"/>
        <v>5.0539083557951485E-4</v>
      </c>
    </row>
    <row r="375" spans="1:4" x14ac:dyDescent="0.25">
      <c r="A375" s="46">
        <v>791904</v>
      </c>
      <c r="B375" s="47" t="s">
        <v>577</v>
      </c>
      <c r="C375" s="47">
        <v>8</v>
      </c>
      <c r="D375" s="51">
        <f t="shared" si="5"/>
        <v>1.3477088948787063E-3</v>
      </c>
    </row>
    <row r="376" spans="1:4" x14ac:dyDescent="0.25">
      <c r="A376" s="46">
        <v>795000</v>
      </c>
      <c r="B376" s="47" t="s">
        <v>984</v>
      </c>
      <c r="C376" s="47">
        <v>4</v>
      </c>
      <c r="D376" s="51">
        <f t="shared" si="5"/>
        <v>6.7385444743935314E-4</v>
      </c>
    </row>
    <row r="377" spans="1:4" x14ac:dyDescent="0.25">
      <c r="A377" s="46">
        <v>795100</v>
      </c>
      <c r="B377" s="47" t="s">
        <v>985</v>
      </c>
      <c r="C377" s="47">
        <v>2</v>
      </c>
      <c r="D377" s="51">
        <f t="shared" si="5"/>
        <v>3.3692722371967657E-4</v>
      </c>
    </row>
    <row r="378" spans="1:4" x14ac:dyDescent="0.25">
      <c r="A378" s="46">
        <v>795104</v>
      </c>
      <c r="B378" s="47" t="s">
        <v>986</v>
      </c>
      <c r="C378" s="47">
        <v>3</v>
      </c>
      <c r="D378" s="51">
        <f t="shared" si="5"/>
        <v>5.0539083557951485E-4</v>
      </c>
    </row>
    <row r="379" spans="1:4" x14ac:dyDescent="0.25">
      <c r="A379" s="46">
        <v>795106</v>
      </c>
      <c r="B379" s="47" t="s">
        <v>987</v>
      </c>
      <c r="C379" s="47">
        <v>4</v>
      </c>
      <c r="D379" s="51">
        <f t="shared" si="5"/>
        <v>6.7385444743935314E-4</v>
      </c>
    </row>
    <row r="380" spans="1:4" x14ac:dyDescent="0.25">
      <c r="A380" s="46">
        <v>795120</v>
      </c>
      <c r="B380" s="47" t="s">
        <v>582</v>
      </c>
      <c r="C380" s="47">
        <v>7</v>
      </c>
      <c r="D380" s="51">
        <f t="shared" si="5"/>
        <v>1.1792452830188679E-3</v>
      </c>
    </row>
    <row r="381" spans="1:4" x14ac:dyDescent="0.25">
      <c r="A381" s="46">
        <v>795130</v>
      </c>
      <c r="B381" s="47" t="s">
        <v>583</v>
      </c>
      <c r="C381" s="47">
        <v>2</v>
      </c>
      <c r="D381" s="51">
        <f t="shared" si="5"/>
        <v>3.3692722371967657E-4</v>
      </c>
    </row>
    <row r="382" spans="1:4" x14ac:dyDescent="0.25">
      <c r="A382" s="46">
        <v>795140</v>
      </c>
      <c r="B382" s="47" t="s">
        <v>584</v>
      </c>
      <c r="C382" s="47">
        <v>4</v>
      </c>
      <c r="D382" s="51">
        <f t="shared" si="5"/>
        <v>6.7385444743935314E-4</v>
      </c>
    </row>
    <row r="383" spans="1:4" x14ac:dyDescent="0.25">
      <c r="A383" s="46">
        <v>795160</v>
      </c>
      <c r="B383" s="47" t="s">
        <v>988</v>
      </c>
      <c r="C383" s="47">
        <v>8</v>
      </c>
      <c r="D383" s="51">
        <f t="shared" si="5"/>
        <v>1.3477088948787063E-3</v>
      </c>
    </row>
    <row r="384" spans="1:4" x14ac:dyDescent="0.25">
      <c r="A384" s="46">
        <v>795180</v>
      </c>
      <c r="B384" s="47" t="s">
        <v>586</v>
      </c>
      <c r="C384" s="47">
        <v>89</v>
      </c>
      <c r="D384" s="51">
        <f t="shared" si="5"/>
        <v>1.4993261455525606E-2</v>
      </c>
    </row>
    <row r="385" spans="1:4" x14ac:dyDescent="0.25">
      <c r="A385" s="46">
        <v>795300</v>
      </c>
      <c r="B385" s="47" t="s">
        <v>989</v>
      </c>
      <c r="C385" s="47">
        <v>4</v>
      </c>
      <c r="D385" s="51">
        <f t="shared" si="5"/>
        <v>6.7385444743935314E-4</v>
      </c>
    </row>
    <row r="386" spans="1:4" x14ac:dyDescent="0.25">
      <c r="A386" s="46">
        <v>795305</v>
      </c>
      <c r="B386" s="47" t="s">
        <v>990</v>
      </c>
      <c r="C386" s="47">
        <v>4</v>
      </c>
      <c r="D386" s="51">
        <f t="shared" si="5"/>
        <v>6.7385444743935314E-4</v>
      </c>
    </row>
    <row r="387" spans="1:4" x14ac:dyDescent="0.25">
      <c r="A387" s="46">
        <v>795310</v>
      </c>
      <c r="B387" s="47" t="s">
        <v>991</v>
      </c>
      <c r="C387" s="47">
        <v>3</v>
      </c>
      <c r="D387" s="51">
        <f t="shared" ref="D387:D395" si="6">C387/$C$396</f>
        <v>5.0539083557951485E-4</v>
      </c>
    </row>
    <row r="388" spans="1:4" x14ac:dyDescent="0.25">
      <c r="A388" s="46">
        <v>795320</v>
      </c>
      <c r="B388" s="47" t="s">
        <v>992</v>
      </c>
      <c r="C388" s="47">
        <v>4</v>
      </c>
      <c r="D388" s="51">
        <f t="shared" si="6"/>
        <v>6.7385444743935314E-4</v>
      </c>
    </row>
    <row r="389" spans="1:4" x14ac:dyDescent="0.25">
      <c r="A389" s="46">
        <v>795340</v>
      </c>
      <c r="B389" s="47" t="s">
        <v>993</v>
      </c>
      <c r="C389" s="47">
        <v>4</v>
      </c>
      <c r="D389" s="51">
        <f t="shared" si="6"/>
        <v>6.7385444743935314E-4</v>
      </c>
    </row>
    <row r="390" spans="1:4" x14ac:dyDescent="0.25">
      <c r="A390" s="46">
        <v>795350</v>
      </c>
      <c r="B390" s="47" t="s">
        <v>592</v>
      </c>
      <c r="C390" s="47">
        <v>3</v>
      </c>
      <c r="D390" s="51">
        <f t="shared" si="6"/>
        <v>5.0539083557951485E-4</v>
      </c>
    </row>
    <row r="391" spans="1:4" x14ac:dyDescent="0.25">
      <c r="A391" s="46">
        <v>795380</v>
      </c>
      <c r="B391" s="47" t="s">
        <v>593</v>
      </c>
      <c r="C391" s="47">
        <v>71</v>
      </c>
      <c r="D391" s="51">
        <f t="shared" si="6"/>
        <v>1.1960916442048518E-2</v>
      </c>
    </row>
    <row r="392" spans="1:4" x14ac:dyDescent="0.25">
      <c r="A392" s="46">
        <v>795390</v>
      </c>
      <c r="B392" s="47" t="s">
        <v>994</v>
      </c>
      <c r="C392" s="47">
        <v>7</v>
      </c>
      <c r="D392" s="51">
        <f t="shared" si="6"/>
        <v>1.1792452830188679E-3</v>
      </c>
    </row>
    <row r="393" spans="1:4" x14ac:dyDescent="0.25">
      <c r="A393" s="46">
        <v>795400</v>
      </c>
      <c r="B393" s="47" t="s">
        <v>995</v>
      </c>
      <c r="C393" s="47">
        <v>31</v>
      </c>
      <c r="D393" s="51">
        <f t="shared" si="6"/>
        <v>5.2223719676549865E-3</v>
      </c>
    </row>
    <row r="394" spans="1:4" x14ac:dyDescent="0.25">
      <c r="A394" s="46">
        <v>795500</v>
      </c>
      <c r="B394" s="47" t="s">
        <v>596</v>
      </c>
      <c r="C394" s="47">
        <v>20</v>
      </c>
      <c r="D394" s="51">
        <f t="shared" si="6"/>
        <v>3.3692722371967657E-3</v>
      </c>
    </row>
    <row r="395" spans="1:4" x14ac:dyDescent="0.25">
      <c r="A395" s="46">
        <v>795700</v>
      </c>
      <c r="B395" s="47" t="s">
        <v>996</v>
      </c>
      <c r="C395" s="47">
        <v>8</v>
      </c>
      <c r="D395" s="51">
        <f t="shared" si="6"/>
        <v>1.3477088948787063E-3</v>
      </c>
    </row>
    <row r="396" spans="1:4" s="42" customFormat="1" x14ac:dyDescent="0.25">
      <c r="B396" s="44" t="s">
        <v>756</v>
      </c>
      <c r="C396" s="122">
        <f>SUM(C2:C395)</f>
        <v>5936</v>
      </c>
      <c r="D396" s="51">
        <f>C396/$C$396</f>
        <v>1</v>
      </c>
    </row>
    <row r="397" spans="1:4" s="42" customFormat="1" x14ac:dyDescent="0.25">
      <c r="B397" s="49" t="s">
        <v>770</v>
      </c>
      <c r="C397" s="49">
        <f>+C396-'COMPILADO-GERAL'!X444</f>
        <v>37</v>
      </c>
      <c r="D397" s="51">
        <f>C397/$C$396</f>
        <v>6.2331536388140164E-3</v>
      </c>
    </row>
  </sheetData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709216-2F3A-4B91-BE89-871E32F309B3}">
  <dimension ref="A1:G448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3" sqref="C3"/>
    </sheetView>
  </sheetViews>
  <sheetFormatPr defaultRowHeight="15" x14ac:dyDescent="0.25"/>
  <cols>
    <col min="1" max="1" width="43" bestFit="1" customWidth="1"/>
    <col min="2" max="2" width="9.7109375" bestFit="1" customWidth="1"/>
    <col min="3" max="3" width="18.5703125" customWidth="1"/>
    <col min="4" max="4" width="15.5703125" bestFit="1" customWidth="1"/>
    <col min="5" max="5" width="19.28515625" style="4" bestFit="1" customWidth="1"/>
    <col min="6" max="6" width="20.85546875" style="4" bestFit="1" customWidth="1"/>
    <col min="7" max="7" width="14.7109375" style="4" bestFit="1" customWidth="1"/>
  </cols>
  <sheetData>
    <row r="1" spans="1:7" x14ac:dyDescent="0.25">
      <c r="A1" s="36" t="s">
        <v>0</v>
      </c>
      <c r="B1" s="36" t="s">
        <v>604</v>
      </c>
      <c r="C1" s="36" t="s">
        <v>1041</v>
      </c>
      <c r="D1" s="36" t="s">
        <v>1045</v>
      </c>
      <c r="E1" s="36" t="s">
        <v>1057</v>
      </c>
      <c r="F1" s="36" t="s">
        <v>1058</v>
      </c>
      <c r="G1" s="36" t="s">
        <v>1042</v>
      </c>
    </row>
    <row r="2" spans="1:7" x14ac:dyDescent="0.25">
      <c r="A2" s="34" t="s">
        <v>586</v>
      </c>
      <c r="B2" s="34">
        <v>795180</v>
      </c>
      <c r="C2" s="34">
        <v>1</v>
      </c>
      <c r="D2" s="34"/>
      <c r="E2" s="34">
        <v>1</v>
      </c>
      <c r="F2" s="34"/>
      <c r="G2" s="34">
        <f t="shared" ref="G2:G65" si="0">SUM(C2:F2)</f>
        <v>2</v>
      </c>
    </row>
    <row r="3" spans="1:7" x14ac:dyDescent="0.25">
      <c r="A3" s="34" t="s">
        <v>267</v>
      </c>
      <c r="B3" s="34">
        <v>762600</v>
      </c>
      <c r="C3" s="34">
        <v>1</v>
      </c>
      <c r="D3" s="34"/>
      <c r="E3" s="34">
        <v>1</v>
      </c>
      <c r="F3" s="34"/>
      <c r="G3" s="34">
        <f t="shared" si="0"/>
        <v>2</v>
      </c>
    </row>
    <row r="4" spans="1:7" x14ac:dyDescent="0.25">
      <c r="A4" s="34" t="s">
        <v>225</v>
      </c>
      <c r="B4" s="34">
        <v>742000</v>
      </c>
      <c r="C4" s="34">
        <v>1</v>
      </c>
      <c r="D4" s="34"/>
      <c r="E4" s="34">
        <v>1</v>
      </c>
      <c r="F4" s="34"/>
      <c r="G4" s="34">
        <f t="shared" si="0"/>
        <v>2</v>
      </c>
    </row>
    <row r="5" spans="1:7" x14ac:dyDescent="0.25">
      <c r="A5" s="34" t="s">
        <v>282</v>
      </c>
      <c r="B5" s="34">
        <v>765720</v>
      </c>
      <c r="C5" s="34">
        <v>1</v>
      </c>
      <c r="D5" s="34"/>
      <c r="E5" s="34"/>
      <c r="F5" s="34">
        <v>1</v>
      </c>
      <c r="G5" s="34">
        <f t="shared" si="0"/>
        <v>2</v>
      </c>
    </row>
    <row r="6" spans="1:7" x14ac:dyDescent="0.25">
      <c r="A6" s="34" t="s">
        <v>386</v>
      </c>
      <c r="B6" s="34">
        <v>783702</v>
      </c>
      <c r="C6" s="34">
        <v>1</v>
      </c>
      <c r="D6" s="34">
        <v>1</v>
      </c>
      <c r="E6" s="34"/>
      <c r="F6" s="34"/>
      <c r="G6" s="34">
        <f t="shared" si="0"/>
        <v>2</v>
      </c>
    </row>
    <row r="7" spans="1:7" x14ac:dyDescent="0.25">
      <c r="A7" s="34" t="s">
        <v>400</v>
      </c>
      <c r="B7" s="34">
        <v>784200</v>
      </c>
      <c r="C7" s="34">
        <v>1</v>
      </c>
      <c r="D7" s="34"/>
      <c r="E7" s="34"/>
      <c r="F7" s="34"/>
      <c r="G7" s="34">
        <f t="shared" si="0"/>
        <v>1</v>
      </c>
    </row>
    <row r="8" spans="1:7" x14ac:dyDescent="0.25">
      <c r="A8" s="34" t="s">
        <v>595</v>
      </c>
      <c r="B8" s="34">
        <v>795400</v>
      </c>
      <c r="C8" s="34">
        <v>1</v>
      </c>
      <c r="D8" s="34"/>
      <c r="E8" s="34"/>
      <c r="F8" s="34"/>
      <c r="G8" s="34">
        <f t="shared" si="0"/>
        <v>1</v>
      </c>
    </row>
    <row r="9" spans="1:7" x14ac:dyDescent="0.25">
      <c r="A9" s="34" t="s">
        <v>506</v>
      </c>
      <c r="B9" s="34">
        <v>788820</v>
      </c>
      <c r="C9" s="34">
        <v>1</v>
      </c>
      <c r="D9" s="34"/>
      <c r="E9" s="34"/>
      <c r="F9" s="34"/>
      <c r="G9" s="34">
        <f t="shared" si="0"/>
        <v>1</v>
      </c>
    </row>
    <row r="10" spans="1:7" x14ac:dyDescent="0.25">
      <c r="A10" s="34" t="s">
        <v>417</v>
      </c>
      <c r="B10" s="34">
        <v>784900</v>
      </c>
      <c r="C10" s="34">
        <v>1</v>
      </c>
      <c r="D10" s="34"/>
      <c r="E10" s="34"/>
      <c r="F10" s="34"/>
      <c r="G10" s="34">
        <f t="shared" si="0"/>
        <v>1</v>
      </c>
    </row>
    <row r="11" spans="1:7" x14ac:dyDescent="0.25">
      <c r="A11" s="34" t="s">
        <v>212</v>
      </c>
      <c r="B11" s="34">
        <v>732100</v>
      </c>
      <c r="C11" s="34">
        <v>1</v>
      </c>
      <c r="D11" s="34"/>
      <c r="E11" s="34"/>
      <c r="F11" s="34"/>
      <c r="G11" s="34">
        <f t="shared" si="0"/>
        <v>1</v>
      </c>
    </row>
    <row r="12" spans="1:7" x14ac:dyDescent="0.25">
      <c r="A12" s="34" t="s">
        <v>526</v>
      </c>
      <c r="B12" s="34">
        <v>791100</v>
      </c>
      <c r="C12" s="34">
        <v>1</v>
      </c>
      <c r="D12" s="34"/>
      <c r="E12" s="34"/>
      <c r="F12" s="34"/>
      <c r="G12" s="34">
        <f t="shared" si="0"/>
        <v>1</v>
      </c>
    </row>
    <row r="13" spans="1:7" x14ac:dyDescent="0.25">
      <c r="A13" s="34" t="s">
        <v>429</v>
      </c>
      <c r="B13" s="34">
        <v>785340</v>
      </c>
      <c r="C13" s="34">
        <v>1</v>
      </c>
      <c r="D13" s="34"/>
      <c r="E13" s="34"/>
      <c r="F13" s="34"/>
      <c r="G13" s="34">
        <f t="shared" si="0"/>
        <v>1</v>
      </c>
    </row>
    <row r="14" spans="1:7" x14ac:dyDescent="0.25">
      <c r="A14" s="34" t="s">
        <v>436</v>
      </c>
      <c r="B14" s="34">
        <v>785600</v>
      </c>
      <c r="C14" s="34">
        <v>1</v>
      </c>
      <c r="D14" s="34"/>
      <c r="E14" s="34"/>
      <c r="F14" s="34"/>
      <c r="G14" s="34">
        <f t="shared" si="0"/>
        <v>1</v>
      </c>
    </row>
    <row r="15" spans="1:7" x14ac:dyDescent="0.25">
      <c r="A15" s="34" t="s">
        <v>567</v>
      </c>
      <c r="B15" s="34">
        <v>791670</v>
      </c>
      <c r="C15" s="34">
        <v>1</v>
      </c>
      <c r="D15" s="34"/>
      <c r="E15" s="34"/>
      <c r="F15" s="34"/>
      <c r="G15" s="34">
        <f t="shared" si="0"/>
        <v>1</v>
      </c>
    </row>
    <row r="16" spans="1:7" x14ac:dyDescent="0.25">
      <c r="A16" s="34" t="s">
        <v>415</v>
      </c>
      <c r="B16" s="34">
        <v>784800</v>
      </c>
      <c r="C16" s="34"/>
      <c r="D16" s="34"/>
      <c r="E16" s="34">
        <v>1</v>
      </c>
      <c r="F16" s="34">
        <v>1</v>
      </c>
      <c r="G16" s="34">
        <f t="shared" si="0"/>
        <v>2</v>
      </c>
    </row>
    <row r="17" spans="1:7" x14ac:dyDescent="0.25">
      <c r="A17" s="34" t="s">
        <v>309</v>
      </c>
      <c r="B17" s="34">
        <v>778000</v>
      </c>
      <c r="C17" s="34"/>
      <c r="D17" s="34"/>
      <c r="E17" s="34">
        <v>1</v>
      </c>
      <c r="F17" s="34">
        <v>1</v>
      </c>
      <c r="G17" s="34">
        <f t="shared" si="0"/>
        <v>2</v>
      </c>
    </row>
    <row r="18" spans="1:7" x14ac:dyDescent="0.25">
      <c r="A18" s="34" t="s">
        <v>218</v>
      </c>
      <c r="B18" s="34">
        <v>740002</v>
      </c>
      <c r="C18" s="34"/>
      <c r="D18" s="34"/>
      <c r="E18" s="34">
        <v>1</v>
      </c>
      <c r="F18" s="34">
        <v>1</v>
      </c>
      <c r="G18" s="34">
        <f t="shared" si="0"/>
        <v>2</v>
      </c>
    </row>
    <row r="19" spans="1:7" x14ac:dyDescent="0.25">
      <c r="A19" s="34" t="s">
        <v>405</v>
      </c>
      <c r="B19" s="34">
        <v>784320</v>
      </c>
      <c r="C19" s="34"/>
      <c r="D19" s="34">
        <v>1</v>
      </c>
      <c r="E19" s="34">
        <v>1</v>
      </c>
      <c r="F19" s="34"/>
      <c r="G19" s="34">
        <f t="shared" si="0"/>
        <v>2</v>
      </c>
    </row>
    <row r="20" spans="1:7" x14ac:dyDescent="0.25">
      <c r="A20" s="34" t="s">
        <v>183</v>
      </c>
      <c r="B20" s="34">
        <v>710300</v>
      </c>
      <c r="C20" s="34"/>
      <c r="D20" s="34"/>
      <c r="E20" s="34"/>
      <c r="F20" s="34">
        <v>1</v>
      </c>
      <c r="G20" s="34">
        <f t="shared" si="0"/>
        <v>1</v>
      </c>
    </row>
    <row r="21" spans="1:7" x14ac:dyDescent="0.25">
      <c r="A21" s="34" t="s">
        <v>224</v>
      </c>
      <c r="B21" s="34">
        <v>741000</v>
      </c>
      <c r="C21" s="34"/>
      <c r="D21" s="34"/>
      <c r="E21" s="34"/>
      <c r="F21" s="34">
        <v>1</v>
      </c>
      <c r="G21" s="34">
        <f t="shared" si="0"/>
        <v>1</v>
      </c>
    </row>
    <row r="22" spans="1:7" x14ac:dyDescent="0.25">
      <c r="A22" s="34" t="s">
        <v>547</v>
      </c>
      <c r="B22" s="34">
        <v>791580</v>
      </c>
      <c r="C22" s="34"/>
      <c r="D22" s="34"/>
      <c r="E22" s="34">
        <v>1</v>
      </c>
      <c r="F22" s="34"/>
      <c r="G22" s="34">
        <f t="shared" si="0"/>
        <v>1</v>
      </c>
    </row>
    <row r="23" spans="1:7" x14ac:dyDescent="0.25">
      <c r="A23" s="34" t="s">
        <v>463</v>
      </c>
      <c r="B23" s="34">
        <v>786800</v>
      </c>
      <c r="C23" s="34"/>
      <c r="D23" s="34"/>
      <c r="E23" s="34"/>
      <c r="F23" s="34">
        <v>1</v>
      </c>
      <c r="G23" s="34">
        <f t="shared" si="0"/>
        <v>1</v>
      </c>
    </row>
    <row r="24" spans="1:7" x14ac:dyDescent="0.25">
      <c r="A24" s="34" t="s">
        <v>573</v>
      </c>
      <c r="B24" s="34">
        <v>791800</v>
      </c>
      <c r="C24" s="34"/>
      <c r="D24" s="34"/>
      <c r="E24" s="34"/>
      <c r="F24" s="34">
        <v>1</v>
      </c>
      <c r="G24" s="34">
        <f t="shared" si="0"/>
        <v>1</v>
      </c>
    </row>
    <row r="25" spans="1:7" x14ac:dyDescent="0.25">
      <c r="A25" s="34" t="s">
        <v>208</v>
      </c>
      <c r="B25" s="34">
        <v>731050</v>
      </c>
      <c r="C25" s="34"/>
      <c r="D25" s="34"/>
      <c r="E25" s="34"/>
      <c r="F25" s="34">
        <v>1</v>
      </c>
      <c r="G25" s="34">
        <f t="shared" si="0"/>
        <v>1</v>
      </c>
    </row>
    <row r="26" spans="1:7" x14ac:dyDescent="0.25">
      <c r="A26" s="34" t="s">
        <v>416</v>
      </c>
      <c r="B26" s="34">
        <v>784810</v>
      </c>
      <c r="C26" s="34"/>
      <c r="D26" s="34"/>
      <c r="E26" s="34"/>
      <c r="F26" s="34">
        <v>1</v>
      </c>
      <c r="G26" s="34">
        <f t="shared" si="0"/>
        <v>1</v>
      </c>
    </row>
    <row r="27" spans="1:7" x14ac:dyDescent="0.25">
      <c r="A27" s="34" t="s">
        <v>388</v>
      </c>
      <c r="B27" s="34">
        <v>783810</v>
      </c>
      <c r="C27" s="34"/>
      <c r="D27" s="34"/>
      <c r="E27" s="34"/>
      <c r="F27" s="34">
        <v>1</v>
      </c>
      <c r="G27" s="34">
        <f t="shared" si="0"/>
        <v>1</v>
      </c>
    </row>
    <row r="28" spans="1:7" x14ac:dyDescent="0.25">
      <c r="A28" s="34" t="s">
        <v>229</v>
      </c>
      <c r="B28" s="34">
        <v>742050</v>
      </c>
      <c r="C28" s="34"/>
      <c r="D28" s="34"/>
      <c r="E28" s="34"/>
      <c r="F28" s="34">
        <v>1</v>
      </c>
      <c r="G28" s="34">
        <f t="shared" si="0"/>
        <v>1</v>
      </c>
    </row>
    <row r="29" spans="1:7" x14ac:dyDescent="0.25">
      <c r="A29" s="34" t="s">
        <v>220</v>
      </c>
      <c r="B29" s="34">
        <v>740014</v>
      </c>
      <c r="C29" s="34"/>
      <c r="D29" s="34"/>
      <c r="E29" s="34"/>
      <c r="F29" s="34">
        <v>1</v>
      </c>
      <c r="G29" s="34">
        <f t="shared" si="0"/>
        <v>1</v>
      </c>
    </row>
    <row r="30" spans="1:7" x14ac:dyDescent="0.25">
      <c r="A30" s="34" t="s">
        <v>389</v>
      </c>
      <c r="B30" s="34">
        <v>784000</v>
      </c>
      <c r="C30" s="34"/>
      <c r="D30" s="34"/>
      <c r="E30" s="34">
        <v>1</v>
      </c>
      <c r="F30" s="34"/>
      <c r="G30" s="34">
        <f t="shared" si="0"/>
        <v>1</v>
      </c>
    </row>
    <row r="31" spans="1:7" x14ac:dyDescent="0.25">
      <c r="A31" s="34" t="s">
        <v>465</v>
      </c>
      <c r="B31" s="34">
        <v>787000</v>
      </c>
      <c r="C31" s="34"/>
      <c r="D31" s="34"/>
      <c r="E31" s="34">
        <v>1</v>
      </c>
      <c r="F31" s="34"/>
      <c r="G31" s="34">
        <f t="shared" si="0"/>
        <v>1</v>
      </c>
    </row>
    <row r="32" spans="1:7" x14ac:dyDescent="0.25">
      <c r="A32" s="34" t="s">
        <v>539</v>
      </c>
      <c r="B32" s="34">
        <v>791500</v>
      </c>
      <c r="C32" s="34"/>
      <c r="D32" s="34"/>
      <c r="E32" s="34"/>
      <c r="F32" s="34">
        <v>1</v>
      </c>
      <c r="G32" s="34">
        <f t="shared" si="0"/>
        <v>1</v>
      </c>
    </row>
    <row r="33" spans="1:7" x14ac:dyDescent="0.25">
      <c r="A33" s="34" t="s">
        <v>316</v>
      </c>
      <c r="B33" s="34">
        <v>781100</v>
      </c>
      <c r="C33" s="34"/>
      <c r="D33" s="34"/>
      <c r="E33" s="34">
        <v>1</v>
      </c>
      <c r="F33" s="34"/>
      <c r="G33" s="34">
        <f t="shared" si="0"/>
        <v>1</v>
      </c>
    </row>
    <row r="34" spans="1:7" x14ac:dyDescent="0.25">
      <c r="A34" s="34" t="s">
        <v>302</v>
      </c>
      <c r="B34" s="34">
        <v>771300</v>
      </c>
      <c r="C34" s="34"/>
      <c r="D34" s="34"/>
      <c r="E34" s="34"/>
      <c r="F34" s="34">
        <v>1</v>
      </c>
      <c r="G34" s="34">
        <f t="shared" si="0"/>
        <v>1</v>
      </c>
    </row>
    <row r="35" spans="1:7" x14ac:dyDescent="0.25">
      <c r="A35" s="34" t="s">
        <v>403</v>
      </c>
      <c r="B35" s="34">
        <v>784312</v>
      </c>
      <c r="C35" s="34"/>
      <c r="D35" s="34">
        <v>1</v>
      </c>
      <c r="E35" s="34"/>
      <c r="F35" s="34"/>
      <c r="G35" s="34">
        <f t="shared" si="0"/>
        <v>1</v>
      </c>
    </row>
    <row r="36" spans="1:7" x14ac:dyDescent="0.25">
      <c r="A36" s="34" t="s">
        <v>520</v>
      </c>
      <c r="B36" s="34">
        <v>789330</v>
      </c>
      <c r="C36" s="34"/>
      <c r="D36" s="34"/>
      <c r="E36" s="34"/>
      <c r="F36" s="34">
        <v>1</v>
      </c>
      <c r="G36" s="34">
        <f t="shared" si="0"/>
        <v>1</v>
      </c>
    </row>
    <row r="37" spans="1:7" x14ac:dyDescent="0.25">
      <c r="A37" s="34" t="s">
        <v>290</v>
      </c>
      <c r="B37" s="34">
        <v>771000</v>
      </c>
      <c r="C37" s="34"/>
      <c r="D37" s="34"/>
      <c r="E37" s="34"/>
      <c r="F37" s="34">
        <v>1</v>
      </c>
      <c r="G37" s="34">
        <f t="shared" si="0"/>
        <v>1</v>
      </c>
    </row>
    <row r="38" spans="1:7" x14ac:dyDescent="0.25">
      <c r="A38" s="34" t="s">
        <v>427</v>
      </c>
      <c r="B38" s="34">
        <v>785332</v>
      </c>
      <c r="C38" s="34"/>
      <c r="D38" s="34"/>
      <c r="E38" s="34">
        <v>1</v>
      </c>
      <c r="F38" s="34"/>
      <c r="G38" s="34">
        <f t="shared" si="0"/>
        <v>1</v>
      </c>
    </row>
    <row r="39" spans="1:7" x14ac:dyDescent="0.25">
      <c r="A39" s="34" t="s">
        <v>295</v>
      </c>
      <c r="B39" s="34">
        <v>771210</v>
      </c>
      <c r="C39" s="34"/>
      <c r="D39" s="34"/>
      <c r="E39" s="34"/>
      <c r="F39" s="34">
        <v>1</v>
      </c>
      <c r="G39" s="34">
        <f t="shared" si="0"/>
        <v>1</v>
      </c>
    </row>
    <row r="40" spans="1:7" x14ac:dyDescent="0.25">
      <c r="A40" s="34" t="s">
        <v>306</v>
      </c>
      <c r="B40" s="34">
        <v>773000</v>
      </c>
      <c r="C40" s="34"/>
      <c r="D40" s="34"/>
      <c r="E40" s="34"/>
      <c r="F40" s="34">
        <v>1</v>
      </c>
      <c r="G40" s="34">
        <f t="shared" si="0"/>
        <v>1</v>
      </c>
    </row>
    <row r="41" spans="1:7" x14ac:dyDescent="0.25">
      <c r="A41" s="34" t="s">
        <v>194</v>
      </c>
      <c r="B41" s="34">
        <v>720300</v>
      </c>
      <c r="C41" s="34"/>
      <c r="D41" s="34"/>
      <c r="E41" s="34"/>
      <c r="F41" s="34">
        <v>1</v>
      </c>
      <c r="G41" s="34">
        <f t="shared" si="0"/>
        <v>1</v>
      </c>
    </row>
    <row r="42" spans="1:7" x14ac:dyDescent="0.25">
      <c r="A42" s="34" t="s">
        <v>238</v>
      </c>
      <c r="B42" s="34">
        <v>750000</v>
      </c>
      <c r="C42" s="34"/>
      <c r="D42" s="34"/>
      <c r="E42" s="34"/>
      <c r="F42" s="34">
        <v>1</v>
      </c>
      <c r="G42" s="34">
        <f t="shared" si="0"/>
        <v>1</v>
      </c>
    </row>
    <row r="43" spans="1:7" x14ac:dyDescent="0.25">
      <c r="A43" s="34" t="s">
        <v>253</v>
      </c>
      <c r="B43" s="34">
        <v>752000</v>
      </c>
      <c r="C43" s="34"/>
      <c r="D43" s="34"/>
      <c r="E43" s="34"/>
      <c r="F43" s="34">
        <v>1</v>
      </c>
      <c r="G43" s="34">
        <f t="shared" si="0"/>
        <v>1</v>
      </c>
    </row>
    <row r="44" spans="1:7" x14ac:dyDescent="0.25">
      <c r="A44" s="34" t="s">
        <v>310</v>
      </c>
      <c r="B44" s="34">
        <v>779000</v>
      </c>
      <c r="C44" s="34"/>
      <c r="D44" s="34"/>
      <c r="E44" s="34"/>
      <c r="F44" s="34">
        <v>1</v>
      </c>
      <c r="G44" s="34">
        <f t="shared" si="0"/>
        <v>1</v>
      </c>
    </row>
    <row r="45" spans="1:7" x14ac:dyDescent="0.25">
      <c r="A45" s="34" t="s">
        <v>383</v>
      </c>
      <c r="B45" s="34">
        <v>783601</v>
      </c>
      <c r="C45" s="34"/>
      <c r="D45" s="34">
        <v>1</v>
      </c>
      <c r="E45" s="34"/>
      <c r="F45" s="34"/>
      <c r="G45" s="34">
        <f t="shared" si="0"/>
        <v>1</v>
      </c>
    </row>
    <row r="46" spans="1:7" x14ac:dyDescent="0.25">
      <c r="A46" s="34" t="s">
        <v>337</v>
      </c>
      <c r="B46" s="34">
        <v>781600</v>
      </c>
      <c r="C46" s="34"/>
      <c r="D46" s="34">
        <v>1</v>
      </c>
      <c r="E46" s="34"/>
      <c r="F46" s="34"/>
      <c r="G46" s="34">
        <f t="shared" si="0"/>
        <v>1</v>
      </c>
    </row>
    <row r="47" spans="1:7" x14ac:dyDescent="0.25">
      <c r="A47" s="34" t="s">
        <v>193</v>
      </c>
      <c r="B47" s="34">
        <v>720000</v>
      </c>
      <c r="C47" s="34"/>
      <c r="D47" s="34"/>
      <c r="E47" s="34"/>
      <c r="F47" s="34">
        <v>1</v>
      </c>
      <c r="G47" s="34">
        <f t="shared" si="0"/>
        <v>1</v>
      </c>
    </row>
    <row r="48" spans="1:7" x14ac:dyDescent="0.25">
      <c r="A48" s="34" t="s">
        <v>261</v>
      </c>
      <c r="B48" s="34">
        <v>762400</v>
      </c>
      <c r="C48" s="34"/>
      <c r="D48" s="34"/>
      <c r="E48" s="34"/>
      <c r="F48" s="34">
        <v>1</v>
      </c>
      <c r="G48" s="34">
        <f t="shared" si="0"/>
        <v>1</v>
      </c>
    </row>
    <row r="49" spans="1:7" x14ac:dyDescent="0.25">
      <c r="A49" s="34" t="s">
        <v>1069</v>
      </c>
      <c r="B49" s="34">
        <v>789260</v>
      </c>
      <c r="C49" s="34"/>
      <c r="D49" s="34"/>
      <c r="E49" s="34"/>
      <c r="F49" s="34">
        <v>1</v>
      </c>
      <c r="G49" s="34">
        <f t="shared" si="0"/>
        <v>1</v>
      </c>
    </row>
    <row r="50" spans="1:7" x14ac:dyDescent="0.25">
      <c r="A50" s="34" t="s">
        <v>472</v>
      </c>
      <c r="B50" s="34">
        <v>787700</v>
      </c>
      <c r="C50" s="34"/>
      <c r="D50" s="34">
        <v>1</v>
      </c>
      <c r="E50" s="34"/>
      <c r="F50" s="34"/>
      <c r="G50" s="34">
        <f t="shared" si="0"/>
        <v>1</v>
      </c>
    </row>
    <row r="51" spans="1:7" x14ac:dyDescent="0.25">
      <c r="A51" s="34" t="s">
        <v>385</v>
      </c>
      <c r="B51" s="34">
        <v>783701</v>
      </c>
      <c r="C51" s="34"/>
      <c r="D51" s="34">
        <v>1</v>
      </c>
      <c r="E51" s="34"/>
      <c r="F51" s="34"/>
      <c r="G51" s="34">
        <f t="shared" si="0"/>
        <v>1</v>
      </c>
    </row>
    <row r="52" spans="1:7" x14ac:dyDescent="0.25">
      <c r="A52" s="34" t="s">
        <v>285</v>
      </c>
      <c r="B52" s="34">
        <v>765741</v>
      </c>
      <c r="C52" s="34"/>
      <c r="D52" s="34"/>
      <c r="E52" s="34"/>
      <c r="F52" s="34">
        <v>1</v>
      </c>
      <c r="G52" s="34">
        <f t="shared" si="0"/>
        <v>1</v>
      </c>
    </row>
    <row r="53" spans="1:7" x14ac:dyDescent="0.25">
      <c r="A53" s="34" t="s">
        <v>276</v>
      </c>
      <c r="B53" s="34">
        <v>765704</v>
      </c>
      <c r="C53" s="34"/>
      <c r="D53" s="34"/>
      <c r="E53" s="34"/>
      <c r="F53" s="34">
        <v>1</v>
      </c>
      <c r="G53" s="34">
        <f t="shared" si="0"/>
        <v>1</v>
      </c>
    </row>
    <row r="54" spans="1:7" x14ac:dyDescent="0.25">
      <c r="A54" s="34" t="s">
        <v>289</v>
      </c>
      <c r="B54" s="34">
        <v>770000</v>
      </c>
      <c r="C54" s="34"/>
      <c r="D54" s="34"/>
      <c r="E54" s="34"/>
      <c r="F54" s="34">
        <v>1</v>
      </c>
      <c r="G54" s="34">
        <f t="shared" si="0"/>
        <v>1</v>
      </c>
    </row>
    <row r="55" spans="1:7" x14ac:dyDescent="0.25">
      <c r="A55" s="34" t="s">
        <v>582</v>
      </c>
      <c r="B55" s="34">
        <v>795120</v>
      </c>
      <c r="C55" s="34"/>
      <c r="D55" s="34"/>
      <c r="E55" s="34"/>
      <c r="F55" s="34"/>
      <c r="G55" s="34">
        <f t="shared" si="0"/>
        <v>0</v>
      </c>
    </row>
    <row r="56" spans="1:7" x14ac:dyDescent="0.25">
      <c r="A56" s="34" t="s">
        <v>487</v>
      </c>
      <c r="B56" s="34">
        <v>788200</v>
      </c>
      <c r="C56" s="34"/>
      <c r="D56" s="34"/>
      <c r="E56" s="34"/>
      <c r="F56" s="34"/>
      <c r="G56" s="34">
        <f t="shared" si="0"/>
        <v>0</v>
      </c>
    </row>
    <row r="57" spans="1:7" x14ac:dyDescent="0.25">
      <c r="A57" s="34" t="s">
        <v>583</v>
      </c>
      <c r="B57" s="34">
        <v>795130</v>
      </c>
      <c r="C57" s="34"/>
      <c r="D57" s="34"/>
      <c r="E57" s="34"/>
      <c r="F57" s="34"/>
      <c r="G57" s="34">
        <f t="shared" si="0"/>
        <v>0</v>
      </c>
    </row>
    <row r="58" spans="1:7" x14ac:dyDescent="0.25">
      <c r="A58" s="34" t="s">
        <v>584</v>
      </c>
      <c r="B58" s="34">
        <v>795140</v>
      </c>
      <c r="C58" s="34"/>
      <c r="D58" s="34"/>
      <c r="E58" s="34"/>
      <c r="F58" s="34"/>
      <c r="G58" s="34">
        <f t="shared" si="0"/>
        <v>0</v>
      </c>
    </row>
    <row r="59" spans="1:7" x14ac:dyDescent="0.25">
      <c r="A59" s="34" t="s">
        <v>453</v>
      </c>
      <c r="B59" s="34">
        <v>786200</v>
      </c>
      <c r="C59" s="34"/>
      <c r="D59" s="34"/>
      <c r="E59" s="34"/>
      <c r="F59" s="34"/>
      <c r="G59" s="34">
        <f t="shared" si="0"/>
        <v>0</v>
      </c>
    </row>
    <row r="60" spans="1:7" x14ac:dyDescent="0.25">
      <c r="A60" s="34" t="s">
        <v>766</v>
      </c>
      <c r="B60" s="34">
        <v>701002</v>
      </c>
      <c r="C60" s="34"/>
      <c r="D60" s="34"/>
      <c r="E60" s="34"/>
      <c r="F60" s="34"/>
      <c r="G60" s="34">
        <f t="shared" si="0"/>
        <v>0</v>
      </c>
    </row>
    <row r="61" spans="1:7" x14ac:dyDescent="0.25">
      <c r="A61" s="34" t="s">
        <v>761</v>
      </c>
      <c r="B61" s="34">
        <v>701004</v>
      </c>
      <c r="C61" s="34"/>
      <c r="D61" s="34"/>
      <c r="E61" s="34"/>
      <c r="F61" s="34"/>
      <c r="G61" s="34">
        <f t="shared" si="0"/>
        <v>0</v>
      </c>
    </row>
    <row r="62" spans="1:7" x14ac:dyDescent="0.25">
      <c r="A62" s="34" t="s">
        <v>763</v>
      </c>
      <c r="B62" s="34">
        <v>701030</v>
      </c>
      <c r="C62" s="34"/>
      <c r="D62" s="34"/>
      <c r="E62" s="34"/>
      <c r="F62" s="34"/>
      <c r="G62" s="34">
        <f t="shared" si="0"/>
        <v>0</v>
      </c>
    </row>
    <row r="63" spans="1:7" x14ac:dyDescent="0.25">
      <c r="A63" s="34" t="s">
        <v>764</v>
      </c>
      <c r="B63" s="34">
        <v>701010</v>
      </c>
      <c r="C63" s="34"/>
      <c r="D63" s="34"/>
      <c r="E63" s="34"/>
      <c r="F63" s="34"/>
      <c r="G63" s="34">
        <f t="shared" si="0"/>
        <v>0</v>
      </c>
    </row>
    <row r="64" spans="1:7" x14ac:dyDescent="0.25">
      <c r="A64" s="34" t="s">
        <v>379</v>
      </c>
      <c r="B64" s="34">
        <v>783351</v>
      </c>
      <c r="C64" s="34"/>
      <c r="D64" s="34"/>
      <c r="E64" s="34"/>
      <c r="F64" s="34"/>
      <c r="G64" s="34">
        <f t="shared" si="0"/>
        <v>0</v>
      </c>
    </row>
    <row r="65" spans="1:7" x14ac:dyDescent="0.25">
      <c r="A65" s="34" t="s">
        <v>375</v>
      </c>
      <c r="B65" s="34">
        <v>783323</v>
      </c>
      <c r="C65" s="34"/>
      <c r="D65" s="34"/>
      <c r="E65" s="34"/>
      <c r="F65" s="34"/>
      <c r="G65" s="34">
        <f t="shared" si="0"/>
        <v>0</v>
      </c>
    </row>
    <row r="66" spans="1:7" x14ac:dyDescent="0.25">
      <c r="A66" s="34" t="s">
        <v>499</v>
      </c>
      <c r="B66" s="34">
        <v>788343</v>
      </c>
      <c r="C66" s="34"/>
      <c r="D66" s="34"/>
      <c r="E66" s="34"/>
      <c r="F66" s="34"/>
      <c r="G66" s="34">
        <f t="shared" ref="G66:G129" si="1">SUM(C66:F66)</f>
        <v>0</v>
      </c>
    </row>
    <row r="67" spans="1:7" x14ac:dyDescent="0.25">
      <c r="A67" s="34" t="s">
        <v>353</v>
      </c>
      <c r="B67" s="34">
        <v>782341</v>
      </c>
      <c r="C67" s="34"/>
      <c r="D67" s="34"/>
      <c r="E67" s="34"/>
      <c r="F67" s="34"/>
      <c r="G67" s="34">
        <f t="shared" si="1"/>
        <v>0</v>
      </c>
    </row>
    <row r="68" spans="1:7" x14ac:dyDescent="0.25">
      <c r="A68" s="34" t="s">
        <v>333</v>
      </c>
      <c r="B68" s="34">
        <v>781361</v>
      </c>
      <c r="C68" s="34"/>
      <c r="D68" s="34"/>
      <c r="E68" s="34"/>
      <c r="F68" s="34"/>
      <c r="G68" s="34">
        <f t="shared" si="1"/>
        <v>0</v>
      </c>
    </row>
    <row r="69" spans="1:7" x14ac:dyDescent="0.25">
      <c r="A69" s="34" t="s">
        <v>455</v>
      </c>
      <c r="B69" s="34">
        <v>786311</v>
      </c>
      <c r="C69" s="34"/>
      <c r="D69" s="34"/>
      <c r="E69" s="34"/>
      <c r="F69" s="34"/>
      <c r="G69" s="34">
        <f t="shared" si="1"/>
        <v>0</v>
      </c>
    </row>
    <row r="70" spans="1:7" x14ac:dyDescent="0.25">
      <c r="A70" s="34" t="s">
        <v>374</v>
      </c>
      <c r="B70" s="34">
        <v>783322</v>
      </c>
      <c r="C70" s="34"/>
      <c r="D70" s="34"/>
      <c r="E70" s="34"/>
      <c r="F70" s="34"/>
      <c r="G70" s="34">
        <f t="shared" si="1"/>
        <v>0</v>
      </c>
    </row>
    <row r="71" spans="1:7" x14ac:dyDescent="0.25">
      <c r="A71" s="34" t="s">
        <v>494</v>
      </c>
      <c r="B71" s="34">
        <v>788321</v>
      </c>
      <c r="C71" s="34"/>
      <c r="D71" s="34"/>
      <c r="E71" s="34"/>
      <c r="F71" s="34"/>
      <c r="G71" s="34">
        <f t="shared" si="1"/>
        <v>0</v>
      </c>
    </row>
    <row r="72" spans="1:7" x14ac:dyDescent="0.25">
      <c r="A72" s="34" t="s">
        <v>489</v>
      </c>
      <c r="B72" s="34">
        <v>788311</v>
      </c>
      <c r="C72" s="34"/>
      <c r="D72" s="34"/>
      <c r="E72" s="34"/>
      <c r="F72" s="34"/>
      <c r="G72" s="34">
        <f t="shared" si="1"/>
        <v>0</v>
      </c>
    </row>
    <row r="73" spans="1:7" x14ac:dyDescent="0.25">
      <c r="A73" s="34" t="s">
        <v>490</v>
      </c>
      <c r="B73" s="34">
        <v>788313</v>
      </c>
      <c r="C73" s="34"/>
      <c r="D73" s="34"/>
      <c r="E73" s="34"/>
      <c r="F73" s="34"/>
      <c r="G73" s="34">
        <f t="shared" si="1"/>
        <v>0</v>
      </c>
    </row>
    <row r="74" spans="1:7" x14ac:dyDescent="0.25">
      <c r="A74" s="34" t="s">
        <v>497</v>
      </c>
      <c r="B74" s="34">
        <v>788341</v>
      </c>
      <c r="C74" s="34"/>
      <c r="D74" s="34"/>
      <c r="E74" s="34"/>
      <c r="F74" s="34"/>
      <c r="G74" s="34">
        <f t="shared" si="1"/>
        <v>0</v>
      </c>
    </row>
    <row r="75" spans="1:7" x14ac:dyDescent="0.25">
      <c r="A75" s="34" t="s">
        <v>498</v>
      </c>
      <c r="B75" s="34">
        <v>788342</v>
      </c>
      <c r="C75" s="34"/>
      <c r="D75" s="34"/>
      <c r="E75" s="34"/>
      <c r="F75" s="34"/>
      <c r="G75" s="34">
        <f t="shared" si="1"/>
        <v>0</v>
      </c>
    </row>
    <row r="76" spans="1:7" x14ac:dyDescent="0.25">
      <c r="A76" s="34" t="s">
        <v>406</v>
      </c>
      <c r="B76" s="34">
        <v>784322</v>
      </c>
      <c r="C76" s="34"/>
      <c r="D76" s="34"/>
      <c r="E76" s="34"/>
      <c r="F76" s="34"/>
      <c r="G76" s="34">
        <f t="shared" si="1"/>
        <v>0</v>
      </c>
    </row>
    <row r="77" spans="1:7" x14ac:dyDescent="0.25">
      <c r="A77" s="34" t="s">
        <v>491</v>
      </c>
      <c r="B77" s="34">
        <v>788315</v>
      </c>
      <c r="C77" s="34"/>
      <c r="D77" s="34"/>
      <c r="E77" s="34"/>
      <c r="F77" s="34"/>
      <c r="G77" s="34">
        <f t="shared" si="1"/>
        <v>0</v>
      </c>
    </row>
    <row r="78" spans="1:7" x14ac:dyDescent="0.25">
      <c r="A78" s="34" t="s">
        <v>352</v>
      </c>
      <c r="B78" s="34">
        <v>782340</v>
      </c>
      <c r="C78" s="34"/>
      <c r="D78" s="34"/>
      <c r="E78" s="34"/>
      <c r="F78" s="34"/>
      <c r="G78" s="34">
        <f t="shared" si="1"/>
        <v>0</v>
      </c>
    </row>
    <row r="79" spans="1:7" x14ac:dyDescent="0.25">
      <c r="A79" s="34" t="s">
        <v>197</v>
      </c>
      <c r="B79" s="34">
        <v>720304</v>
      </c>
      <c r="C79" s="34"/>
      <c r="D79" s="34"/>
      <c r="E79" s="34"/>
      <c r="F79" s="34"/>
      <c r="G79" s="34">
        <f t="shared" si="1"/>
        <v>0</v>
      </c>
    </row>
    <row r="80" spans="1:7" x14ac:dyDescent="0.25">
      <c r="A80" s="34" t="s">
        <v>404</v>
      </c>
      <c r="B80" s="34">
        <v>784315</v>
      </c>
      <c r="C80" s="34"/>
      <c r="D80" s="34"/>
      <c r="E80" s="34"/>
      <c r="F80" s="34"/>
      <c r="G80" s="34">
        <f t="shared" si="1"/>
        <v>0</v>
      </c>
    </row>
    <row r="81" spans="1:7" x14ac:dyDescent="0.25">
      <c r="A81" s="34" t="s">
        <v>331</v>
      </c>
      <c r="B81" s="34">
        <v>781335</v>
      </c>
      <c r="C81" s="34"/>
      <c r="D81" s="34"/>
      <c r="E81" s="34"/>
      <c r="F81" s="34"/>
      <c r="G81" s="34">
        <f t="shared" si="1"/>
        <v>0</v>
      </c>
    </row>
    <row r="82" spans="1:7" x14ac:dyDescent="0.25">
      <c r="A82" s="34" t="s">
        <v>492</v>
      </c>
      <c r="B82" s="34">
        <v>788316</v>
      </c>
      <c r="C82" s="34"/>
      <c r="D82" s="34"/>
      <c r="E82" s="34"/>
      <c r="F82" s="34"/>
      <c r="G82" s="34">
        <f t="shared" si="1"/>
        <v>0</v>
      </c>
    </row>
    <row r="83" spans="1:7" x14ac:dyDescent="0.25">
      <c r="A83" s="34" t="s">
        <v>372</v>
      </c>
      <c r="B83" s="34">
        <v>783311</v>
      </c>
      <c r="C83" s="34"/>
      <c r="D83" s="34"/>
      <c r="E83" s="34"/>
      <c r="F83" s="34"/>
      <c r="G83" s="34">
        <f t="shared" si="1"/>
        <v>0</v>
      </c>
    </row>
    <row r="84" spans="1:7" x14ac:dyDescent="0.25">
      <c r="A84" s="34" t="s">
        <v>457</v>
      </c>
      <c r="B84" s="34">
        <v>786313</v>
      </c>
      <c r="C84" s="34"/>
      <c r="D84" s="34"/>
      <c r="E84" s="34"/>
      <c r="F84" s="34"/>
      <c r="G84" s="34">
        <f t="shared" si="1"/>
        <v>0</v>
      </c>
    </row>
    <row r="85" spans="1:7" x14ac:dyDescent="0.25">
      <c r="A85" s="34" t="s">
        <v>458</v>
      </c>
      <c r="B85" s="34">
        <v>786314</v>
      </c>
      <c r="C85" s="34"/>
      <c r="D85" s="34"/>
      <c r="E85" s="34"/>
      <c r="F85" s="34"/>
      <c r="G85" s="34">
        <f t="shared" si="1"/>
        <v>0</v>
      </c>
    </row>
    <row r="86" spans="1:7" x14ac:dyDescent="0.25">
      <c r="A86" s="34" t="s">
        <v>459</v>
      </c>
      <c r="B86" s="34">
        <v>786323</v>
      </c>
      <c r="C86" s="34"/>
      <c r="D86" s="34"/>
      <c r="E86" s="34"/>
      <c r="F86" s="34"/>
      <c r="G86" s="34">
        <f t="shared" si="1"/>
        <v>0</v>
      </c>
    </row>
    <row r="87" spans="1:7" x14ac:dyDescent="0.25">
      <c r="A87" s="34" t="s">
        <v>334</v>
      </c>
      <c r="B87" s="34">
        <v>781362</v>
      </c>
      <c r="C87" s="34"/>
      <c r="D87" s="34"/>
      <c r="E87" s="34"/>
      <c r="F87" s="34"/>
      <c r="G87" s="34">
        <f t="shared" si="1"/>
        <v>0</v>
      </c>
    </row>
    <row r="88" spans="1:7" x14ac:dyDescent="0.25">
      <c r="A88" s="34" t="s">
        <v>493</v>
      </c>
      <c r="B88" s="34">
        <v>788317</v>
      </c>
      <c r="C88" s="34"/>
      <c r="D88" s="34"/>
      <c r="E88" s="34"/>
      <c r="F88" s="34"/>
      <c r="G88" s="34">
        <f t="shared" si="1"/>
        <v>0</v>
      </c>
    </row>
    <row r="89" spans="1:7" x14ac:dyDescent="0.25">
      <c r="A89" s="34" t="s">
        <v>428</v>
      </c>
      <c r="B89" s="34">
        <v>785333</v>
      </c>
      <c r="C89" s="34"/>
      <c r="D89" s="34"/>
      <c r="E89" s="34"/>
      <c r="F89" s="34"/>
      <c r="G89" s="34">
        <f t="shared" si="1"/>
        <v>0</v>
      </c>
    </row>
    <row r="90" spans="1:7" x14ac:dyDescent="0.25">
      <c r="A90" s="34" t="s">
        <v>177</v>
      </c>
      <c r="B90" s="34">
        <v>702020</v>
      </c>
      <c r="C90" s="34"/>
      <c r="D90" s="34"/>
      <c r="E90" s="34"/>
      <c r="F90" s="34"/>
      <c r="G90" s="34">
        <f t="shared" si="1"/>
        <v>0</v>
      </c>
    </row>
    <row r="91" spans="1:7" x14ac:dyDescent="0.25">
      <c r="A91" s="34" t="s">
        <v>178</v>
      </c>
      <c r="B91" s="34">
        <v>702021</v>
      </c>
      <c r="C91" s="34"/>
      <c r="D91" s="34"/>
      <c r="E91" s="34"/>
      <c r="F91" s="34"/>
      <c r="G91" s="34">
        <f t="shared" si="1"/>
        <v>0</v>
      </c>
    </row>
    <row r="92" spans="1:7" x14ac:dyDescent="0.25">
      <c r="A92" s="34" t="s">
        <v>461</v>
      </c>
      <c r="B92" s="34">
        <v>786511</v>
      </c>
      <c r="C92" s="34"/>
      <c r="D92" s="34"/>
      <c r="E92" s="34"/>
      <c r="F92" s="34"/>
      <c r="G92" s="34">
        <f t="shared" si="1"/>
        <v>0</v>
      </c>
    </row>
    <row r="93" spans="1:7" x14ac:dyDescent="0.25">
      <c r="A93" s="34" t="s">
        <v>503</v>
      </c>
      <c r="B93" s="34">
        <v>788513</v>
      </c>
      <c r="C93" s="34"/>
      <c r="D93" s="34"/>
      <c r="E93" s="34"/>
      <c r="F93" s="34"/>
      <c r="G93" s="34">
        <f t="shared" si="1"/>
        <v>0</v>
      </c>
    </row>
    <row r="94" spans="1:7" x14ac:dyDescent="0.25">
      <c r="A94" s="34" t="s">
        <v>502</v>
      </c>
      <c r="B94" s="34">
        <v>788512</v>
      </c>
      <c r="C94" s="34"/>
      <c r="D94" s="34"/>
      <c r="E94" s="34"/>
      <c r="F94" s="34"/>
      <c r="G94" s="34">
        <f t="shared" si="1"/>
        <v>0</v>
      </c>
    </row>
    <row r="95" spans="1:7" x14ac:dyDescent="0.25">
      <c r="A95" s="34" t="s">
        <v>412</v>
      </c>
      <c r="B95" s="34">
        <v>784515</v>
      </c>
      <c r="C95" s="34"/>
      <c r="D95" s="34"/>
      <c r="E95" s="34"/>
      <c r="F95" s="34"/>
      <c r="G95" s="34">
        <f t="shared" si="1"/>
        <v>0</v>
      </c>
    </row>
    <row r="96" spans="1:7" x14ac:dyDescent="0.25">
      <c r="A96" s="34" t="s">
        <v>413</v>
      </c>
      <c r="B96" s="34">
        <v>784516</v>
      </c>
      <c r="C96" s="34"/>
      <c r="D96" s="34"/>
      <c r="E96" s="34"/>
      <c r="F96" s="34"/>
      <c r="G96" s="34">
        <f t="shared" si="1"/>
        <v>0</v>
      </c>
    </row>
    <row r="97" spans="1:7" x14ac:dyDescent="0.25">
      <c r="A97" s="34" t="s">
        <v>262</v>
      </c>
      <c r="B97" s="34">
        <v>762410</v>
      </c>
      <c r="C97" s="34"/>
      <c r="D97" s="34"/>
      <c r="E97" s="34"/>
      <c r="F97" s="34"/>
      <c r="G97" s="34">
        <f t="shared" si="1"/>
        <v>0</v>
      </c>
    </row>
    <row r="98" spans="1:7" x14ac:dyDescent="0.25">
      <c r="A98" s="34" t="s">
        <v>264</v>
      </c>
      <c r="B98" s="34">
        <v>762412</v>
      </c>
      <c r="C98" s="34"/>
      <c r="D98" s="34"/>
      <c r="E98" s="34"/>
      <c r="F98" s="34"/>
      <c r="G98" s="34">
        <f t="shared" si="1"/>
        <v>0</v>
      </c>
    </row>
    <row r="99" spans="1:7" x14ac:dyDescent="0.25">
      <c r="A99" s="34" t="s">
        <v>263</v>
      </c>
      <c r="B99" s="34">
        <v>762411</v>
      </c>
      <c r="C99" s="34"/>
      <c r="D99" s="34"/>
      <c r="E99" s="34"/>
      <c r="F99" s="34"/>
      <c r="G99" s="34">
        <f t="shared" si="1"/>
        <v>0</v>
      </c>
    </row>
    <row r="100" spans="1:7" x14ac:dyDescent="0.25">
      <c r="A100" s="34" t="s">
        <v>196</v>
      </c>
      <c r="B100" s="34">
        <v>720302</v>
      </c>
      <c r="C100" s="34"/>
      <c r="D100" s="34"/>
      <c r="E100" s="34"/>
      <c r="F100" s="34"/>
      <c r="G100" s="34">
        <f t="shared" si="1"/>
        <v>0</v>
      </c>
    </row>
    <row r="101" spans="1:7" x14ac:dyDescent="0.25">
      <c r="A101" s="34" t="s">
        <v>535</v>
      </c>
      <c r="B101" s="34">
        <v>791180</v>
      </c>
      <c r="C101" s="34"/>
      <c r="D101" s="34"/>
      <c r="E101" s="34"/>
      <c r="F101" s="34"/>
      <c r="G101" s="34">
        <f t="shared" si="1"/>
        <v>0</v>
      </c>
    </row>
    <row r="102" spans="1:7" x14ac:dyDescent="0.25">
      <c r="A102" s="34" t="s">
        <v>291</v>
      </c>
      <c r="B102" s="34">
        <v>771100</v>
      </c>
      <c r="C102" s="34"/>
      <c r="D102" s="34"/>
      <c r="E102" s="34"/>
      <c r="F102" s="34"/>
      <c r="G102" s="34">
        <f t="shared" si="1"/>
        <v>0</v>
      </c>
    </row>
    <row r="103" spans="1:7" x14ac:dyDescent="0.25">
      <c r="A103" s="34" t="s">
        <v>593</v>
      </c>
      <c r="B103" s="34">
        <v>795380</v>
      </c>
      <c r="C103" s="34"/>
      <c r="D103" s="34"/>
      <c r="E103" s="34"/>
      <c r="F103" s="34"/>
      <c r="G103" s="34">
        <f t="shared" si="1"/>
        <v>0</v>
      </c>
    </row>
    <row r="104" spans="1:7" x14ac:dyDescent="0.25">
      <c r="A104" s="34" t="s">
        <v>596</v>
      </c>
      <c r="B104" s="34">
        <v>795500</v>
      </c>
      <c r="C104" s="34"/>
      <c r="D104" s="34"/>
      <c r="E104" s="34"/>
      <c r="F104" s="34"/>
      <c r="G104" s="34">
        <f t="shared" si="1"/>
        <v>0</v>
      </c>
    </row>
    <row r="105" spans="1:7" x14ac:dyDescent="0.25">
      <c r="A105" s="34" t="s">
        <v>248</v>
      </c>
      <c r="B105" s="34">
        <v>751212</v>
      </c>
      <c r="C105" s="34"/>
      <c r="D105" s="34"/>
      <c r="E105" s="34"/>
      <c r="F105" s="34"/>
      <c r="G105" s="34">
        <f t="shared" si="1"/>
        <v>0</v>
      </c>
    </row>
    <row r="106" spans="1:7" x14ac:dyDescent="0.25">
      <c r="A106" s="34" t="s">
        <v>359</v>
      </c>
      <c r="B106" s="34">
        <v>782801</v>
      </c>
      <c r="C106" s="34"/>
      <c r="D106" s="34"/>
      <c r="E106" s="34"/>
      <c r="F106" s="34"/>
      <c r="G106" s="34">
        <f t="shared" si="1"/>
        <v>0</v>
      </c>
    </row>
    <row r="107" spans="1:7" x14ac:dyDescent="0.25">
      <c r="A107" s="34" t="s">
        <v>221</v>
      </c>
      <c r="B107" s="34">
        <v>740015</v>
      </c>
      <c r="C107" s="34"/>
      <c r="D107" s="34"/>
      <c r="E107" s="34"/>
      <c r="F107" s="34"/>
      <c r="G107" s="34">
        <f t="shared" si="1"/>
        <v>0</v>
      </c>
    </row>
    <row r="108" spans="1:7" x14ac:dyDescent="0.25">
      <c r="A108" s="34" t="s">
        <v>387</v>
      </c>
      <c r="B108" s="34">
        <v>783800</v>
      </c>
      <c r="C108" s="34"/>
      <c r="D108" s="34"/>
      <c r="E108" s="34"/>
      <c r="F108" s="34"/>
      <c r="G108" s="34">
        <f t="shared" si="1"/>
        <v>0</v>
      </c>
    </row>
    <row r="109" spans="1:7" x14ac:dyDescent="0.25">
      <c r="A109" s="34" t="s">
        <v>545</v>
      </c>
      <c r="B109" s="34">
        <v>791540</v>
      </c>
      <c r="C109" s="34"/>
      <c r="D109" s="34"/>
      <c r="E109" s="34"/>
      <c r="F109" s="34"/>
      <c r="G109" s="34">
        <f t="shared" si="1"/>
        <v>0</v>
      </c>
    </row>
    <row r="110" spans="1:7" x14ac:dyDescent="0.25">
      <c r="A110" s="34" t="s">
        <v>585</v>
      </c>
      <c r="B110" s="34">
        <v>795160</v>
      </c>
      <c r="C110" s="34"/>
      <c r="D110" s="34"/>
      <c r="E110" s="34"/>
      <c r="F110" s="34"/>
      <c r="G110" s="34">
        <f t="shared" si="1"/>
        <v>0</v>
      </c>
    </row>
    <row r="111" spans="1:7" x14ac:dyDescent="0.25">
      <c r="A111" s="34" t="s">
        <v>580</v>
      </c>
      <c r="B111" s="34">
        <v>795104</v>
      </c>
      <c r="C111" s="34"/>
      <c r="D111" s="34"/>
      <c r="E111" s="34"/>
      <c r="F111" s="34"/>
      <c r="G111" s="34">
        <f t="shared" si="1"/>
        <v>0</v>
      </c>
    </row>
    <row r="112" spans="1:7" x14ac:dyDescent="0.25">
      <c r="A112" s="34" t="s">
        <v>598</v>
      </c>
      <c r="B112" s="34">
        <v>795700</v>
      </c>
      <c r="C112" s="34"/>
      <c r="D112" s="34"/>
      <c r="E112" s="34"/>
      <c r="F112" s="34"/>
      <c r="G112" s="34">
        <f t="shared" si="1"/>
        <v>0</v>
      </c>
    </row>
    <row r="113" spans="1:7" x14ac:dyDescent="0.25">
      <c r="A113" s="34" t="s">
        <v>581</v>
      </c>
      <c r="B113" s="34">
        <v>795106</v>
      </c>
      <c r="C113" s="34"/>
      <c r="D113" s="34"/>
      <c r="E113" s="34"/>
      <c r="F113" s="34"/>
      <c r="G113" s="34">
        <f t="shared" si="1"/>
        <v>0</v>
      </c>
    </row>
    <row r="114" spans="1:7" x14ac:dyDescent="0.25">
      <c r="A114" s="34" t="s">
        <v>588</v>
      </c>
      <c r="B114" s="34">
        <v>795305</v>
      </c>
      <c r="C114" s="34"/>
      <c r="D114" s="34"/>
      <c r="E114" s="34"/>
      <c r="F114" s="34"/>
      <c r="G114" s="34">
        <f t="shared" si="1"/>
        <v>0</v>
      </c>
    </row>
    <row r="115" spans="1:7" x14ac:dyDescent="0.25">
      <c r="A115" s="34" t="s">
        <v>226</v>
      </c>
      <c r="B115" s="34">
        <v>742001</v>
      </c>
      <c r="C115" s="34"/>
      <c r="D115" s="34"/>
      <c r="E115" s="34"/>
      <c r="F115" s="34"/>
      <c r="G115" s="34">
        <f t="shared" si="1"/>
        <v>0</v>
      </c>
    </row>
    <row r="116" spans="1:7" x14ac:dyDescent="0.25">
      <c r="A116" s="34" t="s">
        <v>589</v>
      </c>
      <c r="B116" s="34">
        <v>795310</v>
      </c>
      <c r="C116" s="34"/>
      <c r="D116" s="34"/>
      <c r="E116" s="34"/>
      <c r="F116" s="34"/>
      <c r="G116" s="34">
        <f t="shared" si="1"/>
        <v>0</v>
      </c>
    </row>
    <row r="117" spans="1:7" x14ac:dyDescent="0.25">
      <c r="A117" s="34" t="s">
        <v>590</v>
      </c>
      <c r="B117" s="34">
        <v>795320</v>
      </c>
      <c r="C117" s="34"/>
      <c r="D117" s="34"/>
      <c r="E117" s="34"/>
      <c r="F117" s="34"/>
      <c r="G117" s="34">
        <f t="shared" si="1"/>
        <v>0</v>
      </c>
    </row>
    <row r="118" spans="1:7" x14ac:dyDescent="0.25">
      <c r="A118" s="34" t="s">
        <v>591</v>
      </c>
      <c r="B118" s="34">
        <v>795340</v>
      </c>
      <c r="C118" s="34"/>
      <c r="D118" s="34"/>
      <c r="E118" s="34"/>
      <c r="F118" s="34"/>
      <c r="G118" s="34">
        <f t="shared" si="1"/>
        <v>0</v>
      </c>
    </row>
    <row r="119" spans="1:7" x14ac:dyDescent="0.25">
      <c r="A119" s="47" t="s">
        <v>625</v>
      </c>
      <c r="B119" s="47">
        <v>742010</v>
      </c>
      <c r="C119" s="34"/>
      <c r="D119" s="34"/>
      <c r="E119" s="34"/>
      <c r="F119" s="34"/>
      <c r="G119" s="34">
        <f t="shared" si="1"/>
        <v>0</v>
      </c>
    </row>
    <row r="120" spans="1:7" x14ac:dyDescent="0.25">
      <c r="A120" s="34" t="s">
        <v>575</v>
      </c>
      <c r="B120" s="34">
        <v>791901</v>
      </c>
      <c r="C120" s="34"/>
      <c r="D120" s="34"/>
      <c r="E120" s="34"/>
      <c r="F120" s="34"/>
      <c r="G120" s="34">
        <f t="shared" si="1"/>
        <v>0</v>
      </c>
    </row>
    <row r="121" spans="1:7" x14ac:dyDescent="0.25">
      <c r="A121" s="34" t="s">
        <v>216</v>
      </c>
      <c r="B121" s="34">
        <v>733100</v>
      </c>
      <c r="C121" s="34"/>
      <c r="D121" s="34"/>
      <c r="E121" s="34"/>
      <c r="F121" s="34"/>
      <c r="G121" s="34">
        <f t="shared" si="1"/>
        <v>0</v>
      </c>
    </row>
    <row r="122" spans="1:7" x14ac:dyDescent="0.25">
      <c r="A122" s="34" t="s">
        <v>252</v>
      </c>
      <c r="B122" s="34">
        <v>751500</v>
      </c>
      <c r="C122" s="34"/>
      <c r="D122" s="34"/>
      <c r="E122" s="34"/>
      <c r="F122" s="34"/>
      <c r="G122" s="34">
        <f t="shared" si="1"/>
        <v>0</v>
      </c>
    </row>
    <row r="123" spans="1:7" x14ac:dyDescent="0.25">
      <c r="A123" s="47" t="s">
        <v>697</v>
      </c>
      <c r="B123" s="47">
        <v>786320</v>
      </c>
      <c r="C123" s="34"/>
      <c r="D123" s="34"/>
      <c r="E123" s="34"/>
      <c r="F123" s="34"/>
      <c r="G123" s="34">
        <f t="shared" si="1"/>
        <v>0</v>
      </c>
    </row>
    <row r="124" spans="1:7" x14ac:dyDescent="0.25">
      <c r="A124" s="34" t="s">
        <v>203</v>
      </c>
      <c r="B124" s="34">
        <v>723000</v>
      </c>
      <c r="C124" s="34"/>
      <c r="D124" s="34"/>
      <c r="E124" s="34"/>
      <c r="F124" s="34"/>
      <c r="G124" s="34">
        <f t="shared" si="1"/>
        <v>0</v>
      </c>
    </row>
    <row r="125" spans="1:7" x14ac:dyDescent="0.25">
      <c r="A125" s="34" t="s">
        <v>576</v>
      </c>
      <c r="B125" s="34">
        <v>791902</v>
      </c>
      <c r="C125" s="34"/>
      <c r="D125" s="34"/>
      <c r="E125" s="34"/>
      <c r="F125" s="34"/>
      <c r="G125" s="34">
        <f t="shared" si="1"/>
        <v>0</v>
      </c>
    </row>
    <row r="126" spans="1:7" x14ac:dyDescent="0.25">
      <c r="A126" s="47" t="s">
        <v>85</v>
      </c>
      <c r="B126" s="47">
        <v>778001</v>
      </c>
      <c r="C126" s="34"/>
      <c r="D126" s="34"/>
      <c r="E126" s="34"/>
      <c r="F126" s="34"/>
      <c r="G126" s="34">
        <f t="shared" si="1"/>
        <v>0</v>
      </c>
    </row>
    <row r="127" spans="1:7" x14ac:dyDescent="0.25">
      <c r="A127" s="34" t="s">
        <v>512</v>
      </c>
      <c r="B127" s="34">
        <v>789200</v>
      </c>
      <c r="C127" s="34"/>
      <c r="D127" s="34"/>
      <c r="E127" s="34"/>
      <c r="F127" s="34"/>
      <c r="G127" s="34">
        <f t="shared" si="1"/>
        <v>0</v>
      </c>
    </row>
    <row r="128" spans="1:7" x14ac:dyDescent="0.25">
      <c r="A128" s="34" t="s">
        <v>292</v>
      </c>
      <c r="B128" s="34">
        <v>771200</v>
      </c>
      <c r="C128" s="34"/>
      <c r="D128" s="34"/>
      <c r="E128" s="34"/>
      <c r="F128" s="34"/>
      <c r="G128" s="34">
        <f t="shared" si="1"/>
        <v>0</v>
      </c>
    </row>
    <row r="129" spans="1:7" x14ac:dyDescent="0.25">
      <c r="A129" s="34" t="s">
        <v>187</v>
      </c>
      <c r="B129" s="34">
        <v>711500</v>
      </c>
      <c r="C129" s="34"/>
      <c r="D129" s="34"/>
      <c r="E129" s="34"/>
      <c r="F129" s="34"/>
      <c r="G129" s="34">
        <f t="shared" si="1"/>
        <v>0</v>
      </c>
    </row>
    <row r="130" spans="1:7" x14ac:dyDescent="0.25">
      <c r="A130" s="34" t="s">
        <v>186</v>
      </c>
      <c r="B130" s="34">
        <v>711100</v>
      </c>
      <c r="C130" s="34"/>
      <c r="D130" s="34"/>
      <c r="E130" s="34"/>
      <c r="F130" s="34"/>
      <c r="G130" s="34">
        <f t="shared" ref="G130:G193" si="2">SUM(C130:F130)</f>
        <v>0</v>
      </c>
    </row>
    <row r="131" spans="1:7" x14ac:dyDescent="0.25">
      <c r="A131" s="34" t="s">
        <v>215</v>
      </c>
      <c r="B131" s="34">
        <v>733000</v>
      </c>
      <c r="C131" s="34"/>
      <c r="D131" s="34"/>
      <c r="E131" s="34"/>
      <c r="F131" s="34"/>
      <c r="G131" s="34">
        <f t="shared" si="2"/>
        <v>0</v>
      </c>
    </row>
    <row r="132" spans="1:7" x14ac:dyDescent="0.25">
      <c r="A132" s="34" t="s">
        <v>205</v>
      </c>
      <c r="B132" s="34">
        <v>730010</v>
      </c>
      <c r="C132" s="34"/>
      <c r="D132" s="34"/>
      <c r="E132" s="34"/>
      <c r="F132" s="34"/>
      <c r="G132" s="34">
        <f t="shared" si="2"/>
        <v>0</v>
      </c>
    </row>
    <row r="133" spans="1:7" x14ac:dyDescent="0.25">
      <c r="A133" s="34" t="s">
        <v>257</v>
      </c>
      <c r="B133" s="34">
        <v>761000</v>
      </c>
      <c r="C133" s="34"/>
      <c r="D133" s="34"/>
      <c r="E133" s="34"/>
      <c r="F133" s="34"/>
      <c r="G133" s="34">
        <f t="shared" si="2"/>
        <v>0</v>
      </c>
    </row>
    <row r="134" spans="1:7" x14ac:dyDescent="0.25">
      <c r="A134" s="34" t="s">
        <v>293</v>
      </c>
      <c r="B134" s="34">
        <v>771201</v>
      </c>
      <c r="C134" s="34"/>
      <c r="D134" s="34"/>
      <c r="E134" s="34"/>
      <c r="F134" s="34"/>
      <c r="G134" s="34">
        <f t="shared" si="2"/>
        <v>0</v>
      </c>
    </row>
    <row r="135" spans="1:7" x14ac:dyDescent="0.25">
      <c r="A135" s="34" t="s">
        <v>294</v>
      </c>
      <c r="B135" s="34">
        <v>771202</v>
      </c>
      <c r="C135" s="34"/>
      <c r="D135" s="34"/>
      <c r="E135" s="34"/>
      <c r="F135" s="34"/>
      <c r="G135" s="34">
        <f t="shared" si="2"/>
        <v>0</v>
      </c>
    </row>
    <row r="136" spans="1:7" x14ac:dyDescent="0.25">
      <c r="A136" s="34" t="s">
        <v>214</v>
      </c>
      <c r="B136" s="34">
        <v>732400</v>
      </c>
      <c r="C136" s="34"/>
      <c r="D136" s="34"/>
      <c r="E136" s="34"/>
      <c r="F136" s="34"/>
      <c r="G136" s="34">
        <f t="shared" si="2"/>
        <v>0</v>
      </c>
    </row>
    <row r="137" spans="1:7" x14ac:dyDescent="0.25">
      <c r="A137" s="34" t="s">
        <v>466</v>
      </c>
      <c r="B137" s="34">
        <v>787010</v>
      </c>
      <c r="C137" s="34"/>
      <c r="D137" s="34"/>
      <c r="E137" s="34"/>
      <c r="F137" s="34"/>
      <c r="G137" s="34">
        <f t="shared" si="2"/>
        <v>0</v>
      </c>
    </row>
    <row r="138" spans="1:7" x14ac:dyDescent="0.25">
      <c r="A138" s="34" t="s">
        <v>464</v>
      </c>
      <c r="B138" s="34">
        <v>786810</v>
      </c>
      <c r="C138" s="34"/>
      <c r="D138" s="34"/>
      <c r="E138" s="34"/>
      <c r="F138" s="34"/>
      <c r="G138" s="34">
        <f t="shared" si="2"/>
        <v>0</v>
      </c>
    </row>
    <row r="139" spans="1:7" x14ac:dyDescent="0.25">
      <c r="A139" s="34" t="s">
        <v>524</v>
      </c>
      <c r="B139" s="34">
        <v>791010</v>
      </c>
      <c r="C139" s="34"/>
      <c r="D139" s="34"/>
      <c r="E139" s="34"/>
      <c r="F139" s="34"/>
      <c r="G139" s="34">
        <f t="shared" si="2"/>
        <v>0</v>
      </c>
    </row>
    <row r="140" spans="1:7" x14ac:dyDescent="0.25">
      <c r="A140" s="34" t="s">
        <v>210</v>
      </c>
      <c r="B140" s="34">
        <v>731060</v>
      </c>
      <c r="C140" s="34"/>
      <c r="D140" s="34"/>
      <c r="E140" s="34"/>
      <c r="F140" s="34"/>
      <c r="G140" s="34">
        <f t="shared" si="2"/>
        <v>0</v>
      </c>
    </row>
    <row r="141" spans="1:7" x14ac:dyDescent="0.25">
      <c r="A141" s="34" t="s">
        <v>438</v>
      </c>
      <c r="B141" s="34">
        <v>785810</v>
      </c>
      <c r="C141" s="34"/>
      <c r="D141" s="34"/>
      <c r="E141" s="34"/>
      <c r="F141" s="34"/>
      <c r="G141" s="34">
        <f t="shared" si="2"/>
        <v>0</v>
      </c>
    </row>
    <row r="142" spans="1:7" x14ac:dyDescent="0.25">
      <c r="A142" s="34" t="s">
        <v>360</v>
      </c>
      <c r="B142" s="34">
        <v>782802</v>
      </c>
      <c r="C142" s="34"/>
      <c r="D142" s="34"/>
      <c r="E142" s="34"/>
      <c r="F142" s="34"/>
      <c r="G142" s="34">
        <f t="shared" si="2"/>
        <v>0</v>
      </c>
    </row>
    <row r="143" spans="1:7" x14ac:dyDescent="0.25">
      <c r="A143" s="34" t="s">
        <v>536</v>
      </c>
      <c r="B143" s="34">
        <v>791181</v>
      </c>
      <c r="C143" s="34"/>
      <c r="D143" s="34"/>
      <c r="E143" s="34"/>
      <c r="F143" s="34"/>
      <c r="G143" s="34">
        <f t="shared" si="2"/>
        <v>0</v>
      </c>
    </row>
    <row r="144" spans="1:7" x14ac:dyDescent="0.25">
      <c r="A144" s="47" t="s">
        <v>77</v>
      </c>
      <c r="B144" s="47">
        <v>771301</v>
      </c>
      <c r="C144" s="34"/>
      <c r="D144" s="34"/>
      <c r="E144" s="34"/>
      <c r="F144" s="34"/>
      <c r="G144" s="34">
        <f t="shared" si="2"/>
        <v>0</v>
      </c>
    </row>
    <row r="145" spans="1:7" x14ac:dyDescent="0.25">
      <c r="A145" s="34" t="s">
        <v>488</v>
      </c>
      <c r="B145" s="34">
        <v>788310</v>
      </c>
      <c r="C145" s="34"/>
      <c r="D145" s="34"/>
      <c r="E145" s="34"/>
      <c r="F145" s="34"/>
      <c r="G145" s="34">
        <f t="shared" si="2"/>
        <v>0</v>
      </c>
    </row>
    <row r="146" spans="1:7" x14ac:dyDescent="0.25">
      <c r="A146" s="34" t="s">
        <v>468</v>
      </c>
      <c r="B146" s="34">
        <v>787310</v>
      </c>
      <c r="C146" s="34"/>
      <c r="D146" s="34"/>
      <c r="E146" s="34"/>
      <c r="F146" s="34"/>
      <c r="G146" s="34">
        <f t="shared" si="2"/>
        <v>0</v>
      </c>
    </row>
    <row r="147" spans="1:7" x14ac:dyDescent="0.25">
      <c r="A147" s="34" t="s">
        <v>469</v>
      </c>
      <c r="B147" s="34">
        <v>787320</v>
      </c>
      <c r="C147" s="34"/>
      <c r="D147" s="34"/>
      <c r="E147" s="34"/>
      <c r="F147" s="34"/>
      <c r="G147" s="34">
        <f t="shared" si="2"/>
        <v>0</v>
      </c>
    </row>
    <row r="148" spans="1:7" x14ac:dyDescent="0.25">
      <c r="A148" s="34" t="s">
        <v>325</v>
      </c>
      <c r="B148" s="34">
        <v>781312</v>
      </c>
      <c r="C148" s="34"/>
      <c r="D148" s="34"/>
      <c r="E148" s="34"/>
      <c r="F148" s="34"/>
      <c r="G148" s="34">
        <f t="shared" si="2"/>
        <v>0</v>
      </c>
    </row>
    <row r="149" spans="1:7" x14ac:dyDescent="0.25">
      <c r="A149" s="34" t="s">
        <v>456</v>
      </c>
      <c r="B149" s="34">
        <v>786312</v>
      </c>
      <c r="C149" s="34"/>
      <c r="D149" s="34"/>
      <c r="E149" s="34"/>
      <c r="F149" s="34"/>
      <c r="G149" s="34">
        <f t="shared" si="2"/>
        <v>0</v>
      </c>
    </row>
    <row r="150" spans="1:7" x14ac:dyDescent="0.25">
      <c r="A150" s="34" t="s">
        <v>602</v>
      </c>
      <c r="B150" s="34">
        <v>785350</v>
      </c>
      <c r="C150" s="34"/>
      <c r="D150" s="34"/>
      <c r="E150" s="34"/>
      <c r="F150" s="34"/>
      <c r="G150" s="34">
        <f t="shared" si="2"/>
        <v>0</v>
      </c>
    </row>
    <row r="151" spans="1:7" x14ac:dyDescent="0.25">
      <c r="A151" s="34" t="s">
        <v>454</v>
      </c>
      <c r="B151" s="34">
        <v>786310</v>
      </c>
      <c r="C151" s="34"/>
      <c r="D151" s="34"/>
      <c r="E151" s="34"/>
      <c r="F151" s="34"/>
      <c r="G151" s="34">
        <f t="shared" si="2"/>
        <v>0</v>
      </c>
    </row>
    <row r="152" spans="1:7" x14ac:dyDescent="0.25">
      <c r="A152" s="34" t="s">
        <v>514</v>
      </c>
      <c r="B152" s="34">
        <v>789300</v>
      </c>
      <c r="C152" s="34"/>
      <c r="D152" s="34"/>
      <c r="E152" s="34"/>
      <c r="F152" s="34"/>
      <c r="G152" s="34">
        <f t="shared" si="2"/>
        <v>0</v>
      </c>
    </row>
    <row r="153" spans="1:7" x14ac:dyDescent="0.25">
      <c r="A153" s="34" t="s">
        <v>402</v>
      </c>
      <c r="B153" s="34">
        <v>784311</v>
      </c>
      <c r="C153" s="34"/>
      <c r="D153" s="34"/>
      <c r="E153" s="34"/>
      <c r="F153" s="34"/>
      <c r="G153" s="34">
        <f t="shared" si="2"/>
        <v>0</v>
      </c>
    </row>
    <row r="154" spans="1:7" x14ac:dyDescent="0.25">
      <c r="A154" s="34" t="s">
        <v>326</v>
      </c>
      <c r="B154" s="34">
        <v>781313</v>
      </c>
      <c r="C154" s="34"/>
      <c r="D154" s="34"/>
      <c r="E154" s="34"/>
      <c r="F154" s="34"/>
      <c r="G154" s="34">
        <f t="shared" si="2"/>
        <v>0</v>
      </c>
    </row>
    <row r="155" spans="1:7" x14ac:dyDescent="0.25">
      <c r="A155" s="34" t="s">
        <v>495</v>
      </c>
      <c r="B155" s="34">
        <v>788330</v>
      </c>
      <c r="C155" s="34"/>
      <c r="D155" s="34"/>
      <c r="E155" s="34"/>
      <c r="F155" s="34"/>
      <c r="G155" s="34">
        <f t="shared" si="2"/>
        <v>0</v>
      </c>
    </row>
    <row r="156" spans="1:7" x14ac:dyDescent="0.25">
      <c r="A156" s="34" t="s">
        <v>517</v>
      </c>
      <c r="B156" s="34">
        <v>789320</v>
      </c>
      <c r="C156" s="34"/>
      <c r="D156" s="34"/>
      <c r="E156" s="34"/>
      <c r="F156" s="34"/>
      <c r="G156" s="34">
        <f t="shared" si="2"/>
        <v>0</v>
      </c>
    </row>
    <row r="157" spans="1:7" x14ac:dyDescent="0.25">
      <c r="A157" s="34" t="s">
        <v>313</v>
      </c>
      <c r="B157" s="34">
        <v>780021</v>
      </c>
      <c r="C157" s="34"/>
      <c r="D157" s="34"/>
      <c r="E157" s="34"/>
      <c r="F157" s="34"/>
      <c r="G157" s="34">
        <f t="shared" si="2"/>
        <v>0</v>
      </c>
    </row>
    <row r="158" spans="1:7" x14ac:dyDescent="0.25">
      <c r="A158" s="34" t="s">
        <v>204</v>
      </c>
      <c r="B158" s="34">
        <v>730000</v>
      </c>
      <c r="C158" s="34"/>
      <c r="D158" s="34"/>
      <c r="E158" s="34"/>
      <c r="F158" s="34"/>
      <c r="G158" s="34">
        <f t="shared" si="2"/>
        <v>0</v>
      </c>
    </row>
    <row r="159" spans="1:7" x14ac:dyDescent="0.25">
      <c r="A159" s="34" t="s">
        <v>249</v>
      </c>
      <c r="B159" s="34">
        <v>751213</v>
      </c>
      <c r="C159" s="34"/>
      <c r="D159" s="34"/>
      <c r="E159" s="34"/>
      <c r="F159" s="34"/>
      <c r="G159" s="34">
        <f t="shared" si="2"/>
        <v>0</v>
      </c>
    </row>
    <row r="160" spans="1:7" x14ac:dyDescent="0.25">
      <c r="A160" s="34" t="s">
        <v>409</v>
      </c>
      <c r="B160" s="34">
        <v>784510</v>
      </c>
      <c r="C160" s="34"/>
      <c r="D160" s="34"/>
      <c r="E160" s="34"/>
      <c r="F160" s="34"/>
      <c r="G160" s="34">
        <f t="shared" si="2"/>
        <v>0</v>
      </c>
    </row>
    <row r="161" spans="1:7" x14ac:dyDescent="0.25">
      <c r="A161" s="34" t="s">
        <v>537</v>
      </c>
      <c r="B161" s="34">
        <v>791190</v>
      </c>
      <c r="C161" s="34"/>
      <c r="D161" s="34"/>
      <c r="E161" s="34"/>
      <c r="F161" s="34"/>
      <c r="G161" s="34">
        <f t="shared" si="2"/>
        <v>0</v>
      </c>
    </row>
    <row r="162" spans="1:7" x14ac:dyDescent="0.25">
      <c r="A162" s="34" t="s">
        <v>240</v>
      </c>
      <c r="B162" s="34">
        <v>751110</v>
      </c>
      <c r="C162" s="34"/>
      <c r="D162" s="34"/>
      <c r="E162" s="34"/>
      <c r="F162" s="34"/>
      <c r="G162" s="34">
        <f t="shared" si="2"/>
        <v>0</v>
      </c>
    </row>
    <row r="163" spans="1:7" x14ac:dyDescent="0.25">
      <c r="A163" s="34" t="s">
        <v>473</v>
      </c>
      <c r="B163" s="34">
        <v>787900</v>
      </c>
      <c r="C163" s="34"/>
      <c r="D163" s="34"/>
      <c r="E163" s="34"/>
      <c r="F163" s="34"/>
      <c r="G163" s="34">
        <f t="shared" si="2"/>
        <v>0</v>
      </c>
    </row>
    <row r="164" spans="1:7" x14ac:dyDescent="0.25">
      <c r="A164" s="34" t="s">
        <v>254</v>
      </c>
      <c r="B164" s="34">
        <v>752100</v>
      </c>
      <c r="C164" s="34"/>
      <c r="D164" s="34"/>
      <c r="E164" s="34"/>
      <c r="F164" s="34"/>
      <c r="G164" s="34">
        <f t="shared" si="2"/>
        <v>0</v>
      </c>
    </row>
    <row r="165" spans="1:7" x14ac:dyDescent="0.25">
      <c r="A165" s="34" t="s">
        <v>548</v>
      </c>
      <c r="B165" s="34">
        <v>791590</v>
      </c>
      <c r="C165" s="34"/>
      <c r="D165" s="34"/>
      <c r="E165" s="34"/>
      <c r="F165" s="34"/>
      <c r="G165" s="34">
        <f t="shared" si="2"/>
        <v>0</v>
      </c>
    </row>
    <row r="166" spans="1:7" x14ac:dyDescent="0.25">
      <c r="A166" s="34" t="s">
        <v>213</v>
      </c>
      <c r="B166" s="34">
        <v>732200</v>
      </c>
      <c r="C166" s="34"/>
      <c r="D166" s="34"/>
      <c r="E166" s="34"/>
      <c r="F166" s="34"/>
      <c r="G166" s="34">
        <f t="shared" si="2"/>
        <v>0</v>
      </c>
    </row>
    <row r="167" spans="1:7" x14ac:dyDescent="0.25">
      <c r="A167" s="34" t="s">
        <v>305</v>
      </c>
      <c r="B167" s="34">
        <v>772100</v>
      </c>
      <c r="C167" s="34"/>
      <c r="D167" s="34"/>
      <c r="E167" s="34"/>
      <c r="F167" s="34"/>
      <c r="G167" s="34">
        <f t="shared" si="2"/>
        <v>0</v>
      </c>
    </row>
    <row r="168" spans="1:7" x14ac:dyDescent="0.25">
      <c r="A168" s="34" t="s">
        <v>594</v>
      </c>
      <c r="B168" s="34">
        <v>795390</v>
      </c>
      <c r="C168" s="34"/>
      <c r="D168" s="34"/>
      <c r="E168" s="34"/>
      <c r="F168" s="34"/>
      <c r="G168" s="34">
        <f t="shared" si="2"/>
        <v>0</v>
      </c>
    </row>
    <row r="169" spans="1:7" x14ac:dyDescent="0.25">
      <c r="A169" s="34" t="s">
        <v>209</v>
      </c>
      <c r="B169" s="34">
        <v>731051</v>
      </c>
      <c r="C169" s="34"/>
      <c r="D169" s="34"/>
      <c r="E169" s="34"/>
      <c r="F169" s="34"/>
      <c r="G169" s="34">
        <f t="shared" si="2"/>
        <v>0</v>
      </c>
    </row>
    <row r="170" spans="1:7" x14ac:dyDescent="0.25">
      <c r="A170" s="34" t="s">
        <v>259</v>
      </c>
      <c r="B170" s="34">
        <v>762200</v>
      </c>
      <c r="C170" s="34"/>
      <c r="D170" s="34"/>
      <c r="E170" s="34"/>
      <c r="F170" s="34"/>
      <c r="G170" s="34">
        <f t="shared" si="2"/>
        <v>0</v>
      </c>
    </row>
    <row r="171" spans="1:7" x14ac:dyDescent="0.25">
      <c r="A171" s="34" t="s">
        <v>190</v>
      </c>
      <c r="B171" s="34">
        <v>714000</v>
      </c>
      <c r="C171" s="34"/>
      <c r="D171" s="34"/>
      <c r="E171" s="34"/>
      <c r="F171" s="34"/>
      <c r="G171" s="34">
        <f t="shared" si="2"/>
        <v>0</v>
      </c>
    </row>
    <row r="172" spans="1:7" x14ac:dyDescent="0.25">
      <c r="A172" s="34" t="s">
        <v>228</v>
      </c>
      <c r="B172" s="34">
        <v>742030</v>
      </c>
      <c r="C172" s="34"/>
      <c r="D172" s="34"/>
      <c r="E172" s="34"/>
      <c r="F172" s="34"/>
      <c r="G172" s="34">
        <f t="shared" si="2"/>
        <v>0</v>
      </c>
    </row>
    <row r="173" spans="1:7" x14ac:dyDescent="0.25">
      <c r="A173" s="34" t="s">
        <v>273</v>
      </c>
      <c r="B173" s="34">
        <v>765700</v>
      </c>
      <c r="C173" s="34"/>
      <c r="D173" s="34"/>
      <c r="E173" s="34"/>
      <c r="F173" s="34"/>
      <c r="G173" s="34">
        <f t="shared" si="2"/>
        <v>0</v>
      </c>
    </row>
    <row r="174" spans="1:7" x14ac:dyDescent="0.25">
      <c r="A174" s="34" t="s">
        <v>233</v>
      </c>
      <c r="B174" s="34">
        <v>744030</v>
      </c>
      <c r="C174" s="34"/>
      <c r="D174" s="34"/>
      <c r="E174" s="34"/>
      <c r="F174" s="34"/>
      <c r="G174" s="34">
        <f t="shared" si="2"/>
        <v>0</v>
      </c>
    </row>
    <row r="175" spans="1:7" x14ac:dyDescent="0.25">
      <c r="A175" s="34" t="s">
        <v>206</v>
      </c>
      <c r="B175" s="34">
        <v>731000</v>
      </c>
      <c r="C175" s="34"/>
      <c r="D175" s="34"/>
      <c r="E175" s="34"/>
      <c r="F175" s="34"/>
      <c r="G175" s="34">
        <f t="shared" si="2"/>
        <v>0</v>
      </c>
    </row>
    <row r="176" spans="1:7" x14ac:dyDescent="0.25">
      <c r="A176" s="34" t="s">
        <v>597</v>
      </c>
      <c r="B176" s="34">
        <v>795600</v>
      </c>
      <c r="C176" s="34"/>
      <c r="D176" s="34"/>
      <c r="E176" s="34"/>
      <c r="F176" s="34"/>
      <c r="G176" s="34">
        <f t="shared" si="2"/>
        <v>0</v>
      </c>
    </row>
    <row r="177" spans="1:7" x14ac:dyDescent="0.25">
      <c r="A177" s="34" t="s">
        <v>577</v>
      </c>
      <c r="B177" s="34">
        <v>791904</v>
      </c>
      <c r="C177" s="34"/>
      <c r="D177" s="34"/>
      <c r="E177" s="34"/>
      <c r="F177" s="34"/>
      <c r="G177" s="34">
        <f t="shared" si="2"/>
        <v>0</v>
      </c>
    </row>
    <row r="178" spans="1:7" x14ac:dyDescent="0.25">
      <c r="A178" s="34" t="s">
        <v>300</v>
      </c>
      <c r="B178" s="34">
        <v>771280</v>
      </c>
      <c r="C178" s="34"/>
      <c r="D178" s="34"/>
      <c r="E178" s="34"/>
      <c r="F178" s="34"/>
      <c r="G178" s="34">
        <f t="shared" si="2"/>
        <v>0</v>
      </c>
    </row>
    <row r="179" spans="1:7" x14ac:dyDescent="0.25">
      <c r="A179" s="34" t="s">
        <v>288</v>
      </c>
      <c r="B179" s="34">
        <v>767200</v>
      </c>
      <c r="C179" s="34"/>
      <c r="D179" s="34"/>
      <c r="E179" s="34"/>
      <c r="F179" s="34"/>
      <c r="G179" s="34">
        <f t="shared" si="2"/>
        <v>0</v>
      </c>
    </row>
    <row r="180" spans="1:7" x14ac:dyDescent="0.25">
      <c r="A180" s="34" t="s">
        <v>281</v>
      </c>
      <c r="B180" s="34">
        <v>765710</v>
      </c>
      <c r="C180" s="34"/>
      <c r="D180" s="34"/>
      <c r="E180" s="34"/>
      <c r="F180" s="34"/>
      <c r="G180" s="34">
        <f t="shared" si="2"/>
        <v>0</v>
      </c>
    </row>
    <row r="181" spans="1:7" x14ac:dyDescent="0.25">
      <c r="A181" s="34" t="s">
        <v>232</v>
      </c>
      <c r="B181" s="34">
        <v>744021</v>
      </c>
      <c r="C181" s="34"/>
      <c r="D181" s="34"/>
      <c r="E181" s="34"/>
      <c r="F181" s="34"/>
      <c r="G181" s="34">
        <f t="shared" si="2"/>
        <v>0</v>
      </c>
    </row>
    <row r="182" spans="1:7" x14ac:dyDescent="0.25">
      <c r="A182" s="34" t="s">
        <v>260</v>
      </c>
      <c r="B182" s="34">
        <v>762300</v>
      </c>
      <c r="C182" s="34"/>
      <c r="D182" s="34"/>
      <c r="E182" s="34"/>
      <c r="F182" s="34"/>
      <c r="G182" s="34">
        <f t="shared" si="2"/>
        <v>0</v>
      </c>
    </row>
    <row r="183" spans="1:7" x14ac:dyDescent="0.25">
      <c r="A183" s="34" t="s">
        <v>758</v>
      </c>
      <c r="B183" s="34">
        <v>770100</v>
      </c>
      <c r="C183" s="34"/>
      <c r="D183" s="34"/>
      <c r="E183" s="34"/>
      <c r="F183" s="34"/>
      <c r="G183" s="34">
        <f t="shared" si="2"/>
        <v>0</v>
      </c>
    </row>
    <row r="184" spans="1:7" x14ac:dyDescent="0.25">
      <c r="A184" s="34" t="s">
        <v>759</v>
      </c>
      <c r="B184" s="34">
        <v>770200</v>
      </c>
      <c r="C184" s="34"/>
      <c r="D184" s="34"/>
      <c r="E184" s="34"/>
      <c r="F184" s="34"/>
      <c r="G184" s="34">
        <f t="shared" si="2"/>
        <v>0</v>
      </c>
    </row>
    <row r="185" spans="1:7" x14ac:dyDescent="0.25">
      <c r="A185" s="34" t="s">
        <v>315</v>
      </c>
      <c r="B185" s="34">
        <v>781000</v>
      </c>
      <c r="C185" s="34"/>
      <c r="D185" s="34"/>
      <c r="E185" s="34"/>
      <c r="F185" s="34"/>
      <c r="G185" s="34">
        <f t="shared" si="2"/>
        <v>0</v>
      </c>
    </row>
    <row r="186" spans="1:7" x14ac:dyDescent="0.25">
      <c r="A186" s="34" t="s">
        <v>339</v>
      </c>
      <c r="B186" s="34">
        <v>782000</v>
      </c>
      <c r="C186" s="34"/>
      <c r="D186" s="34"/>
      <c r="E186" s="34"/>
      <c r="F186" s="34"/>
      <c r="G186" s="34">
        <f t="shared" si="2"/>
        <v>0</v>
      </c>
    </row>
    <row r="187" spans="1:7" x14ac:dyDescent="0.25">
      <c r="A187" s="34" t="s">
        <v>361</v>
      </c>
      <c r="B187" s="34">
        <v>783000</v>
      </c>
      <c r="C187" s="34"/>
      <c r="D187" s="34"/>
      <c r="E187" s="34"/>
      <c r="F187" s="34"/>
      <c r="G187" s="34">
        <f t="shared" si="2"/>
        <v>0</v>
      </c>
    </row>
    <row r="188" spans="1:7" x14ac:dyDescent="0.25">
      <c r="A188" s="34" t="s">
        <v>418</v>
      </c>
      <c r="B188" s="34">
        <v>785000</v>
      </c>
      <c r="C188" s="34"/>
      <c r="D188" s="34"/>
      <c r="E188" s="34"/>
      <c r="F188" s="34"/>
      <c r="G188" s="34">
        <f t="shared" si="2"/>
        <v>0</v>
      </c>
    </row>
    <row r="189" spans="1:7" x14ac:dyDescent="0.25">
      <c r="A189" s="34" t="s">
        <v>440</v>
      </c>
      <c r="B189" s="34">
        <v>786000</v>
      </c>
      <c r="C189" s="34"/>
      <c r="D189" s="34"/>
      <c r="E189" s="34"/>
      <c r="F189" s="34"/>
      <c r="G189" s="34">
        <f t="shared" si="2"/>
        <v>0</v>
      </c>
    </row>
    <row r="190" spans="1:7" x14ac:dyDescent="0.25">
      <c r="A190" s="34" t="s">
        <v>507</v>
      </c>
      <c r="B190" s="34">
        <v>789000</v>
      </c>
      <c r="C190" s="34"/>
      <c r="D190" s="34"/>
      <c r="E190" s="34"/>
      <c r="F190" s="34"/>
      <c r="G190" s="34">
        <f t="shared" si="2"/>
        <v>0</v>
      </c>
    </row>
    <row r="191" spans="1:7" x14ac:dyDescent="0.25">
      <c r="A191" s="34" t="s">
        <v>474</v>
      </c>
      <c r="B191" s="34">
        <v>788000</v>
      </c>
      <c r="C191" s="34"/>
      <c r="D191" s="34"/>
      <c r="E191" s="34"/>
      <c r="F191" s="34"/>
      <c r="G191" s="34">
        <f t="shared" si="2"/>
        <v>0</v>
      </c>
    </row>
    <row r="192" spans="1:7" x14ac:dyDescent="0.25">
      <c r="A192" s="34" t="s">
        <v>572</v>
      </c>
      <c r="B192" s="34">
        <v>791700</v>
      </c>
      <c r="C192" s="34"/>
      <c r="D192" s="34"/>
      <c r="E192" s="34"/>
      <c r="F192" s="34"/>
      <c r="G192" s="34">
        <f t="shared" si="2"/>
        <v>0</v>
      </c>
    </row>
    <row r="193" spans="1:7" x14ac:dyDescent="0.25">
      <c r="A193" s="34" t="s">
        <v>574</v>
      </c>
      <c r="B193" s="34">
        <v>791900</v>
      </c>
      <c r="C193" s="34"/>
      <c r="D193" s="34"/>
      <c r="E193" s="34"/>
      <c r="F193" s="34"/>
      <c r="G193" s="34">
        <f t="shared" si="2"/>
        <v>0</v>
      </c>
    </row>
    <row r="194" spans="1:7" x14ac:dyDescent="0.25">
      <c r="A194" s="34" t="s">
        <v>579</v>
      </c>
      <c r="B194" s="34">
        <v>795100</v>
      </c>
      <c r="C194" s="34"/>
      <c r="D194" s="34"/>
      <c r="E194" s="34"/>
      <c r="F194" s="34"/>
      <c r="G194" s="34">
        <f t="shared" ref="G194:G257" si="3">SUM(C194:F194)</f>
        <v>0</v>
      </c>
    </row>
    <row r="195" spans="1:7" x14ac:dyDescent="0.25">
      <c r="A195" s="34" t="s">
        <v>523</v>
      </c>
      <c r="B195" s="34">
        <v>791000</v>
      </c>
      <c r="C195" s="34"/>
      <c r="D195" s="34"/>
      <c r="E195" s="34"/>
      <c r="F195" s="34"/>
      <c r="G195" s="34">
        <f t="shared" si="3"/>
        <v>0</v>
      </c>
    </row>
    <row r="196" spans="1:7" x14ac:dyDescent="0.25">
      <c r="A196" s="34" t="s">
        <v>563</v>
      </c>
      <c r="B196" s="34">
        <v>791660</v>
      </c>
      <c r="C196" s="34"/>
      <c r="D196" s="34"/>
      <c r="E196" s="34"/>
      <c r="F196" s="34"/>
      <c r="G196" s="34">
        <f t="shared" si="3"/>
        <v>0</v>
      </c>
    </row>
    <row r="197" spans="1:7" x14ac:dyDescent="0.25">
      <c r="A197" s="34" t="s">
        <v>553</v>
      </c>
      <c r="B197" s="34">
        <v>791610</v>
      </c>
      <c r="C197" s="34"/>
      <c r="D197" s="34"/>
      <c r="E197" s="34"/>
      <c r="F197" s="34"/>
      <c r="G197" s="34">
        <f t="shared" si="3"/>
        <v>0</v>
      </c>
    </row>
    <row r="198" spans="1:7" x14ac:dyDescent="0.25">
      <c r="A198" s="34" t="s">
        <v>560</v>
      </c>
      <c r="B198" s="34">
        <v>791620</v>
      </c>
      <c r="C198" s="34"/>
      <c r="D198" s="34"/>
      <c r="E198" s="34"/>
      <c r="F198" s="34"/>
      <c r="G198" s="34">
        <f t="shared" si="3"/>
        <v>0</v>
      </c>
    </row>
    <row r="199" spans="1:7" x14ac:dyDescent="0.25">
      <c r="A199" s="34" t="s">
        <v>578</v>
      </c>
      <c r="B199" s="34">
        <v>795000</v>
      </c>
      <c r="C199" s="34"/>
      <c r="D199" s="34"/>
      <c r="E199" s="34"/>
      <c r="F199" s="34"/>
      <c r="G199" s="34">
        <f t="shared" si="3"/>
        <v>0</v>
      </c>
    </row>
    <row r="200" spans="1:7" x14ac:dyDescent="0.25">
      <c r="A200" s="34" t="s">
        <v>476</v>
      </c>
      <c r="B200" s="34">
        <v>788100</v>
      </c>
      <c r="C200" s="34"/>
      <c r="D200" s="34"/>
      <c r="E200" s="34"/>
      <c r="F200" s="34"/>
      <c r="G200" s="34">
        <f t="shared" si="3"/>
        <v>0</v>
      </c>
    </row>
    <row r="201" spans="1:7" x14ac:dyDescent="0.25">
      <c r="A201" s="34" t="s">
        <v>442</v>
      </c>
      <c r="B201" s="34">
        <v>786100</v>
      </c>
      <c r="C201" s="34"/>
      <c r="D201" s="34"/>
      <c r="E201" s="34"/>
      <c r="F201" s="34"/>
      <c r="G201" s="34">
        <f t="shared" si="3"/>
        <v>0</v>
      </c>
    </row>
    <row r="202" spans="1:7" x14ac:dyDescent="0.25">
      <c r="A202" s="34" t="s">
        <v>343</v>
      </c>
      <c r="B202" s="34">
        <v>782100</v>
      </c>
      <c r="C202" s="34"/>
      <c r="D202" s="34"/>
      <c r="E202" s="34"/>
      <c r="F202" s="34"/>
      <c r="G202" s="34">
        <f t="shared" si="3"/>
        <v>0</v>
      </c>
    </row>
    <row r="203" spans="1:7" x14ac:dyDescent="0.25">
      <c r="A203" s="34" t="s">
        <v>549</v>
      </c>
      <c r="B203" s="34">
        <v>791600</v>
      </c>
      <c r="C203" s="34"/>
      <c r="D203" s="34"/>
      <c r="E203" s="34"/>
      <c r="F203" s="34"/>
      <c r="G203" s="34">
        <f t="shared" si="3"/>
        <v>0</v>
      </c>
    </row>
    <row r="204" spans="1:7" x14ac:dyDescent="0.25">
      <c r="A204" s="34" t="s">
        <v>357</v>
      </c>
      <c r="B204" s="34">
        <v>782600</v>
      </c>
      <c r="C204" s="34"/>
      <c r="D204" s="34"/>
      <c r="E204" s="34"/>
      <c r="F204" s="34"/>
      <c r="G204" s="34">
        <f t="shared" si="3"/>
        <v>0</v>
      </c>
    </row>
    <row r="205" spans="1:7" x14ac:dyDescent="0.25">
      <c r="A205" s="34" t="s">
        <v>391</v>
      </c>
      <c r="B205" s="34">
        <v>784110</v>
      </c>
      <c r="C205" s="34"/>
      <c r="D205" s="34"/>
      <c r="E205" s="34"/>
      <c r="F205" s="34"/>
      <c r="G205" s="34">
        <f t="shared" si="3"/>
        <v>0</v>
      </c>
    </row>
    <row r="206" spans="1:7" x14ac:dyDescent="0.25">
      <c r="A206" s="34" t="s">
        <v>362</v>
      </c>
      <c r="B206" s="34">
        <v>783100</v>
      </c>
      <c r="C206" s="34"/>
      <c r="D206" s="34"/>
      <c r="E206" s="34"/>
      <c r="F206" s="34"/>
      <c r="G206" s="34">
        <f t="shared" si="3"/>
        <v>0</v>
      </c>
    </row>
    <row r="207" spans="1:7" x14ac:dyDescent="0.25">
      <c r="A207" s="34" t="s">
        <v>419</v>
      </c>
      <c r="B207" s="34">
        <v>785100</v>
      </c>
      <c r="C207" s="34"/>
      <c r="D207" s="34"/>
      <c r="E207" s="34"/>
      <c r="F207" s="34"/>
      <c r="G207" s="34">
        <f t="shared" si="3"/>
        <v>0</v>
      </c>
    </row>
    <row r="208" spans="1:7" x14ac:dyDescent="0.25">
      <c r="A208" s="34" t="s">
        <v>509</v>
      </c>
      <c r="B208" s="34">
        <v>789101</v>
      </c>
      <c r="C208" s="34"/>
      <c r="D208" s="34"/>
      <c r="E208" s="34"/>
      <c r="F208" s="34"/>
      <c r="G208" s="34">
        <f t="shared" si="3"/>
        <v>0</v>
      </c>
    </row>
    <row r="209" spans="1:7" x14ac:dyDescent="0.25">
      <c r="A209" s="34" t="s">
        <v>311</v>
      </c>
      <c r="B209" s="34">
        <v>780000</v>
      </c>
      <c r="C209" s="34"/>
      <c r="D209" s="34"/>
      <c r="E209" s="34"/>
      <c r="F209" s="34"/>
      <c r="G209" s="34">
        <f t="shared" si="3"/>
        <v>0</v>
      </c>
    </row>
    <row r="210" spans="1:7" x14ac:dyDescent="0.25">
      <c r="A210" s="34" t="s">
        <v>587</v>
      </c>
      <c r="B210" s="34">
        <v>795300</v>
      </c>
      <c r="C210" s="34"/>
      <c r="D210" s="34"/>
      <c r="E210" s="34"/>
      <c r="F210" s="34"/>
      <c r="G210" s="34">
        <f t="shared" si="3"/>
        <v>0</v>
      </c>
    </row>
    <row r="211" spans="1:7" x14ac:dyDescent="0.25">
      <c r="A211" s="34" t="s">
        <v>312</v>
      </c>
      <c r="B211" s="34">
        <v>780020</v>
      </c>
      <c r="C211" s="34"/>
      <c r="D211" s="34"/>
      <c r="E211" s="34"/>
      <c r="F211" s="34"/>
      <c r="G211" s="34">
        <f t="shared" si="3"/>
        <v>0</v>
      </c>
    </row>
    <row r="212" spans="1:7" x14ac:dyDescent="0.25">
      <c r="A212" s="47" t="s">
        <v>32</v>
      </c>
      <c r="B212" s="47">
        <v>740003</v>
      </c>
      <c r="C212" s="34"/>
      <c r="D212" s="34"/>
      <c r="E212" s="34"/>
      <c r="F212" s="34"/>
      <c r="G212" s="34">
        <f t="shared" si="3"/>
        <v>0</v>
      </c>
    </row>
    <row r="213" spans="1:7" x14ac:dyDescent="0.25">
      <c r="A213" s="34" t="s">
        <v>599</v>
      </c>
      <c r="B213" s="34">
        <v>799000</v>
      </c>
      <c r="C213" s="34"/>
      <c r="D213" s="34"/>
      <c r="E213" s="34"/>
      <c r="F213" s="34"/>
      <c r="G213" s="34">
        <f t="shared" si="3"/>
        <v>0</v>
      </c>
    </row>
    <row r="214" spans="1:7" x14ac:dyDescent="0.25">
      <c r="A214" s="34" t="s">
        <v>371</v>
      </c>
      <c r="B214" s="34">
        <v>783310</v>
      </c>
      <c r="C214" s="34"/>
      <c r="D214" s="34"/>
      <c r="E214" s="34"/>
      <c r="F214" s="34"/>
      <c r="G214" s="34">
        <f t="shared" si="3"/>
        <v>0</v>
      </c>
    </row>
    <row r="215" spans="1:7" x14ac:dyDescent="0.25">
      <c r="A215" s="34" t="s">
        <v>401</v>
      </c>
      <c r="B215" s="34">
        <v>784310</v>
      </c>
      <c r="C215" s="34"/>
      <c r="D215" s="34"/>
      <c r="E215" s="34"/>
      <c r="F215" s="34"/>
      <c r="G215" s="34">
        <f t="shared" si="3"/>
        <v>0</v>
      </c>
    </row>
    <row r="216" spans="1:7" x14ac:dyDescent="0.25">
      <c r="A216" s="34" t="s">
        <v>348</v>
      </c>
      <c r="B216" s="34">
        <v>782310</v>
      </c>
      <c r="C216" s="34"/>
      <c r="D216" s="34"/>
      <c r="E216" s="34"/>
      <c r="F216" s="34"/>
      <c r="G216" s="34">
        <f t="shared" si="3"/>
        <v>0</v>
      </c>
    </row>
    <row r="217" spans="1:7" x14ac:dyDescent="0.25">
      <c r="A217" s="34" t="s">
        <v>373</v>
      </c>
      <c r="B217" s="34">
        <v>783320</v>
      </c>
      <c r="C217" s="34"/>
      <c r="D217" s="34"/>
      <c r="E217" s="34"/>
      <c r="F217" s="34"/>
      <c r="G217" s="34">
        <f t="shared" si="3"/>
        <v>0</v>
      </c>
    </row>
    <row r="218" spans="1:7" x14ac:dyDescent="0.25">
      <c r="A218" s="34" t="s">
        <v>324</v>
      </c>
      <c r="B218" s="34">
        <v>781310</v>
      </c>
      <c r="C218" s="34"/>
      <c r="D218" s="34"/>
      <c r="E218" s="34"/>
      <c r="F218" s="34"/>
      <c r="G218" s="34">
        <f t="shared" si="3"/>
        <v>0</v>
      </c>
    </row>
    <row r="219" spans="1:7" x14ac:dyDescent="0.25">
      <c r="A219" s="34" t="s">
        <v>211</v>
      </c>
      <c r="B219" s="34">
        <v>732000</v>
      </c>
      <c r="C219" s="34"/>
      <c r="D219" s="34"/>
      <c r="E219" s="34"/>
      <c r="F219" s="34"/>
      <c r="G219" s="34">
        <f t="shared" si="3"/>
        <v>0</v>
      </c>
    </row>
    <row r="220" spans="1:7" x14ac:dyDescent="0.25">
      <c r="A220" s="34" t="s">
        <v>332</v>
      </c>
      <c r="B220" s="34">
        <v>781360</v>
      </c>
      <c r="C220" s="34"/>
      <c r="D220" s="34"/>
      <c r="E220" s="34"/>
      <c r="F220" s="34"/>
      <c r="G220" s="34">
        <f t="shared" si="3"/>
        <v>0</v>
      </c>
    </row>
    <row r="221" spans="1:7" x14ac:dyDescent="0.25">
      <c r="A221" s="34" t="s">
        <v>284</v>
      </c>
      <c r="B221" s="34">
        <v>765730</v>
      </c>
      <c r="C221" s="34"/>
      <c r="D221" s="34"/>
      <c r="E221" s="34"/>
      <c r="F221" s="34"/>
      <c r="G221" s="34">
        <f t="shared" si="3"/>
        <v>0</v>
      </c>
    </row>
    <row r="222" spans="1:7" x14ac:dyDescent="0.25">
      <c r="A222" s="34" t="s">
        <v>189</v>
      </c>
      <c r="B222" s="34">
        <v>713000</v>
      </c>
      <c r="C222" s="34"/>
      <c r="D222" s="34"/>
      <c r="E222" s="34"/>
      <c r="F222" s="34"/>
      <c r="G222" s="34">
        <f t="shared" si="3"/>
        <v>0</v>
      </c>
    </row>
    <row r="223" spans="1:7" x14ac:dyDescent="0.25">
      <c r="A223" s="34" t="s">
        <v>376</v>
      </c>
      <c r="B223" s="34">
        <v>783330</v>
      </c>
      <c r="C223" s="34"/>
      <c r="D223" s="34"/>
      <c r="E223" s="34"/>
      <c r="F223" s="34"/>
      <c r="G223" s="34">
        <f t="shared" si="3"/>
        <v>0</v>
      </c>
    </row>
    <row r="224" spans="1:7" x14ac:dyDescent="0.25">
      <c r="A224" s="34" t="s">
        <v>377</v>
      </c>
      <c r="B224" s="34">
        <v>783340</v>
      </c>
      <c r="C224" s="34"/>
      <c r="D224" s="34"/>
      <c r="E224" s="34"/>
      <c r="F224" s="34"/>
      <c r="G224" s="34">
        <f t="shared" si="3"/>
        <v>0</v>
      </c>
    </row>
    <row r="225" spans="1:7" x14ac:dyDescent="0.25">
      <c r="A225" s="34" t="s">
        <v>407</v>
      </c>
      <c r="B225" s="34">
        <v>784330</v>
      </c>
      <c r="C225" s="34"/>
      <c r="D225" s="34"/>
      <c r="E225" s="34"/>
      <c r="F225" s="34"/>
      <c r="G225" s="34">
        <f t="shared" si="3"/>
        <v>0</v>
      </c>
    </row>
    <row r="226" spans="1:7" x14ac:dyDescent="0.25">
      <c r="A226" s="34" t="s">
        <v>328</v>
      </c>
      <c r="B226" s="34">
        <v>781330</v>
      </c>
      <c r="C226" s="34"/>
      <c r="D226" s="34"/>
      <c r="E226" s="34"/>
      <c r="F226" s="34"/>
      <c r="G226" s="34">
        <f t="shared" si="3"/>
        <v>0</v>
      </c>
    </row>
    <row r="227" spans="1:7" x14ac:dyDescent="0.25">
      <c r="A227" s="34" t="s">
        <v>378</v>
      </c>
      <c r="B227" s="34">
        <v>783350</v>
      </c>
      <c r="C227" s="34"/>
      <c r="D227" s="34"/>
      <c r="E227" s="34"/>
      <c r="F227" s="34"/>
      <c r="G227" s="34">
        <f t="shared" si="3"/>
        <v>0</v>
      </c>
    </row>
    <row r="228" spans="1:7" x14ac:dyDescent="0.25">
      <c r="A228" s="34" t="s">
        <v>426</v>
      </c>
      <c r="B228" s="34">
        <v>785330</v>
      </c>
      <c r="C228" s="34"/>
      <c r="D228" s="34"/>
      <c r="E228" s="34"/>
      <c r="F228" s="34"/>
      <c r="G228" s="34">
        <f t="shared" si="3"/>
        <v>0</v>
      </c>
    </row>
    <row r="229" spans="1:7" x14ac:dyDescent="0.25">
      <c r="A229" s="34" t="s">
        <v>351</v>
      </c>
      <c r="B229" s="34">
        <v>782320</v>
      </c>
      <c r="C229" s="34"/>
      <c r="D229" s="34"/>
      <c r="E229" s="34"/>
      <c r="F229" s="34"/>
      <c r="G229" s="34">
        <f t="shared" si="3"/>
        <v>0</v>
      </c>
    </row>
    <row r="230" spans="1:7" x14ac:dyDescent="0.25">
      <c r="A230" s="34" t="s">
        <v>201</v>
      </c>
      <c r="B230" s="34">
        <v>720320</v>
      </c>
      <c r="C230" s="34"/>
      <c r="D230" s="34"/>
      <c r="E230" s="34"/>
      <c r="F230" s="34"/>
      <c r="G230" s="34">
        <f t="shared" si="3"/>
        <v>0</v>
      </c>
    </row>
    <row r="231" spans="1:7" x14ac:dyDescent="0.25">
      <c r="A231" s="34" t="s">
        <v>515</v>
      </c>
      <c r="B231" s="34">
        <v>789310</v>
      </c>
      <c r="C231" s="34"/>
      <c r="D231" s="34"/>
      <c r="E231" s="34"/>
      <c r="F231" s="34"/>
      <c r="G231" s="34">
        <f t="shared" si="3"/>
        <v>0</v>
      </c>
    </row>
    <row r="232" spans="1:7" x14ac:dyDescent="0.25">
      <c r="A232" s="34" t="s">
        <v>303</v>
      </c>
      <c r="B232" s="34">
        <v>771600</v>
      </c>
      <c r="C232" s="34"/>
      <c r="D232" s="34"/>
      <c r="E232" s="34"/>
      <c r="F232" s="34"/>
      <c r="G232" s="34">
        <f t="shared" si="3"/>
        <v>0</v>
      </c>
    </row>
    <row r="233" spans="1:7" x14ac:dyDescent="0.25">
      <c r="A233" s="34" t="s">
        <v>207</v>
      </c>
      <c r="B233" s="34">
        <v>731040</v>
      </c>
      <c r="C233" s="34"/>
      <c r="D233" s="34"/>
      <c r="E233" s="34"/>
      <c r="F233" s="34"/>
      <c r="G233" s="34">
        <f t="shared" si="3"/>
        <v>0</v>
      </c>
    </row>
    <row r="234" spans="1:7" x14ac:dyDescent="0.25">
      <c r="A234" s="34" t="s">
        <v>237</v>
      </c>
      <c r="B234" s="34">
        <v>749001</v>
      </c>
      <c r="C234" s="34"/>
      <c r="D234" s="34"/>
      <c r="E234" s="34"/>
      <c r="F234" s="34"/>
      <c r="G234" s="34">
        <f t="shared" si="3"/>
        <v>0</v>
      </c>
    </row>
    <row r="235" spans="1:7" x14ac:dyDescent="0.25">
      <c r="A235" s="34" t="s">
        <v>198</v>
      </c>
      <c r="B235" s="34">
        <v>720305</v>
      </c>
      <c r="C235" s="34"/>
      <c r="D235" s="34"/>
      <c r="E235" s="34"/>
      <c r="F235" s="34"/>
      <c r="G235" s="34">
        <f t="shared" si="3"/>
        <v>0</v>
      </c>
    </row>
    <row r="236" spans="1:7" x14ac:dyDescent="0.25">
      <c r="A236" s="34" t="s">
        <v>562</v>
      </c>
      <c r="B236" s="34">
        <v>791645</v>
      </c>
      <c r="C236" s="34"/>
      <c r="D236" s="34"/>
      <c r="E236" s="34"/>
      <c r="F236" s="34"/>
      <c r="G236" s="34">
        <f t="shared" si="3"/>
        <v>0</v>
      </c>
    </row>
    <row r="237" spans="1:7" x14ac:dyDescent="0.25">
      <c r="A237" s="34" t="s">
        <v>340</v>
      </c>
      <c r="B237" s="34">
        <v>782019</v>
      </c>
      <c r="C237" s="34"/>
      <c r="D237" s="34"/>
      <c r="E237" s="34"/>
      <c r="F237" s="34"/>
      <c r="G237" s="34">
        <f t="shared" si="3"/>
        <v>0</v>
      </c>
    </row>
    <row r="238" spans="1:7" x14ac:dyDescent="0.25">
      <c r="A238" s="34" t="s">
        <v>559</v>
      </c>
      <c r="B238" s="34">
        <v>791619</v>
      </c>
      <c r="C238" s="34"/>
      <c r="D238" s="34"/>
      <c r="E238" s="34"/>
      <c r="F238" s="34"/>
      <c r="G238" s="34">
        <f t="shared" si="3"/>
        <v>0</v>
      </c>
    </row>
    <row r="239" spans="1:7" x14ac:dyDescent="0.25">
      <c r="A239" s="34" t="s">
        <v>308</v>
      </c>
      <c r="B239" s="34">
        <v>776000</v>
      </c>
      <c r="C239" s="34"/>
      <c r="D239" s="34"/>
      <c r="E239" s="34"/>
      <c r="F239" s="34"/>
      <c r="G239" s="34">
        <f t="shared" si="3"/>
        <v>0</v>
      </c>
    </row>
    <row r="240" spans="1:7" x14ac:dyDescent="0.25">
      <c r="A240" s="34" t="s">
        <v>230</v>
      </c>
      <c r="B240" s="34">
        <v>743000</v>
      </c>
      <c r="C240" s="34"/>
      <c r="D240" s="34"/>
      <c r="E240" s="34"/>
      <c r="F240" s="34"/>
      <c r="G240" s="34">
        <f t="shared" si="3"/>
        <v>0</v>
      </c>
    </row>
    <row r="241" spans="1:7" x14ac:dyDescent="0.25">
      <c r="A241" s="34" t="s">
        <v>286</v>
      </c>
      <c r="B241" s="34">
        <v>767000</v>
      </c>
      <c r="C241" s="34"/>
      <c r="D241" s="34"/>
      <c r="E241" s="34"/>
      <c r="F241" s="34"/>
      <c r="G241" s="34">
        <f t="shared" si="3"/>
        <v>0</v>
      </c>
    </row>
    <row r="242" spans="1:7" x14ac:dyDescent="0.25">
      <c r="A242" s="34" t="s">
        <v>236</v>
      </c>
      <c r="B242" s="34">
        <v>749000</v>
      </c>
      <c r="C242" s="34"/>
      <c r="D242" s="34"/>
      <c r="E242" s="34"/>
      <c r="F242" s="34"/>
      <c r="G242" s="34">
        <f t="shared" si="3"/>
        <v>0</v>
      </c>
    </row>
    <row r="243" spans="1:7" x14ac:dyDescent="0.25">
      <c r="A243" s="34" t="s">
        <v>227</v>
      </c>
      <c r="B243" s="34">
        <v>742020</v>
      </c>
      <c r="C243" s="34"/>
      <c r="D243" s="34"/>
      <c r="E243" s="34"/>
      <c r="F243" s="34"/>
      <c r="G243" s="34">
        <f t="shared" si="3"/>
        <v>0</v>
      </c>
    </row>
    <row r="244" spans="1:7" x14ac:dyDescent="0.25">
      <c r="A244" s="34" t="s">
        <v>329</v>
      </c>
      <c r="B244" s="34">
        <v>781331</v>
      </c>
      <c r="C244" s="34"/>
      <c r="D244" s="34"/>
      <c r="E244" s="34"/>
      <c r="F244" s="34"/>
      <c r="G244" s="34">
        <f t="shared" si="3"/>
        <v>0</v>
      </c>
    </row>
    <row r="245" spans="1:7" x14ac:dyDescent="0.25">
      <c r="A245" s="34" t="s">
        <v>327</v>
      </c>
      <c r="B245" s="34">
        <v>781314</v>
      </c>
      <c r="C245" s="34"/>
      <c r="D245" s="34"/>
      <c r="E245" s="34"/>
      <c r="F245" s="34"/>
      <c r="G245" s="34">
        <f t="shared" si="3"/>
        <v>0</v>
      </c>
    </row>
    <row r="246" spans="1:7" x14ac:dyDescent="0.25">
      <c r="A246" s="34" t="s">
        <v>519</v>
      </c>
      <c r="B246" s="34">
        <v>789322</v>
      </c>
      <c r="C246" s="34"/>
      <c r="D246" s="34"/>
      <c r="E246" s="34"/>
      <c r="F246" s="34"/>
      <c r="G246" s="34">
        <f t="shared" si="3"/>
        <v>0</v>
      </c>
    </row>
    <row r="247" spans="1:7" x14ac:dyDescent="0.25">
      <c r="A247" s="34" t="s">
        <v>349</v>
      </c>
      <c r="B247" s="34">
        <v>782311</v>
      </c>
      <c r="C247" s="34"/>
      <c r="D247" s="34"/>
      <c r="E247" s="34"/>
      <c r="F247" s="34"/>
      <c r="G247" s="34">
        <f t="shared" si="3"/>
        <v>0</v>
      </c>
    </row>
    <row r="248" spans="1:7" x14ac:dyDescent="0.25">
      <c r="A248" s="34" t="s">
        <v>330</v>
      </c>
      <c r="B248" s="34">
        <v>781332</v>
      </c>
      <c r="C248" s="34"/>
      <c r="D248" s="34"/>
      <c r="E248" s="34"/>
      <c r="F248" s="34"/>
      <c r="G248" s="34">
        <f t="shared" si="3"/>
        <v>0</v>
      </c>
    </row>
    <row r="249" spans="1:7" x14ac:dyDescent="0.25">
      <c r="A249" s="34" t="s">
        <v>432</v>
      </c>
      <c r="B249" s="34">
        <v>785344</v>
      </c>
      <c r="C249" s="34"/>
      <c r="D249" s="34"/>
      <c r="E249" s="34"/>
      <c r="F249" s="34"/>
      <c r="G249" s="34">
        <f t="shared" si="3"/>
        <v>0</v>
      </c>
    </row>
    <row r="250" spans="1:7" x14ac:dyDescent="0.25">
      <c r="A250" s="34" t="s">
        <v>430</v>
      </c>
      <c r="B250" s="34">
        <v>785341</v>
      </c>
      <c r="C250" s="34"/>
      <c r="D250" s="34"/>
      <c r="E250" s="34"/>
      <c r="F250" s="34"/>
      <c r="G250" s="34">
        <f t="shared" si="3"/>
        <v>0</v>
      </c>
    </row>
    <row r="251" spans="1:7" x14ac:dyDescent="0.25">
      <c r="A251" s="34" t="s">
        <v>518</v>
      </c>
      <c r="B251" s="34">
        <v>789321</v>
      </c>
      <c r="C251" s="34"/>
      <c r="D251" s="34"/>
      <c r="E251" s="34"/>
      <c r="F251" s="34"/>
      <c r="G251" s="34">
        <f t="shared" si="3"/>
        <v>0</v>
      </c>
    </row>
    <row r="252" spans="1:7" x14ac:dyDescent="0.25">
      <c r="A252" s="34" t="s">
        <v>762</v>
      </c>
      <c r="B252" s="34">
        <v>781313</v>
      </c>
      <c r="C252" s="34"/>
      <c r="D252" s="34"/>
      <c r="E252" s="34"/>
      <c r="F252" s="34"/>
      <c r="G252" s="34">
        <f t="shared" si="3"/>
        <v>0</v>
      </c>
    </row>
    <row r="253" spans="1:7" x14ac:dyDescent="0.25">
      <c r="A253" s="34" t="s">
        <v>350</v>
      </c>
      <c r="B253" s="34">
        <v>782314</v>
      </c>
      <c r="C253" s="34"/>
      <c r="D253" s="34"/>
      <c r="E253" s="34"/>
      <c r="F253" s="34"/>
      <c r="G253" s="34">
        <f t="shared" si="3"/>
        <v>0</v>
      </c>
    </row>
    <row r="254" spans="1:7" x14ac:dyDescent="0.25">
      <c r="A254" s="34" t="s">
        <v>496</v>
      </c>
      <c r="B254" s="34">
        <v>788340</v>
      </c>
      <c r="C254" s="34"/>
      <c r="D254" s="34"/>
      <c r="E254" s="34"/>
      <c r="F254" s="34"/>
      <c r="G254" s="34">
        <f t="shared" si="3"/>
        <v>0</v>
      </c>
    </row>
    <row r="255" spans="1:7" x14ac:dyDescent="0.25">
      <c r="A255" s="34" t="s">
        <v>431</v>
      </c>
      <c r="B255" s="34">
        <v>785342</v>
      </c>
      <c r="C255" s="34"/>
      <c r="D255" s="34"/>
      <c r="E255" s="34"/>
      <c r="F255" s="34"/>
      <c r="G255" s="34">
        <f t="shared" si="3"/>
        <v>0</v>
      </c>
    </row>
    <row r="256" spans="1:7" x14ac:dyDescent="0.25">
      <c r="A256" s="34" t="s">
        <v>516</v>
      </c>
      <c r="B256" s="34">
        <v>789311</v>
      </c>
      <c r="C256" s="34"/>
      <c r="D256" s="34"/>
      <c r="E256" s="34"/>
      <c r="F256" s="34"/>
      <c r="G256" s="34">
        <f t="shared" si="3"/>
        <v>0</v>
      </c>
    </row>
    <row r="257" spans="1:7" x14ac:dyDescent="0.25">
      <c r="A257" s="34" t="s">
        <v>234</v>
      </c>
      <c r="B257" s="34">
        <v>745000</v>
      </c>
      <c r="C257" s="34"/>
      <c r="D257" s="34"/>
      <c r="E257" s="34"/>
      <c r="F257" s="34"/>
      <c r="G257" s="34">
        <f t="shared" si="3"/>
        <v>0</v>
      </c>
    </row>
    <row r="258" spans="1:7" x14ac:dyDescent="0.25">
      <c r="A258" s="34" t="s">
        <v>258</v>
      </c>
      <c r="B258" s="34">
        <v>762000</v>
      </c>
      <c r="C258" s="34"/>
      <c r="D258" s="34"/>
      <c r="E258" s="34"/>
      <c r="F258" s="34"/>
      <c r="G258" s="34">
        <f t="shared" ref="G258:G321" si="4">SUM(C258:F258)</f>
        <v>0</v>
      </c>
    </row>
    <row r="259" spans="1:7" x14ac:dyDescent="0.25">
      <c r="A259" s="34" t="s">
        <v>299</v>
      </c>
      <c r="B259" s="34">
        <v>771260</v>
      </c>
      <c r="C259" s="34"/>
      <c r="D259" s="34"/>
      <c r="E259" s="34"/>
      <c r="F259" s="34"/>
      <c r="G259" s="34">
        <f t="shared" si="4"/>
        <v>0</v>
      </c>
    </row>
    <row r="260" spans="1:7" x14ac:dyDescent="0.25">
      <c r="A260" s="34" t="s">
        <v>301</v>
      </c>
      <c r="B260" s="34">
        <v>771290</v>
      </c>
      <c r="C260" s="34"/>
      <c r="D260" s="34"/>
      <c r="E260" s="34"/>
      <c r="F260" s="34"/>
      <c r="G260" s="34">
        <f t="shared" si="4"/>
        <v>0</v>
      </c>
    </row>
    <row r="261" spans="1:7" x14ac:dyDescent="0.25">
      <c r="A261" s="34" t="s">
        <v>297</v>
      </c>
      <c r="B261" s="34">
        <v>771230</v>
      </c>
      <c r="C261" s="34"/>
      <c r="D261" s="34"/>
      <c r="E261" s="34"/>
      <c r="F261" s="34"/>
      <c r="G261" s="34">
        <f t="shared" si="4"/>
        <v>0</v>
      </c>
    </row>
    <row r="262" spans="1:7" x14ac:dyDescent="0.25">
      <c r="A262" s="34" t="s">
        <v>298</v>
      </c>
      <c r="B262" s="34">
        <v>771250</v>
      </c>
      <c r="C262" s="34"/>
      <c r="D262" s="34"/>
      <c r="E262" s="34"/>
      <c r="F262" s="34"/>
      <c r="G262" s="34">
        <f t="shared" si="4"/>
        <v>0</v>
      </c>
    </row>
    <row r="263" spans="1:7" x14ac:dyDescent="0.25">
      <c r="A263" s="47" t="s">
        <v>1036</v>
      </c>
      <c r="B263" s="47">
        <v>773002</v>
      </c>
      <c r="C263" s="34"/>
      <c r="D263" s="34"/>
      <c r="E263" s="34"/>
      <c r="F263" s="34"/>
      <c r="G263" s="34">
        <f t="shared" si="4"/>
        <v>0</v>
      </c>
    </row>
    <row r="264" spans="1:7" x14ac:dyDescent="0.25">
      <c r="A264" s="34" t="s">
        <v>219</v>
      </c>
      <c r="B264" s="34">
        <v>740005</v>
      </c>
      <c r="C264" s="34"/>
      <c r="D264" s="34"/>
      <c r="E264" s="34"/>
      <c r="F264" s="34"/>
      <c r="G264" s="34">
        <f t="shared" si="4"/>
        <v>0</v>
      </c>
    </row>
    <row r="265" spans="1:7" x14ac:dyDescent="0.25">
      <c r="A265" s="34" t="s">
        <v>217</v>
      </c>
      <c r="B265" s="34">
        <v>740000</v>
      </c>
      <c r="C265" s="34"/>
      <c r="D265" s="34"/>
      <c r="E265" s="34"/>
      <c r="F265" s="34"/>
      <c r="G265" s="34">
        <f t="shared" si="4"/>
        <v>0</v>
      </c>
    </row>
    <row r="266" spans="1:7" x14ac:dyDescent="0.25">
      <c r="A266" s="34" t="s">
        <v>304</v>
      </c>
      <c r="B266" s="34">
        <v>772000</v>
      </c>
      <c r="C266" s="34"/>
      <c r="D266" s="34"/>
      <c r="E266" s="34"/>
      <c r="F266" s="34"/>
      <c r="G266" s="34">
        <f t="shared" si="4"/>
        <v>0</v>
      </c>
    </row>
    <row r="267" spans="1:7" x14ac:dyDescent="0.25">
      <c r="A267" s="47" t="s">
        <v>1034</v>
      </c>
      <c r="B267" s="47">
        <v>772010</v>
      </c>
      <c r="C267" s="34"/>
      <c r="D267" s="34"/>
      <c r="E267" s="34"/>
      <c r="F267" s="34"/>
      <c r="G267" s="34">
        <f t="shared" si="4"/>
        <v>0</v>
      </c>
    </row>
    <row r="268" spans="1:7" x14ac:dyDescent="0.25">
      <c r="A268" s="34" t="s">
        <v>256</v>
      </c>
      <c r="B268" s="34">
        <v>760000</v>
      </c>
      <c r="C268" s="34"/>
      <c r="D268" s="34"/>
      <c r="E268" s="34"/>
      <c r="F268" s="34"/>
      <c r="G268" s="34">
        <f t="shared" si="4"/>
        <v>0</v>
      </c>
    </row>
    <row r="269" spans="1:7" x14ac:dyDescent="0.25">
      <c r="A269" s="34" t="s">
        <v>239</v>
      </c>
      <c r="B269" s="34">
        <v>751000</v>
      </c>
      <c r="C269" s="34"/>
      <c r="D269" s="34"/>
      <c r="E269" s="34"/>
      <c r="F269" s="34"/>
      <c r="G269" s="34">
        <f t="shared" si="4"/>
        <v>0</v>
      </c>
    </row>
    <row r="270" spans="1:7" x14ac:dyDescent="0.25">
      <c r="A270" s="34" t="s">
        <v>222</v>
      </c>
      <c r="B270" s="34">
        <v>740030</v>
      </c>
      <c r="C270" s="34"/>
      <c r="D270" s="34"/>
      <c r="E270" s="34"/>
      <c r="F270" s="34"/>
      <c r="G270" s="34">
        <f t="shared" si="4"/>
        <v>0</v>
      </c>
    </row>
    <row r="271" spans="1:7" x14ac:dyDescent="0.25">
      <c r="A271" s="34" t="s">
        <v>235</v>
      </c>
      <c r="B271" s="34">
        <v>746000</v>
      </c>
      <c r="C271" s="34"/>
      <c r="D271" s="34"/>
      <c r="E271" s="34"/>
      <c r="F271" s="34"/>
      <c r="G271" s="34">
        <f t="shared" si="4"/>
        <v>0</v>
      </c>
    </row>
    <row r="272" spans="1:7" x14ac:dyDescent="0.25">
      <c r="A272" s="34" t="s">
        <v>268</v>
      </c>
      <c r="B272" s="34">
        <v>763000</v>
      </c>
      <c r="C272" s="34"/>
      <c r="D272" s="34"/>
      <c r="E272" s="34"/>
      <c r="F272" s="34"/>
      <c r="G272" s="34">
        <f t="shared" si="4"/>
        <v>0</v>
      </c>
    </row>
    <row r="273" spans="1:7" x14ac:dyDescent="0.25">
      <c r="A273" s="34" t="s">
        <v>269</v>
      </c>
      <c r="B273" s="34">
        <v>764000</v>
      </c>
      <c r="C273" s="34"/>
      <c r="D273" s="34"/>
      <c r="E273" s="34"/>
      <c r="F273" s="34"/>
      <c r="G273" s="34">
        <f t="shared" si="4"/>
        <v>0</v>
      </c>
    </row>
    <row r="274" spans="1:7" x14ac:dyDescent="0.25">
      <c r="A274" s="47" t="s">
        <v>816</v>
      </c>
      <c r="B274" s="47">
        <v>764003</v>
      </c>
      <c r="C274" s="34"/>
      <c r="D274" s="34"/>
      <c r="E274" s="34"/>
      <c r="F274" s="34"/>
      <c r="G274" s="34">
        <f t="shared" si="4"/>
        <v>0</v>
      </c>
    </row>
    <row r="275" spans="1:7" x14ac:dyDescent="0.25">
      <c r="A275" s="34" t="s">
        <v>296</v>
      </c>
      <c r="B275" s="34">
        <v>771220</v>
      </c>
      <c r="C275" s="34"/>
      <c r="D275" s="34"/>
      <c r="E275" s="34"/>
      <c r="F275" s="34"/>
      <c r="G275" s="34">
        <f t="shared" si="4"/>
        <v>0</v>
      </c>
    </row>
    <row r="276" spans="1:7" x14ac:dyDescent="0.25">
      <c r="A276" s="34" t="s">
        <v>231</v>
      </c>
      <c r="B276" s="34">
        <v>744000</v>
      </c>
      <c r="C276" s="34"/>
      <c r="D276" s="34"/>
      <c r="E276" s="34"/>
      <c r="F276" s="34"/>
      <c r="G276" s="34">
        <f t="shared" si="4"/>
        <v>0</v>
      </c>
    </row>
    <row r="277" spans="1:7" x14ac:dyDescent="0.25">
      <c r="A277" s="34" t="s">
        <v>272</v>
      </c>
      <c r="B277" s="34">
        <v>765000</v>
      </c>
      <c r="C277" s="34"/>
      <c r="D277" s="34"/>
      <c r="E277" s="34"/>
      <c r="F277" s="34"/>
      <c r="G277" s="34">
        <f t="shared" si="4"/>
        <v>0</v>
      </c>
    </row>
    <row r="278" spans="1:7" x14ac:dyDescent="0.25">
      <c r="A278" s="34" t="s">
        <v>384</v>
      </c>
      <c r="B278" s="34">
        <v>783602</v>
      </c>
      <c r="C278" s="34"/>
      <c r="D278" s="34"/>
      <c r="E278" s="34"/>
      <c r="F278" s="34"/>
      <c r="G278" s="34">
        <f t="shared" si="4"/>
        <v>0</v>
      </c>
    </row>
    <row r="279" spans="1:7" x14ac:dyDescent="0.25">
      <c r="A279" s="34" t="s">
        <v>571</v>
      </c>
      <c r="B279" s="34">
        <v>791674</v>
      </c>
      <c r="C279" s="34"/>
      <c r="D279" s="34"/>
      <c r="E279" s="34"/>
      <c r="F279" s="34"/>
      <c r="G279" s="34">
        <f t="shared" si="4"/>
        <v>0</v>
      </c>
    </row>
    <row r="280" spans="1:7" x14ac:dyDescent="0.25">
      <c r="A280" s="34" t="s">
        <v>569</v>
      </c>
      <c r="B280" s="34">
        <v>791672</v>
      </c>
      <c r="C280" s="34"/>
      <c r="D280" s="34"/>
      <c r="E280" s="34"/>
      <c r="F280" s="34"/>
      <c r="G280" s="34">
        <f t="shared" si="4"/>
        <v>0</v>
      </c>
    </row>
    <row r="281" spans="1:7" x14ac:dyDescent="0.25">
      <c r="A281" s="34" t="s">
        <v>568</v>
      </c>
      <c r="B281" s="34">
        <v>791671</v>
      </c>
      <c r="C281" s="34"/>
      <c r="D281" s="34"/>
      <c r="E281" s="34"/>
      <c r="F281" s="34"/>
      <c r="G281" s="34">
        <f t="shared" si="4"/>
        <v>0</v>
      </c>
    </row>
    <row r="282" spans="1:7" x14ac:dyDescent="0.25">
      <c r="A282" s="34" t="s">
        <v>570</v>
      </c>
      <c r="B282" s="34">
        <v>791673</v>
      </c>
      <c r="C282" s="34"/>
      <c r="D282" s="34"/>
      <c r="E282" s="34"/>
      <c r="F282" s="34"/>
      <c r="G282" s="34">
        <f t="shared" si="4"/>
        <v>0</v>
      </c>
    </row>
    <row r="283" spans="1:7" x14ac:dyDescent="0.25">
      <c r="A283" s="34" t="s">
        <v>202</v>
      </c>
      <c r="B283" s="34">
        <v>721000</v>
      </c>
      <c r="C283" s="34"/>
      <c r="D283" s="34"/>
      <c r="E283" s="34"/>
      <c r="F283" s="34"/>
      <c r="G283" s="34">
        <f t="shared" si="4"/>
        <v>0</v>
      </c>
    </row>
    <row r="284" spans="1:7" x14ac:dyDescent="0.25">
      <c r="A284" s="34" t="s">
        <v>182</v>
      </c>
      <c r="B284" s="34">
        <v>710200</v>
      </c>
      <c r="C284" s="34"/>
      <c r="D284" s="34"/>
      <c r="E284" s="34"/>
      <c r="F284" s="34"/>
      <c r="G284" s="34">
        <f t="shared" si="4"/>
        <v>0</v>
      </c>
    </row>
    <row r="285" spans="1:7" x14ac:dyDescent="0.25">
      <c r="A285" s="34" t="s">
        <v>437</v>
      </c>
      <c r="B285" s="34">
        <v>785800</v>
      </c>
      <c r="C285" s="34"/>
      <c r="D285" s="34"/>
      <c r="E285" s="34"/>
      <c r="F285" s="34"/>
      <c r="G285" s="34">
        <f t="shared" si="4"/>
        <v>0</v>
      </c>
    </row>
    <row r="286" spans="1:7" x14ac:dyDescent="0.25">
      <c r="A286" s="34" t="s">
        <v>505</v>
      </c>
      <c r="B286" s="34">
        <v>788810</v>
      </c>
      <c r="C286" s="34"/>
      <c r="D286" s="34"/>
      <c r="E286" s="34"/>
      <c r="F286" s="34"/>
      <c r="G286" s="34">
        <f t="shared" si="4"/>
        <v>0</v>
      </c>
    </row>
    <row r="287" spans="1:7" x14ac:dyDescent="0.25">
      <c r="A287" s="34" t="s">
        <v>471</v>
      </c>
      <c r="B287" s="34">
        <v>787400</v>
      </c>
      <c r="C287" s="34"/>
      <c r="D287" s="34"/>
      <c r="E287" s="34"/>
      <c r="F287" s="34"/>
      <c r="G287" s="34">
        <f t="shared" si="4"/>
        <v>0</v>
      </c>
    </row>
    <row r="288" spans="1:7" x14ac:dyDescent="0.25">
      <c r="A288" s="34" t="s">
        <v>408</v>
      </c>
      <c r="B288" s="34">
        <v>784400</v>
      </c>
      <c r="C288" s="34"/>
      <c r="D288" s="34"/>
      <c r="E288" s="34"/>
      <c r="F288" s="34"/>
      <c r="G288" s="34">
        <f t="shared" si="4"/>
        <v>0</v>
      </c>
    </row>
    <row r="289" spans="1:7" x14ac:dyDescent="0.25">
      <c r="A289" s="34" t="s">
        <v>335</v>
      </c>
      <c r="B289" s="34">
        <v>781401</v>
      </c>
      <c r="C289" s="34"/>
      <c r="D289" s="34"/>
      <c r="E289" s="34"/>
      <c r="F289" s="34"/>
      <c r="G289" s="34">
        <f t="shared" si="4"/>
        <v>0</v>
      </c>
    </row>
    <row r="290" spans="1:7" x14ac:dyDescent="0.25">
      <c r="A290" s="34" t="s">
        <v>380</v>
      </c>
      <c r="B290" s="34">
        <v>783401</v>
      </c>
      <c r="C290" s="34"/>
      <c r="D290" s="34"/>
      <c r="E290" s="34"/>
      <c r="F290" s="34"/>
      <c r="G290" s="34">
        <f t="shared" si="4"/>
        <v>0</v>
      </c>
    </row>
    <row r="291" spans="1:7" x14ac:dyDescent="0.25">
      <c r="A291" s="34" t="s">
        <v>433</v>
      </c>
      <c r="B291" s="34">
        <v>785400</v>
      </c>
      <c r="C291" s="34"/>
      <c r="D291" s="34"/>
      <c r="E291" s="34"/>
      <c r="F291" s="34"/>
      <c r="G291" s="34">
        <f t="shared" si="4"/>
        <v>0</v>
      </c>
    </row>
    <row r="292" spans="1:7" x14ac:dyDescent="0.25">
      <c r="A292" s="34" t="s">
        <v>336</v>
      </c>
      <c r="B292" s="34">
        <v>781402</v>
      </c>
      <c r="C292" s="34"/>
      <c r="D292" s="34"/>
      <c r="E292" s="34"/>
      <c r="F292" s="34"/>
      <c r="G292" s="34">
        <f t="shared" si="4"/>
        <v>0</v>
      </c>
    </row>
    <row r="293" spans="1:7" x14ac:dyDescent="0.25">
      <c r="A293" s="34" t="s">
        <v>354</v>
      </c>
      <c r="B293" s="34">
        <v>782400</v>
      </c>
      <c r="C293" s="34"/>
      <c r="D293" s="34"/>
      <c r="E293" s="34"/>
      <c r="F293" s="34"/>
      <c r="G293" s="34">
        <f t="shared" si="4"/>
        <v>0</v>
      </c>
    </row>
    <row r="294" spans="1:7" x14ac:dyDescent="0.25">
      <c r="A294" s="34" t="s">
        <v>191</v>
      </c>
      <c r="B294" s="34">
        <v>714100</v>
      </c>
      <c r="C294" s="34"/>
      <c r="D294" s="34"/>
      <c r="E294" s="34"/>
      <c r="F294" s="34"/>
      <c r="G294" s="34">
        <f t="shared" si="4"/>
        <v>0</v>
      </c>
    </row>
    <row r="295" spans="1:7" x14ac:dyDescent="0.25">
      <c r="A295" s="34" t="s">
        <v>283</v>
      </c>
      <c r="B295" s="34">
        <v>765721</v>
      </c>
      <c r="C295" s="34"/>
      <c r="D295" s="34"/>
      <c r="E295" s="34"/>
      <c r="F295" s="34"/>
      <c r="G295" s="34">
        <f t="shared" si="4"/>
        <v>0</v>
      </c>
    </row>
    <row r="296" spans="1:7" x14ac:dyDescent="0.25">
      <c r="A296" s="34" t="s">
        <v>531</v>
      </c>
      <c r="B296" s="34">
        <v>791140</v>
      </c>
      <c r="C296" s="34"/>
      <c r="D296" s="34"/>
      <c r="E296" s="34"/>
      <c r="F296" s="34"/>
      <c r="G296" s="34">
        <f t="shared" si="4"/>
        <v>0</v>
      </c>
    </row>
    <row r="297" spans="1:7" x14ac:dyDescent="0.25">
      <c r="A297" s="34" t="s">
        <v>532</v>
      </c>
      <c r="B297" s="34">
        <v>791150</v>
      </c>
      <c r="C297" s="34"/>
      <c r="D297" s="34"/>
      <c r="E297" s="34"/>
      <c r="F297" s="34"/>
      <c r="G297" s="34">
        <f t="shared" si="4"/>
        <v>0</v>
      </c>
    </row>
    <row r="298" spans="1:7" x14ac:dyDescent="0.25">
      <c r="A298" s="34" t="s">
        <v>528</v>
      </c>
      <c r="B298" s="34">
        <v>791110</v>
      </c>
      <c r="C298" s="34"/>
      <c r="D298" s="34"/>
      <c r="E298" s="34"/>
      <c r="F298" s="34"/>
      <c r="G298" s="34">
        <f t="shared" si="4"/>
        <v>0</v>
      </c>
    </row>
    <row r="299" spans="1:7" x14ac:dyDescent="0.25">
      <c r="A299" s="34" t="s">
        <v>529</v>
      </c>
      <c r="B299" s="34">
        <v>791120</v>
      </c>
      <c r="C299" s="34"/>
      <c r="D299" s="34"/>
      <c r="E299" s="34"/>
      <c r="F299" s="34"/>
      <c r="G299" s="34">
        <f t="shared" si="4"/>
        <v>0</v>
      </c>
    </row>
    <row r="300" spans="1:7" x14ac:dyDescent="0.25">
      <c r="A300" s="34" t="s">
        <v>530</v>
      </c>
      <c r="B300" s="34">
        <v>791130</v>
      </c>
      <c r="C300" s="34"/>
      <c r="D300" s="34"/>
      <c r="E300" s="34"/>
      <c r="F300" s="34"/>
      <c r="G300" s="34">
        <f t="shared" si="4"/>
        <v>0</v>
      </c>
    </row>
    <row r="301" spans="1:7" x14ac:dyDescent="0.25">
      <c r="A301" s="34" t="s">
        <v>475</v>
      </c>
      <c r="B301" s="34">
        <v>788010</v>
      </c>
      <c r="C301" s="34"/>
      <c r="D301" s="34"/>
      <c r="E301" s="34"/>
      <c r="F301" s="34"/>
      <c r="G301" s="34">
        <f t="shared" si="4"/>
        <v>0</v>
      </c>
    </row>
    <row r="302" spans="1:7" x14ac:dyDescent="0.25">
      <c r="A302" s="34" t="s">
        <v>441</v>
      </c>
      <c r="B302" s="34">
        <v>786010</v>
      </c>
      <c r="C302" s="34"/>
      <c r="D302" s="34"/>
      <c r="E302" s="34"/>
      <c r="F302" s="34"/>
      <c r="G302" s="34">
        <f t="shared" si="4"/>
        <v>0</v>
      </c>
    </row>
    <row r="303" spans="1:7" x14ac:dyDescent="0.25">
      <c r="A303" s="34" t="s">
        <v>390</v>
      </c>
      <c r="B303" s="34">
        <v>784010</v>
      </c>
      <c r="C303" s="34"/>
      <c r="D303" s="34"/>
      <c r="E303" s="34"/>
      <c r="F303" s="34"/>
      <c r="G303" s="34">
        <f t="shared" si="4"/>
        <v>0</v>
      </c>
    </row>
    <row r="304" spans="1:7" x14ac:dyDescent="0.25">
      <c r="A304" s="34" t="s">
        <v>439</v>
      </c>
      <c r="B304" s="34">
        <v>785900</v>
      </c>
      <c r="C304" s="34"/>
      <c r="D304" s="34"/>
      <c r="E304" s="34"/>
      <c r="F304" s="34"/>
      <c r="G304" s="34">
        <f t="shared" si="4"/>
        <v>0</v>
      </c>
    </row>
    <row r="305" spans="1:7" x14ac:dyDescent="0.25">
      <c r="A305" s="34" t="s">
        <v>533</v>
      </c>
      <c r="B305" s="34">
        <v>791160</v>
      </c>
      <c r="C305" s="34"/>
      <c r="D305" s="34"/>
      <c r="E305" s="34"/>
      <c r="F305" s="34"/>
      <c r="G305" s="34">
        <f t="shared" si="4"/>
        <v>0</v>
      </c>
    </row>
    <row r="306" spans="1:7" x14ac:dyDescent="0.25">
      <c r="A306" s="34" t="s">
        <v>223</v>
      </c>
      <c r="B306" s="34">
        <v>740031</v>
      </c>
      <c r="C306" s="34"/>
      <c r="D306" s="34"/>
      <c r="E306" s="34"/>
      <c r="F306" s="34"/>
      <c r="G306" s="34">
        <f t="shared" si="4"/>
        <v>0</v>
      </c>
    </row>
    <row r="307" spans="1:7" x14ac:dyDescent="0.25">
      <c r="A307" s="34" t="s">
        <v>760</v>
      </c>
      <c r="B307" s="34">
        <v>791613</v>
      </c>
      <c r="C307" s="34"/>
      <c r="D307" s="34"/>
      <c r="E307" s="34"/>
      <c r="F307" s="34"/>
      <c r="G307" s="34">
        <f t="shared" si="4"/>
        <v>0</v>
      </c>
    </row>
    <row r="308" spans="1:7" x14ac:dyDescent="0.25">
      <c r="A308" s="34" t="s">
        <v>554</v>
      </c>
      <c r="B308" s="34">
        <v>791612</v>
      </c>
      <c r="C308" s="34"/>
      <c r="D308" s="34"/>
      <c r="E308" s="34"/>
      <c r="F308" s="34"/>
      <c r="G308" s="34">
        <f t="shared" si="4"/>
        <v>0</v>
      </c>
    </row>
    <row r="309" spans="1:7" x14ac:dyDescent="0.25">
      <c r="A309" s="34" t="s">
        <v>557</v>
      </c>
      <c r="B309" s="34">
        <v>791615</v>
      </c>
      <c r="C309" s="34"/>
      <c r="D309" s="34"/>
      <c r="E309" s="34"/>
      <c r="F309" s="34"/>
      <c r="G309" s="34">
        <f t="shared" si="4"/>
        <v>0</v>
      </c>
    </row>
    <row r="310" spans="1:7" x14ac:dyDescent="0.25">
      <c r="A310" s="34" t="s">
        <v>556</v>
      </c>
      <c r="B310" s="34">
        <v>791614</v>
      </c>
      <c r="C310" s="34"/>
      <c r="D310" s="34"/>
      <c r="E310" s="34"/>
      <c r="F310" s="34"/>
      <c r="G310" s="34">
        <f t="shared" si="4"/>
        <v>0</v>
      </c>
    </row>
    <row r="311" spans="1:7" x14ac:dyDescent="0.25">
      <c r="A311" s="34" t="s">
        <v>561</v>
      </c>
      <c r="B311" s="34">
        <v>791624</v>
      </c>
      <c r="C311" s="34"/>
      <c r="D311" s="34"/>
      <c r="E311" s="34"/>
      <c r="F311" s="34"/>
      <c r="G311" s="34">
        <f t="shared" si="4"/>
        <v>0</v>
      </c>
    </row>
    <row r="312" spans="1:7" x14ac:dyDescent="0.25">
      <c r="A312" s="34" t="s">
        <v>558</v>
      </c>
      <c r="B312" s="34">
        <v>791616</v>
      </c>
      <c r="C312" s="34"/>
      <c r="D312" s="34"/>
      <c r="E312" s="34"/>
      <c r="F312" s="34"/>
      <c r="G312" s="34">
        <f t="shared" si="4"/>
        <v>0</v>
      </c>
    </row>
    <row r="313" spans="1:7" x14ac:dyDescent="0.25">
      <c r="A313" s="34" t="s">
        <v>534</v>
      </c>
      <c r="B313" s="34">
        <v>791170</v>
      </c>
      <c r="C313" s="34"/>
      <c r="D313" s="34"/>
      <c r="E313" s="34"/>
      <c r="F313" s="34"/>
      <c r="G313" s="34">
        <f t="shared" si="4"/>
        <v>0</v>
      </c>
    </row>
    <row r="314" spans="1:7" x14ac:dyDescent="0.25">
      <c r="A314" s="34" t="s">
        <v>184</v>
      </c>
      <c r="B314" s="34">
        <v>711000</v>
      </c>
      <c r="C314" s="34"/>
      <c r="D314" s="34"/>
      <c r="E314" s="34"/>
      <c r="F314" s="34"/>
      <c r="G314" s="34">
        <f t="shared" si="4"/>
        <v>0</v>
      </c>
    </row>
    <row r="315" spans="1:7" x14ac:dyDescent="0.25">
      <c r="A315" s="34" t="s">
        <v>185</v>
      </c>
      <c r="B315" s="34">
        <v>711001</v>
      </c>
      <c r="C315" s="34"/>
      <c r="D315" s="34"/>
      <c r="E315" s="34"/>
      <c r="F315" s="34"/>
      <c r="G315" s="34">
        <f t="shared" si="4"/>
        <v>0</v>
      </c>
    </row>
    <row r="316" spans="1:7" x14ac:dyDescent="0.25">
      <c r="A316" s="47" t="s">
        <v>651</v>
      </c>
      <c r="B316" s="47">
        <v>773013</v>
      </c>
      <c r="C316" s="34"/>
      <c r="D316" s="34"/>
      <c r="E316" s="34"/>
      <c r="F316" s="34"/>
      <c r="G316" s="34">
        <f t="shared" si="4"/>
        <v>0</v>
      </c>
    </row>
    <row r="317" spans="1:7" x14ac:dyDescent="0.25">
      <c r="A317" s="34" t="s">
        <v>241</v>
      </c>
      <c r="B317" s="34">
        <v>751200</v>
      </c>
      <c r="C317" s="34"/>
      <c r="D317" s="34"/>
      <c r="E317" s="34"/>
      <c r="F317" s="34"/>
      <c r="G317" s="34">
        <f t="shared" si="4"/>
        <v>0</v>
      </c>
    </row>
    <row r="318" spans="1:7" x14ac:dyDescent="0.25">
      <c r="A318" s="34" t="s">
        <v>467</v>
      </c>
      <c r="B318" s="34">
        <v>787200</v>
      </c>
      <c r="C318" s="34"/>
      <c r="D318" s="34"/>
      <c r="E318" s="34"/>
      <c r="F318" s="34"/>
      <c r="G318" s="34">
        <f t="shared" si="4"/>
        <v>0</v>
      </c>
    </row>
    <row r="319" spans="1:7" x14ac:dyDescent="0.25">
      <c r="A319" s="34" t="s">
        <v>370</v>
      </c>
      <c r="B319" s="34">
        <v>783200</v>
      </c>
      <c r="C319" s="34"/>
      <c r="D319" s="34"/>
      <c r="E319" s="34"/>
      <c r="F319" s="34"/>
      <c r="G319" s="34">
        <f t="shared" si="4"/>
        <v>0</v>
      </c>
    </row>
    <row r="320" spans="1:7" x14ac:dyDescent="0.25">
      <c r="A320" s="34" t="s">
        <v>425</v>
      </c>
      <c r="B320" s="34">
        <v>785200</v>
      </c>
      <c r="C320" s="34"/>
      <c r="D320" s="34"/>
      <c r="E320" s="34"/>
      <c r="F320" s="34"/>
      <c r="G320" s="34">
        <f t="shared" si="4"/>
        <v>0</v>
      </c>
    </row>
    <row r="321" spans="1:7" x14ac:dyDescent="0.25">
      <c r="A321" s="34" t="s">
        <v>323</v>
      </c>
      <c r="B321" s="34">
        <v>781200</v>
      </c>
      <c r="C321" s="34"/>
      <c r="D321" s="34"/>
      <c r="E321" s="34"/>
      <c r="F321" s="34"/>
      <c r="G321" s="34">
        <f t="shared" si="4"/>
        <v>0</v>
      </c>
    </row>
    <row r="322" spans="1:7" x14ac:dyDescent="0.25">
      <c r="A322" s="34" t="s">
        <v>347</v>
      </c>
      <c r="B322" s="34">
        <v>782200</v>
      </c>
      <c r="C322" s="34"/>
      <c r="D322" s="34"/>
      <c r="E322" s="34"/>
      <c r="F322" s="34"/>
      <c r="G322" s="34">
        <f t="shared" ref="G322:G385" si="5">SUM(C322:F322)</f>
        <v>0</v>
      </c>
    </row>
    <row r="323" spans="1:7" x14ac:dyDescent="0.25">
      <c r="A323" s="34" t="s">
        <v>486</v>
      </c>
      <c r="B323" s="34">
        <v>788135</v>
      </c>
      <c r="C323" s="34"/>
      <c r="D323" s="34"/>
      <c r="E323" s="34"/>
      <c r="F323" s="34"/>
      <c r="G323" s="34">
        <f t="shared" si="5"/>
        <v>0</v>
      </c>
    </row>
    <row r="324" spans="1:7" x14ac:dyDescent="0.25">
      <c r="A324" s="34" t="s">
        <v>399</v>
      </c>
      <c r="B324" s="34">
        <v>784127</v>
      </c>
      <c r="C324" s="34"/>
      <c r="D324" s="34"/>
      <c r="E324" s="34"/>
      <c r="F324" s="34"/>
      <c r="G324" s="34">
        <f t="shared" si="5"/>
        <v>0</v>
      </c>
    </row>
    <row r="325" spans="1:7" x14ac:dyDescent="0.25">
      <c r="A325" s="34" t="s">
        <v>447</v>
      </c>
      <c r="B325" s="34">
        <v>786106</v>
      </c>
      <c r="C325" s="34"/>
      <c r="D325" s="34"/>
      <c r="E325" s="34"/>
      <c r="F325" s="34"/>
      <c r="G325" s="34">
        <f t="shared" si="5"/>
        <v>0</v>
      </c>
    </row>
    <row r="326" spans="1:7" x14ac:dyDescent="0.25">
      <c r="A326" s="34" t="s">
        <v>200</v>
      </c>
      <c r="B326" s="34">
        <v>720310</v>
      </c>
      <c r="C326" s="34"/>
      <c r="D326" s="34"/>
      <c r="E326" s="34"/>
      <c r="F326" s="34"/>
      <c r="G326" s="34">
        <f t="shared" si="5"/>
        <v>0</v>
      </c>
    </row>
    <row r="327" spans="1:7" x14ac:dyDescent="0.25">
      <c r="A327" s="34" t="s">
        <v>199</v>
      </c>
      <c r="B327" s="34">
        <v>720308</v>
      </c>
      <c r="C327" s="34"/>
      <c r="D327" s="34"/>
      <c r="E327" s="34"/>
      <c r="F327" s="34"/>
      <c r="G327" s="34">
        <f t="shared" si="5"/>
        <v>0</v>
      </c>
    </row>
    <row r="328" spans="1:7" x14ac:dyDescent="0.25">
      <c r="A328" s="34" t="s">
        <v>603</v>
      </c>
      <c r="B328" s="34">
        <v>720312</v>
      </c>
      <c r="C328" s="34"/>
      <c r="D328" s="34"/>
      <c r="E328" s="34"/>
      <c r="F328" s="34"/>
      <c r="G328" s="34">
        <f t="shared" si="5"/>
        <v>0</v>
      </c>
    </row>
    <row r="329" spans="1:7" x14ac:dyDescent="0.25">
      <c r="A329" s="34" t="s">
        <v>546</v>
      </c>
      <c r="B329" s="34">
        <v>791570</v>
      </c>
      <c r="C329" s="34"/>
      <c r="D329" s="34"/>
      <c r="E329" s="34"/>
      <c r="F329" s="34"/>
      <c r="G329" s="34">
        <f t="shared" si="5"/>
        <v>0</v>
      </c>
    </row>
    <row r="330" spans="1:7" x14ac:dyDescent="0.25">
      <c r="A330" s="34" t="s">
        <v>600</v>
      </c>
      <c r="B330" s="34">
        <v>799303</v>
      </c>
      <c r="C330" s="34"/>
      <c r="D330" s="34"/>
      <c r="E330" s="34"/>
      <c r="F330" s="34"/>
      <c r="G330" s="34">
        <f t="shared" si="5"/>
        <v>0</v>
      </c>
    </row>
    <row r="331" spans="1:7" x14ac:dyDescent="0.25">
      <c r="A331" s="34" t="s">
        <v>274</v>
      </c>
      <c r="B331" s="34">
        <v>765701</v>
      </c>
      <c r="C331" s="34"/>
      <c r="D331" s="34"/>
      <c r="E331" s="34"/>
      <c r="F331" s="34"/>
      <c r="G331" s="34">
        <f t="shared" si="5"/>
        <v>0</v>
      </c>
    </row>
    <row r="332" spans="1:7" x14ac:dyDescent="0.25">
      <c r="A332" s="34" t="s">
        <v>179</v>
      </c>
      <c r="B332" s="34">
        <v>702040</v>
      </c>
      <c r="C332" s="34"/>
      <c r="D332" s="34"/>
      <c r="E332" s="34"/>
      <c r="F332" s="34"/>
      <c r="G332" s="34">
        <f t="shared" si="5"/>
        <v>0</v>
      </c>
    </row>
    <row r="333" spans="1:7" x14ac:dyDescent="0.25">
      <c r="A333" s="34" t="s">
        <v>414</v>
      </c>
      <c r="B333" s="34">
        <v>784700</v>
      </c>
      <c r="C333" s="34"/>
      <c r="D333" s="34"/>
      <c r="E333" s="34"/>
      <c r="F333" s="34"/>
      <c r="G333" s="34">
        <f t="shared" si="5"/>
        <v>0</v>
      </c>
    </row>
    <row r="334" spans="1:7" x14ac:dyDescent="0.25">
      <c r="A334" s="34" t="s">
        <v>462</v>
      </c>
      <c r="B334" s="34">
        <v>786700</v>
      </c>
      <c r="C334" s="34"/>
      <c r="D334" s="34"/>
      <c r="E334" s="34"/>
      <c r="F334" s="34"/>
      <c r="G334" s="34">
        <f t="shared" si="5"/>
        <v>0</v>
      </c>
    </row>
    <row r="335" spans="1:7" x14ac:dyDescent="0.25">
      <c r="A335" s="34" t="s">
        <v>358</v>
      </c>
      <c r="B335" s="34">
        <v>782700</v>
      </c>
      <c r="C335" s="34"/>
      <c r="D335" s="34"/>
      <c r="E335" s="34"/>
      <c r="F335" s="34"/>
      <c r="G335" s="34">
        <f t="shared" si="5"/>
        <v>0</v>
      </c>
    </row>
    <row r="336" spans="1:7" x14ac:dyDescent="0.25">
      <c r="A336" s="34" t="s">
        <v>255</v>
      </c>
      <c r="B336" s="34">
        <v>753000</v>
      </c>
      <c r="C336" s="34"/>
      <c r="D336" s="34"/>
      <c r="E336" s="34"/>
      <c r="F336" s="34"/>
      <c r="G336" s="34">
        <f t="shared" si="5"/>
        <v>0</v>
      </c>
    </row>
    <row r="337" spans="1:7" x14ac:dyDescent="0.25">
      <c r="A337" s="47" t="s">
        <v>791</v>
      </c>
      <c r="B337" s="47">
        <v>720400</v>
      </c>
      <c r="C337" s="34"/>
      <c r="D337" s="34"/>
      <c r="E337" s="34"/>
      <c r="F337" s="34"/>
      <c r="G337" s="34">
        <f t="shared" si="5"/>
        <v>0</v>
      </c>
    </row>
    <row r="338" spans="1:7" x14ac:dyDescent="0.25">
      <c r="A338" s="34" t="s">
        <v>195</v>
      </c>
      <c r="B338" s="34">
        <v>720301</v>
      </c>
      <c r="C338" s="34"/>
      <c r="D338" s="34"/>
      <c r="E338" s="34"/>
      <c r="F338" s="34"/>
      <c r="G338" s="34">
        <f t="shared" si="5"/>
        <v>0</v>
      </c>
    </row>
    <row r="339" spans="1:7" x14ac:dyDescent="0.25">
      <c r="A339" s="34" t="s">
        <v>601</v>
      </c>
      <c r="B339" s="34">
        <v>799304</v>
      </c>
      <c r="C339" s="34"/>
      <c r="D339" s="34"/>
      <c r="E339" s="34"/>
      <c r="F339" s="34"/>
      <c r="G339" s="34">
        <f t="shared" si="5"/>
        <v>0</v>
      </c>
    </row>
    <row r="340" spans="1:7" x14ac:dyDescent="0.25">
      <c r="A340" s="34" t="s">
        <v>443</v>
      </c>
      <c r="B340" s="34">
        <v>786102</v>
      </c>
      <c r="C340" s="34"/>
      <c r="D340" s="34"/>
      <c r="E340" s="34"/>
      <c r="F340" s="34"/>
      <c r="G340" s="34">
        <f t="shared" si="5"/>
        <v>0</v>
      </c>
    </row>
    <row r="341" spans="1:7" x14ac:dyDescent="0.25">
      <c r="A341" s="34" t="s">
        <v>552</v>
      </c>
      <c r="B341" s="34">
        <v>791609</v>
      </c>
      <c r="C341" s="34"/>
      <c r="D341" s="34"/>
      <c r="E341" s="34"/>
      <c r="F341" s="34"/>
      <c r="G341" s="34">
        <f t="shared" si="5"/>
        <v>0</v>
      </c>
    </row>
    <row r="342" spans="1:7" x14ac:dyDescent="0.25">
      <c r="A342" s="34" t="s">
        <v>397</v>
      </c>
      <c r="B342" s="34">
        <v>784124</v>
      </c>
      <c r="C342" s="34"/>
      <c r="D342" s="34"/>
      <c r="E342" s="34"/>
      <c r="F342" s="34"/>
      <c r="G342" s="34">
        <f t="shared" si="5"/>
        <v>0</v>
      </c>
    </row>
    <row r="343" spans="1:7" x14ac:dyDescent="0.25">
      <c r="A343" s="34" t="s">
        <v>444</v>
      </c>
      <c r="B343" s="34">
        <v>786103</v>
      </c>
      <c r="C343" s="34"/>
      <c r="D343" s="34"/>
      <c r="E343" s="34"/>
      <c r="F343" s="34"/>
      <c r="G343" s="34">
        <f t="shared" si="5"/>
        <v>0</v>
      </c>
    </row>
    <row r="344" spans="1:7" x14ac:dyDescent="0.25">
      <c r="A344" s="34" t="s">
        <v>242</v>
      </c>
      <c r="B344" s="34">
        <v>751201</v>
      </c>
      <c r="C344" s="34"/>
      <c r="D344" s="34"/>
      <c r="E344" s="34"/>
      <c r="F344" s="34"/>
      <c r="G344" s="34">
        <f t="shared" si="5"/>
        <v>0</v>
      </c>
    </row>
    <row r="345" spans="1:7" x14ac:dyDescent="0.25">
      <c r="A345" s="34" t="s">
        <v>398</v>
      </c>
      <c r="B345" s="34">
        <v>784126</v>
      </c>
      <c r="C345" s="34"/>
      <c r="D345" s="34"/>
      <c r="E345" s="34"/>
      <c r="F345" s="34"/>
      <c r="G345" s="34">
        <f t="shared" si="5"/>
        <v>0</v>
      </c>
    </row>
    <row r="346" spans="1:7" x14ac:dyDescent="0.25">
      <c r="A346" s="34" t="s">
        <v>423</v>
      </c>
      <c r="B346" s="34">
        <v>785120</v>
      </c>
      <c r="C346" s="34"/>
      <c r="D346" s="34"/>
      <c r="E346" s="34"/>
      <c r="F346" s="34"/>
      <c r="G346" s="34">
        <f t="shared" si="5"/>
        <v>0</v>
      </c>
    </row>
    <row r="347" spans="1:7" x14ac:dyDescent="0.25">
      <c r="A347" s="34" t="s">
        <v>317</v>
      </c>
      <c r="B347" s="34">
        <v>781123</v>
      </c>
      <c r="C347" s="34"/>
      <c r="D347" s="34"/>
      <c r="E347" s="34"/>
      <c r="F347" s="34"/>
      <c r="G347" s="34">
        <f t="shared" si="5"/>
        <v>0</v>
      </c>
    </row>
    <row r="348" spans="1:7" x14ac:dyDescent="0.25">
      <c r="A348" s="34" t="s">
        <v>478</v>
      </c>
      <c r="B348" s="34">
        <v>788119</v>
      </c>
      <c r="C348" s="34"/>
      <c r="D348" s="34"/>
      <c r="E348" s="34"/>
      <c r="F348" s="34"/>
      <c r="G348" s="34">
        <f t="shared" si="5"/>
        <v>0</v>
      </c>
    </row>
    <row r="349" spans="1:7" x14ac:dyDescent="0.25">
      <c r="A349" s="34" t="s">
        <v>484</v>
      </c>
      <c r="B349" s="34">
        <v>788133</v>
      </c>
      <c r="C349" s="34"/>
      <c r="D349" s="34"/>
      <c r="E349" s="34"/>
      <c r="F349" s="34"/>
      <c r="G349" s="34">
        <f t="shared" si="5"/>
        <v>0</v>
      </c>
    </row>
    <row r="350" spans="1:7" x14ac:dyDescent="0.25">
      <c r="A350" s="34" t="s">
        <v>477</v>
      </c>
      <c r="B350" s="34">
        <v>788118</v>
      </c>
      <c r="C350" s="34"/>
      <c r="D350" s="34"/>
      <c r="E350" s="34"/>
      <c r="F350" s="34"/>
      <c r="G350" s="34">
        <f t="shared" si="5"/>
        <v>0</v>
      </c>
    </row>
    <row r="351" spans="1:7" x14ac:dyDescent="0.25">
      <c r="A351" s="34" t="s">
        <v>485</v>
      </c>
      <c r="B351" s="34">
        <v>788134</v>
      </c>
      <c r="C351" s="34"/>
      <c r="D351" s="34"/>
      <c r="E351" s="34"/>
      <c r="F351" s="34"/>
      <c r="G351" s="34">
        <f t="shared" si="5"/>
        <v>0</v>
      </c>
    </row>
    <row r="352" spans="1:7" x14ac:dyDescent="0.25">
      <c r="A352" s="34" t="s">
        <v>451</v>
      </c>
      <c r="B352" s="34">
        <v>786111</v>
      </c>
      <c r="C352" s="34"/>
      <c r="D352" s="34"/>
      <c r="E352" s="34"/>
      <c r="F352" s="34"/>
      <c r="G352" s="34">
        <f t="shared" si="5"/>
        <v>0</v>
      </c>
    </row>
    <row r="353" spans="1:7" x14ac:dyDescent="0.25">
      <c r="A353" s="34" t="s">
        <v>382</v>
      </c>
      <c r="B353" s="34">
        <v>783511</v>
      </c>
      <c r="C353" s="34"/>
      <c r="D353" s="34"/>
      <c r="E353" s="34"/>
      <c r="F353" s="34"/>
      <c r="G353" s="34">
        <f t="shared" si="5"/>
        <v>0</v>
      </c>
    </row>
    <row r="354" spans="1:7" x14ac:dyDescent="0.25">
      <c r="A354" s="34" t="s">
        <v>435</v>
      </c>
      <c r="B354" s="34">
        <v>785511</v>
      </c>
      <c r="C354" s="34"/>
      <c r="D354" s="34"/>
      <c r="E354" s="34"/>
      <c r="F354" s="34"/>
      <c r="G354" s="34">
        <f t="shared" si="5"/>
        <v>0</v>
      </c>
    </row>
    <row r="355" spans="1:7" x14ac:dyDescent="0.25">
      <c r="A355" s="34" t="s">
        <v>521</v>
      </c>
      <c r="B355" s="34">
        <v>789331</v>
      </c>
      <c r="C355" s="34"/>
      <c r="D355" s="34"/>
      <c r="E355" s="34"/>
      <c r="F355" s="34"/>
      <c r="G355" s="34">
        <f t="shared" si="5"/>
        <v>0</v>
      </c>
    </row>
    <row r="356" spans="1:7" x14ac:dyDescent="0.25">
      <c r="A356" s="34" t="s">
        <v>410</v>
      </c>
      <c r="B356" s="34">
        <v>784513</v>
      </c>
      <c r="C356" s="34"/>
      <c r="D356" s="34"/>
      <c r="E356" s="34"/>
      <c r="F356" s="34"/>
      <c r="G356" s="34">
        <f t="shared" si="5"/>
        <v>0</v>
      </c>
    </row>
    <row r="357" spans="1:7" x14ac:dyDescent="0.25">
      <c r="A357" s="34" t="s">
        <v>356</v>
      </c>
      <c r="B357" s="34">
        <v>782512</v>
      </c>
      <c r="C357" s="34"/>
      <c r="D357" s="34"/>
      <c r="E357" s="34"/>
      <c r="F357" s="34"/>
      <c r="G357" s="34">
        <f t="shared" si="5"/>
        <v>0</v>
      </c>
    </row>
    <row r="358" spans="1:7" x14ac:dyDescent="0.25">
      <c r="A358" s="34" t="s">
        <v>411</v>
      </c>
      <c r="B358" s="34">
        <v>784514</v>
      </c>
      <c r="C358" s="34"/>
      <c r="D358" s="34"/>
      <c r="E358" s="34"/>
      <c r="F358" s="34"/>
      <c r="G358" s="34">
        <f t="shared" si="5"/>
        <v>0</v>
      </c>
    </row>
    <row r="359" spans="1:7" x14ac:dyDescent="0.25">
      <c r="A359" s="34" t="s">
        <v>564</v>
      </c>
      <c r="B359" s="34">
        <v>791661</v>
      </c>
      <c r="C359" s="34"/>
      <c r="D359" s="34"/>
      <c r="E359" s="34"/>
      <c r="F359" s="34"/>
      <c r="G359" s="34">
        <f t="shared" si="5"/>
        <v>0</v>
      </c>
    </row>
    <row r="360" spans="1:7" x14ac:dyDescent="0.25">
      <c r="A360" s="34" t="s">
        <v>566</v>
      </c>
      <c r="B360" s="34">
        <v>791669</v>
      </c>
      <c r="C360" s="34"/>
      <c r="D360" s="34"/>
      <c r="E360" s="34"/>
      <c r="F360" s="34"/>
      <c r="G360" s="34">
        <f t="shared" si="5"/>
        <v>0</v>
      </c>
    </row>
    <row r="361" spans="1:7" x14ac:dyDescent="0.25">
      <c r="A361" s="34" t="s">
        <v>550</v>
      </c>
      <c r="B361" s="34">
        <v>791602</v>
      </c>
      <c r="C361" s="34"/>
      <c r="D361" s="34"/>
      <c r="E361" s="34"/>
      <c r="F361" s="34"/>
      <c r="G361" s="34">
        <f t="shared" si="5"/>
        <v>0</v>
      </c>
    </row>
    <row r="362" spans="1:7" x14ac:dyDescent="0.25">
      <c r="A362" s="34" t="s">
        <v>250</v>
      </c>
      <c r="B362" s="34">
        <v>751214</v>
      </c>
      <c r="C362" s="34"/>
      <c r="D362" s="34"/>
      <c r="E362" s="34"/>
      <c r="F362" s="34"/>
      <c r="G362" s="34">
        <f t="shared" si="5"/>
        <v>0</v>
      </c>
    </row>
    <row r="363" spans="1:7" x14ac:dyDescent="0.25">
      <c r="A363" s="34" t="s">
        <v>243</v>
      </c>
      <c r="B363" s="34">
        <v>751202</v>
      </c>
      <c r="C363" s="34"/>
      <c r="D363" s="34"/>
      <c r="E363" s="34"/>
      <c r="F363" s="34"/>
      <c r="G363" s="34">
        <f t="shared" si="5"/>
        <v>0</v>
      </c>
    </row>
    <row r="364" spans="1:7" x14ac:dyDescent="0.25">
      <c r="A364" s="34" t="s">
        <v>245</v>
      </c>
      <c r="B364" s="34">
        <v>751204</v>
      </c>
      <c r="C364" s="34"/>
      <c r="D364" s="34"/>
      <c r="E364" s="34"/>
      <c r="F364" s="34"/>
      <c r="G364" s="34">
        <f t="shared" si="5"/>
        <v>0</v>
      </c>
    </row>
    <row r="365" spans="1:7" x14ac:dyDescent="0.25">
      <c r="A365" s="34" t="s">
        <v>501</v>
      </c>
      <c r="B365" s="34">
        <v>788511</v>
      </c>
      <c r="C365" s="34"/>
      <c r="D365" s="34"/>
      <c r="E365" s="34"/>
      <c r="F365" s="34"/>
      <c r="G365" s="34">
        <f t="shared" si="5"/>
        <v>0</v>
      </c>
    </row>
    <row r="366" spans="1:7" x14ac:dyDescent="0.25">
      <c r="A366" s="34" t="s">
        <v>246</v>
      </c>
      <c r="B366" s="34">
        <v>751209</v>
      </c>
      <c r="C366" s="34"/>
      <c r="D366" s="34"/>
      <c r="E366" s="34"/>
      <c r="F366" s="34"/>
      <c r="G366" s="34">
        <f t="shared" si="5"/>
        <v>0</v>
      </c>
    </row>
    <row r="367" spans="1:7" x14ac:dyDescent="0.25">
      <c r="A367" s="34" t="s">
        <v>314</v>
      </c>
      <c r="B367" s="34">
        <v>780030</v>
      </c>
      <c r="C367" s="34"/>
      <c r="D367" s="34"/>
      <c r="E367" s="34"/>
      <c r="F367" s="34"/>
      <c r="G367" s="34">
        <f t="shared" si="5"/>
        <v>0</v>
      </c>
    </row>
    <row r="368" spans="1:7" x14ac:dyDescent="0.25">
      <c r="A368" s="34" t="s">
        <v>470</v>
      </c>
      <c r="B368" s="34">
        <v>787330</v>
      </c>
      <c r="C368" s="34"/>
      <c r="D368" s="34"/>
      <c r="E368" s="34"/>
      <c r="F368" s="34"/>
      <c r="G368" s="34">
        <f t="shared" si="5"/>
        <v>0</v>
      </c>
    </row>
    <row r="369" spans="1:7" x14ac:dyDescent="0.25">
      <c r="A369" s="34" t="s">
        <v>527</v>
      </c>
      <c r="B369" s="34">
        <v>791105</v>
      </c>
      <c r="C369" s="34"/>
      <c r="D369" s="34"/>
      <c r="E369" s="34"/>
      <c r="F369" s="34"/>
      <c r="G369" s="34">
        <f t="shared" si="5"/>
        <v>0</v>
      </c>
    </row>
    <row r="370" spans="1:7" x14ac:dyDescent="0.25">
      <c r="A370" s="34" t="s">
        <v>244</v>
      </c>
      <c r="B370" s="34">
        <v>751203</v>
      </c>
      <c r="C370" s="34"/>
      <c r="D370" s="34"/>
      <c r="E370" s="34"/>
      <c r="F370" s="34"/>
      <c r="G370" s="34">
        <f t="shared" si="5"/>
        <v>0</v>
      </c>
    </row>
    <row r="371" spans="1:7" x14ac:dyDescent="0.25">
      <c r="A371" s="34" t="s">
        <v>448</v>
      </c>
      <c r="B371" s="34">
        <v>786107</v>
      </c>
      <c r="C371" s="34"/>
      <c r="D371" s="34"/>
      <c r="E371" s="34"/>
      <c r="F371" s="34"/>
      <c r="G371" s="34">
        <f t="shared" si="5"/>
        <v>0</v>
      </c>
    </row>
    <row r="372" spans="1:7" x14ac:dyDescent="0.25">
      <c r="A372" s="34" t="s">
        <v>422</v>
      </c>
      <c r="B372" s="34">
        <v>785107</v>
      </c>
      <c r="C372" s="34"/>
      <c r="D372" s="34"/>
      <c r="E372" s="34"/>
      <c r="F372" s="34"/>
      <c r="G372" s="34">
        <f t="shared" si="5"/>
        <v>0</v>
      </c>
    </row>
    <row r="373" spans="1:7" x14ac:dyDescent="0.25">
      <c r="A373" s="34" t="s">
        <v>421</v>
      </c>
      <c r="B373" s="34">
        <v>785106</v>
      </c>
      <c r="C373" s="34"/>
      <c r="D373" s="34"/>
      <c r="E373" s="34"/>
      <c r="F373" s="34"/>
      <c r="G373" s="34">
        <f t="shared" si="5"/>
        <v>0</v>
      </c>
    </row>
    <row r="374" spans="1:7" x14ac:dyDescent="0.25">
      <c r="A374" s="34" t="s">
        <v>394</v>
      </c>
      <c r="B374" s="34">
        <v>784120</v>
      </c>
      <c r="C374" s="34"/>
      <c r="D374" s="34"/>
      <c r="E374" s="34"/>
      <c r="F374" s="34"/>
      <c r="G374" s="34">
        <f t="shared" si="5"/>
        <v>0</v>
      </c>
    </row>
    <row r="375" spans="1:7" x14ac:dyDescent="0.25">
      <c r="A375" s="34" t="s">
        <v>393</v>
      </c>
      <c r="B375" s="34">
        <v>784119</v>
      </c>
      <c r="C375" s="34"/>
      <c r="D375" s="34"/>
      <c r="E375" s="34"/>
      <c r="F375" s="34"/>
      <c r="G375" s="34">
        <f t="shared" si="5"/>
        <v>0</v>
      </c>
    </row>
    <row r="376" spans="1:7" x14ac:dyDescent="0.25">
      <c r="A376" s="34" t="s">
        <v>483</v>
      </c>
      <c r="B376" s="34">
        <v>788132</v>
      </c>
      <c r="C376" s="34"/>
      <c r="D376" s="34"/>
      <c r="E376" s="34"/>
      <c r="F376" s="34"/>
      <c r="G376" s="34">
        <f t="shared" si="5"/>
        <v>0</v>
      </c>
    </row>
    <row r="377" spans="1:7" x14ac:dyDescent="0.25">
      <c r="A377" s="34" t="s">
        <v>479</v>
      </c>
      <c r="B377" s="34">
        <v>788120</v>
      </c>
      <c r="C377" s="34"/>
      <c r="D377" s="34"/>
      <c r="E377" s="34"/>
      <c r="F377" s="34"/>
      <c r="G377" s="34">
        <f t="shared" si="5"/>
        <v>0</v>
      </c>
    </row>
    <row r="378" spans="1:7" x14ac:dyDescent="0.25">
      <c r="A378" s="34" t="s">
        <v>482</v>
      </c>
      <c r="B378" s="34">
        <v>788131</v>
      </c>
      <c r="C378" s="34"/>
      <c r="D378" s="34"/>
      <c r="E378" s="34"/>
      <c r="F378" s="34"/>
      <c r="G378" s="34">
        <f t="shared" si="5"/>
        <v>0</v>
      </c>
    </row>
    <row r="379" spans="1:7" x14ac:dyDescent="0.25">
      <c r="A379" s="34" t="s">
        <v>481</v>
      </c>
      <c r="B379" s="34">
        <v>788130</v>
      </c>
      <c r="C379" s="34"/>
      <c r="D379" s="34"/>
      <c r="E379" s="34"/>
      <c r="F379" s="34"/>
      <c r="G379" s="34">
        <f t="shared" si="5"/>
        <v>0</v>
      </c>
    </row>
    <row r="380" spans="1:7" x14ac:dyDescent="0.25">
      <c r="A380" s="34" t="s">
        <v>480</v>
      </c>
      <c r="B380" s="34">
        <v>788121</v>
      </c>
      <c r="C380" s="34"/>
      <c r="D380" s="34"/>
      <c r="E380" s="34"/>
      <c r="F380" s="34"/>
      <c r="G380" s="34">
        <f t="shared" si="5"/>
        <v>0</v>
      </c>
    </row>
    <row r="381" spans="1:7" x14ac:dyDescent="0.25">
      <c r="A381" s="34" t="s">
        <v>368</v>
      </c>
      <c r="B381" s="34">
        <v>783143</v>
      </c>
      <c r="C381" s="34"/>
      <c r="D381" s="34"/>
      <c r="E381" s="34"/>
      <c r="F381" s="34"/>
      <c r="G381" s="34">
        <f t="shared" si="5"/>
        <v>0</v>
      </c>
    </row>
    <row r="382" spans="1:7" x14ac:dyDescent="0.25">
      <c r="A382" s="34" t="s">
        <v>365</v>
      </c>
      <c r="B382" s="34">
        <v>783140</v>
      </c>
      <c r="C382" s="34"/>
      <c r="D382" s="34"/>
      <c r="E382" s="34"/>
      <c r="F382" s="34"/>
      <c r="G382" s="34">
        <f t="shared" si="5"/>
        <v>0</v>
      </c>
    </row>
    <row r="383" spans="1:7" x14ac:dyDescent="0.25">
      <c r="A383" s="34" t="s">
        <v>367</v>
      </c>
      <c r="B383" s="34">
        <v>783142</v>
      </c>
      <c r="C383" s="34"/>
      <c r="D383" s="34"/>
      <c r="E383" s="34"/>
      <c r="F383" s="34"/>
      <c r="G383" s="34">
        <f t="shared" si="5"/>
        <v>0</v>
      </c>
    </row>
    <row r="384" spans="1:7" x14ac:dyDescent="0.25">
      <c r="A384" s="34" t="s">
        <v>342</v>
      </c>
      <c r="B384" s="34">
        <v>782025</v>
      </c>
      <c r="C384" s="34"/>
      <c r="D384" s="34"/>
      <c r="E384" s="34"/>
      <c r="F384" s="34"/>
      <c r="G384" s="34">
        <f t="shared" si="5"/>
        <v>0</v>
      </c>
    </row>
    <row r="385" spans="1:7" x14ac:dyDescent="0.25">
      <c r="A385" s="34" t="s">
        <v>366</v>
      </c>
      <c r="B385" s="34">
        <v>783141</v>
      </c>
      <c r="C385" s="34"/>
      <c r="D385" s="34"/>
      <c r="E385" s="34"/>
      <c r="F385" s="34"/>
      <c r="G385" s="34">
        <f t="shared" si="5"/>
        <v>0</v>
      </c>
    </row>
    <row r="386" spans="1:7" x14ac:dyDescent="0.25">
      <c r="A386" s="34" t="s">
        <v>510</v>
      </c>
      <c r="B386" s="34">
        <v>789144</v>
      </c>
      <c r="C386" s="34"/>
      <c r="D386" s="34"/>
      <c r="E386" s="34"/>
      <c r="F386" s="34"/>
      <c r="G386" s="34">
        <f t="shared" ref="G386:G448" si="6">SUM(C386:F386)</f>
        <v>0</v>
      </c>
    </row>
    <row r="387" spans="1:7" x14ac:dyDescent="0.25">
      <c r="A387" s="34" t="s">
        <v>395</v>
      </c>
      <c r="B387" s="34">
        <v>784121</v>
      </c>
      <c r="C387" s="34"/>
      <c r="D387" s="34"/>
      <c r="E387" s="34"/>
      <c r="F387" s="34"/>
      <c r="G387" s="34">
        <f t="shared" si="6"/>
        <v>0</v>
      </c>
    </row>
    <row r="388" spans="1:7" x14ac:dyDescent="0.25">
      <c r="A388" s="34" t="s">
        <v>511</v>
      </c>
      <c r="B388" s="34">
        <v>789145</v>
      </c>
      <c r="C388" s="34"/>
      <c r="D388" s="34"/>
      <c r="E388" s="34"/>
      <c r="F388" s="34"/>
      <c r="G388" s="34">
        <f t="shared" si="6"/>
        <v>0</v>
      </c>
    </row>
    <row r="389" spans="1:7" x14ac:dyDescent="0.25">
      <c r="A389" s="34" t="s">
        <v>341</v>
      </c>
      <c r="B389" s="34">
        <v>782024</v>
      </c>
      <c r="C389" s="34"/>
      <c r="D389" s="34"/>
      <c r="E389" s="34"/>
      <c r="F389" s="34"/>
      <c r="G389" s="34">
        <f t="shared" si="6"/>
        <v>0</v>
      </c>
    </row>
    <row r="390" spans="1:7" x14ac:dyDescent="0.25">
      <c r="A390" s="34" t="s">
        <v>396</v>
      </c>
      <c r="B390" s="34">
        <v>784122</v>
      </c>
      <c r="C390" s="34"/>
      <c r="D390" s="34"/>
      <c r="E390" s="34"/>
      <c r="F390" s="34"/>
      <c r="G390" s="34">
        <f t="shared" si="6"/>
        <v>0</v>
      </c>
    </row>
    <row r="391" spans="1:7" x14ac:dyDescent="0.25">
      <c r="A391" s="34" t="s">
        <v>318</v>
      </c>
      <c r="B391" s="34">
        <v>781146</v>
      </c>
      <c r="C391" s="34"/>
      <c r="D391" s="34"/>
      <c r="E391" s="34"/>
      <c r="F391" s="34"/>
      <c r="G391" s="34">
        <f t="shared" si="6"/>
        <v>0</v>
      </c>
    </row>
    <row r="392" spans="1:7" x14ac:dyDescent="0.25">
      <c r="A392" s="34" t="s">
        <v>319</v>
      </c>
      <c r="B392" s="34">
        <v>781147</v>
      </c>
      <c r="C392" s="34"/>
      <c r="D392" s="34"/>
      <c r="E392" s="34"/>
      <c r="F392" s="34"/>
      <c r="G392" s="34">
        <f t="shared" si="6"/>
        <v>0</v>
      </c>
    </row>
    <row r="393" spans="1:7" x14ac:dyDescent="0.25">
      <c r="A393" s="34" t="s">
        <v>320</v>
      </c>
      <c r="B393" s="34">
        <v>781148</v>
      </c>
      <c r="C393" s="34"/>
      <c r="D393" s="34"/>
      <c r="E393" s="34"/>
      <c r="F393" s="34"/>
      <c r="G393" s="34">
        <f t="shared" si="6"/>
        <v>0</v>
      </c>
    </row>
    <row r="394" spans="1:7" x14ac:dyDescent="0.25">
      <c r="A394" s="34" t="s">
        <v>369</v>
      </c>
      <c r="B394" s="34">
        <v>783171</v>
      </c>
      <c r="C394" s="34"/>
      <c r="D394" s="34"/>
      <c r="E394" s="34"/>
      <c r="F394" s="34"/>
      <c r="G394" s="34">
        <f t="shared" si="6"/>
        <v>0</v>
      </c>
    </row>
    <row r="395" spans="1:7" x14ac:dyDescent="0.25">
      <c r="A395" s="34" t="s">
        <v>508</v>
      </c>
      <c r="B395" s="34">
        <v>789015</v>
      </c>
      <c r="C395" s="34"/>
      <c r="D395" s="34"/>
      <c r="E395" s="34"/>
      <c r="F395" s="34"/>
      <c r="G395" s="34">
        <f t="shared" si="6"/>
        <v>0</v>
      </c>
    </row>
    <row r="396" spans="1:7" x14ac:dyDescent="0.25">
      <c r="A396" s="34" t="s">
        <v>321</v>
      </c>
      <c r="B396" s="34">
        <v>781152</v>
      </c>
      <c r="C396" s="34"/>
      <c r="D396" s="34"/>
      <c r="E396" s="34"/>
      <c r="F396" s="34"/>
      <c r="G396" s="34">
        <f t="shared" si="6"/>
        <v>0</v>
      </c>
    </row>
    <row r="397" spans="1:7" x14ac:dyDescent="0.25">
      <c r="A397" s="34" t="s">
        <v>322</v>
      </c>
      <c r="B397" s="34">
        <v>781153</v>
      </c>
      <c r="C397" s="34"/>
      <c r="D397" s="34"/>
      <c r="E397" s="34"/>
      <c r="F397" s="34"/>
      <c r="G397" s="34">
        <f t="shared" si="6"/>
        <v>0</v>
      </c>
    </row>
    <row r="398" spans="1:7" x14ac:dyDescent="0.25">
      <c r="A398" s="34" t="s">
        <v>363</v>
      </c>
      <c r="B398" s="34">
        <v>783103</v>
      </c>
      <c r="C398" s="34"/>
      <c r="D398" s="34"/>
      <c r="E398" s="34"/>
      <c r="F398" s="34"/>
      <c r="G398" s="34">
        <f t="shared" si="6"/>
        <v>0</v>
      </c>
    </row>
    <row r="399" spans="1:7" x14ac:dyDescent="0.25">
      <c r="A399" s="34" t="s">
        <v>392</v>
      </c>
      <c r="B399" s="34">
        <v>784115</v>
      </c>
      <c r="C399" s="34"/>
      <c r="D399" s="34"/>
      <c r="E399" s="34"/>
      <c r="F399" s="34"/>
      <c r="G399" s="34">
        <f t="shared" si="6"/>
        <v>0</v>
      </c>
    </row>
    <row r="400" spans="1:7" x14ac:dyDescent="0.25">
      <c r="A400" s="34" t="s">
        <v>450</v>
      </c>
      <c r="B400" s="34">
        <v>786109</v>
      </c>
      <c r="C400" s="34"/>
      <c r="D400" s="34"/>
      <c r="E400" s="34"/>
      <c r="F400" s="34"/>
      <c r="G400" s="34">
        <f t="shared" si="6"/>
        <v>0</v>
      </c>
    </row>
    <row r="401" spans="1:7" x14ac:dyDescent="0.25">
      <c r="A401" s="34" t="s">
        <v>449</v>
      </c>
      <c r="B401" s="34">
        <v>786108</v>
      </c>
      <c r="C401" s="34"/>
      <c r="D401" s="34"/>
      <c r="E401" s="34"/>
      <c r="F401" s="34"/>
      <c r="G401" s="34">
        <f t="shared" si="6"/>
        <v>0</v>
      </c>
    </row>
    <row r="402" spans="1:7" x14ac:dyDescent="0.25">
      <c r="A402" s="34" t="s">
        <v>446</v>
      </c>
      <c r="B402" s="34">
        <v>786105</v>
      </c>
      <c r="C402" s="34"/>
      <c r="D402" s="34"/>
      <c r="E402" s="34"/>
      <c r="F402" s="34"/>
      <c r="G402" s="34">
        <f t="shared" si="6"/>
        <v>0</v>
      </c>
    </row>
    <row r="403" spans="1:7" x14ac:dyDescent="0.25">
      <c r="A403" s="34" t="s">
        <v>251</v>
      </c>
      <c r="B403" s="34">
        <v>751215</v>
      </c>
      <c r="C403" s="34"/>
      <c r="D403" s="34"/>
      <c r="E403" s="34"/>
      <c r="F403" s="34"/>
      <c r="G403" s="34">
        <f t="shared" si="6"/>
        <v>0</v>
      </c>
    </row>
    <row r="404" spans="1:7" x14ac:dyDescent="0.25">
      <c r="A404" s="34" t="s">
        <v>247</v>
      </c>
      <c r="B404" s="34">
        <v>751210</v>
      </c>
      <c r="C404" s="34"/>
      <c r="D404" s="34"/>
      <c r="E404" s="34"/>
      <c r="F404" s="34"/>
      <c r="G404" s="34">
        <f t="shared" si="6"/>
        <v>0</v>
      </c>
    </row>
    <row r="405" spans="1:7" x14ac:dyDescent="0.25">
      <c r="A405" s="34" t="s">
        <v>540</v>
      </c>
      <c r="B405" s="34">
        <v>791515</v>
      </c>
      <c r="C405" s="34"/>
      <c r="D405" s="34"/>
      <c r="E405" s="34"/>
      <c r="F405" s="34"/>
      <c r="G405" s="34">
        <f t="shared" si="6"/>
        <v>0</v>
      </c>
    </row>
    <row r="406" spans="1:7" x14ac:dyDescent="0.25">
      <c r="A406" s="34" t="s">
        <v>565</v>
      </c>
      <c r="B406" s="34">
        <v>791665</v>
      </c>
      <c r="C406" s="34"/>
      <c r="D406" s="34"/>
      <c r="E406" s="34"/>
      <c r="F406" s="34"/>
      <c r="G406" s="34">
        <f t="shared" si="6"/>
        <v>0</v>
      </c>
    </row>
    <row r="407" spans="1:7" x14ac:dyDescent="0.25">
      <c r="A407" s="34" t="s">
        <v>452</v>
      </c>
      <c r="B407" s="34">
        <v>786112</v>
      </c>
      <c r="C407" s="34"/>
      <c r="D407" s="34"/>
      <c r="E407" s="34"/>
      <c r="F407" s="34"/>
      <c r="G407" s="34">
        <f t="shared" si="6"/>
        <v>0</v>
      </c>
    </row>
    <row r="408" spans="1:7" x14ac:dyDescent="0.25">
      <c r="A408" s="34" t="s">
        <v>445</v>
      </c>
      <c r="B408" s="34">
        <v>786104</v>
      </c>
      <c r="C408" s="34"/>
      <c r="D408" s="34"/>
      <c r="E408" s="34"/>
      <c r="F408" s="34"/>
      <c r="G408" s="34">
        <f t="shared" si="6"/>
        <v>0</v>
      </c>
    </row>
    <row r="409" spans="1:7" x14ac:dyDescent="0.25">
      <c r="A409" s="34" t="s">
        <v>346</v>
      </c>
      <c r="B409" s="34">
        <v>782118</v>
      </c>
      <c r="C409" s="34"/>
      <c r="D409" s="34"/>
      <c r="E409" s="34"/>
      <c r="F409" s="34"/>
      <c r="G409" s="34">
        <f t="shared" si="6"/>
        <v>0</v>
      </c>
    </row>
    <row r="410" spans="1:7" x14ac:dyDescent="0.25">
      <c r="A410" s="34" t="s">
        <v>344</v>
      </c>
      <c r="B410" s="34">
        <v>782115</v>
      </c>
      <c r="C410" s="34"/>
      <c r="D410" s="34"/>
      <c r="E410" s="34"/>
      <c r="F410" s="34"/>
      <c r="G410" s="34">
        <f t="shared" si="6"/>
        <v>0</v>
      </c>
    </row>
    <row r="411" spans="1:7" x14ac:dyDescent="0.25">
      <c r="A411" s="34" t="s">
        <v>345</v>
      </c>
      <c r="B411" s="34">
        <v>782117</v>
      </c>
      <c r="C411" s="34"/>
      <c r="D411" s="34"/>
      <c r="E411" s="34"/>
      <c r="F411" s="34"/>
      <c r="G411" s="34">
        <f t="shared" si="6"/>
        <v>0</v>
      </c>
    </row>
    <row r="412" spans="1:7" x14ac:dyDescent="0.25">
      <c r="A412" s="34" t="s">
        <v>551</v>
      </c>
      <c r="B412" s="34">
        <v>791604</v>
      </c>
      <c r="C412" s="34"/>
      <c r="D412" s="34"/>
      <c r="E412" s="34"/>
      <c r="F412" s="34"/>
      <c r="G412" s="34">
        <f t="shared" si="6"/>
        <v>0</v>
      </c>
    </row>
    <row r="413" spans="1:7" x14ac:dyDescent="0.25">
      <c r="A413" s="34" t="s">
        <v>275</v>
      </c>
      <c r="B413" s="34">
        <v>765703</v>
      </c>
      <c r="C413" s="34"/>
      <c r="D413" s="34"/>
      <c r="E413" s="34"/>
      <c r="F413" s="34"/>
      <c r="G413" s="34">
        <f t="shared" si="6"/>
        <v>0</v>
      </c>
    </row>
    <row r="414" spans="1:7" x14ac:dyDescent="0.25">
      <c r="A414" s="47" t="s">
        <v>83</v>
      </c>
      <c r="B414" s="47">
        <v>773202</v>
      </c>
      <c r="C414" s="34"/>
      <c r="D414" s="34"/>
      <c r="E414" s="34"/>
      <c r="F414" s="34"/>
      <c r="G414" s="34">
        <f t="shared" si="6"/>
        <v>0</v>
      </c>
    </row>
    <row r="415" spans="1:7" x14ac:dyDescent="0.25">
      <c r="A415" s="34" t="s">
        <v>307</v>
      </c>
      <c r="B415" s="34">
        <v>773200</v>
      </c>
      <c r="C415" s="34"/>
      <c r="D415" s="34"/>
      <c r="E415" s="34"/>
      <c r="F415" s="34"/>
      <c r="G415" s="34">
        <f t="shared" si="6"/>
        <v>0</v>
      </c>
    </row>
    <row r="416" spans="1:7" x14ac:dyDescent="0.25">
      <c r="A416" s="47" t="s">
        <v>1035</v>
      </c>
      <c r="B416" s="47">
        <v>773201</v>
      </c>
      <c r="C416" s="34"/>
      <c r="D416" s="34"/>
      <c r="E416" s="34"/>
      <c r="F416" s="34"/>
      <c r="G416" s="34">
        <f t="shared" si="6"/>
        <v>0</v>
      </c>
    </row>
    <row r="417" spans="1:7" x14ac:dyDescent="0.25">
      <c r="A417" s="34" t="s">
        <v>192</v>
      </c>
      <c r="B417" s="34">
        <v>716000</v>
      </c>
      <c r="C417" s="34"/>
      <c r="D417" s="34"/>
      <c r="E417" s="34"/>
      <c r="F417" s="34"/>
      <c r="G417" s="34">
        <f t="shared" si="6"/>
        <v>0</v>
      </c>
    </row>
    <row r="418" spans="1:7" x14ac:dyDescent="0.25">
      <c r="A418" s="34" t="s">
        <v>338</v>
      </c>
      <c r="B418" s="34">
        <v>781940</v>
      </c>
      <c r="C418" s="34"/>
      <c r="D418" s="34"/>
      <c r="E418" s="34"/>
      <c r="F418" s="34"/>
      <c r="G418" s="34">
        <f t="shared" si="6"/>
        <v>0</v>
      </c>
    </row>
    <row r="419" spans="1:7" x14ac:dyDescent="0.25">
      <c r="A419" s="34" t="s">
        <v>280</v>
      </c>
      <c r="B419" s="34">
        <v>765709</v>
      </c>
      <c r="C419" s="34"/>
      <c r="D419" s="34"/>
      <c r="E419" s="34"/>
      <c r="F419" s="34"/>
      <c r="G419" s="34">
        <f t="shared" si="6"/>
        <v>0</v>
      </c>
    </row>
    <row r="420" spans="1:7" x14ac:dyDescent="0.25">
      <c r="A420" s="34" t="s">
        <v>504</v>
      </c>
      <c r="B420" s="34">
        <v>788701</v>
      </c>
      <c r="C420" s="34"/>
      <c r="D420" s="34"/>
      <c r="E420" s="34"/>
      <c r="F420" s="34"/>
      <c r="G420" s="34">
        <f t="shared" si="6"/>
        <v>0</v>
      </c>
    </row>
    <row r="421" spans="1:7" x14ac:dyDescent="0.25">
      <c r="A421" s="34" t="s">
        <v>279</v>
      </c>
      <c r="B421" s="34">
        <v>765708</v>
      </c>
      <c r="C421" s="34"/>
      <c r="D421" s="34"/>
      <c r="E421" s="34"/>
      <c r="F421" s="34"/>
      <c r="G421" s="34">
        <f t="shared" si="6"/>
        <v>0</v>
      </c>
    </row>
    <row r="422" spans="1:7" x14ac:dyDescent="0.25">
      <c r="A422" s="34" t="s">
        <v>424</v>
      </c>
      <c r="B422" s="34">
        <v>785121</v>
      </c>
      <c r="C422" s="34"/>
      <c r="D422" s="34"/>
      <c r="E422" s="34"/>
      <c r="F422" s="34"/>
      <c r="G422" s="34">
        <f t="shared" si="6"/>
        <v>0</v>
      </c>
    </row>
    <row r="423" spans="1:7" x14ac:dyDescent="0.25">
      <c r="A423" s="34" t="s">
        <v>538</v>
      </c>
      <c r="B423" s="34">
        <v>791191</v>
      </c>
      <c r="C423" s="34"/>
      <c r="D423" s="34"/>
      <c r="E423" s="34"/>
      <c r="F423" s="34"/>
      <c r="G423" s="34">
        <f t="shared" si="6"/>
        <v>0</v>
      </c>
    </row>
    <row r="424" spans="1:7" x14ac:dyDescent="0.25">
      <c r="A424" s="34" t="s">
        <v>420</v>
      </c>
      <c r="B424" s="34">
        <v>785101</v>
      </c>
      <c r="C424" s="34"/>
      <c r="D424" s="34"/>
      <c r="E424" s="34"/>
      <c r="F424" s="34"/>
      <c r="G424" s="34">
        <f t="shared" si="6"/>
        <v>0</v>
      </c>
    </row>
    <row r="425" spans="1:7" x14ac:dyDescent="0.25">
      <c r="A425" s="34" t="s">
        <v>364</v>
      </c>
      <c r="B425" s="34">
        <v>783123</v>
      </c>
      <c r="C425" s="34"/>
      <c r="D425" s="34"/>
      <c r="E425" s="34"/>
      <c r="F425" s="34"/>
      <c r="G425" s="34">
        <f t="shared" si="6"/>
        <v>0</v>
      </c>
    </row>
    <row r="426" spans="1:7" x14ac:dyDescent="0.25">
      <c r="A426" s="34" t="s">
        <v>287</v>
      </c>
      <c r="B426" s="34">
        <v>767100</v>
      </c>
      <c r="C426" s="34"/>
      <c r="D426" s="34"/>
      <c r="E426" s="34"/>
      <c r="F426" s="34"/>
      <c r="G426" s="34">
        <f t="shared" si="6"/>
        <v>0</v>
      </c>
    </row>
    <row r="427" spans="1:7" x14ac:dyDescent="0.25">
      <c r="A427" s="34" t="s">
        <v>188</v>
      </c>
      <c r="B427" s="34">
        <v>712000</v>
      </c>
      <c r="C427" s="34"/>
      <c r="D427" s="34"/>
      <c r="E427" s="34"/>
      <c r="F427" s="34"/>
      <c r="G427" s="34">
        <f t="shared" si="6"/>
        <v>0</v>
      </c>
    </row>
    <row r="428" spans="1:7" x14ac:dyDescent="0.25">
      <c r="A428" s="47" t="s">
        <v>612</v>
      </c>
      <c r="B428" s="47">
        <v>718000</v>
      </c>
      <c r="C428" s="34"/>
      <c r="D428" s="34"/>
      <c r="E428" s="34"/>
      <c r="F428" s="34"/>
      <c r="G428" s="34">
        <f t="shared" si="6"/>
        <v>0</v>
      </c>
    </row>
    <row r="429" spans="1:7" x14ac:dyDescent="0.25">
      <c r="A429" s="34" t="s">
        <v>270</v>
      </c>
      <c r="B429" s="34">
        <v>764100</v>
      </c>
      <c r="C429" s="34"/>
      <c r="D429" s="34"/>
      <c r="E429" s="34"/>
      <c r="F429" s="34"/>
      <c r="G429" s="34">
        <f t="shared" si="6"/>
        <v>0</v>
      </c>
    </row>
    <row r="430" spans="1:7" x14ac:dyDescent="0.25">
      <c r="A430" s="34" t="s">
        <v>278</v>
      </c>
      <c r="B430" s="34">
        <v>765706</v>
      </c>
      <c r="C430" s="34"/>
      <c r="D430" s="34"/>
      <c r="E430" s="34"/>
      <c r="F430" s="34"/>
      <c r="G430" s="34">
        <f t="shared" si="6"/>
        <v>0</v>
      </c>
    </row>
    <row r="431" spans="1:7" x14ac:dyDescent="0.25">
      <c r="A431" s="34" t="s">
        <v>355</v>
      </c>
      <c r="B431" s="34">
        <v>782510</v>
      </c>
      <c r="C431" s="34"/>
      <c r="D431" s="34"/>
      <c r="E431" s="34"/>
      <c r="F431" s="34"/>
      <c r="G431" s="34">
        <f t="shared" si="6"/>
        <v>0</v>
      </c>
    </row>
    <row r="432" spans="1:7" x14ac:dyDescent="0.25">
      <c r="A432" s="34" t="s">
        <v>381</v>
      </c>
      <c r="B432" s="34">
        <v>783510</v>
      </c>
      <c r="C432" s="34"/>
      <c r="D432" s="34"/>
      <c r="E432" s="34"/>
      <c r="F432" s="34"/>
      <c r="G432" s="34">
        <f t="shared" si="6"/>
        <v>0</v>
      </c>
    </row>
    <row r="433" spans="1:7" x14ac:dyDescent="0.25">
      <c r="A433" s="34" t="s">
        <v>434</v>
      </c>
      <c r="B433" s="34">
        <v>785510</v>
      </c>
      <c r="C433" s="34"/>
      <c r="D433" s="34"/>
      <c r="E433" s="34"/>
      <c r="F433" s="34"/>
      <c r="G433" s="34">
        <f t="shared" si="6"/>
        <v>0</v>
      </c>
    </row>
    <row r="434" spans="1:7" x14ac:dyDescent="0.25">
      <c r="A434" s="34" t="s">
        <v>460</v>
      </c>
      <c r="B434" s="34">
        <v>786510</v>
      </c>
      <c r="C434" s="34"/>
      <c r="D434" s="34"/>
      <c r="E434" s="34"/>
      <c r="F434" s="34"/>
      <c r="G434" s="34">
        <f t="shared" si="6"/>
        <v>0</v>
      </c>
    </row>
    <row r="435" spans="1:7" x14ac:dyDescent="0.25">
      <c r="A435" s="34" t="s">
        <v>522</v>
      </c>
      <c r="B435" s="34">
        <v>789510</v>
      </c>
      <c r="C435" s="34"/>
      <c r="D435" s="34"/>
      <c r="E435" s="34"/>
      <c r="F435" s="34"/>
      <c r="G435" s="34">
        <f t="shared" si="6"/>
        <v>0</v>
      </c>
    </row>
    <row r="436" spans="1:7" x14ac:dyDescent="0.25">
      <c r="A436" s="34" t="s">
        <v>500</v>
      </c>
      <c r="B436" s="34">
        <v>788510</v>
      </c>
      <c r="C436" s="34"/>
      <c r="D436" s="34"/>
      <c r="E436" s="34"/>
      <c r="F436" s="34"/>
      <c r="G436" s="34">
        <f t="shared" si="6"/>
        <v>0</v>
      </c>
    </row>
    <row r="437" spans="1:7" x14ac:dyDescent="0.25">
      <c r="A437" s="34" t="s">
        <v>266</v>
      </c>
      <c r="B437" s="34">
        <v>762500</v>
      </c>
      <c r="C437" s="34"/>
      <c r="D437" s="34"/>
      <c r="E437" s="34"/>
      <c r="F437" s="34"/>
      <c r="G437" s="34">
        <f t="shared" si="6"/>
        <v>0</v>
      </c>
    </row>
    <row r="438" spans="1:7" x14ac:dyDescent="0.25">
      <c r="A438" s="34" t="s">
        <v>542</v>
      </c>
      <c r="B438" s="34">
        <v>791531</v>
      </c>
      <c r="C438" s="34"/>
      <c r="D438" s="34"/>
      <c r="E438" s="34"/>
      <c r="F438" s="34"/>
      <c r="G438" s="34">
        <f t="shared" si="6"/>
        <v>0</v>
      </c>
    </row>
    <row r="439" spans="1:7" x14ac:dyDescent="0.25">
      <c r="A439" s="34" t="s">
        <v>544</v>
      </c>
      <c r="B439" s="34">
        <v>791534</v>
      </c>
      <c r="C439" s="34"/>
      <c r="D439" s="34"/>
      <c r="E439" s="34"/>
      <c r="F439" s="34"/>
      <c r="G439" s="34">
        <f t="shared" si="6"/>
        <v>0</v>
      </c>
    </row>
    <row r="440" spans="1:7" x14ac:dyDescent="0.25">
      <c r="A440" s="34" t="s">
        <v>543</v>
      </c>
      <c r="B440" s="34">
        <v>791532</v>
      </c>
      <c r="C440" s="34"/>
      <c r="D440" s="34"/>
      <c r="E440" s="34"/>
      <c r="F440" s="34"/>
      <c r="G440" s="34">
        <f t="shared" si="6"/>
        <v>0</v>
      </c>
    </row>
    <row r="441" spans="1:7" x14ac:dyDescent="0.25">
      <c r="A441" s="34" t="s">
        <v>180</v>
      </c>
      <c r="B441" s="34">
        <v>702090</v>
      </c>
      <c r="C441" s="34"/>
      <c r="D441" s="34"/>
      <c r="E441" s="34"/>
      <c r="F441" s="34"/>
      <c r="G441" s="34">
        <f t="shared" si="6"/>
        <v>0</v>
      </c>
    </row>
    <row r="442" spans="1:7" x14ac:dyDescent="0.25">
      <c r="A442" s="34" t="s">
        <v>541</v>
      </c>
      <c r="B442" s="34">
        <v>791530</v>
      </c>
      <c r="C442" s="34"/>
      <c r="D442" s="34"/>
      <c r="E442" s="34"/>
      <c r="F442" s="34"/>
      <c r="G442" s="34">
        <f t="shared" si="6"/>
        <v>0</v>
      </c>
    </row>
    <row r="443" spans="1:7" x14ac:dyDescent="0.25">
      <c r="A443" s="34" t="s">
        <v>271</v>
      </c>
      <c r="B443" s="34">
        <v>764200</v>
      </c>
      <c r="C443" s="34"/>
      <c r="D443" s="34"/>
      <c r="E443" s="34"/>
      <c r="F443" s="34"/>
      <c r="G443" s="34">
        <f t="shared" si="6"/>
        <v>0</v>
      </c>
    </row>
    <row r="444" spans="1:7" x14ac:dyDescent="0.25">
      <c r="A444" s="34" t="s">
        <v>181</v>
      </c>
      <c r="B444" s="34">
        <v>710100</v>
      </c>
      <c r="C444" s="34"/>
      <c r="D444" s="34"/>
      <c r="E444" s="34"/>
      <c r="F444" s="34"/>
      <c r="G444" s="34">
        <f t="shared" si="6"/>
        <v>0</v>
      </c>
    </row>
    <row r="445" spans="1:7" x14ac:dyDescent="0.25">
      <c r="A445" s="34" t="s">
        <v>277</v>
      </c>
      <c r="B445" s="34">
        <v>765705</v>
      </c>
      <c r="C445" s="34"/>
      <c r="D445" s="34"/>
      <c r="E445" s="34"/>
      <c r="F445" s="34"/>
      <c r="G445" s="34">
        <f t="shared" si="6"/>
        <v>0</v>
      </c>
    </row>
    <row r="446" spans="1:7" x14ac:dyDescent="0.25">
      <c r="A446" s="34" t="s">
        <v>592</v>
      </c>
      <c r="B446" s="34">
        <v>795350</v>
      </c>
      <c r="C446" s="34"/>
      <c r="D446" s="34"/>
      <c r="E446" s="34"/>
      <c r="F446" s="34"/>
      <c r="G446" s="34">
        <f t="shared" si="6"/>
        <v>0</v>
      </c>
    </row>
    <row r="447" spans="1:7" x14ac:dyDescent="0.25">
      <c r="A447" s="34" t="s">
        <v>525</v>
      </c>
      <c r="B447" s="34">
        <v>791012</v>
      </c>
      <c r="C447" s="34"/>
      <c r="D447" s="34"/>
      <c r="E447" s="34"/>
      <c r="F447" s="34"/>
      <c r="G447" s="34">
        <f t="shared" si="6"/>
        <v>0</v>
      </c>
    </row>
    <row r="448" spans="1:7" x14ac:dyDescent="0.25">
      <c r="A448" s="34" t="s">
        <v>265</v>
      </c>
      <c r="B448" s="34">
        <v>762413</v>
      </c>
      <c r="C448" s="34"/>
      <c r="D448" s="34"/>
      <c r="E448" s="34"/>
      <c r="F448" s="34"/>
      <c r="G448" s="34">
        <f t="shared" si="6"/>
        <v>0</v>
      </c>
    </row>
  </sheetData>
  <sortState ref="A2:G448">
    <sortCondition descending="1" ref="C2:C448"/>
  </sortState>
  <pageMargins left="0.511811024" right="0.511811024" top="0.78740157499999996" bottom="0.78740157499999996" header="0.31496062000000002" footer="0.31496062000000002"/>
  <legacy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711F22-8F11-4F7F-809E-1E4074B7AEA9}">
  <dimension ref="A1:G57"/>
  <sheetViews>
    <sheetView showGridLines="0"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B4" sqref="B4"/>
    </sheetView>
  </sheetViews>
  <sheetFormatPr defaultColWidth="12" defaultRowHeight="15" x14ac:dyDescent="0.25"/>
  <cols>
    <col min="1" max="1" width="9.85546875" bestFit="1" customWidth="1"/>
    <col min="2" max="2" width="14.140625" bestFit="1" customWidth="1"/>
    <col min="3" max="3" width="41.85546875" bestFit="1" customWidth="1"/>
    <col min="4" max="5" width="30.7109375" bestFit="1" customWidth="1"/>
    <col min="6" max="6" width="17" bestFit="1" customWidth="1"/>
    <col min="7" max="7" width="21" style="4" bestFit="1" customWidth="1"/>
    <col min="8" max="8" width="1.7109375" customWidth="1"/>
  </cols>
  <sheetData>
    <row r="1" spans="1:7" ht="15" customHeight="1" x14ac:dyDescent="0.25">
      <c r="A1" s="193" t="s">
        <v>1046</v>
      </c>
      <c r="B1" s="193" t="s">
        <v>1047</v>
      </c>
      <c r="C1" s="194" t="s">
        <v>1068</v>
      </c>
      <c r="D1" s="195" t="s">
        <v>1055</v>
      </c>
      <c r="E1" s="196" t="s">
        <v>1056</v>
      </c>
      <c r="F1" s="197" t="s">
        <v>1054</v>
      </c>
      <c r="G1" s="197" t="s">
        <v>1067</v>
      </c>
    </row>
    <row r="2" spans="1:7" x14ac:dyDescent="0.25">
      <c r="A2" s="193"/>
      <c r="B2" s="193"/>
      <c r="C2" s="194"/>
      <c r="D2" s="195"/>
      <c r="E2" s="196"/>
      <c r="F2" s="197"/>
      <c r="G2" s="198"/>
    </row>
    <row r="3" spans="1:7" ht="15" customHeight="1" x14ac:dyDescent="0.25">
      <c r="A3" s="193"/>
      <c r="B3" s="193"/>
      <c r="C3" s="194"/>
      <c r="D3" s="195"/>
      <c r="E3" s="196"/>
      <c r="F3" s="197"/>
      <c r="G3" s="132">
        <v>7.8399999999999997E-2</v>
      </c>
    </row>
    <row r="4" spans="1:7" x14ac:dyDescent="0.25">
      <c r="A4" s="192" t="s">
        <v>1059</v>
      </c>
      <c r="B4" s="87" t="s">
        <v>337</v>
      </c>
      <c r="C4" s="94">
        <v>16525180.822199998</v>
      </c>
      <c r="D4" s="95">
        <v>1962348.1169999999</v>
      </c>
      <c r="E4" s="94">
        <v>14562832.7052</v>
      </c>
      <c r="F4" s="96">
        <f>+D4/C4</f>
        <v>0.11874896487448858</v>
      </c>
      <c r="G4" s="96">
        <f t="shared" ref="G4:G35" si="0">F4-$G$3</f>
        <v>4.034896487448858E-2</v>
      </c>
    </row>
    <row r="5" spans="1:7" x14ac:dyDescent="0.25">
      <c r="A5" s="192"/>
      <c r="B5" s="88" t="s">
        <v>538</v>
      </c>
      <c r="C5" s="97">
        <v>6131352.5099999998</v>
      </c>
      <c r="D5" s="98">
        <v>337805.14</v>
      </c>
      <c r="E5" s="99">
        <v>5793547.3700000001</v>
      </c>
      <c r="F5" s="100">
        <f t="shared" ref="F5:F56" si="1">+D5/C5</f>
        <v>5.509471840822279E-2</v>
      </c>
      <c r="G5" s="100">
        <f t="shared" si="0"/>
        <v>-2.3305281591777208E-2</v>
      </c>
    </row>
    <row r="6" spans="1:7" x14ac:dyDescent="0.25">
      <c r="A6" s="192"/>
      <c r="B6" s="88" t="s">
        <v>260</v>
      </c>
      <c r="C6" s="97">
        <v>0</v>
      </c>
      <c r="D6" s="98">
        <v>0</v>
      </c>
      <c r="E6" s="99">
        <v>0</v>
      </c>
      <c r="F6" s="100">
        <v>0</v>
      </c>
      <c r="G6" s="100">
        <f t="shared" si="0"/>
        <v>-7.8399999999999997E-2</v>
      </c>
    </row>
    <row r="7" spans="1:7" x14ac:dyDescent="0.25">
      <c r="A7" s="192"/>
      <c r="B7" s="87" t="s">
        <v>278</v>
      </c>
      <c r="C7" s="94">
        <v>15102386.719999999</v>
      </c>
      <c r="D7" s="95">
        <v>632639.8600000001</v>
      </c>
      <c r="E7" s="94">
        <v>14469746.859999998</v>
      </c>
      <c r="F7" s="96">
        <f t="shared" si="1"/>
        <v>4.1890058288747103E-2</v>
      </c>
      <c r="G7" s="96">
        <f t="shared" si="0"/>
        <v>-3.6509941711252894E-2</v>
      </c>
    </row>
    <row r="8" spans="1:7" x14ac:dyDescent="0.25">
      <c r="A8" s="192"/>
      <c r="B8" s="89" t="s">
        <v>274</v>
      </c>
      <c r="C8" s="97">
        <v>70567.5</v>
      </c>
      <c r="D8" s="98">
        <v>0</v>
      </c>
      <c r="E8" s="99">
        <v>70567.5</v>
      </c>
      <c r="F8" s="100">
        <f t="shared" si="1"/>
        <v>0</v>
      </c>
      <c r="G8" s="100">
        <f t="shared" si="0"/>
        <v>-7.8399999999999997E-2</v>
      </c>
    </row>
    <row r="9" spans="1:7" x14ac:dyDescent="0.25">
      <c r="A9" s="192"/>
      <c r="B9" s="88" t="s">
        <v>276</v>
      </c>
      <c r="C9" s="97">
        <v>214395.34999999998</v>
      </c>
      <c r="D9" s="98">
        <v>1545</v>
      </c>
      <c r="E9" s="99">
        <v>212850.34999999998</v>
      </c>
      <c r="F9" s="100">
        <f t="shared" si="1"/>
        <v>7.2063130100536235E-3</v>
      </c>
      <c r="G9" s="100">
        <f t="shared" si="0"/>
        <v>-7.1193686989946381E-2</v>
      </c>
    </row>
    <row r="10" spans="1:7" x14ac:dyDescent="0.25">
      <c r="A10" s="192"/>
      <c r="B10" s="89" t="s">
        <v>275</v>
      </c>
      <c r="C10" s="97">
        <v>194564.36000000002</v>
      </c>
      <c r="D10" s="98">
        <v>2605.0700000000002</v>
      </c>
      <c r="E10" s="99">
        <v>191959.29</v>
      </c>
      <c r="F10" s="100">
        <f t="shared" si="1"/>
        <v>1.3389245594619693E-2</v>
      </c>
      <c r="G10" s="100">
        <f t="shared" si="0"/>
        <v>-6.5010754405380303E-2</v>
      </c>
    </row>
    <row r="11" spans="1:7" x14ac:dyDescent="0.25">
      <c r="A11" s="192"/>
      <c r="B11" s="89" t="s">
        <v>282</v>
      </c>
      <c r="C11" s="97">
        <v>14314123.670000002</v>
      </c>
      <c r="D11" s="98">
        <v>187072.83000000002</v>
      </c>
      <c r="E11" s="99">
        <v>14127050.84</v>
      </c>
      <c r="F11" s="100">
        <f t="shared" si="1"/>
        <v>1.3069108127944517E-2</v>
      </c>
      <c r="G11" s="100">
        <f t="shared" si="0"/>
        <v>-6.5330891872055485E-2</v>
      </c>
    </row>
    <row r="12" spans="1:7" x14ac:dyDescent="0.25">
      <c r="A12" s="192"/>
      <c r="B12" s="104" t="s">
        <v>1048</v>
      </c>
      <c r="C12" s="105">
        <v>52553216.982199997</v>
      </c>
      <c r="D12" s="106">
        <v>3124016.0169999995</v>
      </c>
      <c r="E12" s="105">
        <v>49429200.9652</v>
      </c>
      <c r="F12" s="107">
        <f t="shared" si="1"/>
        <v>5.9444810354009676E-2</v>
      </c>
      <c r="G12" s="107">
        <f t="shared" si="0"/>
        <v>-1.8955189645990321E-2</v>
      </c>
    </row>
    <row r="13" spans="1:7" x14ac:dyDescent="0.25">
      <c r="A13" s="192" t="s">
        <v>1060</v>
      </c>
      <c r="B13" s="87" t="s">
        <v>854</v>
      </c>
      <c r="C13" s="94">
        <v>14480847.879999999</v>
      </c>
      <c r="D13" s="95">
        <v>1329373.95</v>
      </c>
      <c r="E13" s="94">
        <v>13151473.93</v>
      </c>
      <c r="F13" s="96">
        <f t="shared" si="1"/>
        <v>9.1802217730361249E-2</v>
      </c>
      <c r="G13" s="96">
        <f t="shared" si="0"/>
        <v>1.3402217730361252E-2</v>
      </c>
    </row>
    <row r="14" spans="1:7" x14ac:dyDescent="0.25">
      <c r="A14" s="192"/>
      <c r="B14" s="90" t="s">
        <v>351</v>
      </c>
      <c r="C14" s="94">
        <v>3392518.8400000008</v>
      </c>
      <c r="D14" s="95">
        <v>198132.88999999998</v>
      </c>
      <c r="E14" s="94">
        <v>3194385.95</v>
      </c>
      <c r="F14" s="96">
        <f t="shared" si="1"/>
        <v>5.8402885685964218E-2</v>
      </c>
      <c r="G14" s="96">
        <f t="shared" si="0"/>
        <v>-1.999711431403578E-2</v>
      </c>
    </row>
    <row r="15" spans="1:7" x14ac:dyDescent="0.25">
      <c r="A15" s="192"/>
      <c r="B15" s="89" t="s">
        <v>762</v>
      </c>
      <c r="C15" s="97">
        <v>208363.14</v>
      </c>
      <c r="D15" s="98">
        <v>0</v>
      </c>
      <c r="E15" s="99">
        <v>208363.14</v>
      </c>
      <c r="F15" s="100">
        <f t="shared" si="1"/>
        <v>0</v>
      </c>
      <c r="G15" s="100">
        <f t="shared" si="0"/>
        <v>-7.8399999999999997E-2</v>
      </c>
    </row>
    <row r="16" spans="1:7" x14ac:dyDescent="0.25">
      <c r="A16" s="192"/>
      <c r="B16" s="104" t="s">
        <v>1048</v>
      </c>
      <c r="C16" s="108">
        <v>18081729.859999999</v>
      </c>
      <c r="D16" s="109">
        <v>1527506.8399999999</v>
      </c>
      <c r="E16" s="108">
        <v>16554223.02</v>
      </c>
      <c r="F16" s="110">
        <f t="shared" si="1"/>
        <v>8.4477915101426021E-2</v>
      </c>
      <c r="G16" s="110">
        <f t="shared" si="0"/>
        <v>6.0779151014260235E-3</v>
      </c>
    </row>
    <row r="17" spans="1:7" x14ac:dyDescent="0.25">
      <c r="A17" s="192" t="s">
        <v>1061</v>
      </c>
      <c r="B17" s="90" t="s">
        <v>867</v>
      </c>
      <c r="C17" s="94">
        <v>36585824.68</v>
      </c>
      <c r="D17" s="95">
        <v>3450489.2400000007</v>
      </c>
      <c r="E17" s="94">
        <v>33135335.440000001</v>
      </c>
      <c r="F17" s="96">
        <f t="shared" si="1"/>
        <v>9.4312189766935728E-2</v>
      </c>
      <c r="G17" s="96">
        <f t="shared" si="0"/>
        <v>1.591218976693573E-2</v>
      </c>
    </row>
    <row r="18" spans="1:7" x14ac:dyDescent="0.25">
      <c r="A18" s="192"/>
      <c r="B18" s="91" t="s">
        <v>868</v>
      </c>
      <c r="C18" s="94">
        <v>35924693.510000005</v>
      </c>
      <c r="D18" s="95">
        <v>5615185.1599999992</v>
      </c>
      <c r="E18" s="94">
        <v>30309508.350000005</v>
      </c>
      <c r="F18" s="96">
        <f t="shared" si="1"/>
        <v>0.15630433029127877</v>
      </c>
      <c r="G18" s="96">
        <f t="shared" si="0"/>
        <v>7.7904330291278773E-2</v>
      </c>
    </row>
    <row r="19" spans="1:7" s="115" customFormat="1" x14ac:dyDescent="0.25">
      <c r="A19" s="192"/>
      <c r="B19" s="113" t="s">
        <v>371</v>
      </c>
      <c r="C19" s="97">
        <v>7715595.7000000002</v>
      </c>
      <c r="D19" s="101">
        <v>1572650.33</v>
      </c>
      <c r="E19" s="97">
        <v>6142945.3699999992</v>
      </c>
      <c r="F19" s="114">
        <f t="shared" si="1"/>
        <v>0.20382746726866469</v>
      </c>
      <c r="G19" s="114">
        <f t="shared" si="0"/>
        <v>0.12542746726866469</v>
      </c>
    </row>
    <row r="20" spans="1:7" s="115" customFormat="1" x14ac:dyDescent="0.25">
      <c r="A20" s="192"/>
      <c r="B20" s="113" t="s">
        <v>376</v>
      </c>
      <c r="C20" s="97">
        <v>8395269.0900000017</v>
      </c>
      <c r="D20" s="101">
        <v>1802163.61</v>
      </c>
      <c r="E20" s="97">
        <v>6593105.4800000004</v>
      </c>
      <c r="F20" s="114">
        <f t="shared" si="1"/>
        <v>0.21466418654127972</v>
      </c>
      <c r="G20" s="114">
        <f t="shared" si="0"/>
        <v>0.13626418654127972</v>
      </c>
    </row>
    <row r="21" spans="1:7" x14ac:dyDescent="0.25">
      <c r="A21" s="192"/>
      <c r="B21" s="90" t="s">
        <v>383</v>
      </c>
      <c r="C21" s="94">
        <v>22368096.310000002</v>
      </c>
      <c r="D21" s="95">
        <v>1460030.86</v>
      </c>
      <c r="E21" s="94">
        <v>20908065.449999999</v>
      </c>
      <c r="F21" s="96">
        <f t="shared" si="1"/>
        <v>6.5272915484867203E-2</v>
      </c>
      <c r="G21" s="96">
        <f t="shared" si="0"/>
        <v>-1.3127084515132795E-2</v>
      </c>
    </row>
    <row r="22" spans="1:7" x14ac:dyDescent="0.25">
      <c r="A22" s="192"/>
      <c r="B22" s="104" t="s">
        <v>1048</v>
      </c>
      <c r="C22" s="108">
        <v>110989479.29000001</v>
      </c>
      <c r="D22" s="109">
        <v>13900519.199999999</v>
      </c>
      <c r="E22" s="108">
        <v>97088960.090000004</v>
      </c>
      <c r="F22" s="110">
        <f t="shared" si="1"/>
        <v>0.12524177326465227</v>
      </c>
      <c r="G22" s="110">
        <f t="shared" si="0"/>
        <v>4.6841773264652276E-2</v>
      </c>
    </row>
    <row r="23" spans="1:7" x14ac:dyDescent="0.25">
      <c r="A23" s="192" t="s">
        <v>1062</v>
      </c>
      <c r="B23" s="90" t="s">
        <v>883</v>
      </c>
      <c r="C23" s="94">
        <v>6769454.7799999993</v>
      </c>
      <c r="D23" s="95">
        <v>674882.18</v>
      </c>
      <c r="E23" s="94">
        <v>6094572.5999999996</v>
      </c>
      <c r="F23" s="96">
        <f t="shared" si="1"/>
        <v>9.9695204700074841E-2</v>
      </c>
      <c r="G23" s="96">
        <f t="shared" si="0"/>
        <v>2.1295204700074843E-2</v>
      </c>
    </row>
    <row r="24" spans="1:7" x14ac:dyDescent="0.25">
      <c r="A24" s="192"/>
      <c r="B24" s="89" t="s">
        <v>405</v>
      </c>
      <c r="C24" s="97">
        <v>9165378.7800000012</v>
      </c>
      <c r="D24" s="98">
        <v>726300.3</v>
      </c>
      <c r="E24" s="99">
        <v>8439078.4800000004</v>
      </c>
      <c r="F24" s="100">
        <f t="shared" si="1"/>
        <v>7.9243893507694174E-2</v>
      </c>
      <c r="G24" s="100">
        <f t="shared" si="0"/>
        <v>8.438935076941767E-4</v>
      </c>
    </row>
    <row r="25" spans="1:7" x14ac:dyDescent="0.25">
      <c r="A25" s="192"/>
      <c r="B25" s="89" t="s">
        <v>407</v>
      </c>
      <c r="C25" s="97">
        <v>4247792.08</v>
      </c>
      <c r="D25" s="98">
        <v>5299.78</v>
      </c>
      <c r="E25" s="99">
        <v>4242492.3</v>
      </c>
      <c r="F25" s="100">
        <f t="shared" si="1"/>
        <v>1.2476552289254232E-3</v>
      </c>
      <c r="G25" s="100">
        <f t="shared" si="0"/>
        <v>-7.7152344771074577E-2</v>
      </c>
    </row>
    <row r="26" spans="1:7" x14ac:dyDescent="0.25">
      <c r="A26" s="192"/>
      <c r="B26" s="89" t="s">
        <v>403</v>
      </c>
      <c r="C26" s="97">
        <v>1907475.53</v>
      </c>
      <c r="D26" s="98">
        <v>84228.57</v>
      </c>
      <c r="E26" s="99">
        <v>1823246.96</v>
      </c>
      <c r="F26" s="100">
        <f t="shared" si="1"/>
        <v>4.415709070721343E-2</v>
      </c>
      <c r="G26" s="100">
        <f t="shared" si="0"/>
        <v>-3.4242909292786568E-2</v>
      </c>
    </row>
    <row r="27" spans="1:7" x14ac:dyDescent="0.25">
      <c r="A27" s="192"/>
      <c r="B27" s="89" t="s">
        <v>402</v>
      </c>
      <c r="C27" s="97">
        <v>740899.07000000007</v>
      </c>
      <c r="D27" s="98">
        <v>0</v>
      </c>
      <c r="E27" s="99">
        <v>740899.07000000007</v>
      </c>
      <c r="F27" s="100">
        <f t="shared" si="1"/>
        <v>0</v>
      </c>
      <c r="G27" s="100">
        <f t="shared" si="0"/>
        <v>-7.8399999999999997E-2</v>
      </c>
    </row>
    <row r="28" spans="1:7" x14ac:dyDescent="0.25">
      <c r="A28" s="192"/>
      <c r="B28" s="104" t="s">
        <v>1048</v>
      </c>
      <c r="C28" s="108">
        <v>22831000.240000002</v>
      </c>
      <c r="D28" s="109">
        <v>1490710.8299999998</v>
      </c>
      <c r="E28" s="108">
        <v>21340289.410000004</v>
      </c>
      <c r="F28" s="110">
        <f t="shared" si="1"/>
        <v>6.5293277312847148E-2</v>
      </c>
      <c r="G28" s="110">
        <f t="shared" si="0"/>
        <v>-1.310672268715285E-2</v>
      </c>
    </row>
    <row r="29" spans="1:7" x14ac:dyDescent="0.25">
      <c r="A29" s="192" t="s">
        <v>1063</v>
      </c>
      <c r="B29" s="89" t="s">
        <v>424</v>
      </c>
      <c r="C29" s="97">
        <v>6847701.4500000002</v>
      </c>
      <c r="D29" s="98">
        <v>213453.93</v>
      </c>
      <c r="E29" s="99">
        <v>6634247.5199999996</v>
      </c>
      <c r="F29" s="100">
        <f t="shared" si="1"/>
        <v>3.1171617448362908E-2</v>
      </c>
      <c r="G29" s="100">
        <f t="shared" si="0"/>
        <v>-4.7228382551637089E-2</v>
      </c>
    </row>
    <row r="30" spans="1:7" x14ac:dyDescent="0.25">
      <c r="A30" s="192"/>
      <c r="B30" s="89" t="s">
        <v>1049</v>
      </c>
      <c r="C30" s="97">
        <v>2739634.21</v>
      </c>
      <c r="D30" s="98">
        <v>0</v>
      </c>
      <c r="E30" s="99">
        <v>2739634.21</v>
      </c>
      <c r="F30" s="100">
        <f t="shared" si="1"/>
        <v>0</v>
      </c>
      <c r="G30" s="100">
        <f t="shared" si="0"/>
        <v>-7.8399999999999997E-2</v>
      </c>
    </row>
    <row r="31" spans="1:7" x14ac:dyDescent="0.25">
      <c r="A31" s="192"/>
      <c r="B31" s="90" t="s">
        <v>602</v>
      </c>
      <c r="C31" s="94">
        <v>3169345.1899999995</v>
      </c>
      <c r="D31" s="95">
        <v>4337.8900000000003</v>
      </c>
      <c r="E31" s="94">
        <v>3165007.3</v>
      </c>
      <c r="F31" s="96">
        <f t="shared" si="1"/>
        <v>1.3687022838935385E-3</v>
      </c>
      <c r="G31" s="96">
        <f t="shared" si="0"/>
        <v>-7.7031297716106464E-2</v>
      </c>
    </row>
    <row r="32" spans="1:7" x14ac:dyDescent="0.25">
      <c r="A32" s="192"/>
      <c r="B32" s="89" t="s">
        <v>431</v>
      </c>
      <c r="C32" s="97">
        <v>1070535.29</v>
      </c>
      <c r="D32" s="98">
        <v>0</v>
      </c>
      <c r="E32" s="99">
        <v>1070535.29</v>
      </c>
      <c r="F32" s="100">
        <f t="shared" si="1"/>
        <v>0</v>
      </c>
      <c r="G32" s="100">
        <f t="shared" si="0"/>
        <v>-7.8399999999999997E-2</v>
      </c>
    </row>
    <row r="33" spans="1:7" x14ac:dyDescent="0.25">
      <c r="A33" s="192"/>
      <c r="B33" s="89" t="s">
        <v>1050</v>
      </c>
      <c r="C33" s="97">
        <v>26563.579999999998</v>
      </c>
      <c r="D33" s="98">
        <v>0</v>
      </c>
      <c r="E33" s="99">
        <v>26563.579999999998</v>
      </c>
      <c r="F33" s="100">
        <f t="shared" si="1"/>
        <v>0</v>
      </c>
      <c r="G33" s="100">
        <f t="shared" si="0"/>
        <v>-7.8399999999999997E-2</v>
      </c>
    </row>
    <row r="34" spans="1:7" x14ac:dyDescent="0.25">
      <c r="A34" s="192"/>
      <c r="B34" s="90" t="s">
        <v>436</v>
      </c>
      <c r="C34" s="94">
        <v>12623979.199999999</v>
      </c>
      <c r="D34" s="95">
        <v>711078.55</v>
      </c>
      <c r="E34" s="94">
        <v>11912900.65</v>
      </c>
      <c r="F34" s="96">
        <f t="shared" si="1"/>
        <v>5.6327607859176454E-2</v>
      </c>
      <c r="G34" s="96">
        <f t="shared" si="0"/>
        <v>-2.2072392140823544E-2</v>
      </c>
    </row>
    <row r="35" spans="1:7" x14ac:dyDescent="0.25">
      <c r="A35" s="192"/>
      <c r="B35" s="104" t="s">
        <v>1048</v>
      </c>
      <c r="C35" s="108">
        <v>26477758.919999998</v>
      </c>
      <c r="D35" s="109">
        <v>928870.36999999976</v>
      </c>
      <c r="E35" s="108">
        <v>25548888.549999997</v>
      </c>
      <c r="F35" s="110">
        <f t="shared" si="1"/>
        <v>3.5081155199218041E-2</v>
      </c>
      <c r="G35" s="110">
        <f t="shared" si="0"/>
        <v>-4.3318844800781957E-2</v>
      </c>
    </row>
    <row r="36" spans="1:7" x14ac:dyDescent="0.25">
      <c r="A36" s="192" t="s">
        <v>1051</v>
      </c>
      <c r="B36" s="89" t="s">
        <v>913</v>
      </c>
      <c r="C36" s="97">
        <v>11158155.910000002</v>
      </c>
      <c r="D36" s="98">
        <v>502808.64999999997</v>
      </c>
      <c r="E36" s="99">
        <v>10655347.260000002</v>
      </c>
      <c r="F36" s="100">
        <f t="shared" si="1"/>
        <v>4.5061984619643107E-2</v>
      </c>
      <c r="G36" s="100">
        <f t="shared" ref="G36:G56" si="2">F36-$G$3</f>
        <v>-3.333801538035689E-2</v>
      </c>
    </row>
    <row r="37" spans="1:7" x14ac:dyDescent="0.25">
      <c r="A37" s="192"/>
      <c r="B37" s="104" t="s">
        <v>1048</v>
      </c>
      <c r="C37" s="108">
        <v>11158155.910000002</v>
      </c>
      <c r="D37" s="109">
        <v>502808.64999999997</v>
      </c>
      <c r="E37" s="108">
        <v>10655347.260000002</v>
      </c>
      <c r="F37" s="110">
        <f t="shared" si="1"/>
        <v>4.5061984619643107E-2</v>
      </c>
      <c r="G37" s="110">
        <f t="shared" si="2"/>
        <v>-3.333801538035689E-2</v>
      </c>
    </row>
    <row r="38" spans="1:7" x14ac:dyDescent="0.25">
      <c r="A38" s="192" t="s">
        <v>1064</v>
      </c>
      <c r="B38" s="90" t="s">
        <v>919</v>
      </c>
      <c r="C38" s="94">
        <v>32255757.390000001</v>
      </c>
      <c r="D38" s="95">
        <v>2115520.5</v>
      </c>
      <c r="E38" s="94">
        <v>30140236.889999997</v>
      </c>
      <c r="F38" s="96">
        <f t="shared" si="1"/>
        <v>6.558582625797707E-2</v>
      </c>
      <c r="G38" s="96">
        <f t="shared" si="2"/>
        <v>-1.2814173742022927E-2</v>
      </c>
    </row>
    <row r="39" spans="1:7" x14ac:dyDescent="0.25">
      <c r="A39" s="192"/>
      <c r="B39" s="89" t="s">
        <v>468</v>
      </c>
      <c r="C39" s="97">
        <v>782264.9</v>
      </c>
      <c r="D39" s="98">
        <v>5937.1299999999992</v>
      </c>
      <c r="E39" s="99">
        <v>776327.77</v>
      </c>
      <c r="F39" s="100">
        <f t="shared" si="1"/>
        <v>7.5896668762717064E-3</v>
      </c>
      <c r="G39" s="100">
        <f t="shared" si="2"/>
        <v>-7.0810333123728295E-2</v>
      </c>
    </row>
    <row r="40" spans="1:7" x14ac:dyDescent="0.25">
      <c r="A40" s="192"/>
      <c r="B40" s="104" t="s">
        <v>1048</v>
      </c>
      <c r="C40" s="108">
        <v>33038022.290000003</v>
      </c>
      <c r="D40" s="109">
        <v>2121457.63</v>
      </c>
      <c r="E40" s="108">
        <v>30916564.659999996</v>
      </c>
      <c r="F40" s="110">
        <f t="shared" si="1"/>
        <v>6.4212609682817667E-2</v>
      </c>
      <c r="G40" s="110">
        <f t="shared" si="2"/>
        <v>-1.418739031718233E-2</v>
      </c>
    </row>
    <row r="41" spans="1:7" x14ac:dyDescent="0.25">
      <c r="A41" s="192" t="s">
        <v>1065</v>
      </c>
      <c r="B41" s="90" t="s">
        <v>507</v>
      </c>
      <c r="C41" s="94">
        <v>9523120.3499999996</v>
      </c>
      <c r="D41" s="95">
        <v>377078.25</v>
      </c>
      <c r="E41" s="94">
        <v>9146042.1000000015</v>
      </c>
      <c r="F41" s="96">
        <f t="shared" si="1"/>
        <v>3.9596081551148306E-2</v>
      </c>
      <c r="G41" s="96">
        <f t="shared" si="2"/>
        <v>-3.8803918448851692E-2</v>
      </c>
    </row>
    <row r="42" spans="1:7" x14ac:dyDescent="0.25">
      <c r="A42" s="192"/>
      <c r="B42" s="89" t="s">
        <v>515</v>
      </c>
      <c r="C42" s="97">
        <v>3810979.85</v>
      </c>
      <c r="D42" s="98">
        <v>56242.87</v>
      </c>
      <c r="E42" s="99">
        <v>3754736.98</v>
      </c>
      <c r="F42" s="100">
        <f t="shared" si="1"/>
        <v>1.4758112667533522E-2</v>
      </c>
      <c r="G42" s="100">
        <f t="shared" si="2"/>
        <v>-6.3641887332466479E-2</v>
      </c>
    </row>
    <row r="43" spans="1:7" x14ac:dyDescent="0.25">
      <c r="A43" s="192"/>
      <c r="B43" s="89" t="s">
        <v>1052</v>
      </c>
      <c r="C43" s="97">
        <v>732092.55</v>
      </c>
      <c r="D43" s="98">
        <v>0</v>
      </c>
      <c r="E43" s="99">
        <v>732092.55</v>
      </c>
      <c r="F43" s="100">
        <f t="shared" si="1"/>
        <v>0</v>
      </c>
      <c r="G43" s="100">
        <f t="shared" si="2"/>
        <v>-7.8399999999999997E-2</v>
      </c>
    </row>
    <row r="44" spans="1:7" x14ac:dyDescent="0.25">
      <c r="A44" s="192"/>
      <c r="B44" s="89" t="s">
        <v>225</v>
      </c>
      <c r="C44" s="97">
        <v>2899977.54</v>
      </c>
      <c r="D44" s="98">
        <v>113302.68</v>
      </c>
      <c r="E44" s="99">
        <v>2786674.8599999994</v>
      </c>
      <c r="F44" s="100">
        <f t="shared" si="1"/>
        <v>3.9070192247075128E-2</v>
      </c>
      <c r="G44" s="100">
        <f t="shared" si="2"/>
        <v>-3.932980775292487E-2</v>
      </c>
    </row>
    <row r="45" spans="1:7" x14ac:dyDescent="0.25">
      <c r="A45" s="192"/>
      <c r="B45" s="89" t="s">
        <v>517</v>
      </c>
      <c r="C45" s="97">
        <v>684739.54</v>
      </c>
      <c r="D45" s="98">
        <v>4047.72</v>
      </c>
      <c r="E45" s="99">
        <v>680691.82000000007</v>
      </c>
      <c r="F45" s="100">
        <f t="shared" si="1"/>
        <v>5.9113279773503362E-3</v>
      </c>
      <c r="G45" s="100">
        <f t="shared" si="2"/>
        <v>-7.2488672022649664E-2</v>
      </c>
    </row>
    <row r="46" spans="1:7" x14ac:dyDescent="0.25">
      <c r="A46" s="192"/>
      <c r="B46" s="89" t="s">
        <v>1053</v>
      </c>
      <c r="C46" s="97">
        <v>53714.100000000006</v>
      </c>
      <c r="D46" s="98">
        <v>0</v>
      </c>
      <c r="E46" s="99">
        <v>53714.100000000006</v>
      </c>
      <c r="F46" s="100">
        <f t="shared" si="1"/>
        <v>0</v>
      </c>
      <c r="G46" s="100">
        <f t="shared" si="2"/>
        <v>-7.8399999999999997E-2</v>
      </c>
    </row>
    <row r="47" spans="1:7" x14ac:dyDescent="0.25">
      <c r="A47" s="192"/>
      <c r="B47" s="89" t="s">
        <v>514</v>
      </c>
      <c r="C47" s="97">
        <v>1758471.89</v>
      </c>
      <c r="D47" s="98">
        <v>59958.86</v>
      </c>
      <c r="E47" s="99">
        <v>1698513.03</v>
      </c>
      <c r="F47" s="100">
        <f t="shared" si="1"/>
        <v>3.4097138737884516E-2</v>
      </c>
      <c r="G47" s="100">
        <f t="shared" si="2"/>
        <v>-4.4302861262115481E-2</v>
      </c>
    </row>
    <row r="48" spans="1:7" x14ac:dyDescent="0.25">
      <c r="A48" s="192"/>
      <c r="B48" s="89" t="s">
        <v>520</v>
      </c>
      <c r="C48" s="97">
        <v>2685196.59</v>
      </c>
      <c r="D48" s="98">
        <v>0</v>
      </c>
      <c r="E48" s="99">
        <v>2685196.59</v>
      </c>
      <c r="F48" s="100">
        <f t="shared" si="1"/>
        <v>0</v>
      </c>
      <c r="G48" s="100">
        <f t="shared" si="2"/>
        <v>-7.8399999999999997E-2</v>
      </c>
    </row>
    <row r="49" spans="1:7" x14ac:dyDescent="0.25">
      <c r="A49" s="192"/>
      <c r="B49" s="104" t="s">
        <v>1048</v>
      </c>
      <c r="C49" s="108">
        <v>22148292.410000004</v>
      </c>
      <c r="D49" s="109">
        <v>610630.38</v>
      </c>
      <c r="E49" s="108">
        <v>21537662.030000001</v>
      </c>
      <c r="F49" s="110">
        <f t="shared" si="1"/>
        <v>2.757008841567845E-2</v>
      </c>
      <c r="G49" s="110">
        <f t="shared" si="2"/>
        <v>-5.0829911584321548E-2</v>
      </c>
    </row>
    <row r="50" spans="1:7" x14ac:dyDescent="0.25">
      <c r="A50" s="192" t="s">
        <v>1066</v>
      </c>
      <c r="B50" s="89" t="s">
        <v>935</v>
      </c>
      <c r="C50" s="97">
        <v>7115195.7800000012</v>
      </c>
      <c r="D50" s="98">
        <v>241762.83000000002</v>
      </c>
      <c r="E50" s="99">
        <v>6873432.9499999993</v>
      </c>
      <c r="F50" s="100">
        <f t="shared" si="1"/>
        <v>3.3978380563970928E-2</v>
      </c>
      <c r="G50" s="100">
        <f t="shared" si="2"/>
        <v>-4.4421619436029069E-2</v>
      </c>
    </row>
    <row r="51" spans="1:7" x14ac:dyDescent="0.25">
      <c r="A51" s="192"/>
      <c r="B51" s="104" t="s">
        <v>1048</v>
      </c>
      <c r="C51" s="108">
        <v>7115195.7800000012</v>
      </c>
      <c r="D51" s="109">
        <v>241762.83000000002</v>
      </c>
      <c r="E51" s="108">
        <v>6873432.9499999993</v>
      </c>
      <c r="F51" s="110">
        <f t="shared" si="1"/>
        <v>3.3978380563970928E-2</v>
      </c>
      <c r="G51" s="110">
        <f t="shared" si="2"/>
        <v>-4.4421619436029069E-2</v>
      </c>
    </row>
    <row r="52" spans="1:7" x14ac:dyDescent="0.25">
      <c r="A52" s="192"/>
      <c r="B52" s="89" t="s">
        <v>758</v>
      </c>
      <c r="C52" s="97">
        <v>337356.11</v>
      </c>
      <c r="D52" s="98">
        <v>0</v>
      </c>
      <c r="E52" s="99">
        <v>337356.11</v>
      </c>
      <c r="F52" s="100">
        <f t="shared" si="1"/>
        <v>0</v>
      </c>
      <c r="G52" s="100">
        <f t="shared" si="2"/>
        <v>-7.8399999999999997E-2</v>
      </c>
    </row>
    <row r="53" spans="1:7" x14ac:dyDescent="0.25">
      <c r="A53" s="192"/>
      <c r="B53" s="89" t="s">
        <v>759</v>
      </c>
      <c r="C53" s="97">
        <v>1201249.99</v>
      </c>
      <c r="D53" s="98">
        <v>0</v>
      </c>
      <c r="E53" s="99">
        <v>1201249.99</v>
      </c>
      <c r="F53" s="100">
        <f t="shared" si="1"/>
        <v>0</v>
      </c>
      <c r="G53" s="100">
        <f t="shared" si="2"/>
        <v>-7.8399999999999997E-2</v>
      </c>
    </row>
    <row r="54" spans="1:7" x14ac:dyDescent="0.25">
      <c r="A54" s="92"/>
      <c r="B54" s="117" t="s">
        <v>756</v>
      </c>
      <c r="C54" s="118">
        <v>310014442.14220005</v>
      </c>
      <c r="D54" s="119">
        <v>24757375.807</v>
      </c>
      <c r="E54" s="118">
        <v>285257066.33519995</v>
      </c>
      <c r="F54" s="120">
        <f t="shared" si="1"/>
        <v>7.985878217778021E-2</v>
      </c>
      <c r="G54" s="120">
        <f t="shared" si="2"/>
        <v>1.4587821777802129E-3</v>
      </c>
    </row>
    <row r="55" spans="1:7" s="62" customFormat="1" x14ac:dyDescent="0.25">
      <c r="A55" s="93"/>
      <c r="B55" s="111" t="s">
        <v>273</v>
      </c>
      <c r="C55" s="97">
        <v>738549.49</v>
      </c>
      <c r="D55" s="101">
        <v>21219.47</v>
      </c>
      <c r="E55" s="97">
        <v>717330.0199999999</v>
      </c>
      <c r="F55" s="112">
        <f t="shared" si="1"/>
        <v>2.8731277033310253E-2</v>
      </c>
      <c r="G55" s="112">
        <f t="shared" si="2"/>
        <v>-4.9668722966689741E-2</v>
      </c>
    </row>
    <row r="56" spans="1:7" s="62" customFormat="1" x14ac:dyDescent="0.25">
      <c r="A56" s="93"/>
      <c r="B56" s="111" t="s">
        <v>325</v>
      </c>
      <c r="C56" s="97">
        <v>3344434.8699999996</v>
      </c>
      <c r="D56" s="101">
        <v>287873.58999999997</v>
      </c>
      <c r="E56" s="97">
        <v>3056561.28</v>
      </c>
      <c r="F56" s="102">
        <f t="shared" si="1"/>
        <v>8.6075406216536671E-2</v>
      </c>
      <c r="G56" s="102">
        <f t="shared" si="2"/>
        <v>7.6754062165366732E-3</v>
      </c>
    </row>
    <row r="57" spans="1:7" x14ac:dyDescent="0.25">
      <c r="D57" s="103"/>
    </row>
  </sheetData>
  <autoFilter ref="A1:F56" xr:uid="{83711F22-8F11-4F7F-809E-1E4074B7AEA9}"/>
  <mergeCells count="17">
    <mergeCell ref="C1:C3"/>
    <mergeCell ref="D1:D3"/>
    <mergeCell ref="E1:E3"/>
    <mergeCell ref="F1:F3"/>
    <mergeCell ref="G1:G2"/>
    <mergeCell ref="A52:A53"/>
    <mergeCell ref="A1:A3"/>
    <mergeCell ref="B1:B3"/>
    <mergeCell ref="A4:A12"/>
    <mergeCell ref="A13:A16"/>
    <mergeCell ref="A17:A22"/>
    <mergeCell ref="A23:A28"/>
    <mergeCell ref="A29:A35"/>
    <mergeCell ref="A36:A37"/>
    <mergeCell ref="A38:A40"/>
    <mergeCell ref="A41:A49"/>
    <mergeCell ref="A50:A51"/>
  </mergeCells>
  <pageMargins left="0.511811024" right="0.511811024" top="0.78740157499999996" bottom="0.78740157499999996" header="0.31496062000000002" footer="0.3149606200000000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01E37B-C48C-4B66-BB24-2CDDBEEACCB4}">
  <dimension ref="A1:C17"/>
  <sheetViews>
    <sheetView workbookViewId="0"/>
  </sheetViews>
  <sheetFormatPr defaultRowHeight="15" x14ac:dyDescent="0.25"/>
  <cols>
    <col min="1" max="1" width="5.140625" bestFit="1" customWidth="1"/>
    <col min="2" max="2" width="13.7109375" bestFit="1" customWidth="1"/>
    <col min="3" max="3" width="16.28515625" bestFit="1" customWidth="1"/>
  </cols>
  <sheetData>
    <row r="1" spans="1:3" x14ac:dyDescent="0.25">
      <c r="A1" s="83" t="s">
        <v>1038</v>
      </c>
      <c r="B1" s="83" t="s">
        <v>1039</v>
      </c>
      <c r="C1" s="83" t="s">
        <v>0</v>
      </c>
    </row>
    <row r="2" spans="1:3" ht="15.75" x14ac:dyDescent="0.25">
      <c r="A2" s="34">
        <v>2017</v>
      </c>
      <c r="B2" s="34" t="s">
        <v>1040</v>
      </c>
      <c r="C2" s="84" t="s">
        <v>267</v>
      </c>
    </row>
    <row r="3" spans="1:3" ht="15.75" x14ac:dyDescent="0.25">
      <c r="A3" s="34">
        <v>2017</v>
      </c>
      <c r="B3" s="34" t="s">
        <v>1040</v>
      </c>
      <c r="C3" s="84" t="s">
        <v>436</v>
      </c>
    </row>
    <row r="4" spans="1:3" ht="15.75" x14ac:dyDescent="0.25">
      <c r="A4" s="34">
        <v>2017</v>
      </c>
      <c r="B4" s="34" t="s">
        <v>1040</v>
      </c>
      <c r="C4" s="84" t="s">
        <v>386</v>
      </c>
    </row>
    <row r="5" spans="1:3" ht="15.75" x14ac:dyDescent="0.25">
      <c r="A5" s="34">
        <v>2018</v>
      </c>
      <c r="B5" s="34" t="s">
        <v>1040</v>
      </c>
      <c r="C5" s="84" t="s">
        <v>506</v>
      </c>
    </row>
    <row r="6" spans="1:3" ht="15.75" x14ac:dyDescent="0.25">
      <c r="A6" s="34">
        <v>2018</v>
      </c>
      <c r="B6" s="34" t="s">
        <v>1040</v>
      </c>
      <c r="C6" s="84" t="s">
        <v>429</v>
      </c>
    </row>
    <row r="7" spans="1:3" ht="15.75" x14ac:dyDescent="0.25">
      <c r="A7" s="34">
        <v>2018</v>
      </c>
      <c r="B7" s="34" t="s">
        <v>1040</v>
      </c>
      <c r="C7" s="84" t="s">
        <v>225</v>
      </c>
    </row>
    <row r="8" spans="1:3" ht="15.75" x14ac:dyDescent="0.25">
      <c r="A8" s="34">
        <v>2019</v>
      </c>
      <c r="B8" s="34" t="s">
        <v>1040</v>
      </c>
      <c r="C8" s="84" t="s">
        <v>586</v>
      </c>
    </row>
    <row r="9" spans="1:3" ht="15.75" x14ac:dyDescent="0.25">
      <c r="A9" s="34">
        <v>2019</v>
      </c>
      <c r="B9" s="34" t="s">
        <v>1040</v>
      </c>
      <c r="C9" s="84" t="s">
        <v>225</v>
      </c>
    </row>
    <row r="10" spans="1:3" ht="15.75" x14ac:dyDescent="0.25">
      <c r="A10" s="34">
        <v>2020</v>
      </c>
      <c r="B10" s="34" t="s">
        <v>1040</v>
      </c>
      <c r="C10" s="84" t="s">
        <v>417</v>
      </c>
    </row>
    <row r="11" spans="1:3" ht="15.75" x14ac:dyDescent="0.25">
      <c r="A11" s="34">
        <v>2020</v>
      </c>
      <c r="B11" s="34" t="s">
        <v>1040</v>
      </c>
      <c r="C11" s="84" t="s">
        <v>282</v>
      </c>
    </row>
    <row r="12" spans="1:3" ht="15.75" x14ac:dyDescent="0.25">
      <c r="A12" s="34">
        <v>2021</v>
      </c>
      <c r="B12" s="34" t="s">
        <v>1040</v>
      </c>
      <c r="C12" s="84" t="s">
        <v>400</v>
      </c>
    </row>
    <row r="13" spans="1:3" ht="15.75" x14ac:dyDescent="0.25">
      <c r="A13" s="34">
        <v>2021</v>
      </c>
      <c r="B13" s="34" t="s">
        <v>1040</v>
      </c>
      <c r="C13" s="84" t="s">
        <v>526</v>
      </c>
    </row>
    <row r="14" spans="1:3" ht="15.75" x14ac:dyDescent="0.25">
      <c r="A14" s="34">
        <v>2022</v>
      </c>
      <c r="B14" s="34" t="s">
        <v>1040</v>
      </c>
      <c r="C14" s="84" t="s">
        <v>595</v>
      </c>
    </row>
    <row r="15" spans="1:3" ht="15.75" x14ac:dyDescent="0.25">
      <c r="A15" s="34">
        <v>2022</v>
      </c>
      <c r="B15" s="34" t="s">
        <v>1040</v>
      </c>
      <c r="C15" s="84" t="s">
        <v>212</v>
      </c>
    </row>
    <row r="16" spans="1:3" ht="15.75" x14ac:dyDescent="0.25">
      <c r="A16" s="34">
        <v>2024</v>
      </c>
      <c r="B16" s="34" t="s">
        <v>1040</v>
      </c>
      <c r="C16" s="84" t="s">
        <v>282</v>
      </c>
    </row>
    <row r="17" spans="1:3" x14ac:dyDescent="0.25">
      <c r="A17" s="34">
        <v>2024</v>
      </c>
      <c r="B17" s="34" t="s">
        <v>1040</v>
      </c>
      <c r="C17" s="34" t="s">
        <v>567</v>
      </c>
    </row>
  </sheetData>
  <pageMargins left="0.511811024" right="0.511811024" top="0.78740157499999996" bottom="0.78740157499999996" header="0.31496062000000002" footer="0.31496062000000002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701623-F5AE-42E8-9C91-38C23E4EDE8D}">
  <dimension ref="A1:J457"/>
  <sheetViews>
    <sheetView showGridLines="0"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cols>
    <col min="1" max="1" width="43" bestFit="1" customWidth="1"/>
    <col min="2" max="2" width="14.28515625" bestFit="1" customWidth="1"/>
    <col min="3" max="4" width="30.85546875" bestFit="1" customWidth="1"/>
    <col min="5" max="5" width="23.85546875" bestFit="1" customWidth="1"/>
    <col min="6" max="6" width="23.5703125" style="4" bestFit="1" customWidth="1"/>
    <col min="7" max="7" width="11" style="4" bestFit="1" customWidth="1"/>
    <col min="8" max="8" width="15.28515625" bestFit="1" customWidth="1"/>
    <col min="9" max="9" width="16.85546875" bestFit="1" customWidth="1"/>
  </cols>
  <sheetData>
    <row r="1" spans="1:8" s="62" customFormat="1" x14ac:dyDescent="0.25">
      <c r="A1" s="36" t="s">
        <v>0</v>
      </c>
      <c r="B1" s="36" t="s">
        <v>604</v>
      </c>
      <c r="C1" s="36" t="s">
        <v>1001</v>
      </c>
      <c r="D1" s="36" t="s">
        <v>1002</v>
      </c>
      <c r="E1" s="36" t="s">
        <v>1003</v>
      </c>
      <c r="F1" s="36" t="s">
        <v>1005</v>
      </c>
      <c r="G1" s="36" t="s">
        <v>1007</v>
      </c>
      <c r="H1" s="62" t="s">
        <v>1664</v>
      </c>
    </row>
    <row r="2" spans="1:8" x14ac:dyDescent="0.25">
      <c r="A2" s="34" t="s">
        <v>203</v>
      </c>
      <c r="B2" s="34">
        <v>723000</v>
      </c>
      <c r="C2" s="34"/>
      <c r="D2" s="34"/>
      <c r="E2" s="34">
        <f t="shared" ref="E2:E65" si="0">SUM(C2:D2)</f>
        <v>0</v>
      </c>
      <c r="F2" s="34">
        <v>6</v>
      </c>
      <c r="G2" s="34" t="s">
        <v>1008</v>
      </c>
      <c r="H2" s="150"/>
    </row>
    <row r="3" spans="1:8" x14ac:dyDescent="0.25">
      <c r="A3" s="34" t="s">
        <v>255</v>
      </c>
      <c r="B3" s="34">
        <v>753000</v>
      </c>
      <c r="C3" s="34"/>
      <c r="D3" s="34"/>
      <c r="E3" s="34">
        <f t="shared" si="0"/>
        <v>0</v>
      </c>
      <c r="F3" s="34">
        <v>6</v>
      </c>
      <c r="G3" s="34" t="s">
        <v>1008</v>
      </c>
      <c r="H3" s="150"/>
    </row>
    <row r="4" spans="1:8" x14ac:dyDescent="0.25">
      <c r="A4" s="34" t="s">
        <v>195</v>
      </c>
      <c r="B4" s="34">
        <v>720301</v>
      </c>
      <c r="C4" s="34"/>
      <c r="D4" s="34"/>
      <c r="E4" s="34">
        <f t="shared" si="0"/>
        <v>0</v>
      </c>
      <c r="F4" s="34">
        <v>6</v>
      </c>
      <c r="G4" s="34" t="s">
        <v>1008</v>
      </c>
      <c r="H4" s="150"/>
    </row>
    <row r="5" spans="1:8" x14ac:dyDescent="0.25">
      <c r="A5" s="34" t="s">
        <v>291</v>
      </c>
      <c r="B5" s="34">
        <v>771100</v>
      </c>
      <c r="C5" s="34">
        <v>5</v>
      </c>
      <c r="D5" s="34"/>
      <c r="E5" s="34">
        <f t="shared" si="0"/>
        <v>5</v>
      </c>
      <c r="F5" s="34">
        <v>4</v>
      </c>
      <c r="G5" s="34" t="s">
        <v>1009</v>
      </c>
      <c r="H5" s="150"/>
    </row>
    <row r="6" spans="1:8" x14ac:dyDescent="0.25">
      <c r="A6" s="34" t="s">
        <v>248</v>
      </c>
      <c r="B6" s="34">
        <v>751212</v>
      </c>
      <c r="C6" s="34">
        <v>5</v>
      </c>
      <c r="D6" s="34"/>
      <c r="E6" s="34">
        <f t="shared" si="0"/>
        <v>5</v>
      </c>
      <c r="F6" s="34">
        <v>4</v>
      </c>
      <c r="G6" s="34" t="s">
        <v>1009</v>
      </c>
      <c r="H6" s="150"/>
    </row>
    <row r="7" spans="1:8" x14ac:dyDescent="0.25">
      <c r="A7" s="34" t="s">
        <v>315</v>
      </c>
      <c r="B7" s="34">
        <v>781000</v>
      </c>
      <c r="C7" s="34">
        <v>5</v>
      </c>
      <c r="D7" s="34"/>
      <c r="E7" s="34">
        <f t="shared" si="0"/>
        <v>5</v>
      </c>
      <c r="F7" s="34">
        <v>4</v>
      </c>
      <c r="G7" s="34" t="s">
        <v>1009</v>
      </c>
      <c r="H7" s="150"/>
    </row>
    <row r="8" spans="1:8" x14ac:dyDescent="0.25">
      <c r="A8" s="34" t="s">
        <v>292</v>
      </c>
      <c r="B8" s="34">
        <v>771200</v>
      </c>
      <c r="C8" s="34"/>
      <c r="D8" s="34"/>
      <c r="E8" s="34">
        <f t="shared" si="0"/>
        <v>0</v>
      </c>
      <c r="F8" s="34">
        <v>4</v>
      </c>
      <c r="G8" s="34" t="s">
        <v>1009</v>
      </c>
      <c r="H8" s="150"/>
    </row>
    <row r="9" spans="1:8" x14ac:dyDescent="0.25">
      <c r="A9" s="34" t="s">
        <v>249</v>
      </c>
      <c r="B9" s="34">
        <v>751213</v>
      </c>
      <c r="C9" s="34"/>
      <c r="D9" s="34"/>
      <c r="E9" s="34">
        <f t="shared" si="0"/>
        <v>0</v>
      </c>
      <c r="F9" s="34">
        <v>4</v>
      </c>
      <c r="G9" s="34" t="s">
        <v>1009</v>
      </c>
      <c r="H9" s="150"/>
    </row>
    <row r="10" spans="1:8" x14ac:dyDescent="0.25">
      <c r="A10" s="34" t="s">
        <v>233</v>
      </c>
      <c r="B10" s="34">
        <v>744030</v>
      </c>
      <c r="C10" s="34"/>
      <c r="D10" s="34"/>
      <c r="E10" s="34">
        <f t="shared" si="0"/>
        <v>0</v>
      </c>
      <c r="F10" s="34">
        <v>4</v>
      </c>
      <c r="G10" s="34" t="s">
        <v>1009</v>
      </c>
      <c r="H10" s="150"/>
    </row>
    <row r="11" spans="1:8" x14ac:dyDescent="0.25">
      <c r="A11" s="34" t="s">
        <v>577</v>
      </c>
      <c r="B11" s="34">
        <v>791904</v>
      </c>
      <c r="C11" s="34"/>
      <c r="D11" s="34"/>
      <c r="E11" s="34">
        <f t="shared" si="0"/>
        <v>0</v>
      </c>
      <c r="F11" s="34">
        <v>4</v>
      </c>
      <c r="G11" s="34" t="s">
        <v>1009</v>
      </c>
      <c r="H11" s="150"/>
    </row>
    <row r="12" spans="1:8" x14ac:dyDescent="0.25">
      <c r="A12" s="34" t="s">
        <v>758</v>
      </c>
      <c r="B12" s="34">
        <v>770100</v>
      </c>
      <c r="C12" s="34"/>
      <c r="D12" s="34"/>
      <c r="E12" s="34">
        <f t="shared" si="0"/>
        <v>0</v>
      </c>
      <c r="F12" s="34">
        <v>4</v>
      </c>
      <c r="G12" s="34" t="s">
        <v>1009</v>
      </c>
      <c r="H12" s="150"/>
    </row>
    <row r="13" spans="1:8" x14ac:dyDescent="0.25">
      <c r="A13" s="34" t="s">
        <v>759</v>
      </c>
      <c r="B13" s="34">
        <v>770200</v>
      </c>
      <c r="C13" s="34"/>
      <c r="D13" s="34"/>
      <c r="E13" s="34">
        <f t="shared" si="0"/>
        <v>0</v>
      </c>
      <c r="F13" s="34">
        <v>4</v>
      </c>
      <c r="G13" s="34" t="s">
        <v>1009</v>
      </c>
      <c r="H13" s="150"/>
    </row>
    <row r="14" spans="1:8" x14ac:dyDescent="0.25">
      <c r="A14" s="34" t="s">
        <v>339</v>
      </c>
      <c r="B14" s="34">
        <v>782000</v>
      </c>
      <c r="C14" s="34"/>
      <c r="D14" s="34"/>
      <c r="E14" s="34">
        <f t="shared" si="0"/>
        <v>0</v>
      </c>
      <c r="F14" s="34">
        <v>4</v>
      </c>
      <c r="G14" s="34" t="s">
        <v>1009</v>
      </c>
      <c r="H14" s="150"/>
    </row>
    <row r="15" spans="1:8" x14ac:dyDescent="0.25">
      <c r="A15" s="34" t="s">
        <v>361</v>
      </c>
      <c r="B15" s="34">
        <v>783000</v>
      </c>
      <c r="C15" s="34"/>
      <c r="D15" s="34"/>
      <c r="E15" s="34">
        <f t="shared" si="0"/>
        <v>0</v>
      </c>
      <c r="F15" s="34">
        <v>4</v>
      </c>
      <c r="G15" s="34" t="s">
        <v>1009</v>
      </c>
      <c r="H15" s="150"/>
    </row>
    <row r="16" spans="1:8" x14ac:dyDescent="0.25">
      <c r="A16" s="34" t="s">
        <v>389</v>
      </c>
      <c r="B16" s="34">
        <v>784000</v>
      </c>
      <c r="C16" s="34"/>
      <c r="D16" s="34"/>
      <c r="E16" s="34">
        <f t="shared" si="0"/>
        <v>0</v>
      </c>
      <c r="F16" s="34">
        <v>4</v>
      </c>
      <c r="G16" s="34" t="s">
        <v>1009</v>
      </c>
      <c r="H16" s="150"/>
    </row>
    <row r="17" spans="1:8" x14ac:dyDescent="0.25">
      <c r="A17" s="34" t="s">
        <v>465</v>
      </c>
      <c r="B17" s="34">
        <v>787000</v>
      </c>
      <c r="C17" s="34"/>
      <c r="D17" s="34"/>
      <c r="E17" s="34">
        <f t="shared" si="0"/>
        <v>0</v>
      </c>
      <c r="F17" s="34">
        <v>4</v>
      </c>
      <c r="G17" s="34" t="s">
        <v>1009</v>
      </c>
      <c r="H17" s="150"/>
    </row>
    <row r="18" spans="1:8" x14ac:dyDescent="0.25">
      <c r="A18" s="34" t="s">
        <v>235</v>
      </c>
      <c r="B18" s="34">
        <v>746000</v>
      </c>
      <c r="C18" s="34"/>
      <c r="D18" s="34"/>
      <c r="E18" s="34">
        <f t="shared" si="0"/>
        <v>0</v>
      </c>
      <c r="F18" s="34">
        <v>4</v>
      </c>
      <c r="G18" s="34" t="s">
        <v>1009</v>
      </c>
      <c r="H18" s="150"/>
    </row>
    <row r="19" spans="1:8" x14ac:dyDescent="0.25">
      <c r="A19" s="34" t="s">
        <v>437</v>
      </c>
      <c r="B19" s="34">
        <v>785800</v>
      </c>
      <c r="C19" s="34"/>
      <c r="D19" s="34"/>
      <c r="E19" s="34">
        <f t="shared" si="0"/>
        <v>0</v>
      </c>
      <c r="F19" s="34">
        <v>4</v>
      </c>
      <c r="G19" s="34" t="s">
        <v>1009</v>
      </c>
      <c r="H19" s="150"/>
    </row>
    <row r="20" spans="1:8" x14ac:dyDescent="0.25">
      <c r="A20" s="34" t="s">
        <v>282</v>
      </c>
      <c r="B20" s="34">
        <v>765720</v>
      </c>
      <c r="C20" s="34">
        <v>5</v>
      </c>
      <c r="D20" s="34"/>
      <c r="E20" s="34">
        <f t="shared" si="0"/>
        <v>5</v>
      </c>
      <c r="F20" s="34">
        <v>8</v>
      </c>
      <c r="G20" s="34" t="s">
        <v>1010</v>
      </c>
      <c r="H20" s="150"/>
    </row>
    <row r="21" spans="1:8" x14ac:dyDescent="0.25">
      <c r="A21" s="34" t="s">
        <v>221</v>
      </c>
      <c r="B21" s="34">
        <v>740015</v>
      </c>
      <c r="C21" s="34">
        <v>5</v>
      </c>
      <c r="D21" s="34"/>
      <c r="E21" s="34">
        <f t="shared" si="0"/>
        <v>5</v>
      </c>
      <c r="F21" s="34">
        <v>10</v>
      </c>
      <c r="G21" s="34" t="s">
        <v>1006</v>
      </c>
      <c r="H21" s="150">
        <v>135697666.84999999</v>
      </c>
    </row>
    <row r="22" spans="1:8" x14ac:dyDescent="0.25">
      <c r="A22" s="34" t="s">
        <v>545</v>
      </c>
      <c r="B22" s="34">
        <v>791540</v>
      </c>
      <c r="C22" s="34">
        <v>5</v>
      </c>
      <c r="D22" s="34"/>
      <c r="E22" s="34">
        <f t="shared" si="0"/>
        <v>5</v>
      </c>
      <c r="F22" s="34">
        <v>10</v>
      </c>
      <c r="G22" s="34" t="s">
        <v>1006</v>
      </c>
      <c r="H22" s="150">
        <v>4888331.55</v>
      </c>
    </row>
    <row r="23" spans="1:8" x14ac:dyDescent="0.25">
      <c r="A23" s="34" t="s">
        <v>285</v>
      </c>
      <c r="B23" s="34">
        <v>765741</v>
      </c>
      <c r="C23" s="34">
        <v>5</v>
      </c>
      <c r="D23" s="34"/>
      <c r="E23" s="34">
        <f t="shared" si="0"/>
        <v>5</v>
      </c>
      <c r="F23" s="34">
        <v>10</v>
      </c>
      <c r="G23" s="34" t="s">
        <v>1006</v>
      </c>
      <c r="H23" s="150">
        <v>65311554.349999994</v>
      </c>
    </row>
    <row r="24" spans="1:8" x14ac:dyDescent="0.25">
      <c r="A24" s="34" t="s">
        <v>224</v>
      </c>
      <c r="B24" s="34">
        <v>741000</v>
      </c>
      <c r="C24" s="34"/>
      <c r="D24" s="34"/>
      <c r="E24" s="34">
        <f t="shared" si="0"/>
        <v>0</v>
      </c>
      <c r="F24" s="34">
        <v>10</v>
      </c>
      <c r="G24" s="34" t="s">
        <v>1006</v>
      </c>
      <c r="H24" s="150">
        <v>188820805.03999999</v>
      </c>
    </row>
    <row r="25" spans="1:8" x14ac:dyDescent="0.25">
      <c r="A25" s="34" t="s">
        <v>547</v>
      </c>
      <c r="B25" s="34">
        <v>791580</v>
      </c>
      <c r="C25" s="34"/>
      <c r="D25" s="34"/>
      <c r="E25" s="34">
        <f t="shared" si="0"/>
        <v>0</v>
      </c>
      <c r="F25" s="34">
        <v>10</v>
      </c>
      <c r="G25" s="34" t="s">
        <v>1006</v>
      </c>
      <c r="H25" s="150">
        <v>2612589.7199999997</v>
      </c>
    </row>
    <row r="26" spans="1:8" x14ac:dyDescent="0.25">
      <c r="A26" s="34" t="s">
        <v>535</v>
      </c>
      <c r="B26" s="34">
        <v>791180</v>
      </c>
      <c r="C26" s="34"/>
      <c r="D26" s="34"/>
      <c r="E26" s="34">
        <f t="shared" si="0"/>
        <v>0</v>
      </c>
      <c r="F26" s="34">
        <v>10</v>
      </c>
      <c r="G26" s="34" t="s">
        <v>1006</v>
      </c>
      <c r="H26" s="150">
        <v>28274723.060000002</v>
      </c>
    </row>
    <row r="27" spans="1:8" x14ac:dyDescent="0.25">
      <c r="A27" s="34" t="s">
        <v>463</v>
      </c>
      <c r="B27" s="34">
        <v>786800</v>
      </c>
      <c r="C27" s="34"/>
      <c r="D27" s="34"/>
      <c r="E27" s="34">
        <f t="shared" si="0"/>
        <v>0</v>
      </c>
      <c r="F27" s="34">
        <v>10</v>
      </c>
      <c r="G27" s="34" t="s">
        <v>1006</v>
      </c>
      <c r="H27" s="150">
        <v>16712192.210000001</v>
      </c>
    </row>
    <row r="28" spans="1:8" x14ac:dyDescent="0.25">
      <c r="A28" s="34" t="s">
        <v>359</v>
      </c>
      <c r="B28" s="34">
        <v>782801</v>
      </c>
      <c r="C28" s="34"/>
      <c r="D28" s="34"/>
      <c r="E28" s="34">
        <f t="shared" si="0"/>
        <v>0</v>
      </c>
      <c r="F28" s="34">
        <v>10</v>
      </c>
      <c r="G28" s="34" t="s">
        <v>1006</v>
      </c>
      <c r="H28" s="150">
        <v>14698937.73</v>
      </c>
    </row>
    <row r="29" spans="1:8" x14ac:dyDescent="0.25">
      <c r="A29" s="34" t="s">
        <v>387</v>
      </c>
      <c r="B29" s="34">
        <v>783800</v>
      </c>
      <c r="C29" s="34"/>
      <c r="D29" s="34"/>
      <c r="E29" s="34">
        <f t="shared" si="0"/>
        <v>0</v>
      </c>
      <c r="F29" s="34">
        <v>10</v>
      </c>
      <c r="G29" s="34" t="s">
        <v>1006</v>
      </c>
      <c r="H29" s="150">
        <v>14297568.540000001</v>
      </c>
    </row>
    <row r="30" spans="1:8" x14ac:dyDescent="0.25">
      <c r="A30" s="34" t="s">
        <v>573</v>
      </c>
      <c r="B30" s="34">
        <v>791800</v>
      </c>
      <c r="C30" s="34"/>
      <c r="D30" s="34"/>
      <c r="E30" s="34">
        <f t="shared" si="0"/>
        <v>0</v>
      </c>
      <c r="F30" s="34">
        <v>10</v>
      </c>
      <c r="G30" s="34" t="s">
        <v>1006</v>
      </c>
      <c r="H30" s="150">
        <v>99738800.719999999</v>
      </c>
    </row>
    <row r="31" spans="1:8" x14ac:dyDescent="0.25">
      <c r="A31" s="34" t="s">
        <v>415</v>
      </c>
      <c r="B31" s="34">
        <v>784800</v>
      </c>
      <c r="C31" s="34"/>
      <c r="D31" s="34"/>
      <c r="E31" s="34">
        <f t="shared" si="0"/>
        <v>0</v>
      </c>
      <c r="F31" s="34">
        <v>10</v>
      </c>
      <c r="G31" s="34" t="s">
        <v>1006</v>
      </c>
      <c r="H31" s="150">
        <v>16014538.51</v>
      </c>
    </row>
    <row r="32" spans="1:8" x14ac:dyDescent="0.25">
      <c r="A32" s="34" t="s">
        <v>232</v>
      </c>
      <c r="B32" s="34">
        <v>744021</v>
      </c>
      <c r="C32" s="34"/>
      <c r="D32" s="34"/>
      <c r="E32" s="34">
        <f t="shared" si="0"/>
        <v>0</v>
      </c>
      <c r="F32" s="34">
        <v>10</v>
      </c>
      <c r="G32" s="34" t="s">
        <v>1006</v>
      </c>
      <c r="H32" s="150">
        <v>7981568.8399999999</v>
      </c>
    </row>
    <row r="33" spans="1:10" x14ac:dyDescent="0.25">
      <c r="A33" s="34" t="s">
        <v>207</v>
      </c>
      <c r="B33" s="34">
        <v>731040</v>
      </c>
      <c r="C33" s="34"/>
      <c r="D33" s="34"/>
      <c r="E33" s="34">
        <f t="shared" si="0"/>
        <v>0</v>
      </c>
      <c r="F33" s="34">
        <v>10</v>
      </c>
      <c r="G33" s="34" t="s">
        <v>1006</v>
      </c>
      <c r="H33" s="150">
        <v>6598424.2599999998</v>
      </c>
    </row>
    <row r="34" spans="1:10" x14ac:dyDescent="0.25">
      <c r="A34" s="34" t="s">
        <v>505</v>
      </c>
      <c r="B34" s="34">
        <v>788810</v>
      </c>
      <c r="C34" s="34"/>
      <c r="D34" s="34"/>
      <c r="E34" s="34">
        <f t="shared" si="0"/>
        <v>0</v>
      </c>
      <c r="F34" s="34">
        <v>10</v>
      </c>
      <c r="G34" s="34" t="s">
        <v>1006</v>
      </c>
      <c r="H34" s="154">
        <v>18677746.469999999</v>
      </c>
      <c r="I34" s="153">
        <f>SUM(H21:H34)</f>
        <v>620325447.85000002</v>
      </c>
      <c r="J34" s="62" t="s">
        <v>1665</v>
      </c>
    </row>
    <row r="35" spans="1:10" x14ac:dyDescent="0.25">
      <c r="A35" s="34" t="s">
        <v>267</v>
      </c>
      <c r="B35" s="34">
        <v>762600</v>
      </c>
      <c r="C35" s="34">
        <v>5</v>
      </c>
      <c r="D35" s="34">
        <v>5</v>
      </c>
      <c r="E35" s="34">
        <f t="shared" si="0"/>
        <v>10</v>
      </c>
      <c r="F35" s="34"/>
      <c r="G35" s="34"/>
    </row>
    <row r="36" spans="1:10" x14ac:dyDescent="0.25">
      <c r="A36" s="34" t="s">
        <v>254</v>
      </c>
      <c r="B36" s="34">
        <v>752100</v>
      </c>
      <c r="C36" s="34">
        <v>5</v>
      </c>
      <c r="D36" s="34">
        <v>5</v>
      </c>
      <c r="E36" s="34">
        <f t="shared" si="0"/>
        <v>10</v>
      </c>
      <c r="F36" s="34"/>
      <c r="G36" s="34"/>
    </row>
    <row r="37" spans="1:10" x14ac:dyDescent="0.25">
      <c r="A37" s="34" t="s">
        <v>213</v>
      </c>
      <c r="B37" s="34">
        <v>732200</v>
      </c>
      <c r="C37" s="34">
        <v>5</v>
      </c>
      <c r="D37" s="34">
        <v>5</v>
      </c>
      <c r="E37" s="34">
        <f t="shared" si="0"/>
        <v>10</v>
      </c>
      <c r="F37" s="34"/>
      <c r="G37" s="34"/>
    </row>
    <row r="38" spans="1:10" x14ac:dyDescent="0.25">
      <c r="A38" s="34" t="s">
        <v>212</v>
      </c>
      <c r="B38" s="34">
        <v>732100</v>
      </c>
      <c r="C38" s="34">
        <v>5</v>
      </c>
      <c r="D38" s="34">
        <v>5</v>
      </c>
      <c r="E38" s="34">
        <f t="shared" si="0"/>
        <v>10</v>
      </c>
      <c r="F38" s="34"/>
      <c r="G38" s="34"/>
    </row>
    <row r="39" spans="1:10" x14ac:dyDescent="0.25">
      <c r="A39" s="34" t="s">
        <v>259</v>
      </c>
      <c r="B39" s="34">
        <v>762200</v>
      </c>
      <c r="C39" s="34">
        <v>5</v>
      </c>
      <c r="D39" s="34">
        <v>5</v>
      </c>
      <c r="E39" s="34">
        <f t="shared" si="0"/>
        <v>10</v>
      </c>
      <c r="F39" s="34"/>
      <c r="G39" s="34"/>
    </row>
    <row r="40" spans="1:10" x14ac:dyDescent="0.25">
      <c r="A40" s="34" t="s">
        <v>260</v>
      </c>
      <c r="B40" s="34">
        <v>762300</v>
      </c>
      <c r="C40" s="34">
        <v>5</v>
      </c>
      <c r="D40" s="34">
        <v>5</v>
      </c>
      <c r="E40" s="34">
        <f t="shared" si="0"/>
        <v>10</v>
      </c>
      <c r="F40" s="34"/>
      <c r="G40" s="34"/>
    </row>
    <row r="41" spans="1:10" x14ac:dyDescent="0.25">
      <c r="A41" s="34" t="s">
        <v>383</v>
      </c>
      <c r="B41" s="34">
        <v>783601</v>
      </c>
      <c r="C41" s="34">
        <v>5</v>
      </c>
      <c r="D41" s="34">
        <v>5</v>
      </c>
      <c r="E41" s="34">
        <f t="shared" si="0"/>
        <v>10</v>
      </c>
      <c r="F41" s="34"/>
      <c r="G41" s="34"/>
    </row>
    <row r="42" spans="1:10" x14ac:dyDescent="0.25">
      <c r="A42" s="34" t="s">
        <v>337</v>
      </c>
      <c r="B42" s="34">
        <v>781600</v>
      </c>
      <c r="C42" s="34">
        <v>5</v>
      </c>
      <c r="D42" s="34">
        <v>5</v>
      </c>
      <c r="E42" s="34">
        <f t="shared" si="0"/>
        <v>10</v>
      </c>
      <c r="F42" s="34"/>
      <c r="G42" s="34"/>
    </row>
    <row r="43" spans="1:10" x14ac:dyDescent="0.25">
      <c r="A43" s="34" t="s">
        <v>384</v>
      </c>
      <c r="B43" s="34">
        <v>783602</v>
      </c>
      <c r="C43" s="34">
        <v>5</v>
      </c>
      <c r="D43" s="34">
        <v>5</v>
      </c>
      <c r="E43" s="34">
        <f t="shared" si="0"/>
        <v>10</v>
      </c>
      <c r="F43" s="34"/>
      <c r="G43" s="34"/>
    </row>
    <row r="44" spans="1:10" x14ac:dyDescent="0.25">
      <c r="A44" s="34" t="s">
        <v>436</v>
      </c>
      <c r="B44" s="34">
        <v>785600</v>
      </c>
      <c r="C44" s="34">
        <v>5</v>
      </c>
      <c r="D44" s="34">
        <v>5</v>
      </c>
      <c r="E44" s="34">
        <f t="shared" si="0"/>
        <v>10</v>
      </c>
      <c r="F44" s="34"/>
      <c r="G44" s="34"/>
    </row>
    <row r="45" spans="1:10" x14ac:dyDescent="0.25">
      <c r="A45" s="34" t="s">
        <v>261</v>
      </c>
      <c r="B45" s="34">
        <v>762400</v>
      </c>
      <c r="C45" s="34">
        <v>5</v>
      </c>
      <c r="D45" s="34">
        <v>5</v>
      </c>
      <c r="E45" s="34">
        <f t="shared" si="0"/>
        <v>10</v>
      </c>
      <c r="F45" s="34"/>
      <c r="G45" s="34"/>
    </row>
    <row r="46" spans="1:10" x14ac:dyDescent="0.25">
      <c r="A46" s="34" t="s">
        <v>593</v>
      </c>
      <c r="B46" s="34">
        <v>795380</v>
      </c>
      <c r="C46" s="34">
        <v>5</v>
      </c>
      <c r="D46" s="34"/>
      <c r="E46" s="34">
        <f t="shared" si="0"/>
        <v>5</v>
      </c>
      <c r="F46" s="34"/>
      <c r="G46" s="34"/>
    </row>
    <row r="47" spans="1:10" x14ac:dyDescent="0.25">
      <c r="A47" s="34" t="s">
        <v>586</v>
      </c>
      <c r="B47" s="34">
        <v>795180</v>
      </c>
      <c r="C47" s="34">
        <v>5</v>
      </c>
      <c r="D47" s="34"/>
      <c r="E47" s="34">
        <f t="shared" si="0"/>
        <v>5</v>
      </c>
      <c r="F47" s="34"/>
      <c r="G47" s="34"/>
    </row>
    <row r="48" spans="1:10" x14ac:dyDescent="0.25">
      <c r="A48" s="34" t="s">
        <v>208</v>
      </c>
      <c r="B48" s="34">
        <v>731050</v>
      </c>
      <c r="C48" s="34">
        <v>5</v>
      </c>
      <c r="D48" s="34"/>
      <c r="E48" s="34">
        <f t="shared" si="0"/>
        <v>5</v>
      </c>
      <c r="F48" s="34"/>
      <c r="G48" s="34"/>
    </row>
    <row r="49" spans="1:7" x14ac:dyDescent="0.25">
      <c r="A49" s="34" t="s">
        <v>595</v>
      </c>
      <c r="B49" s="34">
        <v>795400</v>
      </c>
      <c r="C49" s="34">
        <v>5</v>
      </c>
      <c r="D49" s="34"/>
      <c r="E49" s="34">
        <f t="shared" si="0"/>
        <v>5</v>
      </c>
      <c r="F49" s="34"/>
      <c r="G49" s="34"/>
    </row>
    <row r="50" spans="1:7" x14ac:dyDescent="0.25">
      <c r="A50" s="34" t="s">
        <v>216</v>
      </c>
      <c r="B50" s="34">
        <v>733100</v>
      </c>
      <c r="C50" s="34">
        <v>5</v>
      </c>
      <c r="D50" s="34"/>
      <c r="E50" s="34">
        <f t="shared" si="0"/>
        <v>5</v>
      </c>
      <c r="F50" s="34"/>
      <c r="G50" s="34"/>
    </row>
    <row r="51" spans="1:7" x14ac:dyDescent="0.25">
      <c r="A51" s="34" t="s">
        <v>214</v>
      </c>
      <c r="B51" s="34">
        <v>732400</v>
      </c>
      <c r="C51" s="34">
        <v>5</v>
      </c>
      <c r="D51" s="34"/>
      <c r="E51" s="34">
        <f t="shared" si="0"/>
        <v>5</v>
      </c>
      <c r="F51" s="34"/>
      <c r="G51" s="34"/>
    </row>
    <row r="52" spans="1:7" x14ac:dyDescent="0.25">
      <c r="A52" s="34" t="s">
        <v>416</v>
      </c>
      <c r="B52" s="34">
        <v>784810</v>
      </c>
      <c r="C52" s="34">
        <v>5</v>
      </c>
      <c r="D52" s="34"/>
      <c r="E52" s="34">
        <f t="shared" si="0"/>
        <v>5</v>
      </c>
      <c r="F52" s="34"/>
      <c r="G52" s="34"/>
    </row>
    <row r="53" spans="1:7" x14ac:dyDescent="0.25">
      <c r="A53" s="34" t="s">
        <v>466</v>
      </c>
      <c r="B53" s="34">
        <v>787010</v>
      </c>
      <c r="C53" s="34">
        <v>5</v>
      </c>
      <c r="D53" s="34"/>
      <c r="E53" s="34">
        <f t="shared" si="0"/>
        <v>5</v>
      </c>
      <c r="F53" s="34"/>
      <c r="G53" s="34"/>
    </row>
    <row r="54" spans="1:7" x14ac:dyDescent="0.25">
      <c r="A54" s="34" t="s">
        <v>464</v>
      </c>
      <c r="B54" s="34">
        <v>786810</v>
      </c>
      <c r="C54" s="34">
        <v>5</v>
      </c>
      <c r="D54" s="34"/>
      <c r="E54" s="34">
        <f t="shared" si="0"/>
        <v>5</v>
      </c>
      <c r="F54" s="34"/>
      <c r="G54" s="34"/>
    </row>
    <row r="55" spans="1:7" x14ac:dyDescent="0.25">
      <c r="A55" s="34" t="s">
        <v>506</v>
      </c>
      <c r="B55" s="34">
        <v>788820</v>
      </c>
      <c r="C55" s="34">
        <v>5</v>
      </c>
      <c r="D55" s="34"/>
      <c r="E55" s="34">
        <f t="shared" si="0"/>
        <v>5</v>
      </c>
      <c r="F55" s="34"/>
      <c r="G55" s="34"/>
    </row>
    <row r="56" spans="1:7" x14ac:dyDescent="0.25">
      <c r="A56" s="34" t="s">
        <v>388</v>
      </c>
      <c r="B56" s="34">
        <v>783810</v>
      </c>
      <c r="C56" s="34">
        <v>5</v>
      </c>
      <c r="D56" s="34"/>
      <c r="E56" s="34">
        <f t="shared" si="0"/>
        <v>5</v>
      </c>
      <c r="F56" s="34"/>
      <c r="G56" s="34"/>
    </row>
    <row r="57" spans="1:7" x14ac:dyDescent="0.25">
      <c r="A57" s="34" t="s">
        <v>524</v>
      </c>
      <c r="B57" s="34">
        <v>791010</v>
      </c>
      <c r="C57" s="34">
        <v>5</v>
      </c>
      <c r="D57" s="34"/>
      <c r="E57" s="34">
        <f t="shared" si="0"/>
        <v>5</v>
      </c>
      <c r="F57" s="34"/>
      <c r="G57" s="34"/>
    </row>
    <row r="58" spans="1:7" x14ac:dyDescent="0.25">
      <c r="A58" s="34" t="s">
        <v>210</v>
      </c>
      <c r="B58" s="34">
        <v>731060</v>
      </c>
      <c r="C58" s="34">
        <v>5</v>
      </c>
      <c r="D58" s="34"/>
      <c r="E58" s="34">
        <f t="shared" si="0"/>
        <v>5</v>
      </c>
      <c r="F58" s="34"/>
      <c r="G58" s="34"/>
    </row>
    <row r="59" spans="1:7" x14ac:dyDescent="0.25">
      <c r="A59" s="34" t="s">
        <v>438</v>
      </c>
      <c r="B59" s="34">
        <v>785810</v>
      </c>
      <c r="C59" s="34">
        <v>5</v>
      </c>
      <c r="D59" s="34"/>
      <c r="E59" s="34">
        <f t="shared" si="0"/>
        <v>5</v>
      </c>
      <c r="F59" s="34"/>
      <c r="G59" s="34"/>
    </row>
    <row r="60" spans="1:7" x14ac:dyDescent="0.25">
      <c r="A60" s="34" t="s">
        <v>360</v>
      </c>
      <c r="B60" s="34">
        <v>782802</v>
      </c>
      <c r="C60" s="34">
        <v>5</v>
      </c>
      <c r="D60" s="34"/>
      <c r="E60" s="34">
        <f t="shared" si="0"/>
        <v>5</v>
      </c>
      <c r="F60" s="34"/>
      <c r="G60" s="34"/>
    </row>
    <row r="61" spans="1:7" x14ac:dyDescent="0.25">
      <c r="A61" s="34" t="s">
        <v>536</v>
      </c>
      <c r="B61" s="34">
        <v>791181</v>
      </c>
      <c r="C61" s="34">
        <v>5</v>
      </c>
      <c r="D61" s="34"/>
      <c r="E61" s="34">
        <f t="shared" si="0"/>
        <v>5</v>
      </c>
      <c r="F61" s="34"/>
      <c r="G61" s="34"/>
    </row>
    <row r="62" spans="1:7" x14ac:dyDescent="0.25">
      <c r="A62" s="34" t="s">
        <v>229</v>
      </c>
      <c r="B62" s="34">
        <v>742050</v>
      </c>
      <c r="C62" s="34">
        <v>5</v>
      </c>
      <c r="D62" s="34"/>
      <c r="E62" s="34">
        <f t="shared" si="0"/>
        <v>5</v>
      </c>
      <c r="F62" s="34"/>
      <c r="G62" s="34"/>
    </row>
    <row r="63" spans="1:7" x14ac:dyDescent="0.25">
      <c r="A63" s="34" t="s">
        <v>325</v>
      </c>
      <c r="B63" s="34">
        <v>781312</v>
      </c>
      <c r="C63" s="34">
        <v>5</v>
      </c>
      <c r="D63" s="34"/>
      <c r="E63" s="34">
        <f t="shared" si="0"/>
        <v>5</v>
      </c>
      <c r="F63" s="34"/>
      <c r="G63" s="34"/>
    </row>
    <row r="64" spans="1:7" x14ac:dyDescent="0.25">
      <c r="A64" s="34" t="s">
        <v>514</v>
      </c>
      <c r="B64" s="34">
        <v>789300</v>
      </c>
      <c r="C64" s="34">
        <v>5</v>
      </c>
      <c r="D64" s="34"/>
      <c r="E64" s="34">
        <f t="shared" si="0"/>
        <v>5</v>
      </c>
      <c r="F64" s="34"/>
      <c r="G64" s="34"/>
    </row>
    <row r="65" spans="1:7" x14ac:dyDescent="0.25">
      <c r="A65" s="34" t="s">
        <v>537</v>
      </c>
      <c r="B65" s="34">
        <v>791190</v>
      </c>
      <c r="C65" s="34"/>
      <c r="D65" s="34">
        <v>5</v>
      </c>
      <c r="E65" s="34">
        <f t="shared" si="0"/>
        <v>5</v>
      </c>
      <c r="F65" s="34"/>
      <c r="G65" s="34"/>
    </row>
    <row r="66" spans="1:7" x14ac:dyDescent="0.25">
      <c r="A66" s="34" t="s">
        <v>240</v>
      </c>
      <c r="B66" s="34">
        <v>751110</v>
      </c>
      <c r="C66" s="34"/>
      <c r="D66" s="34">
        <v>5</v>
      </c>
      <c r="E66" s="34">
        <f t="shared" ref="E66:E129" si="1">SUM(C66:D66)</f>
        <v>5</v>
      </c>
      <c r="F66" s="34"/>
      <c r="G66" s="34"/>
    </row>
    <row r="67" spans="1:7" x14ac:dyDescent="0.25">
      <c r="A67" s="34" t="s">
        <v>473</v>
      </c>
      <c r="B67" s="34">
        <v>787900</v>
      </c>
      <c r="C67" s="34"/>
      <c r="D67" s="34">
        <v>5</v>
      </c>
      <c r="E67" s="34">
        <f t="shared" si="1"/>
        <v>5</v>
      </c>
      <c r="F67" s="34"/>
      <c r="G67" s="34"/>
    </row>
    <row r="68" spans="1:7" x14ac:dyDescent="0.25">
      <c r="A68" s="34" t="s">
        <v>417</v>
      </c>
      <c r="B68" s="34">
        <v>784900</v>
      </c>
      <c r="C68" s="34"/>
      <c r="D68" s="34">
        <v>5</v>
      </c>
      <c r="E68" s="34">
        <f t="shared" si="1"/>
        <v>5</v>
      </c>
      <c r="F68" s="34"/>
      <c r="G68" s="34"/>
    </row>
    <row r="69" spans="1:7" x14ac:dyDescent="0.25">
      <c r="A69" s="34" t="s">
        <v>220</v>
      </c>
      <c r="B69" s="34">
        <v>740014</v>
      </c>
      <c r="C69" s="34">
        <v>5</v>
      </c>
      <c r="D69" s="34"/>
      <c r="E69" s="34">
        <f t="shared" si="1"/>
        <v>5</v>
      </c>
      <c r="F69" s="34"/>
      <c r="G69" s="34"/>
    </row>
    <row r="70" spans="1:7" x14ac:dyDescent="0.25">
      <c r="A70" s="34" t="s">
        <v>288</v>
      </c>
      <c r="B70" s="34">
        <v>767200</v>
      </c>
      <c r="C70" s="34">
        <v>5</v>
      </c>
      <c r="D70" s="34"/>
      <c r="E70" s="34">
        <f t="shared" si="1"/>
        <v>5</v>
      </c>
      <c r="F70" s="34"/>
      <c r="G70" s="34"/>
    </row>
    <row r="71" spans="1:7" x14ac:dyDescent="0.25">
      <c r="A71" s="34" t="s">
        <v>507</v>
      </c>
      <c r="B71" s="34">
        <v>789000</v>
      </c>
      <c r="C71" s="34">
        <v>5</v>
      </c>
      <c r="D71" s="34"/>
      <c r="E71" s="34">
        <f t="shared" si="1"/>
        <v>5</v>
      </c>
      <c r="F71" s="34"/>
      <c r="G71" s="34"/>
    </row>
    <row r="72" spans="1:7" x14ac:dyDescent="0.25">
      <c r="A72" s="34" t="s">
        <v>509</v>
      </c>
      <c r="B72" s="34">
        <v>789101</v>
      </c>
      <c r="C72" s="34">
        <v>5</v>
      </c>
      <c r="D72" s="34"/>
      <c r="E72" s="34">
        <f t="shared" si="1"/>
        <v>5</v>
      </c>
      <c r="F72" s="34"/>
      <c r="G72" s="34"/>
    </row>
    <row r="73" spans="1:7" x14ac:dyDescent="0.25">
      <c r="A73" s="34" t="s">
        <v>311</v>
      </c>
      <c r="B73" s="34">
        <v>780000</v>
      </c>
      <c r="C73" s="34">
        <v>5</v>
      </c>
      <c r="D73" s="34"/>
      <c r="E73" s="34">
        <f t="shared" si="1"/>
        <v>5</v>
      </c>
      <c r="F73" s="34"/>
      <c r="G73" s="34"/>
    </row>
    <row r="74" spans="1:7" x14ac:dyDescent="0.25">
      <c r="A74" s="34" t="s">
        <v>332</v>
      </c>
      <c r="B74" s="34">
        <v>781360</v>
      </c>
      <c r="C74" s="34">
        <v>5</v>
      </c>
      <c r="D74" s="34"/>
      <c r="E74" s="34">
        <f t="shared" si="1"/>
        <v>5</v>
      </c>
      <c r="F74" s="34"/>
      <c r="G74" s="34"/>
    </row>
    <row r="75" spans="1:7" x14ac:dyDescent="0.25">
      <c r="A75" s="34" t="s">
        <v>520</v>
      </c>
      <c r="B75" s="34">
        <v>789330</v>
      </c>
      <c r="C75" s="34">
        <v>5</v>
      </c>
      <c r="D75" s="34"/>
      <c r="E75" s="34">
        <f t="shared" si="1"/>
        <v>5</v>
      </c>
      <c r="F75" s="34"/>
      <c r="G75" s="34"/>
    </row>
    <row r="76" spans="1:7" x14ac:dyDescent="0.25">
      <c r="A76" s="34" t="s">
        <v>328</v>
      </c>
      <c r="B76" s="34">
        <v>781330</v>
      </c>
      <c r="C76" s="34">
        <v>5</v>
      </c>
      <c r="D76" s="34"/>
      <c r="E76" s="34">
        <f t="shared" si="1"/>
        <v>5</v>
      </c>
      <c r="F76" s="34"/>
      <c r="G76" s="34"/>
    </row>
    <row r="77" spans="1:7" x14ac:dyDescent="0.25">
      <c r="A77" s="34" t="s">
        <v>515</v>
      </c>
      <c r="B77" s="34">
        <v>789310</v>
      </c>
      <c r="C77" s="34">
        <v>5</v>
      </c>
      <c r="D77" s="34"/>
      <c r="E77" s="34">
        <f t="shared" si="1"/>
        <v>5</v>
      </c>
      <c r="F77" s="34"/>
      <c r="G77" s="34"/>
    </row>
    <row r="78" spans="1:7" x14ac:dyDescent="0.25">
      <c r="A78" s="34" t="s">
        <v>198</v>
      </c>
      <c r="B78" s="34">
        <v>720305</v>
      </c>
      <c r="C78" s="34">
        <v>5</v>
      </c>
      <c r="D78" s="34"/>
      <c r="E78" s="34">
        <f t="shared" si="1"/>
        <v>5</v>
      </c>
      <c r="F78" s="34"/>
      <c r="G78" s="34"/>
    </row>
    <row r="79" spans="1:7" x14ac:dyDescent="0.25">
      <c r="A79" s="34" t="s">
        <v>562</v>
      </c>
      <c r="B79" s="34">
        <v>791645</v>
      </c>
      <c r="C79" s="34">
        <v>5</v>
      </c>
      <c r="D79" s="34"/>
      <c r="E79" s="34">
        <f t="shared" si="1"/>
        <v>5</v>
      </c>
      <c r="F79" s="34"/>
      <c r="G79" s="34"/>
    </row>
    <row r="80" spans="1:7" x14ac:dyDescent="0.25">
      <c r="A80" s="34" t="s">
        <v>559</v>
      </c>
      <c r="B80" s="34">
        <v>791619</v>
      </c>
      <c r="C80" s="34">
        <v>5</v>
      </c>
      <c r="D80" s="34"/>
      <c r="E80" s="34">
        <f t="shared" si="1"/>
        <v>5</v>
      </c>
      <c r="F80" s="34"/>
      <c r="G80" s="34"/>
    </row>
    <row r="81" spans="1:7" x14ac:dyDescent="0.25">
      <c r="A81" s="34" t="s">
        <v>290</v>
      </c>
      <c r="B81" s="34">
        <v>771000</v>
      </c>
      <c r="C81" s="34">
        <v>5</v>
      </c>
      <c r="D81" s="34"/>
      <c r="E81" s="34">
        <f t="shared" si="1"/>
        <v>5</v>
      </c>
      <c r="F81" s="34"/>
      <c r="G81" s="34"/>
    </row>
    <row r="82" spans="1:7" x14ac:dyDescent="0.25">
      <c r="A82" s="34" t="s">
        <v>432</v>
      </c>
      <c r="B82" s="34">
        <v>785344</v>
      </c>
      <c r="C82" s="34">
        <v>5</v>
      </c>
      <c r="D82" s="34"/>
      <c r="E82" s="34">
        <f t="shared" si="1"/>
        <v>5</v>
      </c>
      <c r="F82" s="34"/>
      <c r="G82" s="34"/>
    </row>
    <row r="83" spans="1:7" x14ac:dyDescent="0.25">
      <c r="A83" s="34" t="s">
        <v>430</v>
      </c>
      <c r="B83" s="34">
        <v>785341</v>
      </c>
      <c r="C83" s="34">
        <v>5</v>
      </c>
      <c r="D83" s="34"/>
      <c r="E83" s="34">
        <f t="shared" si="1"/>
        <v>5</v>
      </c>
      <c r="F83" s="34"/>
      <c r="G83" s="34"/>
    </row>
    <row r="84" spans="1:7" x14ac:dyDescent="0.25">
      <c r="A84" s="34" t="s">
        <v>431</v>
      </c>
      <c r="B84" s="34">
        <v>785342</v>
      </c>
      <c r="C84" s="34">
        <v>5</v>
      </c>
      <c r="D84" s="34"/>
      <c r="E84" s="34">
        <f t="shared" si="1"/>
        <v>5</v>
      </c>
      <c r="F84" s="34"/>
      <c r="G84" s="34"/>
    </row>
    <row r="85" spans="1:7" x14ac:dyDescent="0.25">
      <c r="A85" s="34" t="s">
        <v>516</v>
      </c>
      <c r="B85" s="34">
        <v>789311</v>
      </c>
      <c r="C85" s="34">
        <v>5</v>
      </c>
      <c r="D85" s="34"/>
      <c r="E85" s="34">
        <f t="shared" si="1"/>
        <v>5</v>
      </c>
      <c r="F85" s="34"/>
      <c r="G85" s="34"/>
    </row>
    <row r="86" spans="1:7" x14ac:dyDescent="0.25">
      <c r="A86" s="34" t="s">
        <v>258</v>
      </c>
      <c r="B86" s="34">
        <v>762000</v>
      </c>
      <c r="C86" s="34">
        <v>5</v>
      </c>
      <c r="D86" s="34"/>
      <c r="E86" s="34">
        <f t="shared" si="1"/>
        <v>5</v>
      </c>
      <c r="F86" s="34"/>
      <c r="G86" s="34"/>
    </row>
    <row r="87" spans="1:7" x14ac:dyDescent="0.25">
      <c r="A87" s="34" t="s">
        <v>256</v>
      </c>
      <c r="B87" s="34">
        <v>760000</v>
      </c>
      <c r="C87" s="34">
        <v>5</v>
      </c>
      <c r="D87" s="34"/>
      <c r="E87" s="34">
        <f t="shared" si="1"/>
        <v>5</v>
      </c>
      <c r="F87" s="34"/>
      <c r="G87" s="34"/>
    </row>
    <row r="88" spans="1:7" x14ac:dyDescent="0.25">
      <c r="A88" s="34" t="s">
        <v>253</v>
      </c>
      <c r="B88" s="34">
        <v>752000</v>
      </c>
      <c r="C88" s="34">
        <v>5</v>
      </c>
      <c r="D88" s="34"/>
      <c r="E88" s="34">
        <f t="shared" si="1"/>
        <v>5</v>
      </c>
      <c r="F88" s="34"/>
      <c r="G88" s="34"/>
    </row>
    <row r="89" spans="1:7" x14ac:dyDescent="0.25">
      <c r="A89" s="34" t="s">
        <v>310</v>
      </c>
      <c r="B89" s="34">
        <v>779000</v>
      </c>
      <c r="C89" s="34">
        <v>5</v>
      </c>
      <c r="D89" s="34"/>
      <c r="E89" s="34">
        <f t="shared" si="1"/>
        <v>5</v>
      </c>
      <c r="F89" s="34"/>
      <c r="G89" s="34"/>
    </row>
    <row r="90" spans="1:7" x14ac:dyDescent="0.25">
      <c r="A90" s="34" t="s">
        <v>269</v>
      </c>
      <c r="B90" s="34">
        <v>764000</v>
      </c>
      <c r="C90" s="34">
        <v>5</v>
      </c>
      <c r="D90" s="34"/>
      <c r="E90" s="34">
        <f t="shared" si="1"/>
        <v>5</v>
      </c>
      <c r="F90" s="34"/>
      <c r="G90" s="34"/>
    </row>
    <row r="91" spans="1:7" x14ac:dyDescent="0.25">
      <c r="A91" s="34" t="s">
        <v>272</v>
      </c>
      <c r="B91" s="34">
        <v>765000</v>
      </c>
      <c r="C91" s="34">
        <v>5</v>
      </c>
      <c r="D91" s="34"/>
      <c r="E91" s="34">
        <f t="shared" si="1"/>
        <v>5</v>
      </c>
      <c r="F91" s="34"/>
      <c r="G91" s="34"/>
    </row>
    <row r="92" spans="1:7" x14ac:dyDescent="0.25">
      <c r="A92" s="34" t="s">
        <v>202</v>
      </c>
      <c r="B92" s="34">
        <v>721000</v>
      </c>
      <c r="C92" s="34">
        <v>5</v>
      </c>
      <c r="D92" s="34"/>
      <c r="E92" s="34">
        <f t="shared" si="1"/>
        <v>5</v>
      </c>
      <c r="F92" s="34"/>
      <c r="G92" s="34"/>
    </row>
    <row r="93" spans="1:7" x14ac:dyDescent="0.25">
      <c r="A93" s="34" t="s">
        <v>336</v>
      </c>
      <c r="B93" s="34">
        <v>781402</v>
      </c>
      <c r="C93" s="34">
        <v>5</v>
      </c>
      <c r="D93" s="34"/>
      <c r="E93" s="34">
        <f t="shared" si="1"/>
        <v>5</v>
      </c>
      <c r="F93" s="34"/>
      <c r="G93" s="34"/>
    </row>
    <row r="94" spans="1:7" x14ac:dyDescent="0.25">
      <c r="A94" s="34" t="s">
        <v>283</v>
      </c>
      <c r="B94" s="34">
        <v>765721</v>
      </c>
      <c r="C94" s="34"/>
      <c r="D94" s="34">
        <v>5</v>
      </c>
      <c r="E94" s="34">
        <f t="shared" si="1"/>
        <v>5</v>
      </c>
      <c r="F94" s="34"/>
      <c r="G94" s="34"/>
    </row>
    <row r="95" spans="1:7" x14ac:dyDescent="0.25">
      <c r="A95" s="34" t="s">
        <v>223</v>
      </c>
      <c r="B95" s="34">
        <v>740031</v>
      </c>
      <c r="C95" s="34"/>
      <c r="D95" s="34">
        <v>5</v>
      </c>
      <c r="E95" s="34">
        <f t="shared" si="1"/>
        <v>5</v>
      </c>
      <c r="F95" s="34"/>
      <c r="G95" s="34"/>
    </row>
    <row r="96" spans="1:7" x14ac:dyDescent="0.25">
      <c r="A96" s="34" t="s">
        <v>760</v>
      </c>
      <c r="B96" s="34">
        <v>791613</v>
      </c>
      <c r="C96" s="34">
        <v>5</v>
      </c>
      <c r="D96" s="34"/>
      <c r="E96" s="34">
        <f t="shared" si="1"/>
        <v>5</v>
      </c>
      <c r="F96" s="34"/>
      <c r="G96" s="34"/>
    </row>
    <row r="97" spans="1:7" x14ac:dyDescent="0.25">
      <c r="A97" s="34" t="s">
        <v>554</v>
      </c>
      <c r="B97" s="34">
        <v>791612</v>
      </c>
      <c r="C97" s="34">
        <v>5</v>
      </c>
      <c r="D97" s="34"/>
      <c r="E97" s="34">
        <f t="shared" si="1"/>
        <v>5</v>
      </c>
      <c r="F97" s="34"/>
      <c r="G97" s="34"/>
    </row>
    <row r="98" spans="1:7" x14ac:dyDescent="0.25">
      <c r="A98" s="34" t="s">
        <v>557</v>
      </c>
      <c r="B98" s="34">
        <v>791615</v>
      </c>
      <c r="C98" s="34">
        <v>5</v>
      </c>
      <c r="D98" s="34"/>
      <c r="E98" s="34">
        <f t="shared" si="1"/>
        <v>5</v>
      </c>
      <c r="F98" s="34"/>
      <c r="G98" s="34"/>
    </row>
    <row r="99" spans="1:7" x14ac:dyDescent="0.25">
      <c r="A99" s="34" t="s">
        <v>556</v>
      </c>
      <c r="B99" s="34">
        <v>791614</v>
      </c>
      <c r="C99" s="34">
        <v>5</v>
      </c>
      <c r="D99" s="34"/>
      <c r="E99" s="34">
        <f t="shared" si="1"/>
        <v>5</v>
      </c>
      <c r="F99" s="34"/>
      <c r="G99" s="34"/>
    </row>
    <row r="100" spans="1:7" x14ac:dyDescent="0.25">
      <c r="A100" s="34" t="s">
        <v>561</v>
      </c>
      <c r="B100" s="34">
        <v>791624</v>
      </c>
      <c r="C100" s="34">
        <v>5</v>
      </c>
      <c r="D100" s="34"/>
      <c r="E100" s="34">
        <f t="shared" si="1"/>
        <v>5</v>
      </c>
      <c r="F100" s="34"/>
      <c r="G100" s="34"/>
    </row>
    <row r="101" spans="1:7" x14ac:dyDescent="0.25">
      <c r="A101" s="34" t="s">
        <v>558</v>
      </c>
      <c r="B101" s="34">
        <v>791616</v>
      </c>
      <c r="C101" s="34">
        <v>5</v>
      </c>
      <c r="D101" s="34"/>
      <c r="E101" s="34">
        <f t="shared" si="1"/>
        <v>5</v>
      </c>
      <c r="F101" s="34"/>
      <c r="G101" s="34"/>
    </row>
    <row r="102" spans="1:7" x14ac:dyDescent="0.25">
      <c r="A102" s="34" t="s">
        <v>323</v>
      </c>
      <c r="B102" s="34">
        <v>781200</v>
      </c>
      <c r="C102" s="34">
        <v>5</v>
      </c>
      <c r="D102" s="34"/>
      <c r="E102" s="34">
        <f t="shared" si="1"/>
        <v>5</v>
      </c>
      <c r="F102" s="34"/>
      <c r="G102" s="34"/>
    </row>
    <row r="103" spans="1:7" x14ac:dyDescent="0.25">
      <c r="A103" s="34" t="s">
        <v>274</v>
      </c>
      <c r="B103" s="34">
        <v>765701</v>
      </c>
      <c r="C103" s="34">
        <v>5</v>
      </c>
      <c r="D103" s="34"/>
      <c r="E103" s="34">
        <f t="shared" si="1"/>
        <v>5</v>
      </c>
      <c r="F103" s="34"/>
      <c r="G103" s="34"/>
    </row>
    <row r="104" spans="1:7" x14ac:dyDescent="0.25">
      <c r="A104" s="34" t="s">
        <v>552</v>
      </c>
      <c r="B104" s="34">
        <v>791609</v>
      </c>
      <c r="C104" s="34">
        <v>5</v>
      </c>
      <c r="D104" s="34"/>
      <c r="E104" s="34">
        <f t="shared" si="1"/>
        <v>5</v>
      </c>
      <c r="F104" s="34"/>
      <c r="G104" s="34"/>
    </row>
    <row r="105" spans="1:7" x14ac:dyDescent="0.25">
      <c r="A105" s="34" t="s">
        <v>242</v>
      </c>
      <c r="B105" s="34">
        <v>751201</v>
      </c>
      <c r="C105" s="34">
        <v>5</v>
      </c>
      <c r="D105" s="34"/>
      <c r="E105" s="34">
        <f t="shared" si="1"/>
        <v>5</v>
      </c>
      <c r="F105" s="34"/>
      <c r="G105" s="34"/>
    </row>
    <row r="106" spans="1:7" x14ac:dyDescent="0.25">
      <c r="A106" s="34" t="s">
        <v>564</v>
      </c>
      <c r="B106" s="34">
        <v>791661</v>
      </c>
      <c r="C106" s="34">
        <v>5</v>
      </c>
      <c r="D106" s="34"/>
      <c r="E106" s="34">
        <f t="shared" si="1"/>
        <v>5</v>
      </c>
      <c r="F106" s="34"/>
      <c r="G106" s="34"/>
    </row>
    <row r="107" spans="1:7" x14ac:dyDescent="0.25">
      <c r="A107" s="34" t="s">
        <v>567</v>
      </c>
      <c r="B107" s="34">
        <v>791670</v>
      </c>
      <c r="C107" s="34">
        <v>5</v>
      </c>
      <c r="D107" s="34"/>
      <c r="E107" s="34">
        <f t="shared" si="1"/>
        <v>5</v>
      </c>
      <c r="F107" s="34"/>
      <c r="G107" s="34"/>
    </row>
    <row r="108" spans="1:7" x14ac:dyDescent="0.25">
      <c r="A108" s="34" t="s">
        <v>550</v>
      </c>
      <c r="B108" s="34">
        <v>791602</v>
      </c>
      <c r="C108" s="34">
        <v>5</v>
      </c>
      <c r="D108" s="34"/>
      <c r="E108" s="34">
        <f t="shared" si="1"/>
        <v>5</v>
      </c>
      <c r="F108" s="34"/>
      <c r="G108" s="34"/>
    </row>
    <row r="109" spans="1:7" x14ac:dyDescent="0.25">
      <c r="A109" s="34" t="s">
        <v>513</v>
      </c>
      <c r="B109" s="34">
        <v>789260</v>
      </c>
      <c r="C109" s="34">
        <v>5</v>
      </c>
      <c r="D109" s="34"/>
      <c r="E109" s="34">
        <f t="shared" si="1"/>
        <v>5</v>
      </c>
      <c r="F109" s="34"/>
      <c r="G109" s="34"/>
    </row>
    <row r="110" spans="1:7" x14ac:dyDescent="0.25">
      <c r="A110" s="34" t="s">
        <v>251</v>
      </c>
      <c r="B110" s="34">
        <v>751215</v>
      </c>
      <c r="C110" s="34">
        <v>5</v>
      </c>
      <c r="D110" s="34"/>
      <c r="E110" s="34">
        <f t="shared" si="1"/>
        <v>5</v>
      </c>
      <c r="F110" s="34"/>
      <c r="G110" s="34"/>
    </row>
    <row r="111" spans="1:7" x14ac:dyDescent="0.25">
      <c r="A111" s="34" t="s">
        <v>565</v>
      </c>
      <c r="B111" s="34">
        <v>791665</v>
      </c>
      <c r="C111" s="34">
        <v>5</v>
      </c>
      <c r="D111" s="34"/>
      <c r="E111" s="34">
        <f t="shared" si="1"/>
        <v>5</v>
      </c>
      <c r="F111" s="34"/>
      <c r="G111" s="34"/>
    </row>
    <row r="112" spans="1:7" x14ac:dyDescent="0.25">
      <c r="A112" s="34" t="s">
        <v>551</v>
      </c>
      <c r="B112" s="34">
        <v>791604</v>
      </c>
      <c r="C112" s="34">
        <v>5</v>
      </c>
      <c r="D112" s="34"/>
      <c r="E112" s="34">
        <f t="shared" si="1"/>
        <v>5</v>
      </c>
      <c r="F112" s="34"/>
      <c r="G112" s="34"/>
    </row>
    <row r="113" spans="1:7" x14ac:dyDescent="0.25">
      <c r="A113" s="34" t="s">
        <v>275</v>
      </c>
      <c r="B113" s="34">
        <v>765703</v>
      </c>
      <c r="C113" s="34">
        <v>5</v>
      </c>
      <c r="D113" s="34"/>
      <c r="E113" s="34">
        <f t="shared" si="1"/>
        <v>5</v>
      </c>
      <c r="F113" s="34"/>
      <c r="G113" s="34"/>
    </row>
    <row r="114" spans="1:7" x14ac:dyDescent="0.25">
      <c r="A114" s="34" t="s">
        <v>307</v>
      </c>
      <c r="B114" s="34">
        <v>773200</v>
      </c>
      <c r="C114" s="34">
        <v>5</v>
      </c>
      <c r="D114" s="34"/>
      <c r="E114" s="34">
        <f t="shared" si="1"/>
        <v>5</v>
      </c>
      <c r="F114" s="34"/>
      <c r="G114" s="34"/>
    </row>
    <row r="115" spans="1:7" x14ac:dyDescent="0.25">
      <c r="A115" s="34" t="s">
        <v>276</v>
      </c>
      <c r="B115" s="34">
        <v>765704</v>
      </c>
      <c r="C115" s="34">
        <v>5</v>
      </c>
      <c r="D115" s="34"/>
      <c r="E115" s="34">
        <f t="shared" si="1"/>
        <v>5</v>
      </c>
      <c r="F115" s="34"/>
      <c r="G115" s="34"/>
    </row>
    <row r="116" spans="1:7" x14ac:dyDescent="0.25">
      <c r="A116" s="34" t="s">
        <v>287</v>
      </c>
      <c r="B116" s="34">
        <v>767100</v>
      </c>
      <c r="C116" s="34">
        <v>5</v>
      </c>
      <c r="D116" s="34"/>
      <c r="E116" s="34">
        <f t="shared" si="1"/>
        <v>5</v>
      </c>
      <c r="F116" s="34"/>
      <c r="G116" s="34"/>
    </row>
    <row r="117" spans="1:7" x14ac:dyDescent="0.25">
      <c r="A117" s="34" t="s">
        <v>278</v>
      </c>
      <c r="B117" s="34">
        <v>765706</v>
      </c>
      <c r="C117" s="34">
        <v>5</v>
      </c>
      <c r="D117" s="34"/>
      <c r="E117" s="34">
        <f t="shared" si="1"/>
        <v>5</v>
      </c>
      <c r="F117" s="34"/>
      <c r="G117" s="34"/>
    </row>
    <row r="118" spans="1:7" x14ac:dyDescent="0.25">
      <c r="A118" s="34" t="s">
        <v>266</v>
      </c>
      <c r="B118" s="34">
        <v>762500</v>
      </c>
      <c r="C118" s="34">
        <v>5</v>
      </c>
      <c r="D118" s="34"/>
      <c r="E118" s="34">
        <f t="shared" si="1"/>
        <v>5</v>
      </c>
      <c r="F118" s="34"/>
      <c r="G118" s="34"/>
    </row>
    <row r="119" spans="1:7" x14ac:dyDescent="0.25">
      <c r="A119" s="34" t="s">
        <v>271</v>
      </c>
      <c r="B119" s="34">
        <v>764200</v>
      </c>
      <c r="C119" s="34">
        <v>5</v>
      </c>
      <c r="D119" s="34"/>
      <c r="E119" s="34">
        <f t="shared" si="1"/>
        <v>5</v>
      </c>
      <c r="F119" s="34"/>
      <c r="G119" s="34"/>
    </row>
    <row r="120" spans="1:7" x14ac:dyDescent="0.25">
      <c r="A120" s="34" t="s">
        <v>277</v>
      </c>
      <c r="B120" s="34">
        <v>765705</v>
      </c>
      <c r="C120" s="34">
        <v>5</v>
      </c>
      <c r="D120" s="34"/>
      <c r="E120" s="34">
        <f t="shared" si="1"/>
        <v>5</v>
      </c>
      <c r="F120" s="34"/>
      <c r="G120" s="34"/>
    </row>
    <row r="121" spans="1:7" x14ac:dyDescent="0.25">
      <c r="A121" s="34" t="s">
        <v>582</v>
      </c>
      <c r="B121" s="34">
        <v>795120</v>
      </c>
      <c r="C121" s="34"/>
      <c r="D121" s="34"/>
      <c r="E121" s="34">
        <f t="shared" si="1"/>
        <v>0</v>
      </c>
      <c r="F121" s="34"/>
      <c r="G121" s="34"/>
    </row>
    <row r="122" spans="1:7" x14ac:dyDescent="0.25">
      <c r="A122" s="34" t="s">
        <v>487</v>
      </c>
      <c r="B122" s="34">
        <v>788200</v>
      </c>
      <c r="C122" s="34"/>
      <c r="D122" s="34"/>
      <c r="E122" s="34">
        <f t="shared" si="1"/>
        <v>0</v>
      </c>
      <c r="F122" s="34"/>
      <c r="G122" s="34"/>
    </row>
    <row r="123" spans="1:7" x14ac:dyDescent="0.25">
      <c r="A123" s="34" t="s">
        <v>583</v>
      </c>
      <c r="B123" s="34">
        <v>795130</v>
      </c>
      <c r="C123" s="34"/>
      <c r="D123" s="34"/>
      <c r="E123" s="34">
        <f t="shared" si="1"/>
        <v>0</v>
      </c>
      <c r="F123" s="34"/>
      <c r="G123" s="34"/>
    </row>
    <row r="124" spans="1:7" x14ac:dyDescent="0.25">
      <c r="A124" s="34" t="s">
        <v>400</v>
      </c>
      <c r="B124" s="34">
        <v>784200</v>
      </c>
      <c r="C124" s="34"/>
      <c r="D124" s="34"/>
      <c r="E124" s="34">
        <f t="shared" si="1"/>
        <v>0</v>
      </c>
      <c r="F124" s="34"/>
      <c r="G124" s="34"/>
    </row>
    <row r="125" spans="1:7" x14ac:dyDescent="0.25">
      <c r="A125" s="34" t="s">
        <v>584</v>
      </c>
      <c r="B125" s="34">
        <v>795140</v>
      </c>
      <c r="C125" s="34"/>
      <c r="D125" s="34"/>
      <c r="E125" s="34">
        <f t="shared" si="1"/>
        <v>0</v>
      </c>
      <c r="F125" s="34"/>
      <c r="G125" s="34"/>
    </row>
    <row r="126" spans="1:7" x14ac:dyDescent="0.25">
      <c r="A126" s="34" t="s">
        <v>453</v>
      </c>
      <c r="B126" s="34">
        <v>786200</v>
      </c>
      <c r="C126" s="34"/>
      <c r="D126" s="34"/>
      <c r="E126" s="34">
        <f t="shared" si="1"/>
        <v>0</v>
      </c>
      <c r="F126" s="34"/>
      <c r="G126" s="34"/>
    </row>
    <row r="127" spans="1:7" x14ac:dyDescent="0.25">
      <c r="A127" s="34" t="s">
        <v>766</v>
      </c>
      <c r="B127" s="34">
        <v>701002</v>
      </c>
      <c r="C127" s="34"/>
      <c r="D127" s="34"/>
      <c r="E127" s="34">
        <f t="shared" si="1"/>
        <v>0</v>
      </c>
      <c r="F127" s="34"/>
      <c r="G127" s="34"/>
    </row>
    <row r="128" spans="1:7" x14ac:dyDescent="0.25">
      <c r="A128" s="34" t="s">
        <v>761</v>
      </c>
      <c r="B128" s="34">
        <v>701004</v>
      </c>
      <c r="C128" s="34"/>
      <c r="D128" s="34"/>
      <c r="E128" s="34">
        <f t="shared" si="1"/>
        <v>0</v>
      </c>
      <c r="F128" s="34"/>
      <c r="G128" s="34"/>
    </row>
    <row r="129" spans="1:7" x14ac:dyDescent="0.25">
      <c r="A129" s="34" t="s">
        <v>763</v>
      </c>
      <c r="B129" s="34">
        <v>701030</v>
      </c>
      <c r="C129" s="34"/>
      <c r="D129" s="34"/>
      <c r="E129" s="34">
        <f t="shared" si="1"/>
        <v>0</v>
      </c>
      <c r="F129" s="34"/>
      <c r="G129" s="34"/>
    </row>
    <row r="130" spans="1:7" x14ac:dyDescent="0.25">
      <c r="A130" s="34" t="s">
        <v>764</v>
      </c>
      <c r="B130" s="34">
        <v>701010</v>
      </c>
      <c r="C130" s="34"/>
      <c r="D130" s="34"/>
      <c r="E130" s="34">
        <f t="shared" ref="E130:E193" si="2">SUM(C130:D130)</f>
        <v>0</v>
      </c>
      <c r="F130" s="34"/>
      <c r="G130" s="34"/>
    </row>
    <row r="131" spans="1:7" x14ac:dyDescent="0.25">
      <c r="A131" s="34" t="s">
        <v>379</v>
      </c>
      <c r="B131" s="34">
        <v>783351</v>
      </c>
      <c r="C131" s="34"/>
      <c r="D131" s="34"/>
      <c r="E131" s="34">
        <f t="shared" si="2"/>
        <v>0</v>
      </c>
      <c r="F131" s="34"/>
      <c r="G131" s="34"/>
    </row>
    <row r="132" spans="1:7" x14ac:dyDescent="0.25">
      <c r="A132" s="34" t="s">
        <v>375</v>
      </c>
      <c r="B132" s="34">
        <v>783323</v>
      </c>
      <c r="C132" s="34"/>
      <c r="D132" s="34"/>
      <c r="E132" s="34">
        <f t="shared" si="2"/>
        <v>0</v>
      </c>
      <c r="F132" s="34"/>
      <c r="G132" s="34"/>
    </row>
    <row r="133" spans="1:7" x14ac:dyDescent="0.25">
      <c r="A133" s="34" t="s">
        <v>499</v>
      </c>
      <c r="B133" s="34">
        <v>788343</v>
      </c>
      <c r="C133" s="34"/>
      <c r="D133" s="34"/>
      <c r="E133" s="34">
        <f t="shared" si="2"/>
        <v>0</v>
      </c>
      <c r="F133" s="34"/>
      <c r="G133" s="34"/>
    </row>
    <row r="134" spans="1:7" x14ac:dyDescent="0.25">
      <c r="A134" s="34" t="s">
        <v>353</v>
      </c>
      <c r="B134" s="34">
        <v>782341</v>
      </c>
      <c r="C134" s="34"/>
      <c r="D134" s="34"/>
      <c r="E134" s="34">
        <f t="shared" si="2"/>
        <v>0</v>
      </c>
      <c r="F134" s="34"/>
      <c r="G134" s="34"/>
    </row>
    <row r="135" spans="1:7" x14ac:dyDescent="0.25">
      <c r="A135" s="34" t="s">
        <v>333</v>
      </c>
      <c r="B135" s="34">
        <v>781361</v>
      </c>
      <c r="C135" s="34"/>
      <c r="D135" s="34"/>
      <c r="E135" s="34">
        <f t="shared" si="2"/>
        <v>0</v>
      </c>
      <c r="F135" s="34"/>
      <c r="G135" s="34"/>
    </row>
    <row r="136" spans="1:7" x14ac:dyDescent="0.25">
      <c r="A136" s="34" t="s">
        <v>455</v>
      </c>
      <c r="B136" s="34">
        <v>786311</v>
      </c>
      <c r="C136" s="34"/>
      <c r="D136" s="34"/>
      <c r="E136" s="34">
        <f t="shared" si="2"/>
        <v>0</v>
      </c>
      <c r="F136" s="34"/>
      <c r="G136" s="34"/>
    </row>
    <row r="137" spans="1:7" x14ac:dyDescent="0.25">
      <c r="A137" s="34" t="s">
        <v>374</v>
      </c>
      <c r="B137" s="34">
        <v>783322</v>
      </c>
      <c r="C137" s="34"/>
      <c r="D137" s="34"/>
      <c r="E137" s="34">
        <f t="shared" si="2"/>
        <v>0</v>
      </c>
      <c r="F137" s="34"/>
      <c r="G137" s="34"/>
    </row>
    <row r="138" spans="1:7" x14ac:dyDescent="0.25">
      <c r="A138" s="34" t="s">
        <v>494</v>
      </c>
      <c r="B138" s="34">
        <v>788321</v>
      </c>
      <c r="C138" s="34"/>
      <c r="D138" s="34"/>
      <c r="E138" s="34">
        <f t="shared" si="2"/>
        <v>0</v>
      </c>
      <c r="F138" s="34"/>
      <c r="G138" s="34"/>
    </row>
    <row r="139" spans="1:7" x14ac:dyDescent="0.25">
      <c r="A139" s="34" t="s">
        <v>489</v>
      </c>
      <c r="B139" s="34">
        <v>788311</v>
      </c>
      <c r="C139" s="34"/>
      <c r="D139" s="34"/>
      <c r="E139" s="34">
        <f t="shared" si="2"/>
        <v>0</v>
      </c>
      <c r="F139" s="34"/>
      <c r="G139" s="34"/>
    </row>
    <row r="140" spans="1:7" x14ac:dyDescent="0.25">
      <c r="A140" s="34" t="s">
        <v>490</v>
      </c>
      <c r="B140" s="34">
        <v>788313</v>
      </c>
      <c r="C140" s="34"/>
      <c r="D140" s="34"/>
      <c r="E140" s="34">
        <f t="shared" si="2"/>
        <v>0</v>
      </c>
      <c r="F140" s="34"/>
      <c r="G140" s="34"/>
    </row>
    <row r="141" spans="1:7" x14ac:dyDescent="0.25">
      <c r="A141" s="34" t="s">
        <v>497</v>
      </c>
      <c r="B141" s="34">
        <v>788341</v>
      </c>
      <c r="C141" s="34"/>
      <c r="D141" s="34"/>
      <c r="E141" s="34">
        <f t="shared" si="2"/>
        <v>0</v>
      </c>
      <c r="F141" s="34"/>
      <c r="G141" s="34"/>
    </row>
    <row r="142" spans="1:7" x14ac:dyDescent="0.25">
      <c r="A142" s="34" t="s">
        <v>498</v>
      </c>
      <c r="B142" s="34">
        <v>788342</v>
      </c>
      <c r="C142" s="34"/>
      <c r="D142" s="34"/>
      <c r="E142" s="34">
        <f t="shared" si="2"/>
        <v>0</v>
      </c>
      <c r="F142" s="34"/>
      <c r="G142" s="34"/>
    </row>
    <row r="143" spans="1:7" x14ac:dyDescent="0.25">
      <c r="A143" s="34" t="s">
        <v>406</v>
      </c>
      <c r="B143" s="34">
        <v>784322</v>
      </c>
      <c r="C143" s="34"/>
      <c r="D143" s="34"/>
      <c r="E143" s="34">
        <f t="shared" si="2"/>
        <v>0</v>
      </c>
      <c r="F143" s="34"/>
      <c r="G143" s="34"/>
    </row>
    <row r="144" spans="1:7" x14ac:dyDescent="0.25">
      <c r="A144" s="34" t="s">
        <v>491</v>
      </c>
      <c r="B144" s="34">
        <v>788315</v>
      </c>
      <c r="C144" s="34"/>
      <c r="D144" s="34"/>
      <c r="E144" s="34">
        <f t="shared" si="2"/>
        <v>0</v>
      </c>
      <c r="F144" s="34"/>
      <c r="G144" s="34"/>
    </row>
    <row r="145" spans="1:7" x14ac:dyDescent="0.25">
      <c r="A145" s="34" t="s">
        <v>352</v>
      </c>
      <c r="B145" s="34">
        <v>782340</v>
      </c>
      <c r="C145" s="34"/>
      <c r="D145" s="34"/>
      <c r="E145" s="34">
        <f t="shared" si="2"/>
        <v>0</v>
      </c>
      <c r="F145" s="34"/>
      <c r="G145" s="34"/>
    </row>
    <row r="146" spans="1:7" x14ac:dyDescent="0.25">
      <c r="A146" s="34" t="s">
        <v>197</v>
      </c>
      <c r="B146" s="34">
        <v>720304</v>
      </c>
      <c r="C146" s="34"/>
      <c r="D146" s="34"/>
      <c r="E146" s="34">
        <f t="shared" si="2"/>
        <v>0</v>
      </c>
      <c r="F146" s="34"/>
      <c r="G146" s="34"/>
    </row>
    <row r="147" spans="1:7" x14ac:dyDescent="0.25">
      <c r="A147" s="34" t="s">
        <v>404</v>
      </c>
      <c r="B147" s="34">
        <v>784315</v>
      </c>
      <c r="C147" s="34"/>
      <c r="D147" s="34"/>
      <c r="E147" s="34">
        <f t="shared" si="2"/>
        <v>0</v>
      </c>
      <c r="F147" s="34"/>
      <c r="G147" s="34"/>
    </row>
    <row r="148" spans="1:7" x14ac:dyDescent="0.25">
      <c r="A148" s="34" t="s">
        <v>331</v>
      </c>
      <c r="B148" s="34">
        <v>781335</v>
      </c>
      <c r="C148" s="34"/>
      <c r="D148" s="34"/>
      <c r="E148" s="34">
        <f t="shared" si="2"/>
        <v>0</v>
      </c>
      <c r="F148" s="34"/>
      <c r="G148" s="34"/>
    </row>
    <row r="149" spans="1:7" x14ac:dyDescent="0.25">
      <c r="A149" s="34" t="s">
        <v>492</v>
      </c>
      <c r="B149" s="34">
        <v>788316</v>
      </c>
      <c r="C149" s="34"/>
      <c r="D149" s="34"/>
      <c r="E149" s="34">
        <f t="shared" si="2"/>
        <v>0</v>
      </c>
      <c r="F149" s="34"/>
      <c r="G149" s="34"/>
    </row>
    <row r="150" spans="1:7" x14ac:dyDescent="0.25">
      <c r="A150" s="34" t="s">
        <v>372</v>
      </c>
      <c r="B150" s="34">
        <v>783311</v>
      </c>
      <c r="C150" s="34"/>
      <c r="D150" s="34"/>
      <c r="E150" s="34">
        <f t="shared" si="2"/>
        <v>0</v>
      </c>
      <c r="F150" s="34"/>
      <c r="G150" s="34"/>
    </row>
    <row r="151" spans="1:7" x14ac:dyDescent="0.25">
      <c r="A151" s="34" t="s">
        <v>457</v>
      </c>
      <c r="B151" s="34">
        <v>786313</v>
      </c>
      <c r="C151" s="34"/>
      <c r="D151" s="34"/>
      <c r="E151" s="34">
        <f t="shared" si="2"/>
        <v>0</v>
      </c>
      <c r="F151" s="34"/>
      <c r="G151" s="34"/>
    </row>
    <row r="152" spans="1:7" x14ac:dyDescent="0.25">
      <c r="A152" s="34" t="s">
        <v>458</v>
      </c>
      <c r="B152" s="34">
        <v>786314</v>
      </c>
      <c r="C152" s="34"/>
      <c r="D152" s="34"/>
      <c r="E152" s="34">
        <f t="shared" si="2"/>
        <v>0</v>
      </c>
      <c r="F152" s="34"/>
      <c r="G152" s="34"/>
    </row>
    <row r="153" spans="1:7" x14ac:dyDescent="0.25">
      <c r="A153" s="34" t="s">
        <v>459</v>
      </c>
      <c r="B153" s="34">
        <v>786323</v>
      </c>
      <c r="C153" s="34"/>
      <c r="D153" s="34"/>
      <c r="E153" s="34">
        <f t="shared" si="2"/>
        <v>0</v>
      </c>
      <c r="F153" s="34"/>
      <c r="G153" s="34"/>
    </row>
    <row r="154" spans="1:7" x14ac:dyDescent="0.25">
      <c r="A154" s="34" t="s">
        <v>334</v>
      </c>
      <c r="B154" s="34">
        <v>781362</v>
      </c>
      <c r="C154" s="34"/>
      <c r="D154" s="34"/>
      <c r="E154" s="34">
        <f t="shared" si="2"/>
        <v>0</v>
      </c>
      <c r="F154" s="34"/>
      <c r="G154" s="34"/>
    </row>
    <row r="155" spans="1:7" x14ac:dyDescent="0.25">
      <c r="A155" s="34" t="s">
        <v>493</v>
      </c>
      <c r="B155" s="34">
        <v>788317</v>
      </c>
      <c r="C155" s="34"/>
      <c r="D155" s="34"/>
      <c r="E155" s="34">
        <f t="shared" si="2"/>
        <v>0</v>
      </c>
      <c r="F155" s="34"/>
      <c r="G155" s="34"/>
    </row>
    <row r="156" spans="1:7" x14ac:dyDescent="0.25">
      <c r="A156" s="34" t="s">
        <v>428</v>
      </c>
      <c r="B156" s="34">
        <v>785333</v>
      </c>
      <c r="C156" s="34"/>
      <c r="D156" s="34"/>
      <c r="E156" s="34">
        <f t="shared" si="2"/>
        <v>0</v>
      </c>
      <c r="F156" s="34"/>
      <c r="G156" s="34"/>
    </row>
    <row r="157" spans="1:7" x14ac:dyDescent="0.25">
      <c r="A157" s="34" t="s">
        <v>183</v>
      </c>
      <c r="B157" s="34">
        <v>710300</v>
      </c>
      <c r="C157" s="34"/>
      <c r="D157" s="34"/>
      <c r="E157" s="34">
        <f t="shared" si="2"/>
        <v>0</v>
      </c>
      <c r="F157" s="34"/>
      <c r="G157" s="34"/>
    </row>
    <row r="158" spans="1:7" x14ac:dyDescent="0.25">
      <c r="A158" s="34" t="s">
        <v>177</v>
      </c>
      <c r="B158" s="34">
        <v>702020</v>
      </c>
      <c r="C158" s="34"/>
      <c r="D158" s="34"/>
      <c r="E158" s="34">
        <f t="shared" si="2"/>
        <v>0</v>
      </c>
      <c r="F158" s="34"/>
      <c r="G158" s="34"/>
    </row>
    <row r="159" spans="1:7" x14ac:dyDescent="0.25">
      <c r="A159" s="34" t="s">
        <v>178</v>
      </c>
      <c r="B159" s="34">
        <v>702021</v>
      </c>
      <c r="C159" s="34"/>
      <c r="D159" s="34"/>
      <c r="E159" s="34">
        <f t="shared" si="2"/>
        <v>0</v>
      </c>
      <c r="F159" s="34"/>
      <c r="G159" s="34"/>
    </row>
    <row r="160" spans="1:7" x14ac:dyDescent="0.25">
      <c r="A160" s="34" t="s">
        <v>461</v>
      </c>
      <c r="B160" s="34">
        <v>786511</v>
      </c>
      <c r="C160" s="34"/>
      <c r="D160" s="34"/>
      <c r="E160" s="34">
        <f t="shared" si="2"/>
        <v>0</v>
      </c>
      <c r="F160" s="34"/>
      <c r="G160" s="34"/>
    </row>
    <row r="161" spans="1:7" x14ac:dyDescent="0.25">
      <c r="A161" s="34" t="s">
        <v>503</v>
      </c>
      <c r="B161" s="34">
        <v>788513</v>
      </c>
      <c r="C161" s="34"/>
      <c r="D161" s="34"/>
      <c r="E161" s="34">
        <f t="shared" si="2"/>
        <v>0</v>
      </c>
      <c r="F161" s="34"/>
      <c r="G161" s="34"/>
    </row>
    <row r="162" spans="1:7" x14ac:dyDescent="0.25">
      <c r="A162" s="34" t="s">
        <v>502</v>
      </c>
      <c r="B162" s="34">
        <v>788512</v>
      </c>
      <c r="C162" s="34"/>
      <c r="D162" s="34"/>
      <c r="E162" s="34">
        <f t="shared" si="2"/>
        <v>0</v>
      </c>
      <c r="F162" s="34"/>
      <c r="G162" s="34"/>
    </row>
    <row r="163" spans="1:7" x14ac:dyDescent="0.25">
      <c r="A163" s="34" t="s">
        <v>412</v>
      </c>
      <c r="B163" s="34">
        <v>784515</v>
      </c>
      <c r="C163" s="34"/>
      <c r="D163" s="34"/>
      <c r="E163" s="34">
        <f t="shared" si="2"/>
        <v>0</v>
      </c>
      <c r="F163" s="34"/>
      <c r="G163" s="34"/>
    </row>
    <row r="164" spans="1:7" x14ac:dyDescent="0.25">
      <c r="A164" s="34" t="s">
        <v>413</v>
      </c>
      <c r="B164" s="34">
        <v>784516</v>
      </c>
      <c r="C164" s="34"/>
      <c r="D164" s="34"/>
      <c r="E164" s="34">
        <f t="shared" si="2"/>
        <v>0</v>
      </c>
      <c r="F164" s="34"/>
      <c r="G164" s="34"/>
    </row>
    <row r="165" spans="1:7" x14ac:dyDescent="0.25">
      <c r="A165" s="34" t="s">
        <v>262</v>
      </c>
      <c r="B165" s="34">
        <v>762410</v>
      </c>
      <c r="C165" s="34"/>
      <c r="D165" s="34"/>
      <c r="E165" s="34">
        <f t="shared" si="2"/>
        <v>0</v>
      </c>
      <c r="F165" s="34"/>
      <c r="G165" s="34"/>
    </row>
    <row r="166" spans="1:7" x14ac:dyDescent="0.25">
      <c r="A166" s="34" t="s">
        <v>264</v>
      </c>
      <c r="B166" s="34">
        <v>762412</v>
      </c>
      <c r="C166" s="34"/>
      <c r="D166" s="34"/>
      <c r="E166" s="34">
        <f t="shared" si="2"/>
        <v>0</v>
      </c>
      <c r="F166" s="34"/>
      <c r="G166" s="34"/>
    </row>
    <row r="167" spans="1:7" x14ac:dyDescent="0.25">
      <c r="A167" s="34" t="s">
        <v>263</v>
      </c>
      <c r="B167" s="34">
        <v>762411</v>
      </c>
      <c r="C167" s="34"/>
      <c r="D167" s="34"/>
      <c r="E167" s="34">
        <f t="shared" si="2"/>
        <v>0</v>
      </c>
      <c r="F167" s="34"/>
      <c r="G167" s="34"/>
    </row>
    <row r="168" spans="1:7" x14ac:dyDescent="0.25">
      <c r="A168" s="34" t="s">
        <v>196</v>
      </c>
      <c r="B168" s="34">
        <v>720302</v>
      </c>
      <c r="C168" s="34"/>
      <c r="D168" s="34"/>
      <c r="E168" s="34">
        <f t="shared" si="2"/>
        <v>0</v>
      </c>
      <c r="F168" s="34"/>
      <c r="G168" s="34"/>
    </row>
    <row r="169" spans="1:7" x14ac:dyDescent="0.25">
      <c r="A169" s="34" t="s">
        <v>596</v>
      </c>
      <c r="B169" s="34">
        <v>795500</v>
      </c>
      <c r="C169" s="34"/>
      <c r="D169" s="34"/>
      <c r="E169" s="34">
        <f t="shared" si="2"/>
        <v>0</v>
      </c>
      <c r="F169" s="34"/>
      <c r="G169" s="34"/>
    </row>
    <row r="170" spans="1:7" x14ac:dyDescent="0.25">
      <c r="A170" s="34" t="s">
        <v>585</v>
      </c>
      <c r="B170" s="34">
        <v>795160</v>
      </c>
      <c r="C170" s="34"/>
      <c r="D170" s="34"/>
      <c r="E170" s="34">
        <f t="shared" si="2"/>
        <v>0</v>
      </c>
      <c r="F170" s="34"/>
      <c r="G170" s="34"/>
    </row>
    <row r="171" spans="1:7" x14ac:dyDescent="0.25">
      <c r="A171" s="34" t="s">
        <v>580</v>
      </c>
      <c r="B171" s="34">
        <v>795104</v>
      </c>
      <c r="C171" s="34"/>
      <c r="D171" s="34"/>
      <c r="E171" s="34">
        <f t="shared" si="2"/>
        <v>0</v>
      </c>
      <c r="F171" s="34"/>
      <c r="G171" s="34"/>
    </row>
    <row r="172" spans="1:7" x14ac:dyDescent="0.25">
      <c r="A172" s="34" t="s">
        <v>598</v>
      </c>
      <c r="B172" s="34">
        <v>795700</v>
      </c>
      <c r="C172" s="34"/>
      <c r="D172" s="34"/>
      <c r="E172" s="34">
        <f t="shared" si="2"/>
        <v>0</v>
      </c>
      <c r="F172" s="34"/>
      <c r="G172" s="34"/>
    </row>
    <row r="173" spans="1:7" x14ac:dyDescent="0.25">
      <c r="A173" s="34" t="s">
        <v>581</v>
      </c>
      <c r="B173" s="34">
        <v>795106</v>
      </c>
      <c r="C173" s="34"/>
      <c r="D173" s="34"/>
      <c r="E173" s="34">
        <f t="shared" si="2"/>
        <v>0</v>
      </c>
      <c r="F173" s="34"/>
      <c r="G173" s="34"/>
    </row>
    <row r="174" spans="1:7" x14ac:dyDescent="0.25">
      <c r="A174" s="34" t="s">
        <v>588</v>
      </c>
      <c r="B174" s="34">
        <v>795305</v>
      </c>
      <c r="C174" s="34"/>
      <c r="D174" s="34"/>
      <c r="E174" s="34">
        <f t="shared" si="2"/>
        <v>0</v>
      </c>
      <c r="F174" s="34"/>
      <c r="G174" s="34"/>
    </row>
    <row r="175" spans="1:7" x14ac:dyDescent="0.25">
      <c r="A175" s="34" t="s">
        <v>226</v>
      </c>
      <c r="B175" s="34">
        <v>742001</v>
      </c>
      <c r="C175" s="34"/>
      <c r="D175" s="34"/>
      <c r="E175" s="34">
        <f t="shared" si="2"/>
        <v>0</v>
      </c>
      <c r="F175" s="34"/>
      <c r="G175" s="34"/>
    </row>
    <row r="176" spans="1:7" x14ac:dyDescent="0.25">
      <c r="A176" s="34" t="s">
        <v>589</v>
      </c>
      <c r="B176" s="34">
        <v>795310</v>
      </c>
      <c r="C176" s="34"/>
      <c r="D176" s="34"/>
      <c r="E176" s="34">
        <f t="shared" si="2"/>
        <v>0</v>
      </c>
      <c r="F176" s="34"/>
      <c r="G176" s="34"/>
    </row>
    <row r="177" spans="1:7" x14ac:dyDescent="0.25">
      <c r="A177" s="34" t="s">
        <v>590</v>
      </c>
      <c r="B177" s="34">
        <v>795320</v>
      </c>
      <c r="C177" s="34"/>
      <c r="D177" s="34"/>
      <c r="E177" s="34">
        <f t="shared" si="2"/>
        <v>0</v>
      </c>
      <c r="F177" s="34"/>
      <c r="G177" s="34"/>
    </row>
    <row r="178" spans="1:7" x14ac:dyDescent="0.25">
      <c r="A178" s="34" t="s">
        <v>591</v>
      </c>
      <c r="B178" s="34">
        <v>795340</v>
      </c>
      <c r="C178" s="34"/>
      <c r="D178" s="34"/>
      <c r="E178" s="34">
        <f t="shared" si="2"/>
        <v>0</v>
      </c>
      <c r="F178" s="34"/>
      <c r="G178" s="34"/>
    </row>
    <row r="179" spans="1:7" x14ac:dyDescent="0.25">
      <c r="A179" s="47" t="s">
        <v>625</v>
      </c>
      <c r="B179" s="47">
        <v>742010</v>
      </c>
      <c r="C179" s="35"/>
      <c r="D179" s="35"/>
      <c r="E179" s="34">
        <f t="shared" si="2"/>
        <v>0</v>
      </c>
      <c r="F179" s="34"/>
      <c r="G179" s="34"/>
    </row>
    <row r="180" spans="1:7" x14ac:dyDescent="0.25">
      <c r="A180" s="34" t="s">
        <v>575</v>
      </c>
      <c r="B180" s="34">
        <v>791901</v>
      </c>
      <c r="C180" s="34"/>
      <c r="D180" s="34"/>
      <c r="E180" s="34">
        <f t="shared" si="2"/>
        <v>0</v>
      </c>
      <c r="F180" s="34"/>
      <c r="G180" s="34"/>
    </row>
    <row r="181" spans="1:7" x14ac:dyDescent="0.25">
      <c r="A181" s="34" t="s">
        <v>252</v>
      </c>
      <c r="B181" s="34">
        <v>751500</v>
      </c>
      <c r="C181" s="34"/>
      <c r="D181" s="34"/>
      <c r="E181" s="34">
        <f t="shared" si="2"/>
        <v>0</v>
      </c>
      <c r="F181" s="34"/>
      <c r="G181" s="34"/>
    </row>
    <row r="182" spans="1:7" x14ac:dyDescent="0.25">
      <c r="A182" s="47" t="s">
        <v>697</v>
      </c>
      <c r="B182" s="47">
        <v>786320</v>
      </c>
      <c r="C182" s="35"/>
      <c r="D182" s="35"/>
      <c r="E182" s="34">
        <f t="shared" si="2"/>
        <v>0</v>
      </c>
      <c r="F182" s="34"/>
      <c r="G182" s="34"/>
    </row>
    <row r="183" spans="1:7" x14ac:dyDescent="0.25">
      <c r="A183" s="34" t="s">
        <v>576</v>
      </c>
      <c r="B183" s="34">
        <v>791902</v>
      </c>
      <c r="C183" s="34"/>
      <c r="D183" s="34"/>
      <c r="E183" s="34">
        <f t="shared" si="2"/>
        <v>0</v>
      </c>
      <c r="F183" s="34"/>
      <c r="G183" s="34"/>
    </row>
    <row r="184" spans="1:7" x14ac:dyDescent="0.25">
      <c r="A184" s="34" t="s">
        <v>309</v>
      </c>
      <c r="B184" s="34">
        <v>778000</v>
      </c>
      <c r="C184" s="34"/>
      <c r="D184" s="34"/>
      <c r="E184" s="34">
        <f t="shared" si="2"/>
        <v>0</v>
      </c>
      <c r="F184" s="34"/>
      <c r="G184" s="34"/>
    </row>
    <row r="185" spans="1:7" x14ac:dyDescent="0.25">
      <c r="A185" s="47" t="s">
        <v>85</v>
      </c>
      <c r="B185" s="47">
        <v>778001</v>
      </c>
      <c r="C185" s="35"/>
      <c r="D185" s="35"/>
      <c r="E185" s="34">
        <f t="shared" si="2"/>
        <v>0</v>
      </c>
      <c r="F185" s="34"/>
      <c r="G185" s="34"/>
    </row>
    <row r="186" spans="1:7" x14ac:dyDescent="0.25">
      <c r="A186" s="34" t="s">
        <v>512</v>
      </c>
      <c r="B186" s="34">
        <v>789200</v>
      </c>
      <c r="C186" s="34"/>
      <c r="D186" s="34"/>
      <c r="E186" s="34">
        <f t="shared" si="2"/>
        <v>0</v>
      </c>
      <c r="F186" s="34"/>
      <c r="G186" s="34"/>
    </row>
    <row r="187" spans="1:7" x14ac:dyDescent="0.25">
      <c r="A187" s="34" t="s">
        <v>187</v>
      </c>
      <c r="B187" s="34">
        <v>711500</v>
      </c>
      <c r="C187" s="34"/>
      <c r="D187" s="34"/>
      <c r="E187" s="34">
        <f t="shared" si="2"/>
        <v>0</v>
      </c>
      <c r="F187" s="34"/>
      <c r="G187" s="34"/>
    </row>
    <row r="188" spans="1:7" x14ac:dyDescent="0.25">
      <c r="A188" s="34" t="s">
        <v>186</v>
      </c>
      <c r="B188" s="34">
        <v>711100</v>
      </c>
      <c r="C188" s="34"/>
      <c r="D188" s="34"/>
      <c r="E188" s="34">
        <f t="shared" si="2"/>
        <v>0</v>
      </c>
      <c r="F188" s="34"/>
      <c r="G188" s="34"/>
    </row>
    <row r="189" spans="1:7" x14ac:dyDescent="0.25">
      <c r="A189" s="34" t="s">
        <v>215</v>
      </c>
      <c r="B189" s="34">
        <v>733000</v>
      </c>
      <c r="C189" s="34"/>
      <c r="D189" s="34"/>
      <c r="E189" s="34">
        <f t="shared" si="2"/>
        <v>0</v>
      </c>
      <c r="F189" s="34"/>
      <c r="G189" s="34"/>
    </row>
    <row r="190" spans="1:7" x14ac:dyDescent="0.25">
      <c r="A190" s="34" t="s">
        <v>205</v>
      </c>
      <c r="B190" s="34">
        <v>730010</v>
      </c>
      <c r="C190" s="34"/>
      <c r="D190" s="34"/>
      <c r="E190" s="34">
        <f t="shared" si="2"/>
        <v>0</v>
      </c>
      <c r="F190" s="34"/>
      <c r="G190" s="34"/>
    </row>
    <row r="191" spans="1:7" x14ac:dyDescent="0.25">
      <c r="A191" s="34" t="s">
        <v>257</v>
      </c>
      <c r="B191" s="34">
        <v>761000</v>
      </c>
      <c r="C191" s="34"/>
      <c r="D191" s="34"/>
      <c r="E191" s="34">
        <f t="shared" si="2"/>
        <v>0</v>
      </c>
      <c r="F191" s="34"/>
      <c r="G191" s="34"/>
    </row>
    <row r="192" spans="1:7" x14ac:dyDescent="0.25">
      <c r="A192" s="34" t="s">
        <v>293</v>
      </c>
      <c r="B192" s="34">
        <v>771201</v>
      </c>
      <c r="C192" s="34"/>
      <c r="D192" s="34"/>
      <c r="E192" s="34">
        <f t="shared" si="2"/>
        <v>0</v>
      </c>
      <c r="F192" s="34"/>
      <c r="G192" s="34"/>
    </row>
    <row r="193" spans="1:7" x14ac:dyDescent="0.25">
      <c r="A193" s="34" t="s">
        <v>294</v>
      </c>
      <c r="B193" s="34">
        <v>771202</v>
      </c>
      <c r="C193" s="34"/>
      <c r="D193" s="34"/>
      <c r="E193" s="34">
        <f t="shared" si="2"/>
        <v>0</v>
      </c>
      <c r="F193" s="34"/>
      <c r="G193" s="34"/>
    </row>
    <row r="194" spans="1:7" x14ac:dyDescent="0.25">
      <c r="A194" s="47" t="s">
        <v>77</v>
      </c>
      <c r="B194" s="47">
        <v>771301</v>
      </c>
      <c r="C194" s="35"/>
      <c r="D194" s="35"/>
      <c r="E194" s="34">
        <f t="shared" ref="E194:E257" si="3">SUM(C194:D194)</f>
        <v>0</v>
      </c>
      <c r="F194" s="34"/>
      <c r="G194" s="34"/>
    </row>
    <row r="195" spans="1:7" x14ac:dyDescent="0.25">
      <c r="A195" s="34" t="s">
        <v>488</v>
      </c>
      <c r="B195" s="34">
        <v>788310</v>
      </c>
      <c r="C195" s="34"/>
      <c r="D195" s="34"/>
      <c r="E195" s="34">
        <f t="shared" si="3"/>
        <v>0</v>
      </c>
      <c r="F195" s="34"/>
      <c r="G195" s="34"/>
    </row>
    <row r="196" spans="1:7" x14ac:dyDescent="0.25">
      <c r="A196" s="34" t="s">
        <v>468</v>
      </c>
      <c r="B196" s="34">
        <v>787310</v>
      </c>
      <c r="C196" s="34"/>
      <c r="D196" s="34"/>
      <c r="E196" s="34">
        <f t="shared" si="3"/>
        <v>0</v>
      </c>
      <c r="F196" s="34"/>
      <c r="G196" s="34"/>
    </row>
    <row r="197" spans="1:7" x14ac:dyDescent="0.25">
      <c r="A197" s="34" t="s">
        <v>469</v>
      </c>
      <c r="B197" s="34">
        <v>787320</v>
      </c>
      <c r="C197" s="34"/>
      <c r="D197" s="34"/>
      <c r="E197" s="34">
        <f t="shared" si="3"/>
        <v>0</v>
      </c>
      <c r="F197" s="34"/>
      <c r="G197" s="34"/>
    </row>
    <row r="198" spans="1:7" x14ac:dyDescent="0.25">
      <c r="A198" s="34" t="s">
        <v>456</v>
      </c>
      <c r="B198" s="34">
        <v>786312</v>
      </c>
      <c r="C198" s="34"/>
      <c r="D198" s="34"/>
      <c r="E198" s="34">
        <f t="shared" si="3"/>
        <v>0</v>
      </c>
      <c r="F198" s="34"/>
      <c r="G198" s="34"/>
    </row>
    <row r="199" spans="1:7" x14ac:dyDescent="0.25">
      <c r="A199" s="34" t="s">
        <v>602</v>
      </c>
      <c r="B199" s="34">
        <v>785350</v>
      </c>
      <c r="C199" s="34"/>
      <c r="D199" s="34"/>
      <c r="E199" s="34">
        <f t="shared" si="3"/>
        <v>0</v>
      </c>
      <c r="F199" s="34"/>
      <c r="G199" s="34"/>
    </row>
    <row r="200" spans="1:7" x14ac:dyDescent="0.25">
      <c r="A200" s="34" t="s">
        <v>454</v>
      </c>
      <c r="B200" s="34">
        <v>786310</v>
      </c>
      <c r="C200" s="34"/>
      <c r="D200" s="34"/>
      <c r="E200" s="34">
        <f t="shared" si="3"/>
        <v>0</v>
      </c>
      <c r="F200" s="34"/>
      <c r="G200" s="34"/>
    </row>
    <row r="201" spans="1:7" x14ac:dyDescent="0.25">
      <c r="A201" s="34" t="s">
        <v>402</v>
      </c>
      <c r="B201" s="34">
        <v>784311</v>
      </c>
      <c r="C201" s="34"/>
      <c r="D201" s="34"/>
      <c r="E201" s="34">
        <f t="shared" si="3"/>
        <v>0</v>
      </c>
      <c r="F201" s="34"/>
      <c r="G201" s="34"/>
    </row>
    <row r="202" spans="1:7" x14ac:dyDescent="0.25">
      <c r="A202" s="34" t="s">
        <v>326</v>
      </c>
      <c r="B202" s="34">
        <v>781313</v>
      </c>
      <c r="C202" s="34"/>
      <c r="D202" s="34"/>
      <c r="E202" s="34">
        <f t="shared" si="3"/>
        <v>0</v>
      </c>
      <c r="F202" s="34"/>
      <c r="G202" s="34"/>
    </row>
    <row r="203" spans="1:7" x14ac:dyDescent="0.25">
      <c r="A203" s="34" t="s">
        <v>495</v>
      </c>
      <c r="B203" s="34">
        <v>788330</v>
      </c>
      <c r="C203" s="34"/>
      <c r="D203" s="34"/>
      <c r="E203" s="34">
        <f t="shared" si="3"/>
        <v>0</v>
      </c>
      <c r="F203" s="34"/>
      <c r="G203" s="34"/>
    </row>
    <row r="204" spans="1:7" x14ac:dyDescent="0.25">
      <c r="A204" s="34" t="s">
        <v>517</v>
      </c>
      <c r="B204" s="34">
        <v>789320</v>
      </c>
      <c r="C204" s="34"/>
      <c r="D204" s="34"/>
      <c r="E204" s="34">
        <f t="shared" si="3"/>
        <v>0</v>
      </c>
      <c r="F204" s="34"/>
      <c r="G204" s="34"/>
    </row>
    <row r="205" spans="1:7" x14ac:dyDescent="0.25">
      <c r="A205" s="34" t="s">
        <v>313</v>
      </c>
      <c r="B205" s="34">
        <v>780021</v>
      </c>
      <c r="C205" s="34"/>
      <c r="D205" s="34"/>
      <c r="E205" s="34">
        <f t="shared" si="3"/>
        <v>0</v>
      </c>
      <c r="F205" s="34"/>
      <c r="G205" s="34"/>
    </row>
    <row r="206" spans="1:7" x14ac:dyDescent="0.25">
      <c r="A206" s="34" t="s">
        <v>204</v>
      </c>
      <c r="B206" s="34">
        <v>730000</v>
      </c>
      <c r="C206" s="34"/>
      <c r="D206" s="34"/>
      <c r="E206" s="34">
        <f t="shared" si="3"/>
        <v>0</v>
      </c>
      <c r="F206" s="34"/>
      <c r="G206" s="34"/>
    </row>
    <row r="207" spans="1:7" x14ac:dyDescent="0.25">
      <c r="A207" s="34" t="s">
        <v>409</v>
      </c>
      <c r="B207" s="34">
        <v>784510</v>
      </c>
      <c r="C207" s="34"/>
      <c r="D207" s="34"/>
      <c r="E207" s="34">
        <f t="shared" si="3"/>
        <v>0</v>
      </c>
      <c r="F207" s="34"/>
      <c r="G207" s="34"/>
    </row>
    <row r="208" spans="1:7" x14ac:dyDescent="0.25">
      <c r="A208" s="34" t="s">
        <v>548</v>
      </c>
      <c r="B208" s="34">
        <v>791590</v>
      </c>
      <c r="C208" s="34"/>
      <c r="D208" s="34"/>
      <c r="E208" s="34">
        <f t="shared" si="3"/>
        <v>0</v>
      </c>
      <c r="F208" s="34"/>
      <c r="G208" s="34"/>
    </row>
    <row r="209" spans="1:7" x14ac:dyDescent="0.25">
      <c r="A209" s="34" t="s">
        <v>305</v>
      </c>
      <c r="B209" s="34">
        <v>772100</v>
      </c>
      <c r="C209" s="34"/>
      <c r="D209" s="34"/>
      <c r="E209" s="34">
        <f t="shared" si="3"/>
        <v>0</v>
      </c>
      <c r="F209" s="34"/>
      <c r="G209" s="34"/>
    </row>
    <row r="210" spans="1:7" x14ac:dyDescent="0.25">
      <c r="A210" s="34" t="s">
        <v>594</v>
      </c>
      <c r="B210" s="34">
        <v>795390</v>
      </c>
      <c r="C210" s="34"/>
      <c r="D210" s="34"/>
      <c r="E210" s="34">
        <f t="shared" si="3"/>
        <v>0</v>
      </c>
      <c r="F210" s="34"/>
      <c r="G210" s="34"/>
    </row>
    <row r="211" spans="1:7" x14ac:dyDescent="0.25">
      <c r="A211" s="34" t="s">
        <v>209</v>
      </c>
      <c r="B211" s="34">
        <v>731051</v>
      </c>
      <c r="C211" s="34"/>
      <c r="D211" s="34"/>
      <c r="E211" s="34">
        <f t="shared" si="3"/>
        <v>0</v>
      </c>
      <c r="F211" s="34"/>
      <c r="G211" s="34"/>
    </row>
    <row r="212" spans="1:7" x14ac:dyDescent="0.25">
      <c r="A212" s="34" t="s">
        <v>190</v>
      </c>
      <c r="B212" s="34">
        <v>714000</v>
      </c>
      <c r="C212" s="34"/>
      <c r="D212" s="34"/>
      <c r="E212" s="34">
        <f t="shared" si="3"/>
        <v>0</v>
      </c>
      <c r="F212" s="34"/>
      <c r="G212" s="34"/>
    </row>
    <row r="213" spans="1:7" x14ac:dyDescent="0.25">
      <c r="A213" s="34" t="s">
        <v>228</v>
      </c>
      <c r="B213" s="34">
        <v>742030</v>
      </c>
      <c r="C213" s="34"/>
      <c r="D213" s="34"/>
      <c r="E213" s="34">
        <f t="shared" si="3"/>
        <v>0</v>
      </c>
      <c r="F213" s="34"/>
      <c r="G213" s="34"/>
    </row>
    <row r="214" spans="1:7" x14ac:dyDescent="0.25">
      <c r="A214" s="34" t="s">
        <v>273</v>
      </c>
      <c r="B214" s="34">
        <v>765700</v>
      </c>
      <c r="C214" s="34"/>
      <c r="D214" s="34"/>
      <c r="E214" s="34">
        <f t="shared" si="3"/>
        <v>0</v>
      </c>
      <c r="F214" s="34"/>
      <c r="G214" s="34"/>
    </row>
    <row r="215" spans="1:7" x14ac:dyDescent="0.25">
      <c r="A215" s="34" t="s">
        <v>206</v>
      </c>
      <c r="B215" s="34">
        <v>731000</v>
      </c>
      <c r="C215" s="34"/>
      <c r="D215" s="34"/>
      <c r="E215" s="34">
        <f t="shared" si="3"/>
        <v>0</v>
      </c>
      <c r="F215" s="34"/>
      <c r="G215" s="34"/>
    </row>
    <row r="216" spans="1:7" x14ac:dyDescent="0.25">
      <c r="A216" s="34" t="s">
        <v>597</v>
      </c>
      <c r="B216" s="34">
        <v>795600</v>
      </c>
      <c r="C216" s="34"/>
      <c r="D216" s="34"/>
      <c r="E216" s="34">
        <f t="shared" si="3"/>
        <v>0</v>
      </c>
      <c r="F216" s="34"/>
      <c r="G216" s="34"/>
    </row>
    <row r="217" spans="1:7" x14ac:dyDescent="0.25">
      <c r="A217" s="34" t="s">
        <v>300</v>
      </c>
      <c r="B217" s="34">
        <v>771280</v>
      </c>
      <c r="C217" s="34"/>
      <c r="D217" s="34"/>
      <c r="E217" s="34">
        <f t="shared" si="3"/>
        <v>0</v>
      </c>
      <c r="F217" s="34"/>
      <c r="G217" s="34"/>
    </row>
    <row r="218" spans="1:7" x14ac:dyDescent="0.25">
      <c r="A218" s="34" t="s">
        <v>281</v>
      </c>
      <c r="B218" s="34">
        <v>765710</v>
      </c>
      <c r="C218" s="34"/>
      <c r="D218" s="34"/>
      <c r="E218" s="34">
        <f t="shared" si="3"/>
        <v>0</v>
      </c>
      <c r="F218" s="34"/>
      <c r="G218" s="34"/>
    </row>
    <row r="219" spans="1:7" x14ac:dyDescent="0.25">
      <c r="A219" s="34" t="s">
        <v>218</v>
      </c>
      <c r="B219" s="34">
        <v>740002</v>
      </c>
      <c r="C219" s="34"/>
      <c r="D219" s="34"/>
      <c r="E219" s="34">
        <f t="shared" si="3"/>
        <v>0</v>
      </c>
      <c r="F219" s="34"/>
      <c r="G219" s="34"/>
    </row>
    <row r="220" spans="1:7" x14ac:dyDescent="0.25">
      <c r="A220" s="34" t="s">
        <v>418</v>
      </c>
      <c r="B220" s="34">
        <v>785000</v>
      </c>
      <c r="C220" s="34"/>
      <c r="D220" s="34"/>
      <c r="E220" s="34">
        <f t="shared" si="3"/>
        <v>0</v>
      </c>
      <c r="F220" s="34"/>
      <c r="G220" s="34"/>
    </row>
    <row r="221" spans="1:7" x14ac:dyDescent="0.25">
      <c r="A221" s="34" t="s">
        <v>440</v>
      </c>
      <c r="B221" s="34">
        <v>786000</v>
      </c>
      <c r="C221" s="34"/>
      <c r="D221" s="34"/>
      <c r="E221" s="34">
        <f t="shared" si="3"/>
        <v>0</v>
      </c>
      <c r="F221" s="34"/>
      <c r="G221" s="34"/>
    </row>
    <row r="222" spans="1:7" x14ac:dyDescent="0.25">
      <c r="A222" s="34" t="s">
        <v>474</v>
      </c>
      <c r="B222" s="34">
        <v>788000</v>
      </c>
      <c r="C222" s="34"/>
      <c r="D222" s="34"/>
      <c r="E222" s="34">
        <f t="shared" si="3"/>
        <v>0</v>
      </c>
      <c r="F222" s="34"/>
      <c r="G222" s="34"/>
    </row>
    <row r="223" spans="1:7" x14ac:dyDescent="0.25">
      <c r="A223" s="34" t="s">
        <v>572</v>
      </c>
      <c r="B223" s="34">
        <v>791700</v>
      </c>
      <c r="C223" s="34"/>
      <c r="D223" s="34"/>
      <c r="E223" s="34">
        <f t="shared" si="3"/>
        <v>0</v>
      </c>
      <c r="F223" s="34"/>
      <c r="G223" s="34"/>
    </row>
    <row r="224" spans="1:7" x14ac:dyDescent="0.25">
      <c r="A224" s="34" t="s">
        <v>574</v>
      </c>
      <c r="B224" s="34">
        <v>791900</v>
      </c>
      <c r="C224" s="34"/>
      <c r="D224" s="34"/>
      <c r="E224" s="34">
        <f t="shared" si="3"/>
        <v>0</v>
      </c>
      <c r="F224" s="34"/>
      <c r="G224" s="34"/>
    </row>
    <row r="225" spans="1:7" x14ac:dyDescent="0.25">
      <c r="A225" s="34" t="s">
        <v>579</v>
      </c>
      <c r="B225" s="34">
        <v>795100</v>
      </c>
      <c r="C225" s="34"/>
      <c r="D225" s="34"/>
      <c r="E225" s="34">
        <f t="shared" si="3"/>
        <v>0</v>
      </c>
      <c r="F225" s="34"/>
      <c r="G225" s="34"/>
    </row>
    <row r="226" spans="1:7" x14ac:dyDescent="0.25">
      <c r="A226" s="34" t="s">
        <v>523</v>
      </c>
      <c r="B226" s="34">
        <v>791000</v>
      </c>
      <c r="C226" s="34"/>
      <c r="D226" s="34"/>
      <c r="E226" s="34">
        <f t="shared" si="3"/>
        <v>0</v>
      </c>
      <c r="F226" s="34"/>
      <c r="G226" s="34"/>
    </row>
    <row r="227" spans="1:7" x14ac:dyDescent="0.25">
      <c r="A227" s="34" t="s">
        <v>563</v>
      </c>
      <c r="B227" s="34">
        <v>791660</v>
      </c>
      <c r="C227" s="34"/>
      <c r="D227" s="34"/>
      <c r="E227" s="34">
        <f t="shared" si="3"/>
        <v>0</v>
      </c>
      <c r="F227" s="34"/>
      <c r="G227" s="34"/>
    </row>
    <row r="228" spans="1:7" x14ac:dyDescent="0.25">
      <c r="A228" s="34" t="s">
        <v>553</v>
      </c>
      <c r="B228" s="34">
        <v>791610</v>
      </c>
      <c r="C228" s="34"/>
      <c r="D228" s="34"/>
      <c r="E228" s="34">
        <f t="shared" si="3"/>
        <v>0</v>
      </c>
      <c r="F228" s="34"/>
      <c r="G228" s="34"/>
    </row>
    <row r="229" spans="1:7" x14ac:dyDescent="0.25">
      <c r="A229" s="34" t="s">
        <v>560</v>
      </c>
      <c r="B229" s="34">
        <v>791620</v>
      </c>
      <c r="C229" s="34"/>
      <c r="D229" s="34"/>
      <c r="E229" s="34">
        <f t="shared" si="3"/>
        <v>0</v>
      </c>
      <c r="F229" s="34"/>
      <c r="G229" s="34"/>
    </row>
    <row r="230" spans="1:7" x14ac:dyDescent="0.25">
      <c r="A230" s="34" t="s">
        <v>578</v>
      </c>
      <c r="B230" s="34">
        <v>795000</v>
      </c>
      <c r="C230" s="34"/>
      <c r="D230" s="34"/>
      <c r="E230" s="34">
        <f t="shared" si="3"/>
        <v>0</v>
      </c>
      <c r="F230" s="34"/>
      <c r="G230" s="34"/>
    </row>
    <row r="231" spans="1:7" x14ac:dyDescent="0.25">
      <c r="A231" s="34" t="s">
        <v>476</v>
      </c>
      <c r="B231" s="34">
        <v>788100</v>
      </c>
      <c r="C231" s="34"/>
      <c r="D231" s="34"/>
      <c r="E231" s="34">
        <f t="shared" si="3"/>
        <v>0</v>
      </c>
      <c r="F231" s="34"/>
      <c r="G231" s="34"/>
    </row>
    <row r="232" spans="1:7" x14ac:dyDescent="0.25">
      <c r="A232" s="34" t="s">
        <v>442</v>
      </c>
      <c r="B232" s="34">
        <v>786100</v>
      </c>
      <c r="C232" s="34"/>
      <c r="D232" s="34"/>
      <c r="E232" s="34">
        <f t="shared" si="3"/>
        <v>0</v>
      </c>
      <c r="F232" s="34"/>
      <c r="G232" s="34"/>
    </row>
    <row r="233" spans="1:7" x14ac:dyDescent="0.25">
      <c r="A233" s="34" t="s">
        <v>526</v>
      </c>
      <c r="B233" s="34">
        <v>791100</v>
      </c>
      <c r="C233" s="34"/>
      <c r="D233" s="34"/>
      <c r="E233" s="34">
        <f t="shared" si="3"/>
        <v>0</v>
      </c>
      <c r="F233" s="34"/>
      <c r="G233" s="34"/>
    </row>
    <row r="234" spans="1:7" x14ac:dyDescent="0.25">
      <c r="A234" s="34" t="s">
        <v>343</v>
      </c>
      <c r="B234" s="34">
        <v>782100</v>
      </c>
      <c r="C234" s="34"/>
      <c r="D234" s="34"/>
      <c r="E234" s="34">
        <f t="shared" si="3"/>
        <v>0</v>
      </c>
      <c r="F234" s="34"/>
      <c r="G234" s="34"/>
    </row>
    <row r="235" spans="1:7" x14ac:dyDescent="0.25">
      <c r="A235" s="34" t="s">
        <v>539</v>
      </c>
      <c r="B235" s="34">
        <v>791500</v>
      </c>
      <c r="C235" s="34"/>
      <c r="D235" s="34"/>
      <c r="E235" s="34">
        <f t="shared" si="3"/>
        <v>0</v>
      </c>
      <c r="F235" s="34"/>
      <c r="G235" s="34"/>
    </row>
    <row r="236" spans="1:7" x14ac:dyDescent="0.25">
      <c r="A236" s="34" t="s">
        <v>549</v>
      </c>
      <c r="B236" s="34">
        <v>791600</v>
      </c>
      <c r="C236" s="34"/>
      <c r="D236" s="34"/>
      <c r="E236" s="34">
        <f t="shared" si="3"/>
        <v>0</v>
      </c>
      <c r="F236" s="34"/>
      <c r="G236" s="34"/>
    </row>
    <row r="237" spans="1:7" x14ac:dyDescent="0.25">
      <c r="A237" s="34" t="s">
        <v>357</v>
      </c>
      <c r="B237" s="34">
        <v>782600</v>
      </c>
      <c r="C237" s="34"/>
      <c r="D237" s="34"/>
      <c r="E237" s="34">
        <f t="shared" si="3"/>
        <v>0</v>
      </c>
      <c r="F237" s="34"/>
      <c r="G237" s="34"/>
    </row>
    <row r="238" spans="1:7" x14ac:dyDescent="0.25">
      <c r="A238" s="34" t="s">
        <v>391</v>
      </c>
      <c r="B238" s="34">
        <v>784110</v>
      </c>
      <c r="C238" s="34"/>
      <c r="D238" s="34"/>
      <c r="E238" s="34">
        <f t="shared" si="3"/>
        <v>0</v>
      </c>
      <c r="F238" s="34"/>
      <c r="G238" s="34"/>
    </row>
    <row r="239" spans="1:7" x14ac:dyDescent="0.25">
      <c r="A239" s="34" t="s">
        <v>362</v>
      </c>
      <c r="B239" s="34">
        <v>783100</v>
      </c>
      <c r="C239" s="34"/>
      <c r="D239" s="34"/>
      <c r="E239" s="34">
        <f t="shared" si="3"/>
        <v>0</v>
      </c>
      <c r="F239" s="34"/>
      <c r="G239" s="34"/>
    </row>
    <row r="240" spans="1:7" x14ac:dyDescent="0.25">
      <c r="A240" s="34" t="s">
        <v>419</v>
      </c>
      <c r="B240" s="34">
        <v>785100</v>
      </c>
      <c r="C240" s="34"/>
      <c r="D240" s="34"/>
      <c r="E240" s="34">
        <f t="shared" si="3"/>
        <v>0</v>
      </c>
      <c r="F240" s="34"/>
      <c r="G240" s="34"/>
    </row>
    <row r="241" spans="1:7" x14ac:dyDescent="0.25">
      <c r="A241" s="34" t="s">
        <v>316</v>
      </c>
      <c r="B241" s="34">
        <v>781100</v>
      </c>
      <c r="C241" s="34"/>
      <c r="D241" s="34"/>
      <c r="E241" s="34">
        <f t="shared" si="3"/>
        <v>0</v>
      </c>
      <c r="F241" s="34"/>
      <c r="G241" s="34"/>
    </row>
    <row r="242" spans="1:7" x14ac:dyDescent="0.25">
      <c r="A242" s="34" t="s">
        <v>302</v>
      </c>
      <c r="B242" s="34">
        <v>771300</v>
      </c>
      <c r="C242" s="34"/>
      <c r="D242" s="34"/>
      <c r="E242" s="34">
        <f t="shared" si="3"/>
        <v>0</v>
      </c>
      <c r="F242" s="34"/>
      <c r="G242" s="34"/>
    </row>
    <row r="243" spans="1:7" x14ac:dyDescent="0.25">
      <c r="A243" s="34" t="s">
        <v>587</v>
      </c>
      <c r="B243" s="34">
        <v>795300</v>
      </c>
      <c r="C243" s="34"/>
      <c r="D243" s="34"/>
      <c r="E243" s="34">
        <f t="shared" si="3"/>
        <v>0</v>
      </c>
      <c r="F243" s="34"/>
      <c r="G243" s="34"/>
    </row>
    <row r="244" spans="1:7" x14ac:dyDescent="0.25">
      <c r="A244" s="34" t="s">
        <v>312</v>
      </c>
      <c r="B244" s="34">
        <v>780020</v>
      </c>
      <c r="C244" s="34"/>
      <c r="D244" s="34"/>
      <c r="E244" s="34">
        <f t="shared" si="3"/>
        <v>0</v>
      </c>
      <c r="F244" s="34"/>
      <c r="G244" s="34"/>
    </row>
    <row r="245" spans="1:7" x14ac:dyDescent="0.25">
      <c r="A245" s="47" t="s">
        <v>32</v>
      </c>
      <c r="B245" s="47">
        <v>740003</v>
      </c>
      <c r="C245" s="35"/>
      <c r="D245" s="35"/>
      <c r="E245" s="34">
        <f t="shared" si="3"/>
        <v>0</v>
      </c>
      <c r="F245" s="34"/>
      <c r="G245" s="34"/>
    </row>
    <row r="246" spans="1:7" x14ac:dyDescent="0.25">
      <c r="A246" s="34" t="s">
        <v>599</v>
      </c>
      <c r="B246" s="34">
        <v>799000</v>
      </c>
      <c r="C246" s="34"/>
      <c r="D246" s="34"/>
      <c r="E246" s="34">
        <f t="shared" si="3"/>
        <v>0</v>
      </c>
      <c r="F246" s="34"/>
      <c r="G246" s="34"/>
    </row>
    <row r="247" spans="1:7" x14ac:dyDescent="0.25">
      <c r="A247" s="34" t="s">
        <v>371</v>
      </c>
      <c r="B247" s="34">
        <v>783310</v>
      </c>
      <c r="C247" s="34"/>
      <c r="D247" s="34"/>
      <c r="E247" s="34">
        <f t="shared" si="3"/>
        <v>0</v>
      </c>
      <c r="F247" s="34"/>
      <c r="G247" s="34"/>
    </row>
    <row r="248" spans="1:7" x14ac:dyDescent="0.25">
      <c r="A248" s="34" t="s">
        <v>401</v>
      </c>
      <c r="B248" s="34">
        <v>784310</v>
      </c>
      <c r="C248" s="34"/>
      <c r="D248" s="34"/>
      <c r="E248" s="34">
        <f t="shared" si="3"/>
        <v>0</v>
      </c>
      <c r="F248" s="34"/>
      <c r="G248" s="34"/>
    </row>
    <row r="249" spans="1:7" x14ac:dyDescent="0.25">
      <c r="A249" s="34" t="s">
        <v>403</v>
      </c>
      <c r="B249" s="34">
        <v>784312</v>
      </c>
      <c r="C249" s="34"/>
      <c r="D249" s="34"/>
      <c r="E249" s="34">
        <f t="shared" si="3"/>
        <v>0</v>
      </c>
      <c r="F249" s="34"/>
      <c r="G249" s="34"/>
    </row>
    <row r="250" spans="1:7" x14ac:dyDescent="0.25">
      <c r="A250" s="34" t="s">
        <v>348</v>
      </c>
      <c r="B250" s="34">
        <v>782310</v>
      </c>
      <c r="C250" s="34"/>
      <c r="D250" s="34"/>
      <c r="E250" s="34">
        <f t="shared" si="3"/>
        <v>0</v>
      </c>
      <c r="F250" s="34"/>
      <c r="G250" s="34"/>
    </row>
    <row r="251" spans="1:7" x14ac:dyDescent="0.25">
      <c r="A251" s="34" t="s">
        <v>373</v>
      </c>
      <c r="B251" s="34">
        <v>783320</v>
      </c>
      <c r="C251" s="34"/>
      <c r="D251" s="34"/>
      <c r="E251" s="34">
        <f t="shared" si="3"/>
        <v>0</v>
      </c>
      <c r="F251" s="34"/>
      <c r="G251" s="34"/>
    </row>
    <row r="252" spans="1:7" x14ac:dyDescent="0.25">
      <c r="A252" s="34" t="s">
        <v>324</v>
      </c>
      <c r="B252" s="34">
        <v>781310</v>
      </c>
      <c r="C252" s="34"/>
      <c r="D252" s="34"/>
      <c r="E252" s="34">
        <f t="shared" si="3"/>
        <v>0</v>
      </c>
      <c r="F252" s="34"/>
      <c r="G252" s="34"/>
    </row>
    <row r="253" spans="1:7" x14ac:dyDescent="0.25">
      <c r="A253" s="34" t="s">
        <v>211</v>
      </c>
      <c r="B253" s="34">
        <v>732000</v>
      </c>
      <c r="C253" s="34"/>
      <c r="D253" s="34"/>
      <c r="E253" s="34">
        <f t="shared" si="3"/>
        <v>0</v>
      </c>
      <c r="F253" s="34"/>
      <c r="G253" s="34"/>
    </row>
    <row r="254" spans="1:7" x14ac:dyDescent="0.25">
      <c r="A254" s="34" t="s">
        <v>405</v>
      </c>
      <c r="B254" s="34">
        <v>784320</v>
      </c>
      <c r="C254" s="34"/>
      <c r="D254" s="34"/>
      <c r="E254" s="34">
        <f t="shared" si="3"/>
        <v>0</v>
      </c>
      <c r="F254" s="34"/>
      <c r="G254" s="34"/>
    </row>
    <row r="255" spans="1:7" x14ac:dyDescent="0.25">
      <c r="A255" s="34" t="s">
        <v>284</v>
      </c>
      <c r="B255" s="34">
        <v>765730</v>
      </c>
      <c r="C255" s="34"/>
      <c r="D255" s="34"/>
      <c r="E255" s="34">
        <f t="shared" si="3"/>
        <v>0</v>
      </c>
      <c r="F255" s="34"/>
      <c r="G255" s="34"/>
    </row>
    <row r="256" spans="1:7" x14ac:dyDescent="0.25">
      <c r="A256" s="34" t="s">
        <v>189</v>
      </c>
      <c r="B256" s="34">
        <v>713000</v>
      </c>
      <c r="C256" s="34"/>
      <c r="D256" s="34"/>
      <c r="E256" s="34">
        <f t="shared" si="3"/>
        <v>0</v>
      </c>
      <c r="F256" s="34"/>
      <c r="G256" s="34"/>
    </row>
    <row r="257" spans="1:7" x14ac:dyDescent="0.25">
      <c r="A257" s="34" t="s">
        <v>376</v>
      </c>
      <c r="B257" s="34">
        <v>783330</v>
      </c>
      <c r="C257" s="34"/>
      <c r="D257" s="34"/>
      <c r="E257" s="34">
        <f t="shared" si="3"/>
        <v>0</v>
      </c>
      <c r="F257" s="34"/>
      <c r="G257" s="34"/>
    </row>
    <row r="258" spans="1:7" x14ac:dyDescent="0.25">
      <c r="A258" s="34" t="s">
        <v>377</v>
      </c>
      <c r="B258" s="34">
        <v>783340</v>
      </c>
      <c r="C258" s="34"/>
      <c r="D258" s="34"/>
      <c r="E258" s="34">
        <f t="shared" ref="E258:E321" si="4">SUM(C258:D258)</f>
        <v>0</v>
      </c>
      <c r="F258" s="34"/>
      <c r="G258" s="34"/>
    </row>
    <row r="259" spans="1:7" x14ac:dyDescent="0.25">
      <c r="A259" s="34" t="s">
        <v>407</v>
      </c>
      <c r="B259" s="34">
        <v>784330</v>
      </c>
      <c r="C259" s="34"/>
      <c r="D259" s="34"/>
      <c r="E259" s="34">
        <f t="shared" si="4"/>
        <v>0</v>
      </c>
      <c r="F259" s="34"/>
      <c r="G259" s="34"/>
    </row>
    <row r="260" spans="1:7" x14ac:dyDescent="0.25">
      <c r="A260" s="34" t="s">
        <v>378</v>
      </c>
      <c r="B260" s="34">
        <v>783350</v>
      </c>
      <c r="C260" s="34"/>
      <c r="D260" s="34"/>
      <c r="E260" s="34">
        <f t="shared" si="4"/>
        <v>0</v>
      </c>
      <c r="F260" s="34"/>
      <c r="G260" s="34"/>
    </row>
    <row r="261" spans="1:7" x14ac:dyDescent="0.25">
      <c r="A261" s="34" t="s">
        <v>426</v>
      </c>
      <c r="B261" s="34">
        <v>785330</v>
      </c>
      <c r="C261" s="34"/>
      <c r="D261" s="34"/>
      <c r="E261" s="34">
        <f t="shared" si="4"/>
        <v>0</v>
      </c>
      <c r="F261" s="34"/>
      <c r="G261" s="34"/>
    </row>
    <row r="262" spans="1:7" x14ac:dyDescent="0.25">
      <c r="A262" s="34" t="s">
        <v>429</v>
      </c>
      <c r="B262" s="34">
        <v>785340</v>
      </c>
      <c r="C262" s="34"/>
      <c r="D262" s="34"/>
      <c r="E262" s="34">
        <f t="shared" si="4"/>
        <v>0</v>
      </c>
      <c r="F262" s="34"/>
      <c r="G262" s="34"/>
    </row>
    <row r="263" spans="1:7" x14ac:dyDescent="0.25">
      <c r="A263" s="34" t="s">
        <v>351</v>
      </c>
      <c r="B263" s="34">
        <v>782320</v>
      </c>
      <c r="C263" s="34"/>
      <c r="D263" s="34"/>
      <c r="E263" s="34">
        <f t="shared" si="4"/>
        <v>0</v>
      </c>
      <c r="F263" s="34"/>
      <c r="G263" s="34"/>
    </row>
    <row r="264" spans="1:7" x14ac:dyDescent="0.25">
      <c r="A264" s="34" t="s">
        <v>201</v>
      </c>
      <c r="B264" s="34">
        <v>720320</v>
      </c>
      <c r="C264" s="34"/>
      <c r="D264" s="34"/>
      <c r="E264" s="34">
        <f t="shared" si="4"/>
        <v>0</v>
      </c>
      <c r="F264" s="34"/>
      <c r="G264" s="34"/>
    </row>
    <row r="265" spans="1:7" x14ac:dyDescent="0.25">
      <c r="A265" s="34" t="s">
        <v>303</v>
      </c>
      <c r="B265" s="34">
        <v>771600</v>
      </c>
      <c r="C265" s="34"/>
      <c r="D265" s="34"/>
      <c r="E265" s="34">
        <f t="shared" si="4"/>
        <v>0</v>
      </c>
      <c r="F265" s="34"/>
      <c r="G265" s="34"/>
    </row>
    <row r="266" spans="1:7" x14ac:dyDescent="0.25">
      <c r="A266" s="34" t="s">
        <v>237</v>
      </c>
      <c r="B266" s="34">
        <v>749001</v>
      </c>
      <c r="C266" s="34"/>
      <c r="D266" s="34"/>
      <c r="E266" s="34">
        <f t="shared" si="4"/>
        <v>0</v>
      </c>
      <c r="F266" s="34"/>
      <c r="G266" s="34"/>
    </row>
    <row r="267" spans="1:7" x14ac:dyDescent="0.25">
      <c r="A267" s="34" t="s">
        <v>225</v>
      </c>
      <c r="B267" s="34">
        <v>742000</v>
      </c>
      <c r="C267" s="34"/>
      <c r="D267" s="34"/>
      <c r="E267" s="34">
        <f t="shared" si="4"/>
        <v>0</v>
      </c>
      <c r="F267" s="34"/>
      <c r="G267" s="34"/>
    </row>
    <row r="268" spans="1:7" x14ac:dyDescent="0.25">
      <c r="A268" s="34" t="s">
        <v>340</v>
      </c>
      <c r="B268" s="34">
        <v>782019</v>
      </c>
      <c r="C268" s="34"/>
      <c r="D268" s="34"/>
      <c r="E268" s="34">
        <f t="shared" si="4"/>
        <v>0</v>
      </c>
      <c r="F268" s="34"/>
      <c r="G268" s="34"/>
    </row>
    <row r="269" spans="1:7" x14ac:dyDescent="0.25">
      <c r="A269" s="34" t="s">
        <v>308</v>
      </c>
      <c r="B269" s="34">
        <v>776000</v>
      </c>
      <c r="C269" s="34"/>
      <c r="D269" s="34"/>
      <c r="E269" s="34">
        <f t="shared" si="4"/>
        <v>0</v>
      </c>
      <c r="F269" s="34"/>
      <c r="G269" s="34"/>
    </row>
    <row r="270" spans="1:7" x14ac:dyDescent="0.25">
      <c r="A270" s="34" t="s">
        <v>230</v>
      </c>
      <c r="B270" s="34">
        <v>743000</v>
      </c>
      <c r="C270" s="34"/>
      <c r="D270" s="34"/>
      <c r="E270" s="34">
        <f t="shared" si="4"/>
        <v>0</v>
      </c>
      <c r="F270" s="34"/>
      <c r="G270" s="34"/>
    </row>
    <row r="271" spans="1:7" x14ac:dyDescent="0.25">
      <c r="A271" s="34" t="s">
        <v>286</v>
      </c>
      <c r="B271" s="34">
        <v>767000</v>
      </c>
      <c r="C271" s="34"/>
      <c r="D271" s="34"/>
      <c r="E271" s="34">
        <f t="shared" si="4"/>
        <v>0</v>
      </c>
      <c r="F271" s="34"/>
      <c r="G271" s="34"/>
    </row>
    <row r="272" spans="1:7" x14ac:dyDescent="0.25">
      <c r="A272" s="34" t="s">
        <v>236</v>
      </c>
      <c r="B272" s="34">
        <v>749000</v>
      </c>
      <c r="C272" s="34"/>
      <c r="D272" s="34"/>
      <c r="E272" s="34">
        <f t="shared" si="4"/>
        <v>0</v>
      </c>
      <c r="F272" s="34"/>
      <c r="G272" s="34"/>
    </row>
    <row r="273" spans="1:7" x14ac:dyDescent="0.25">
      <c r="A273" s="34" t="s">
        <v>227</v>
      </c>
      <c r="B273" s="34">
        <v>742020</v>
      </c>
      <c r="C273" s="34"/>
      <c r="D273" s="34"/>
      <c r="E273" s="34">
        <f t="shared" si="4"/>
        <v>0</v>
      </c>
      <c r="F273" s="34"/>
      <c r="G273" s="34"/>
    </row>
    <row r="274" spans="1:7" x14ac:dyDescent="0.25">
      <c r="A274" s="34" t="s">
        <v>329</v>
      </c>
      <c r="B274" s="34">
        <v>781331</v>
      </c>
      <c r="C274" s="34"/>
      <c r="D274" s="34"/>
      <c r="E274" s="34">
        <f t="shared" si="4"/>
        <v>0</v>
      </c>
      <c r="F274" s="34"/>
      <c r="G274" s="34"/>
    </row>
    <row r="275" spans="1:7" x14ac:dyDescent="0.25">
      <c r="A275" s="34" t="s">
        <v>327</v>
      </c>
      <c r="B275" s="34">
        <v>781314</v>
      </c>
      <c r="C275" s="34"/>
      <c r="D275" s="34"/>
      <c r="E275" s="34">
        <f t="shared" si="4"/>
        <v>0</v>
      </c>
      <c r="F275" s="34"/>
      <c r="G275" s="34"/>
    </row>
    <row r="276" spans="1:7" x14ac:dyDescent="0.25">
      <c r="A276" s="34" t="s">
        <v>519</v>
      </c>
      <c r="B276" s="34">
        <v>789322</v>
      </c>
      <c r="C276" s="34"/>
      <c r="D276" s="34"/>
      <c r="E276" s="34">
        <f t="shared" si="4"/>
        <v>0</v>
      </c>
      <c r="F276" s="34"/>
      <c r="G276" s="34"/>
    </row>
    <row r="277" spans="1:7" x14ac:dyDescent="0.25">
      <c r="A277" s="34" t="s">
        <v>349</v>
      </c>
      <c r="B277" s="34">
        <v>782311</v>
      </c>
      <c r="C277" s="34"/>
      <c r="D277" s="34"/>
      <c r="E277" s="34">
        <f t="shared" si="4"/>
        <v>0</v>
      </c>
      <c r="F277" s="34"/>
      <c r="G277" s="34"/>
    </row>
    <row r="278" spans="1:7" x14ac:dyDescent="0.25">
      <c r="A278" s="34" t="s">
        <v>330</v>
      </c>
      <c r="B278" s="34">
        <v>781332</v>
      </c>
      <c r="C278" s="34"/>
      <c r="D278" s="34"/>
      <c r="E278" s="34">
        <f t="shared" si="4"/>
        <v>0</v>
      </c>
      <c r="F278" s="34"/>
      <c r="G278" s="34"/>
    </row>
    <row r="279" spans="1:7" x14ac:dyDescent="0.25">
      <c r="A279" s="34" t="s">
        <v>518</v>
      </c>
      <c r="B279" s="34">
        <v>789321</v>
      </c>
      <c r="C279" s="34"/>
      <c r="D279" s="34"/>
      <c r="E279" s="34">
        <f t="shared" si="4"/>
        <v>0</v>
      </c>
      <c r="F279" s="34"/>
      <c r="G279" s="34"/>
    </row>
    <row r="280" spans="1:7" x14ac:dyDescent="0.25">
      <c r="A280" s="34" t="s">
        <v>762</v>
      </c>
      <c r="B280" s="34">
        <v>781313</v>
      </c>
      <c r="C280" s="34"/>
      <c r="D280" s="34"/>
      <c r="E280" s="34">
        <f t="shared" si="4"/>
        <v>0</v>
      </c>
      <c r="F280" s="34"/>
      <c r="G280" s="34"/>
    </row>
    <row r="281" spans="1:7" x14ac:dyDescent="0.25">
      <c r="A281" s="34" t="s">
        <v>350</v>
      </c>
      <c r="B281" s="34">
        <v>782314</v>
      </c>
      <c r="C281" s="34"/>
      <c r="D281" s="34"/>
      <c r="E281" s="34">
        <f t="shared" si="4"/>
        <v>0</v>
      </c>
      <c r="F281" s="34"/>
      <c r="G281" s="34"/>
    </row>
    <row r="282" spans="1:7" x14ac:dyDescent="0.25">
      <c r="A282" s="34" t="s">
        <v>496</v>
      </c>
      <c r="B282" s="34">
        <v>788340</v>
      </c>
      <c r="C282" s="34"/>
      <c r="D282" s="34"/>
      <c r="E282" s="34">
        <f t="shared" si="4"/>
        <v>0</v>
      </c>
      <c r="F282" s="34"/>
      <c r="G282" s="34"/>
    </row>
    <row r="283" spans="1:7" x14ac:dyDescent="0.25">
      <c r="A283" s="34" t="s">
        <v>427</v>
      </c>
      <c r="B283" s="34">
        <v>785332</v>
      </c>
      <c r="C283" s="34"/>
      <c r="D283" s="34"/>
      <c r="E283" s="34">
        <f t="shared" si="4"/>
        <v>0</v>
      </c>
      <c r="F283" s="34"/>
      <c r="G283" s="34"/>
    </row>
    <row r="284" spans="1:7" x14ac:dyDescent="0.25">
      <c r="A284" s="34" t="s">
        <v>234</v>
      </c>
      <c r="B284" s="34">
        <v>745000</v>
      </c>
      <c r="C284" s="34"/>
      <c r="D284" s="34"/>
      <c r="E284" s="34">
        <f t="shared" si="4"/>
        <v>0</v>
      </c>
      <c r="F284" s="34"/>
      <c r="G284" s="34"/>
    </row>
    <row r="285" spans="1:7" x14ac:dyDescent="0.25">
      <c r="A285" s="34" t="s">
        <v>295</v>
      </c>
      <c r="B285" s="34">
        <v>771210</v>
      </c>
      <c r="C285" s="34"/>
      <c r="D285" s="34"/>
      <c r="E285" s="34">
        <f t="shared" si="4"/>
        <v>0</v>
      </c>
      <c r="F285" s="34"/>
      <c r="G285" s="34"/>
    </row>
    <row r="286" spans="1:7" x14ac:dyDescent="0.25">
      <c r="A286" s="34" t="s">
        <v>299</v>
      </c>
      <c r="B286" s="34">
        <v>771260</v>
      </c>
      <c r="C286" s="34"/>
      <c r="D286" s="34"/>
      <c r="E286" s="34">
        <f t="shared" si="4"/>
        <v>0</v>
      </c>
      <c r="F286" s="34"/>
      <c r="G286" s="34"/>
    </row>
    <row r="287" spans="1:7" x14ac:dyDescent="0.25">
      <c r="A287" s="34" t="s">
        <v>301</v>
      </c>
      <c r="B287" s="34">
        <v>771290</v>
      </c>
      <c r="C287" s="34"/>
      <c r="D287" s="34"/>
      <c r="E287" s="34">
        <f t="shared" si="4"/>
        <v>0</v>
      </c>
      <c r="F287" s="34"/>
      <c r="G287" s="34"/>
    </row>
    <row r="288" spans="1:7" x14ac:dyDescent="0.25">
      <c r="A288" s="34" t="s">
        <v>297</v>
      </c>
      <c r="B288" s="34">
        <v>771230</v>
      </c>
      <c r="C288" s="34"/>
      <c r="D288" s="34"/>
      <c r="E288" s="34">
        <f t="shared" si="4"/>
        <v>0</v>
      </c>
      <c r="F288" s="34"/>
      <c r="G288" s="34"/>
    </row>
    <row r="289" spans="1:7" x14ac:dyDescent="0.25">
      <c r="A289" s="34" t="s">
        <v>298</v>
      </c>
      <c r="B289" s="34">
        <v>771250</v>
      </c>
      <c r="C289" s="34"/>
      <c r="D289" s="34"/>
      <c r="E289" s="34">
        <f t="shared" si="4"/>
        <v>0</v>
      </c>
      <c r="F289" s="34"/>
      <c r="G289" s="34"/>
    </row>
    <row r="290" spans="1:7" x14ac:dyDescent="0.25">
      <c r="A290" s="34" t="s">
        <v>306</v>
      </c>
      <c r="B290" s="34">
        <v>773000</v>
      </c>
      <c r="C290" s="34"/>
      <c r="D290" s="34"/>
      <c r="E290" s="34">
        <f t="shared" si="4"/>
        <v>0</v>
      </c>
      <c r="F290" s="34"/>
      <c r="G290" s="34"/>
    </row>
    <row r="291" spans="1:7" x14ac:dyDescent="0.25">
      <c r="A291" s="47" t="s">
        <v>1036</v>
      </c>
      <c r="B291" s="47">
        <v>773002</v>
      </c>
      <c r="C291" s="35"/>
      <c r="D291" s="35"/>
      <c r="E291" s="34">
        <f t="shared" si="4"/>
        <v>0</v>
      </c>
      <c r="F291" s="34"/>
      <c r="G291" s="34"/>
    </row>
    <row r="292" spans="1:7" x14ac:dyDescent="0.25">
      <c r="A292" s="34" t="s">
        <v>194</v>
      </c>
      <c r="B292" s="34">
        <v>720300</v>
      </c>
      <c r="C292" s="34"/>
      <c r="D292" s="34"/>
      <c r="E292" s="34">
        <f t="shared" si="4"/>
        <v>0</v>
      </c>
      <c r="F292" s="34"/>
      <c r="G292" s="34"/>
    </row>
    <row r="293" spans="1:7" x14ac:dyDescent="0.25">
      <c r="A293" s="34" t="s">
        <v>219</v>
      </c>
      <c r="B293" s="34">
        <v>740005</v>
      </c>
      <c r="C293" s="34"/>
      <c r="D293" s="34"/>
      <c r="E293" s="34">
        <f t="shared" si="4"/>
        <v>0</v>
      </c>
      <c r="F293" s="34"/>
      <c r="G293" s="34"/>
    </row>
    <row r="294" spans="1:7" x14ac:dyDescent="0.25">
      <c r="A294" s="34" t="s">
        <v>217</v>
      </c>
      <c r="B294" s="34">
        <v>740000</v>
      </c>
      <c r="C294" s="34"/>
      <c r="D294" s="34"/>
      <c r="E294" s="34">
        <f t="shared" si="4"/>
        <v>0</v>
      </c>
      <c r="F294" s="34"/>
      <c r="G294" s="34"/>
    </row>
    <row r="295" spans="1:7" x14ac:dyDescent="0.25">
      <c r="A295" s="34" t="s">
        <v>238</v>
      </c>
      <c r="B295" s="34">
        <v>750000</v>
      </c>
      <c r="C295" s="34"/>
      <c r="D295" s="34"/>
      <c r="E295" s="34">
        <f t="shared" si="4"/>
        <v>0</v>
      </c>
      <c r="F295" s="34"/>
      <c r="G295" s="34"/>
    </row>
    <row r="296" spans="1:7" x14ac:dyDescent="0.25">
      <c r="A296" s="34" t="s">
        <v>304</v>
      </c>
      <c r="B296" s="34">
        <v>772000</v>
      </c>
      <c r="C296" s="34"/>
      <c r="D296" s="34"/>
      <c r="E296" s="34">
        <f t="shared" si="4"/>
        <v>0</v>
      </c>
      <c r="F296" s="34"/>
      <c r="G296" s="34"/>
    </row>
    <row r="297" spans="1:7" x14ac:dyDescent="0.25">
      <c r="A297" s="47" t="s">
        <v>1034</v>
      </c>
      <c r="B297" s="47">
        <v>772010</v>
      </c>
      <c r="C297" s="35"/>
      <c r="D297" s="35"/>
      <c r="E297" s="34">
        <f t="shared" si="4"/>
        <v>0</v>
      </c>
      <c r="F297" s="34"/>
      <c r="G297" s="34"/>
    </row>
    <row r="298" spans="1:7" x14ac:dyDescent="0.25">
      <c r="A298" s="34" t="s">
        <v>239</v>
      </c>
      <c r="B298" s="34">
        <v>751000</v>
      </c>
      <c r="C298" s="34"/>
      <c r="D298" s="34"/>
      <c r="E298" s="34">
        <f t="shared" si="4"/>
        <v>0</v>
      </c>
      <c r="F298" s="34"/>
      <c r="G298" s="34"/>
    </row>
    <row r="299" spans="1:7" x14ac:dyDescent="0.25">
      <c r="A299" s="34" t="s">
        <v>222</v>
      </c>
      <c r="B299" s="34">
        <v>740030</v>
      </c>
      <c r="C299" s="34"/>
      <c r="D299" s="34"/>
      <c r="E299" s="34">
        <f t="shared" si="4"/>
        <v>0</v>
      </c>
      <c r="F299" s="34"/>
      <c r="G299" s="34"/>
    </row>
    <row r="300" spans="1:7" x14ac:dyDescent="0.25">
      <c r="A300" s="34" t="s">
        <v>268</v>
      </c>
      <c r="B300" s="34">
        <v>763000</v>
      </c>
      <c r="C300" s="34"/>
      <c r="D300" s="34"/>
      <c r="E300" s="34">
        <f t="shared" si="4"/>
        <v>0</v>
      </c>
      <c r="F300" s="34"/>
      <c r="G300" s="34"/>
    </row>
    <row r="301" spans="1:7" x14ac:dyDescent="0.25">
      <c r="A301" s="47" t="s">
        <v>816</v>
      </c>
      <c r="B301" s="47">
        <v>764003</v>
      </c>
      <c r="C301" s="35"/>
      <c r="D301" s="35"/>
      <c r="E301" s="34">
        <f t="shared" si="4"/>
        <v>0</v>
      </c>
      <c r="F301" s="34"/>
      <c r="G301" s="34"/>
    </row>
    <row r="302" spans="1:7" x14ac:dyDescent="0.25">
      <c r="A302" s="34" t="s">
        <v>296</v>
      </c>
      <c r="B302" s="34">
        <v>771220</v>
      </c>
      <c r="C302" s="34"/>
      <c r="D302" s="34"/>
      <c r="E302" s="34">
        <f t="shared" si="4"/>
        <v>0</v>
      </c>
      <c r="F302" s="34"/>
      <c r="G302" s="34"/>
    </row>
    <row r="303" spans="1:7" x14ac:dyDescent="0.25">
      <c r="A303" s="34" t="s">
        <v>231</v>
      </c>
      <c r="B303" s="34">
        <v>744000</v>
      </c>
      <c r="C303" s="34"/>
      <c r="D303" s="34"/>
      <c r="E303" s="34">
        <f t="shared" si="4"/>
        <v>0</v>
      </c>
      <c r="F303" s="34"/>
      <c r="G303" s="34"/>
    </row>
    <row r="304" spans="1:7" x14ac:dyDescent="0.25">
      <c r="A304" s="34" t="s">
        <v>571</v>
      </c>
      <c r="B304" s="34">
        <v>791674</v>
      </c>
      <c r="C304" s="34"/>
      <c r="D304" s="34"/>
      <c r="E304" s="34">
        <f t="shared" si="4"/>
        <v>0</v>
      </c>
      <c r="F304" s="34"/>
      <c r="G304" s="34"/>
    </row>
    <row r="305" spans="1:7" x14ac:dyDescent="0.25">
      <c r="A305" s="34" t="s">
        <v>569</v>
      </c>
      <c r="B305" s="34">
        <v>791672</v>
      </c>
      <c r="C305" s="34"/>
      <c r="D305" s="34"/>
      <c r="E305" s="34">
        <f t="shared" si="4"/>
        <v>0</v>
      </c>
      <c r="F305" s="34"/>
      <c r="G305" s="34"/>
    </row>
    <row r="306" spans="1:7" x14ac:dyDescent="0.25">
      <c r="A306" s="34" t="s">
        <v>568</v>
      </c>
      <c r="B306" s="34">
        <v>791671</v>
      </c>
      <c r="C306" s="34"/>
      <c r="D306" s="34"/>
      <c r="E306" s="34">
        <f t="shared" si="4"/>
        <v>0</v>
      </c>
      <c r="F306" s="34"/>
      <c r="G306" s="34"/>
    </row>
    <row r="307" spans="1:7" x14ac:dyDescent="0.25">
      <c r="A307" s="34" t="s">
        <v>570</v>
      </c>
      <c r="B307" s="34">
        <v>791673</v>
      </c>
      <c r="C307" s="34"/>
      <c r="D307" s="34"/>
      <c r="E307" s="34">
        <f t="shared" si="4"/>
        <v>0</v>
      </c>
      <c r="F307" s="34"/>
      <c r="G307" s="34"/>
    </row>
    <row r="308" spans="1:7" x14ac:dyDescent="0.25">
      <c r="A308" s="34" t="s">
        <v>193</v>
      </c>
      <c r="B308" s="34">
        <v>720000</v>
      </c>
      <c r="C308" s="34"/>
      <c r="D308" s="34"/>
      <c r="E308" s="34">
        <f t="shared" si="4"/>
        <v>0</v>
      </c>
      <c r="F308" s="34"/>
      <c r="G308" s="34"/>
    </row>
    <row r="309" spans="1:7" x14ac:dyDescent="0.25">
      <c r="A309" s="34" t="s">
        <v>182</v>
      </c>
      <c r="B309" s="34">
        <v>710200</v>
      </c>
      <c r="C309" s="34"/>
      <c r="D309" s="34"/>
      <c r="E309" s="34">
        <f t="shared" si="4"/>
        <v>0</v>
      </c>
      <c r="F309" s="34"/>
      <c r="G309" s="34"/>
    </row>
    <row r="310" spans="1:7" x14ac:dyDescent="0.25">
      <c r="A310" s="34" t="s">
        <v>471</v>
      </c>
      <c r="B310" s="34">
        <v>787400</v>
      </c>
      <c r="C310" s="34"/>
      <c r="D310" s="34"/>
      <c r="E310" s="34">
        <f t="shared" si="4"/>
        <v>0</v>
      </c>
      <c r="F310" s="34"/>
      <c r="G310" s="34"/>
    </row>
    <row r="311" spans="1:7" x14ac:dyDescent="0.25">
      <c r="A311" s="34" t="s">
        <v>408</v>
      </c>
      <c r="B311" s="34">
        <v>784400</v>
      </c>
      <c r="C311" s="34"/>
      <c r="D311" s="34"/>
      <c r="E311" s="34">
        <f t="shared" si="4"/>
        <v>0</v>
      </c>
      <c r="F311" s="34"/>
      <c r="G311" s="34"/>
    </row>
    <row r="312" spans="1:7" x14ac:dyDescent="0.25">
      <c r="A312" s="34" t="s">
        <v>335</v>
      </c>
      <c r="B312" s="34">
        <v>781401</v>
      </c>
      <c r="C312" s="34"/>
      <c r="D312" s="34"/>
      <c r="E312" s="34">
        <f t="shared" si="4"/>
        <v>0</v>
      </c>
      <c r="F312" s="34"/>
      <c r="G312" s="34"/>
    </row>
    <row r="313" spans="1:7" x14ac:dyDescent="0.25">
      <c r="A313" s="34" t="s">
        <v>380</v>
      </c>
      <c r="B313" s="34">
        <v>783401</v>
      </c>
      <c r="C313" s="34"/>
      <c r="D313" s="34"/>
      <c r="E313" s="34">
        <f t="shared" si="4"/>
        <v>0</v>
      </c>
      <c r="F313" s="34"/>
      <c r="G313" s="34"/>
    </row>
    <row r="314" spans="1:7" x14ac:dyDescent="0.25">
      <c r="A314" s="34" t="s">
        <v>433</v>
      </c>
      <c r="B314" s="34">
        <v>785400</v>
      </c>
      <c r="C314" s="34"/>
      <c r="D314" s="34"/>
      <c r="E314" s="34">
        <f t="shared" si="4"/>
        <v>0</v>
      </c>
      <c r="F314" s="34"/>
      <c r="G314" s="34"/>
    </row>
    <row r="315" spans="1:7" x14ac:dyDescent="0.25">
      <c r="A315" s="34" t="s">
        <v>354</v>
      </c>
      <c r="B315" s="34">
        <v>782400</v>
      </c>
      <c r="C315" s="34"/>
      <c r="D315" s="34"/>
      <c r="E315" s="34">
        <f t="shared" si="4"/>
        <v>0</v>
      </c>
      <c r="F315" s="34"/>
      <c r="G315" s="34"/>
    </row>
    <row r="316" spans="1:7" x14ac:dyDescent="0.25">
      <c r="A316" s="34" t="s">
        <v>191</v>
      </c>
      <c r="B316" s="34">
        <v>714100</v>
      </c>
      <c r="C316" s="34"/>
      <c r="D316" s="34"/>
      <c r="E316" s="34">
        <f t="shared" si="4"/>
        <v>0</v>
      </c>
      <c r="F316" s="34"/>
      <c r="G316" s="34"/>
    </row>
    <row r="317" spans="1:7" x14ac:dyDescent="0.25">
      <c r="A317" s="34" t="s">
        <v>531</v>
      </c>
      <c r="B317" s="34">
        <v>791140</v>
      </c>
      <c r="C317" s="34"/>
      <c r="D317" s="34"/>
      <c r="E317" s="34">
        <f t="shared" si="4"/>
        <v>0</v>
      </c>
      <c r="F317" s="34"/>
      <c r="G317" s="34"/>
    </row>
    <row r="318" spans="1:7" x14ac:dyDescent="0.25">
      <c r="A318" s="34" t="s">
        <v>532</v>
      </c>
      <c r="B318" s="34">
        <v>791150</v>
      </c>
      <c r="C318" s="34"/>
      <c r="D318" s="34"/>
      <c r="E318" s="34">
        <f t="shared" si="4"/>
        <v>0</v>
      </c>
      <c r="F318" s="34"/>
      <c r="G318" s="34"/>
    </row>
    <row r="319" spans="1:7" x14ac:dyDescent="0.25">
      <c r="A319" s="34" t="s">
        <v>528</v>
      </c>
      <c r="B319" s="34">
        <v>791110</v>
      </c>
      <c r="C319" s="34"/>
      <c r="D319" s="34"/>
      <c r="E319" s="34">
        <f t="shared" si="4"/>
        <v>0</v>
      </c>
      <c r="F319" s="34"/>
      <c r="G319" s="34"/>
    </row>
    <row r="320" spans="1:7" x14ac:dyDescent="0.25">
      <c r="A320" s="34" t="s">
        <v>529</v>
      </c>
      <c r="B320" s="34">
        <v>791120</v>
      </c>
      <c r="C320" s="34"/>
      <c r="D320" s="34"/>
      <c r="E320" s="34">
        <f t="shared" si="4"/>
        <v>0</v>
      </c>
      <c r="F320" s="34"/>
      <c r="G320" s="34"/>
    </row>
    <row r="321" spans="1:7" x14ac:dyDescent="0.25">
      <c r="A321" s="34" t="s">
        <v>530</v>
      </c>
      <c r="B321" s="34">
        <v>791130</v>
      </c>
      <c r="C321" s="34"/>
      <c r="D321" s="34"/>
      <c r="E321" s="34">
        <f t="shared" si="4"/>
        <v>0</v>
      </c>
      <c r="F321" s="34"/>
      <c r="G321" s="34"/>
    </row>
    <row r="322" spans="1:7" x14ac:dyDescent="0.25">
      <c r="A322" s="34" t="s">
        <v>475</v>
      </c>
      <c r="B322" s="34">
        <v>788010</v>
      </c>
      <c r="C322" s="34"/>
      <c r="D322" s="34"/>
      <c r="E322" s="34">
        <f t="shared" ref="E322:E385" si="5">SUM(C322:D322)</f>
        <v>0</v>
      </c>
      <c r="F322" s="34"/>
      <c r="G322" s="34"/>
    </row>
    <row r="323" spans="1:7" x14ac:dyDescent="0.25">
      <c r="A323" s="34" t="s">
        <v>441</v>
      </c>
      <c r="B323" s="34">
        <v>786010</v>
      </c>
      <c r="C323" s="34"/>
      <c r="D323" s="34"/>
      <c r="E323" s="34">
        <f t="shared" si="5"/>
        <v>0</v>
      </c>
      <c r="F323" s="34"/>
      <c r="G323" s="34"/>
    </row>
    <row r="324" spans="1:7" x14ac:dyDescent="0.25">
      <c r="A324" s="34" t="s">
        <v>390</v>
      </c>
      <c r="B324" s="34">
        <v>784010</v>
      </c>
      <c r="C324" s="34"/>
      <c r="D324" s="34"/>
      <c r="E324" s="34">
        <f t="shared" si="5"/>
        <v>0</v>
      </c>
      <c r="F324" s="34"/>
      <c r="G324" s="34"/>
    </row>
    <row r="325" spans="1:7" x14ac:dyDescent="0.25">
      <c r="A325" s="34" t="s">
        <v>439</v>
      </c>
      <c r="B325" s="34">
        <v>785900</v>
      </c>
      <c r="C325" s="34"/>
      <c r="D325" s="34"/>
      <c r="E325" s="34">
        <f t="shared" si="5"/>
        <v>0</v>
      </c>
      <c r="F325" s="34"/>
      <c r="G325" s="34"/>
    </row>
    <row r="326" spans="1:7" x14ac:dyDescent="0.25">
      <c r="A326" s="34" t="s">
        <v>533</v>
      </c>
      <c r="B326" s="34">
        <v>791160</v>
      </c>
      <c r="C326" s="34"/>
      <c r="D326" s="34"/>
      <c r="E326" s="34">
        <f t="shared" si="5"/>
        <v>0</v>
      </c>
      <c r="F326" s="34"/>
      <c r="G326" s="34"/>
    </row>
    <row r="327" spans="1:7" x14ac:dyDescent="0.25">
      <c r="A327" s="34" t="s">
        <v>534</v>
      </c>
      <c r="B327" s="34">
        <v>791170</v>
      </c>
      <c r="C327" s="34"/>
      <c r="D327" s="34"/>
      <c r="E327" s="34">
        <f t="shared" si="5"/>
        <v>0</v>
      </c>
      <c r="F327" s="34"/>
      <c r="G327" s="34"/>
    </row>
    <row r="328" spans="1:7" x14ac:dyDescent="0.25">
      <c r="A328" s="34" t="s">
        <v>184</v>
      </c>
      <c r="B328" s="34">
        <v>711000</v>
      </c>
      <c r="C328" s="34"/>
      <c r="D328" s="34"/>
      <c r="E328" s="34">
        <f t="shared" si="5"/>
        <v>0</v>
      </c>
      <c r="F328" s="34"/>
      <c r="G328" s="34"/>
    </row>
    <row r="329" spans="1:7" x14ac:dyDescent="0.25">
      <c r="A329" s="34" t="s">
        <v>185</v>
      </c>
      <c r="B329" s="34">
        <v>711001</v>
      </c>
      <c r="C329" s="34"/>
      <c r="D329" s="34"/>
      <c r="E329" s="34">
        <f t="shared" si="5"/>
        <v>0</v>
      </c>
      <c r="F329" s="34"/>
      <c r="G329" s="34"/>
    </row>
    <row r="330" spans="1:7" x14ac:dyDescent="0.25">
      <c r="A330" s="47" t="s">
        <v>651</v>
      </c>
      <c r="B330" s="47">
        <v>773013</v>
      </c>
      <c r="C330" s="35"/>
      <c r="D330" s="35"/>
      <c r="E330" s="34">
        <f t="shared" si="5"/>
        <v>0</v>
      </c>
      <c r="F330" s="34"/>
      <c r="G330" s="34"/>
    </row>
    <row r="331" spans="1:7" x14ac:dyDescent="0.25">
      <c r="A331" s="34" t="s">
        <v>241</v>
      </c>
      <c r="B331" s="34">
        <v>751200</v>
      </c>
      <c r="C331" s="34"/>
      <c r="D331" s="34"/>
      <c r="E331" s="34">
        <f t="shared" si="5"/>
        <v>0</v>
      </c>
      <c r="F331" s="34"/>
      <c r="G331" s="34"/>
    </row>
    <row r="332" spans="1:7" x14ac:dyDescent="0.25">
      <c r="A332" s="34" t="s">
        <v>467</v>
      </c>
      <c r="B332" s="34">
        <v>787200</v>
      </c>
      <c r="C332" s="34"/>
      <c r="D332" s="34"/>
      <c r="E332" s="34">
        <f t="shared" si="5"/>
        <v>0</v>
      </c>
      <c r="F332" s="34"/>
      <c r="G332" s="34"/>
    </row>
    <row r="333" spans="1:7" x14ac:dyDescent="0.25">
      <c r="A333" s="34" t="s">
        <v>370</v>
      </c>
      <c r="B333" s="34">
        <v>783200</v>
      </c>
      <c r="C333" s="34"/>
      <c r="D333" s="34"/>
      <c r="E333" s="34">
        <f t="shared" si="5"/>
        <v>0</v>
      </c>
      <c r="F333" s="34"/>
      <c r="G333" s="34"/>
    </row>
    <row r="334" spans="1:7" x14ac:dyDescent="0.25">
      <c r="A334" s="34" t="s">
        <v>425</v>
      </c>
      <c r="B334" s="34">
        <v>785200</v>
      </c>
      <c r="C334" s="34"/>
      <c r="D334" s="34"/>
      <c r="E334" s="34">
        <f t="shared" si="5"/>
        <v>0</v>
      </c>
      <c r="F334" s="34"/>
      <c r="G334" s="34"/>
    </row>
    <row r="335" spans="1:7" x14ac:dyDescent="0.25">
      <c r="A335" s="34" t="s">
        <v>347</v>
      </c>
      <c r="B335" s="34">
        <v>782200</v>
      </c>
      <c r="C335" s="34"/>
      <c r="D335" s="34"/>
      <c r="E335" s="34">
        <f t="shared" si="5"/>
        <v>0</v>
      </c>
      <c r="F335" s="34"/>
      <c r="G335" s="34"/>
    </row>
    <row r="336" spans="1:7" x14ac:dyDescent="0.25">
      <c r="A336" s="34" t="s">
        <v>486</v>
      </c>
      <c r="B336" s="34">
        <v>788135</v>
      </c>
      <c r="C336" s="34"/>
      <c r="D336" s="34"/>
      <c r="E336" s="34">
        <f t="shared" si="5"/>
        <v>0</v>
      </c>
      <c r="F336" s="34"/>
      <c r="G336" s="34"/>
    </row>
    <row r="337" spans="1:7" x14ac:dyDescent="0.25">
      <c r="A337" s="34" t="s">
        <v>399</v>
      </c>
      <c r="B337" s="34">
        <v>784127</v>
      </c>
      <c r="C337" s="34"/>
      <c r="D337" s="34"/>
      <c r="E337" s="34">
        <f t="shared" si="5"/>
        <v>0</v>
      </c>
      <c r="F337" s="34"/>
      <c r="G337" s="34"/>
    </row>
    <row r="338" spans="1:7" x14ac:dyDescent="0.25">
      <c r="A338" s="34" t="s">
        <v>447</v>
      </c>
      <c r="B338" s="34">
        <v>786106</v>
      </c>
      <c r="C338" s="34"/>
      <c r="D338" s="34"/>
      <c r="E338" s="34">
        <f t="shared" si="5"/>
        <v>0</v>
      </c>
      <c r="F338" s="34"/>
      <c r="G338" s="34"/>
    </row>
    <row r="339" spans="1:7" x14ac:dyDescent="0.25">
      <c r="A339" s="34" t="s">
        <v>200</v>
      </c>
      <c r="B339" s="34">
        <v>720310</v>
      </c>
      <c r="C339" s="34"/>
      <c r="D339" s="34"/>
      <c r="E339" s="34">
        <f t="shared" si="5"/>
        <v>0</v>
      </c>
      <c r="F339" s="34"/>
      <c r="G339" s="34"/>
    </row>
    <row r="340" spans="1:7" x14ac:dyDescent="0.25">
      <c r="A340" s="34" t="s">
        <v>199</v>
      </c>
      <c r="B340" s="34">
        <v>720308</v>
      </c>
      <c r="C340" s="34"/>
      <c r="D340" s="34"/>
      <c r="E340" s="34">
        <f t="shared" si="5"/>
        <v>0</v>
      </c>
      <c r="F340" s="34"/>
      <c r="G340" s="34"/>
    </row>
    <row r="341" spans="1:7" x14ac:dyDescent="0.25">
      <c r="A341" s="34" t="s">
        <v>603</v>
      </c>
      <c r="B341" s="34">
        <v>720312</v>
      </c>
      <c r="C341" s="34"/>
      <c r="D341" s="34"/>
      <c r="E341" s="34">
        <f t="shared" si="5"/>
        <v>0</v>
      </c>
      <c r="F341" s="34"/>
      <c r="G341" s="34"/>
    </row>
    <row r="342" spans="1:7" x14ac:dyDescent="0.25">
      <c r="A342" s="34" t="s">
        <v>546</v>
      </c>
      <c r="B342" s="34">
        <v>791570</v>
      </c>
      <c r="C342" s="34"/>
      <c r="D342" s="34"/>
      <c r="E342" s="34">
        <f t="shared" si="5"/>
        <v>0</v>
      </c>
      <c r="F342" s="34"/>
      <c r="G342" s="34"/>
    </row>
    <row r="343" spans="1:7" x14ac:dyDescent="0.25">
      <c r="A343" s="34" t="s">
        <v>600</v>
      </c>
      <c r="B343" s="34">
        <v>799303</v>
      </c>
      <c r="C343" s="34"/>
      <c r="D343" s="34"/>
      <c r="E343" s="34">
        <f t="shared" si="5"/>
        <v>0</v>
      </c>
      <c r="F343" s="34"/>
      <c r="G343" s="34"/>
    </row>
    <row r="344" spans="1:7" x14ac:dyDescent="0.25">
      <c r="A344" s="34" t="s">
        <v>179</v>
      </c>
      <c r="B344" s="34">
        <v>702040</v>
      </c>
      <c r="C344" s="34"/>
      <c r="D344" s="34"/>
      <c r="E344" s="34">
        <f t="shared" si="5"/>
        <v>0</v>
      </c>
      <c r="F344" s="34"/>
      <c r="G344" s="34"/>
    </row>
    <row r="345" spans="1:7" x14ac:dyDescent="0.25">
      <c r="A345" s="34" t="s">
        <v>414</v>
      </c>
      <c r="B345" s="34">
        <v>784700</v>
      </c>
      <c r="C345" s="34"/>
      <c r="D345" s="34"/>
      <c r="E345" s="34">
        <f t="shared" si="5"/>
        <v>0</v>
      </c>
      <c r="F345" s="34"/>
      <c r="G345" s="34"/>
    </row>
    <row r="346" spans="1:7" x14ac:dyDescent="0.25">
      <c r="A346" s="34" t="s">
        <v>472</v>
      </c>
      <c r="B346" s="34">
        <v>787700</v>
      </c>
      <c r="C346" s="34"/>
      <c r="D346" s="34"/>
      <c r="E346" s="34">
        <f t="shared" si="5"/>
        <v>0</v>
      </c>
      <c r="F346" s="34"/>
      <c r="G346" s="34"/>
    </row>
    <row r="347" spans="1:7" x14ac:dyDescent="0.25">
      <c r="A347" s="34" t="s">
        <v>462</v>
      </c>
      <c r="B347" s="34">
        <v>786700</v>
      </c>
      <c r="C347" s="34"/>
      <c r="D347" s="34"/>
      <c r="E347" s="34">
        <f t="shared" si="5"/>
        <v>0</v>
      </c>
      <c r="F347" s="34"/>
      <c r="G347" s="34"/>
    </row>
    <row r="348" spans="1:7" x14ac:dyDescent="0.25">
      <c r="A348" s="34" t="s">
        <v>385</v>
      </c>
      <c r="B348" s="34">
        <v>783701</v>
      </c>
      <c r="C348" s="34"/>
      <c r="D348" s="34"/>
      <c r="E348" s="34">
        <f t="shared" si="5"/>
        <v>0</v>
      </c>
      <c r="F348" s="34"/>
      <c r="G348" s="34"/>
    </row>
    <row r="349" spans="1:7" x14ac:dyDescent="0.25">
      <c r="A349" s="34" t="s">
        <v>386</v>
      </c>
      <c r="B349" s="34">
        <v>783702</v>
      </c>
      <c r="C349" s="34"/>
      <c r="D349" s="34"/>
      <c r="E349" s="34">
        <f t="shared" si="5"/>
        <v>0</v>
      </c>
      <c r="F349" s="34"/>
      <c r="G349" s="34"/>
    </row>
    <row r="350" spans="1:7" x14ac:dyDescent="0.25">
      <c r="A350" s="34" t="s">
        <v>358</v>
      </c>
      <c r="B350" s="34">
        <v>782700</v>
      </c>
      <c r="C350" s="34"/>
      <c r="D350" s="34"/>
      <c r="E350" s="34">
        <f t="shared" si="5"/>
        <v>0</v>
      </c>
      <c r="F350" s="34"/>
      <c r="G350" s="34"/>
    </row>
    <row r="351" spans="1:7" x14ac:dyDescent="0.25">
      <c r="A351" s="47" t="s">
        <v>791</v>
      </c>
      <c r="B351" s="47">
        <v>720400</v>
      </c>
      <c r="C351" s="35"/>
      <c r="D351" s="35"/>
      <c r="E351" s="34">
        <f t="shared" si="5"/>
        <v>0</v>
      </c>
      <c r="F351" s="34"/>
      <c r="G351" s="34"/>
    </row>
    <row r="352" spans="1:7" x14ac:dyDescent="0.25">
      <c r="A352" s="34" t="s">
        <v>601</v>
      </c>
      <c r="B352" s="34">
        <v>799304</v>
      </c>
      <c r="C352" s="34"/>
      <c r="D352" s="34"/>
      <c r="E352" s="34">
        <f t="shared" si="5"/>
        <v>0</v>
      </c>
      <c r="F352" s="34"/>
      <c r="G352" s="34"/>
    </row>
    <row r="353" spans="1:7" x14ac:dyDescent="0.25">
      <c r="A353" s="34" t="s">
        <v>443</v>
      </c>
      <c r="B353" s="34">
        <v>786102</v>
      </c>
      <c r="C353" s="34"/>
      <c r="D353" s="34"/>
      <c r="E353" s="34">
        <f t="shared" si="5"/>
        <v>0</v>
      </c>
      <c r="F353" s="34"/>
      <c r="G353" s="34"/>
    </row>
    <row r="354" spans="1:7" x14ac:dyDescent="0.25">
      <c r="A354" s="34" t="s">
        <v>397</v>
      </c>
      <c r="B354" s="34">
        <v>784124</v>
      </c>
      <c r="C354" s="34"/>
      <c r="D354" s="34"/>
      <c r="E354" s="34">
        <f t="shared" si="5"/>
        <v>0</v>
      </c>
      <c r="F354" s="34"/>
      <c r="G354" s="34"/>
    </row>
    <row r="355" spans="1:7" x14ac:dyDescent="0.25">
      <c r="A355" s="34" t="s">
        <v>444</v>
      </c>
      <c r="B355" s="34">
        <v>786103</v>
      </c>
      <c r="C355" s="34"/>
      <c r="D355" s="34"/>
      <c r="E355" s="34">
        <f t="shared" si="5"/>
        <v>0</v>
      </c>
      <c r="F355" s="34"/>
      <c r="G355" s="34"/>
    </row>
    <row r="356" spans="1:7" x14ac:dyDescent="0.25">
      <c r="A356" s="34" t="s">
        <v>398</v>
      </c>
      <c r="B356" s="34">
        <v>784126</v>
      </c>
      <c r="C356" s="34"/>
      <c r="D356" s="34"/>
      <c r="E356" s="34">
        <f t="shared" si="5"/>
        <v>0</v>
      </c>
      <c r="F356" s="34"/>
      <c r="G356" s="34"/>
    </row>
    <row r="357" spans="1:7" x14ac:dyDescent="0.25">
      <c r="A357" s="34" t="s">
        <v>423</v>
      </c>
      <c r="B357" s="34">
        <v>785120</v>
      </c>
      <c r="C357" s="34"/>
      <c r="D357" s="34"/>
      <c r="E357" s="34">
        <f t="shared" si="5"/>
        <v>0</v>
      </c>
      <c r="F357" s="34"/>
      <c r="G357" s="34"/>
    </row>
    <row r="358" spans="1:7" x14ac:dyDescent="0.25">
      <c r="A358" s="34" t="s">
        <v>317</v>
      </c>
      <c r="B358" s="34">
        <v>781123</v>
      </c>
      <c r="C358" s="34"/>
      <c r="D358" s="34"/>
      <c r="E358" s="34">
        <f t="shared" si="5"/>
        <v>0</v>
      </c>
      <c r="F358" s="34"/>
      <c r="G358" s="34"/>
    </row>
    <row r="359" spans="1:7" x14ac:dyDescent="0.25">
      <c r="A359" s="34" t="s">
        <v>478</v>
      </c>
      <c r="B359" s="34">
        <v>788119</v>
      </c>
      <c r="C359" s="34"/>
      <c r="D359" s="34"/>
      <c r="E359" s="34">
        <f t="shared" si="5"/>
        <v>0</v>
      </c>
      <c r="F359" s="34"/>
      <c r="G359" s="34"/>
    </row>
    <row r="360" spans="1:7" x14ac:dyDescent="0.25">
      <c r="A360" s="34" t="s">
        <v>484</v>
      </c>
      <c r="B360" s="34">
        <v>788133</v>
      </c>
      <c r="C360" s="34"/>
      <c r="D360" s="34"/>
      <c r="E360" s="34">
        <f t="shared" si="5"/>
        <v>0</v>
      </c>
      <c r="F360" s="34"/>
      <c r="G360" s="34"/>
    </row>
    <row r="361" spans="1:7" x14ac:dyDescent="0.25">
      <c r="A361" s="34" t="s">
        <v>477</v>
      </c>
      <c r="B361" s="34">
        <v>788118</v>
      </c>
      <c r="C361" s="34"/>
      <c r="D361" s="34"/>
      <c r="E361" s="34">
        <f t="shared" si="5"/>
        <v>0</v>
      </c>
      <c r="F361" s="34"/>
      <c r="G361" s="34"/>
    </row>
    <row r="362" spans="1:7" x14ac:dyDescent="0.25">
      <c r="A362" s="34" t="s">
        <v>485</v>
      </c>
      <c r="B362" s="34">
        <v>788134</v>
      </c>
      <c r="C362" s="34"/>
      <c r="D362" s="34"/>
      <c r="E362" s="34">
        <f t="shared" si="5"/>
        <v>0</v>
      </c>
      <c r="F362" s="34"/>
      <c r="G362" s="34"/>
    </row>
    <row r="363" spans="1:7" x14ac:dyDescent="0.25">
      <c r="A363" s="34" t="s">
        <v>451</v>
      </c>
      <c r="B363" s="34">
        <v>786111</v>
      </c>
      <c r="C363" s="34"/>
      <c r="D363" s="34"/>
      <c r="E363" s="34">
        <f t="shared" si="5"/>
        <v>0</v>
      </c>
      <c r="F363" s="34"/>
      <c r="G363" s="34"/>
    </row>
    <row r="364" spans="1:7" x14ac:dyDescent="0.25">
      <c r="A364" s="34" t="s">
        <v>382</v>
      </c>
      <c r="B364" s="34">
        <v>783511</v>
      </c>
      <c r="C364" s="34"/>
      <c r="D364" s="34"/>
      <c r="E364" s="34">
        <f t="shared" si="5"/>
        <v>0</v>
      </c>
      <c r="F364" s="34"/>
      <c r="G364" s="34"/>
    </row>
    <row r="365" spans="1:7" x14ac:dyDescent="0.25">
      <c r="A365" s="34" t="s">
        <v>435</v>
      </c>
      <c r="B365" s="34">
        <v>785511</v>
      </c>
      <c r="C365" s="34"/>
      <c r="D365" s="34"/>
      <c r="E365" s="34">
        <f t="shared" si="5"/>
        <v>0</v>
      </c>
      <c r="F365" s="34"/>
      <c r="G365" s="34"/>
    </row>
    <row r="366" spans="1:7" x14ac:dyDescent="0.25">
      <c r="A366" s="34" t="s">
        <v>521</v>
      </c>
      <c r="B366" s="34">
        <v>789331</v>
      </c>
      <c r="C366" s="34"/>
      <c r="D366" s="34"/>
      <c r="E366" s="34">
        <f t="shared" si="5"/>
        <v>0</v>
      </c>
      <c r="F366" s="34"/>
      <c r="G366" s="34"/>
    </row>
    <row r="367" spans="1:7" x14ac:dyDescent="0.25">
      <c r="A367" s="34" t="s">
        <v>410</v>
      </c>
      <c r="B367" s="34">
        <v>784513</v>
      </c>
      <c r="C367" s="34"/>
      <c r="D367" s="34"/>
      <c r="E367" s="34">
        <f t="shared" si="5"/>
        <v>0</v>
      </c>
      <c r="F367" s="34"/>
      <c r="G367" s="34"/>
    </row>
    <row r="368" spans="1:7" x14ac:dyDescent="0.25">
      <c r="A368" s="34" t="s">
        <v>356</v>
      </c>
      <c r="B368" s="34">
        <v>782512</v>
      </c>
      <c r="C368" s="34"/>
      <c r="D368" s="34"/>
      <c r="E368" s="34">
        <f t="shared" si="5"/>
        <v>0</v>
      </c>
      <c r="F368" s="34"/>
      <c r="G368" s="34"/>
    </row>
    <row r="369" spans="1:7" x14ac:dyDescent="0.25">
      <c r="A369" s="34" t="s">
        <v>411</v>
      </c>
      <c r="B369" s="34">
        <v>784514</v>
      </c>
      <c r="C369" s="34"/>
      <c r="D369" s="34"/>
      <c r="E369" s="34">
        <f t="shared" si="5"/>
        <v>0</v>
      </c>
      <c r="F369" s="34"/>
      <c r="G369" s="34"/>
    </row>
    <row r="370" spans="1:7" x14ac:dyDescent="0.25">
      <c r="A370" s="34" t="s">
        <v>566</v>
      </c>
      <c r="B370" s="34">
        <v>791669</v>
      </c>
      <c r="C370" s="34"/>
      <c r="D370" s="34"/>
      <c r="E370" s="34">
        <f t="shared" si="5"/>
        <v>0</v>
      </c>
      <c r="F370" s="34"/>
      <c r="G370" s="34"/>
    </row>
    <row r="371" spans="1:7" x14ac:dyDescent="0.25">
      <c r="A371" s="34" t="s">
        <v>250</v>
      </c>
      <c r="B371" s="34">
        <v>751214</v>
      </c>
      <c r="C371" s="34"/>
      <c r="D371" s="34"/>
      <c r="E371" s="34">
        <f t="shared" si="5"/>
        <v>0</v>
      </c>
      <c r="F371" s="34"/>
      <c r="G371" s="34"/>
    </row>
    <row r="372" spans="1:7" x14ac:dyDescent="0.25">
      <c r="A372" s="34" t="s">
        <v>243</v>
      </c>
      <c r="B372" s="34">
        <v>751202</v>
      </c>
      <c r="C372" s="34"/>
      <c r="D372" s="34"/>
      <c r="E372" s="34">
        <f t="shared" si="5"/>
        <v>0</v>
      </c>
      <c r="F372" s="34"/>
      <c r="G372" s="34"/>
    </row>
    <row r="373" spans="1:7" x14ac:dyDescent="0.25">
      <c r="A373" s="34" t="s">
        <v>245</v>
      </c>
      <c r="B373" s="34">
        <v>751204</v>
      </c>
      <c r="C373" s="34"/>
      <c r="D373" s="34"/>
      <c r="E373" s="34">
        <f t="shared" si="5"/>
        <v>0</v>
      </c>
      <c r="F373" s="34"/>
      <c r="G373" s="34"/>
    </row>
    <row r="374" spans="1:7" x14ac:dyDescent="0.25">
      <c r="A374" s="34" t="s">
        <v>501</v>
      </c>
      <c r="B374" s="34">
        <v>788511</v>
      </c>
      <c r="C374" s="34"/>
      <c r="D374" s="34"/>
      <c r="E374" s="34">
        <f t="shared" si="5"/>
        <v>0</v>
      </c>
      <c r="F374" s="34"/>
      <c r="G374" s="34"/>
    </row>
    <row r="375" spans="1:7" x14ac:dyDescent="0.25">
      <c r="A375" s="34" t="s">
        <v>246</v>
      </c>
      <c r="B375" s="34">
        <v>751209</v>
      </c>
      <c r="C375" s="34"/>
      <c r="D375" s="34"/>
      <c r="E375" s="34">
        <f t="shared" si="5"/>
        <v>0</v>
      </c>
      <c r="F375" s="34"/>
      <c r="G375" s="34"/>
    </row>
    <row r="376" spans="1:7" x14ac:dyDescent="0.25">
      <c r="A376" s="34" t="s">
        <v>314</v>
      </c>
      <c r="B376" s="34">
        <v>780030</v>
      </c>
      <c r="C376" s="34"/>
      <c r="D376" s="34"/>
      <c r="E376" s="34">
        <f t="shared" si="5"/>
        <v>0</v>
      </c>
      <c r="F376" s="34"/>
      <c r="G376" s="34"/>
    </row>
    <row r="377" spans="1:7" x14ac:dyDescent="0.25">
      <c r="A377" s="34" t="s">
        <v>470</v>
      </c>
      <c r="B377" s="34">
        <v>787330</v>
      </c>
      <c r="C377" s="34"/>
      <c r="D377" s="34"/>
      <c r="E377" s="34">
        <f t="shared" si="5"/>
        <v>0</v>
      </c>
      <c r="F377" s="34"/>
      <c r="G377" s="34"/>
    </row>
    <row r="378" spans="1:7" x14ac:dyDescent="0.25">
      <c r="A378" s="34" t="s">
        <v>527</v>
      </c>
      <c r="B378" s="34">
        <v>791105</v>
      </c>
      <c r="C378" s="34"/>
      <c r="D378" s="34"/>
      <c r="E378" s="34">
        <f t="shared" si="5"/>
        <v>0</v>
      </c>
      <c r="F378" s="34"/>
      <c r="G378" s="34"/>
    </row>
    <row r="379" spans="1:7" x14ac:dyDescent="0.25">
      <c r="A379" s="34" t="s">
        <v>244</v>
      </c>
      <c r="B379" s="34">
        <v>751203</v>
      </c>
      <c r="C379" s="34"/>
      <c r="D379" s="34"/>
      <c r="E379" s="34">
        <f t="shared" si="5"/>
        <v>0</v>
      </c>
      <c r="F379" s="34"/>
      <c r="G379" s="34"/>
    </row>
    <row r="380" spans="1:7" x14ac:dyDescent="0.25">
      <c r="A380" s="34" t="s">
        <v>448</v>
      </c>
      <c r="B380" s="34">
        <v>786107</v>
      </c>
      <c r="C380" s="34"/>
      <c r="D380" s="34"/>
      <c r="E380" s="34">
        <f t="shared" si="5"/>
        <v>0</v>
      </c>
      <c r="F380" s="34"/>
      <c r="G380" s="34"/>
    </row>
    <row r="381" spans="1:7" x14ac:dyDescent="0.25">
      <c r="A381" s="34" t="s">
        <v>422</v>
      </c>
      <c r="B381" s="34">
        <v>785107</v>
      </c>
      <c r="C381" s="34"/>
      <c r="D381" s="34"/>
      <c r="E381" s="34">
        <f t="shared" si="5"/>
        <v>0</v>
      </c>
      <c r="F381" s="34"/>
      <c r="G381" s="34"/>
    </row>
    <row r="382" spans="1:7" x14ac:dyDescent="0.25">
      <c r="A382" s="34" t="s">
        <v>421</v>
      </c>
      <c r="B382" s="34">
        <v>785106</v>
      </c>
      <c r="C382" s="34"/>
      <c r="D382" s="34"/>
      <c r="E382" s="34">
        <f t="shared" si="5"/>
        <v>0</v>
      </c>
      <c r="F382" s="34"/>
      <c r="G382" s="34"/>
    </row>
    <row r="383" spans="1:7" x14ac:dyDescent="0.25">
      <c r="A383" s="34" t="s">
        <v>394</v>
      </c>
      <c r="B383" s="34">
        <v>784120</v>
      </c>
      <c r="C383" s="34"/>
      <c r="D383" s="34"/>
      <c r="E383" s="34">
        <f t="shared" si="5"/>
        <v>0</v>
      </c>
      <c r="F383" s="34"/>
      <c r="G383" s="34"/>
    </row>
    <row r="384" spans="1:7" x14ac:dyDescent="0.25">
      <c r="A384" s="34" t="s">
        <v>393</v>
      </c>
      <c r="B384" s="34">
        <v>784119</v>
      </c>
      <c r="C384" s="34"/>
      <c r="D384" s="34"/>
      <c r="E384" s="34">
        <f t="shared" si="5"/>
        <v>0</v>
      </c>
      <c r="F384" s="34"/>
      <c r="G384" s="34"/>
    </row>
    <row r="385" spans="1:7" x14ac:dyDescent="0.25">
      <c r="A385" s="34" t="s">
        <v>483</v>
      </c>
      <c r="B385" s="34">
        <v>788132</v>
      </c>
      <c r="C385" s="34"/>
      <c r="D385" s="34"/>
      <c r="E385" s="34">
        <f t="shared" si="5"/>
        <v>0</v>
      </c>
      <c r="F385" s="34"/>
      <c r="G385" s="34"/>
    </row>
    <row r="386" spans="1:7" x14ac:dyDescent="0.25">
      <c r="A386" s="34" t="s">
        <v>479</v>
      </c>
      <c r="B386" s="34">
        <v>788120</v>
      </c>
      <c r="C386" s="34"/>
      <c r="D386" s="34"/>
      <c r="E386" s="34">
        <f t="shared" ref="E386:E449" si="6">SUM(C386:D386)</f>
        <v>0</v>
      </c>
      <c r="F386" s="34"/>
      <c r="G386" s="34"/>
    </row>
    <row r="387" spans="1:7" x14ac:dyDescent="0.25">
      <c r="A387" s="34" t="s">
        <v>482</v>
      </c>
      <c r="B387" s="34">
        <v>788131</v>
      </c>
      <c r="C387" s="34"/>
      <c r="D387" s="34"/>
      <c r="E387" s="34">
        <f t="shared" si="6"/>
        <v>0</v>
      </c>
      <c r="F387" s="34"/>
      <c r="G387" s="34"/>
    </row>
    <row r="388" spans="1:7" x14ac:dyDescent="0.25">
      <c r="A388" s="34" t="s">
        <v>481</v>
      </c>
      <c r="B388" s="34">
        <v>788130</v>
      </c>
      <c r="C388" s="34"/>
      <c r="D388" s="34"/>
      <c r="E388" s="34">
        <f t="shared" si="6"/>
        <v>0</v>
      </c>
      <c r="F388" s="34"/>
      <c r="G388" s="34"/>
    </row>
    <row r="389" spans="1:7" x14ac:dyDescent="0.25">
      <c r="A389" s="34" t="s">
        <v>480</v>
      </c>
      <c r="B389" s="34">
        <v>788121</v>
      </c>
      <c r="C389" s="34"/>
      <c r="D389" s="34"/>
      <c r="E389" s="34">
        <f t="shared" si="6"/>
        <v>0</v>
      </c>
      <c r="F389" s="34"/>
      <c r="G389" s="34"/>
    </row>
    <row r="390" spans="1:7" x14ac:dyDescent="0.25">
      <c r="A390" s="34" t="s">
        <v>368</v>
      </c>
      <c r="B390" s="34">
        <v>783143</v>
      </c>
      <c r="C390" s="34"/>
      <c r="D390" s="34"/>
      <c r="E390" s="34">
        <f t="shared" si="6"/>
        <v>0</v>
      </c>
      <c r="F390" s="34"/>
      <c r="G390" s="34"/>
    </row>
    <row r="391" spans="1:7" x14ac:dyDescent="0.25">
      <c r="A391" s="34" t="s">
        <v>365</v>
      </c>
      <c r="B391" s="34">
        <v>783140</v>
      </c>
      <c r="C391" s="34"/>
      <c r="D391" s="34"/>
      <c r="E391" s="34">
        <f t="shared" si="6"/>
        <v>0</v>
      </c>
      <c r="F391" s="34"/>
      <c r="G391" s="34"/>
    </row>
    <row r="392" spans="1:7" x14ac:dyDescent="0.25">
      <c r="A392" s="34" t="s">
        <v>367</v>
      </c>
      <c r="B392" s="34">
        <v>783142</v>
      </c>
      <c r="C392" s="34"/>
      <c r="D392" s="34"/>
      <c r="E392" s="34">
        <f t="shared" si="6"/>
        <v>0</v>
      </c>
      <c r="F392" s="34"/>
      <c r="G392" s="34"/>
    </row>
    <row r="393" spans="1:7" x14ac:dyDescent="0.25">
      <c r="A393" s="34" t="s">
        <v>342</v>
      </c>
      <c r="B393" s="34">
        <v>782025</v>
      </c>
      <c r="C393" s="34"/>
      <c r="D393" s="34"/>
      <c r="E393" s="34">
        <f t="shared" si="6"/>
        <v>0</v>
      </c>
      <c r="F393" s="34"/>
      <c r="G393" s="34"/>
    </row>
    <row r="394" spans="1:7" x14ac:dyDescent="0.25">
      <c r="A394" s="34" t="s">
        <v>366</v>
      </c>
      <c r="B394" s="34">
        <v>783141</v>
      </c>
      <c r="C394" s="34"/>
      <c r="D394" s="34"/>
      <c r="E394" s="34">
        <f t="shared" si="6"/>
        <v>0</v>
      </c>
      <c r="F394" s="34"/>
      <c r="G394" s="34"/>
    </row>
    <row r="395" spans="1:7" x14ac:dyDescent="0.25">
      <c r="A395" s="34" t="s">
        <v>510</v>
      </c>
      <c r="B395" s="34">
        <v>789144</v>
      </c>
      <c r="C395" s="34"/>
      <c r="D395" s="34"/>
      <c r="E395" s="34">
        <f t="shared" si="6"/>
        <v>0</v>
      </c>
      <c r="F395" s="34"/>
      <c r="G395" s="34"/>
    </row>
    <row r="396" spans="1:7" x14ac:dyDescent="0.25">
      <c r="A396" s="34" t="s">
        <v>395</v>
      </c>
      <c r="B396" s="34">
        <v>784121</v>
      </c>
      <c r="C396" s="34"/>
      <c r="D396" s="34"/>
      <c r="E396" s="34">
        <f t="shared" si="6"/>
        <v>0</v>
      </c>
      <c r="F396" s="34"/>
      <c r="G396" s="34"/>
    </row>
    <row r="397" spans="1:7" x14ac:dyDescent="0.25">
      <c r="A397" s="34" t="s">
        <v>511</v>
      </c>
      <c r="B397" s="34">
        <v>789145</v>
      </c>
      <c r="C397" s="34"/>
      <c r="D397" s="34"/>
      <c r="E397" s="34">
        <f t="shared" si="6"/>
        <v>0</v>
      </c>
      <c r="F397" s="34"/>
      <c r="G397" s="34"/>
    </row>
    <row r="398" spans="1:7" x14ac:dyDescent="0.25">
      <c r="A398" s="34" t="s">
        <v>341</v>
      </c>
      <c r="B398" s="34">
        <v>782024</v>
      </c>
      <c r="C398" s="34"/>
      <c r="D398" s="34"/>
      <c r="E398" s="34">
        <f t="shared" si="6"/>
        <v>0</v>
      </c>
      <c r="F398" s="34"/>
      <c r="G398" s="34"/>
    </row>
    <row r="399" spans="1:7" x14ac:dyDescent="0.25">
      <c r="A399" s="34" t="s">
        <v>396</v>
      </c>
      <c r="B399" s="34">
        <v>784122</v>
      </c>
      <c r="C399" s="34"/>
      <c r="D399" s="34"/>
      <c r="E399" s="34">
        <f t="shared" si="6"/>
        <v>0</v>
      </c>
      <c r="F399" s="34"/>
      <c r="G399" s="34"/>
    </row>
    <row r="400" spans="1:7" x14ac:dyDescent="0.25">
      <c r="A400" s="34" t="s">
        <v>318</v>
      </c>
      <c r="B400" s="34">
        <v>781146</v>
      </c>
      <c r="C400" s="34"/>
      <c r="D400" s="34"/>
      <c r="E400" s="34">
        <f t="shared" si="6"/>
        <v>0</v>
      </c>
      <c r="F400" s="34"/>
      <c r="G400" s="34"/>
    </row>
    <row r="401" spans="1:7" x14ac:dyDescent="0.25">
      <c r="A401" s="34" t="s">
        <v>319</v>
      </c>
      <c r="B401" s="34">
        <v>781147</v>
      </c>
      <c r="C401" s="34"/>
      <c r="D401" s="34"/>
      <c r="E401" s="34">
        <f t="shared" si="6"/>
        <v>0</v>
      </c>
      <c r="F401" s="34"/>
      <c r="G401" s="34"/>
    </row>
    <row r="402" spans="1:7" x14ac:dyDescent="0.25">
      <c r="A402" s="34" t="s">
        <v>320</v>
      </c>
      <c r="B402" s="34">
        <v>781148</v>
      </c>
      <c r="C402" s="34"/>
      <c r="D402" s="34"/>
      <c r="E402" s="34">
        <f t="shared" si="6"/>
        <v>0</v>
      </c>
      <c r="F402" s="34"/>
      <c r="G402" s="34"/>
    </row>
    <row r="403" spans="1:7" x14ac:dyDescent="0.25">
      <c r="A403" s="34" t="s">
        <v>369</v>
      </c>
      <c r="B403" s="34">
        <v>783171</v>
      </c>
      <c r="C403" s="34"/>
      <c r="D403" s="34"/>
      <c r="E403" s="34">
        <f t="shared" si="6"/>
        <v>0</v>
      </c>
      <c r="F403" s="34"/>
      <c r="G403" s="34"/>
    </row>
    <row r="404" spans="1:7" x14ac:dyDescent="0.25">
      <c r="A404" s="34" t="s">
        <v>508</v>
      </c>
      <c r="B404" s="34">
        <v>789015</v>
      </c>
      <c r="C404" s="34"/>
      <c r="D404" s="34"/>
      <c r="E404" s="34">
        <f t="shared" si="6"/>
        <v>0</v>
      </c>
      <c r="F404" s="34"/>
      <c r="G404" s="34"/>
    </row>
    <row r="405" spans="1:7" x14ac:dyDescent="0.25">
      <c r="A405" s="34" t="s">
        <v>321</v>
      </c>
      <c r="B405" s="34">
        <v>781152</v>
      </c>
      <c r="C405" s="34"/>
      <c r="D405" s="34"/>
      <c r="E405" s="34">
        <f t="shared" si="6"/>
        <v>0</v>
      </c>
      <c r="F405" s="34"/>
      <c r="G405" s="34"/>
    </row>
    <row r="406" spans="1:7" x14ac:dyDescent="0.25">
      <c r="A406" s="34" t="s">
        <v>322</v>
      </c>
      <c r="B406" s="34">
        <v>781153</v>
      </c>
      <c r="C406" s="34"/>
      <c r="D406" s="34"/>
      <c r="E406" s="34">
        <f t="shared" si="6"/>
        <v>0</v>
      </c>
      <c r="F406" s="34"/>
      <c r="G406" s="34"/>
    </row>
    <row r="407" spans="1:7" x14ac:dyDescent="0.25">
      <c r="A407" s="34" t="s">
        <v>363</v>
      </c>
      <c r="B407" s="34">
        <v>783103</v>
      </c>
      <c r="C407" s="34"/>
      <c r="D407" s="34"/>
      <c r="E407" s="34">
        <f t="shared" si="6"/>
        <v>0</v>
      </c>
      <c r="F407" s="34"/>
      <c r="G407" s="34"/>
    </row>
    <row r="408" spans="1:7" x14ac:dyDescent="0.25">
      <c r="A408" s="34" t="s">
        <v>392</v>
      </c>
      <c r="B408" s="34">
        <v>784115</v>
      </c>
      <c r="C408" s="34"/>
      <c r="D408" s="34"/>
      <c r="E408" s="34">
        <f t="shared" si="6"/>
        <v>0</v>
      </c>
      <c r="F408" s="34"/>
      <c r="G408" s="34"/>
    </row>
    <row r="409" spans="1:7" x14ac:dyDescent="0.25">
      <c r="A409" s="34" t="s">
        <v>450</v>
      </c>
      <c r="B409" s="34">
        <v>786109</v>
      </c>
      <c r="C409" s="34"/>
      <c r="D409" s="34"/>
      <c r="E409" s="34">
        <f t="shared" si="6"/>
        <v>0</v>
      </c>
      <c r="F409" s="34"/>
      <c r="G409" s="34"/>
    </row>
    <row r="410" spans="1:7" x14ac:dyDescent="0.25">
      <c r="A410" s="34" t="s">
        <v>449</v>
      </c>
      <c r="B410" s="34">
        <v>786108</v>
      </c>
      <c r="C410" s="34"/>
      <c r="D410" s="34"/>
      <c r="E410" s="34">
        <f t="shared" si="6"/>
        <v>0</v>
      </c>
      <c r="F410" s="34"/>
      <c r="G410" s="34"/>
    </row>
    <row r="411" spans="1:7" x14ac:dyDescent="0.25">
      <c r="A411" s="34" t="s">
        <v>446</v>
      </c>
      <c r="B411" s="34">
        <v>786105</v>
      </c>
      <c r="C411" s="34"/>
      <c r="D411" s="34"/>
      <c r="E411" s="34">
        <f t="shared" si="6"/>
        <v>0</v>
      </c>
      <c r="F411" s="34"/>
      <c r="G411" s="34"/>
    </row>
    <row r="412" spans="1:7" x14ac:dyDescent="0.25">
      <c r="A412" s="34" t="s">
        <v>247</v>
      </c>
      <c r="B412" s="34">
        <v>751210</v>
      </c>
      <c r="C412" s="34"/>
      <c r="D412" s="34"/>
      <c r="E412" s="34">
        <f t="shared" si="6"/>
        <v>0</v>
      </c>
      <c r="F412" s="34"/>
      <c r="G412" s="34"/>
    </row>
    <row r="413" spans="1:7" x14ac:dyDescent="0.25">
      <c r="A413" s="34" t="s">
        <v>540</v>
      </c>
      <c r="B413" s="34">
        <v>791515</v>
      </c>
      <c r="C413" s="34"/>
      <c r="D413" s="34"/>
      <c r="E413" s="34">
        <f t="shared" si="6"/>
        <v>0</v>
      </c>
      <c r="F413" s="34"/>
      <c r="G413" s="34"/>
    </row>
    <row r="414" spans="1:7" x14ac:dyDescent="0.25">
      <c r="A414" s="34" t="s">
        <v>452</v>
      </c>
      <c r="B414" s="34">
        <v>786112</v>
      </c>
      <c r="C414" s="34"/>
      <c r="D414" s="34"/>
      <c r="E414" s="34">
        <f t="shared" si="6"/>
        <v>0</v>
      </c>
      <c r="F414" s="34"/>
      <c r="G414" s="34"/>
    </row>
    <row r="415" spans="1:7" x14ac:dyDescent="0.25">
      <c r="A415" s="34" t="s">
        <v>445</v>
      </c>
      <c r="B415" s="34">
        <v>786104</v>
      </c>
      <c r="C415" s="34"/>
      <c r="D415" s="34"/>
      <c r="E415" s="34">
        <f t="shared" si="6"/>
        <v>0</v>
      </c>
      <c r="F415" s="34"/>
      <c r="G415" s="34"/>
    </row>
    <row r="416" spans="1:7" x14ac:dyDescent="0.25">
      <c r="A416" s="34" t="s">
        <v>346</v>
      </c>
      <c r="B416" s="34">
        <v>782118</v>
      </c>
      <c r="C416" s="34"/>
      <c r="D416" s="34"/>
      <c r="E416" s="34">
        <f t="shared" si="6"/>
        <v>0</v>
      </c>
      <c r="F416" s="34"/>
      <c r="G416" s="34"/>
    </row>
    <row r="417" spans="1:7" x14ac:dyDescent="0.25">
      <c r="A417" s="34" t="s">
        <v>344</v>
      </c>
      <c r="B417" s="34">
        <v>782115</v>
      </c>
      <c r="C417" s="34"/>
      <c r="D417" s="34"/>
      <c r="E417" s="34">
        <f t="shared" si="6"/>
        <v>0</v>
      </c>
      <c r="F417" s="34"/>
      <c r="G417" s="34"/>
    </row>
    <row r="418" spans="1:7" x14ac:dyDescent="0.25">
      <c r="A418" s="34" t="s">
        <v>345</v>
      </c>
      <c r="B418" s="34">
        <v>782117</v>
      </c>
      <c r="C418" s="34"/>
      <c r="D418" s="34"/>
      <c r="E418" s="34">
        <f t="shared" si="6"/>
        <v>0</v>
      </c>
      <c r="F418" s="34"/>
      <c r="G418" s="34"/>
    </row>
    <row r="419" spans="1:7" x14ac:dyDescent="0.25">
      <c r="A419" s="47" t="s">
        <v>83</v>
      </c>
      <c r="B419" s="47">
        <v>773202</v>
      </c>
      <c r="C419" s="35"/>
      <c r="D419" s="35"/>
      <c r="E419" s="34">
        <f t="shared" si="6"/>
        <v>0</v>
      </c>
      <c r="F419" s="34"/>
      <c r="G419" s="34"/>
    </row>
    <row r="420" spans="1:7" x14ac:dyDescent="0.25">
      <c r="A420" s="47" t="s">
        <v>1035</v>
      </c>
      <c r="B420" s="47">
        <v>773201</v>
      </c>
      <c r="C420" s="35"/>
      <c r="D420" s="35"/>
      <c r="E420" s="34">
        <f t="shared" si="6"/>
        <v>0</v>
      </c>
      <c r="F420" s="34"/>
      <c r="G420" s="34"/>
    </row>
    <row r="421" spans="1:7" x14ac:dyDescent="0.25">
      <c r="A421" s="34" t="s">
        <v>192</v>
      </c>
      <c r="B421" s="34">
        <v>716000</v>
      </c>
      <c r="C421" s="34"/>
      <c r="D421" s="34"/>
      <c r="E421" s="34">
        <f t="shared" si="6"/>
        <v>0</v>
      </c>
      <c r="F421" s="34"/>
      <c r="G421" s="34"/>
    </row>
    <row r="422" spans="1:7" x14ac:dyDescent="0.25">
      <c r="A422" s="34" t="s">
        <v>338</v>
      </c>
      <c r="B422" s="34">
        <v>781940</v>
      </c>
      <c r="C422" s="34"/>
      <c r="D422" s="34"/>
      <c r="E422" s="34">
        <f t="shared" si="6"/>
        <v>0</v>
      </c>
      <c r="F422" s="34"/>
      <c r="G422" s="34"/>
    </row>
    <row r="423" spans="1:7" x14ac:dyDescent="0.25">
      <c r="A423" s="34" t="s">
        <v>280</v>
      </c>
      <c r="B423" s="34">
        <v>765709</v>
      </c>
      <c r="C423" s="34"/>
      <c r="D423" s="34"/>
      <c r="E423" s="34">
        <f t="shared" si="6"/>
        <v>0</v>
      </c>
      <c r="F423" s="34"/>
      <c r="G423" s="34"/>
    </row>
    <row r="424" spans="1:7" x14ac:dyDescent="0.25">
      <c r="A424" s="34" t="s">
        <v>504</v>
      </c>
      <c r="B424" s="34">
        <v>788701</v>
      </c>
      <c r="C424" s="34"/>
      <c r="D424" s="34"/>
      <c r="E424" s="34">
        <f t="shared" si="6"/>
        <v>0</v>
      </c>
      <c r="F424" s="34"/>
      <c r="G424" s="34"/>
    </row>
    <row r="425" spans="1:7" x14ac:dyDescent="0.25">
      <c r="A425" s="34" t="s">
        <v>279</v>
      </c>
      <c r="B425" s="34">
        <v>765708</v>
      </c>
      <c r="C425" s="34"/>
      <c r="D425" s="34"/>
      <c r="E425" s="34">
        <f t="shared" si="6"/>
        <v>0</v>
      </c>
      <c r="F425" s="34"/>
      <c r="G425" s="34"/>
    </row>
    <row r="426" spans="1:7" x14ac:dyDescent="0.25">
      <c r="A426" s="34" t="s">
        <v>424</v>
      </c>
      <c r="B426" s="34">
        <v>785121</v>
      </c>
      <c r="C426" s="34"/>
      <c r="D426" s="34"/>
      <c r="E426" s="34">
        <f t="shared" si="6"/>
        <v>0</v>
      </c>
      <c r="F426" s="34"/>
      <c r="G426" s="34"/>
    </row>
    <row r="427" spans="1:7" x14ac:dyDescent="0.25">
      <c r="A427" s="34" t="s">
        <v>538</v>
      </c>
      <c r="B427" s="34">
        <v>791191</v>
      </c>
      <c r="C427" s="34"/>
      <c r="D427" s="34"/>
      <c r="E427" s="34">
        <f t="shared" si="6"/>
        <v>0</v>
      </c>
      <c r="F427" s="34"/>
      <c r="G427" s="34"/>
    </row>
    <row r="428" spans="1:7" x14ac:dyDescent="0.25">
      <c r="A428" s="34" t="s">
        <v>420</v>
      </c>
      <c r="B428" s="34">
        <v>785101</v>
      </c>
      <c r="C428" s="34"/>
      <c r="D428" s="34"/>
      <c r="E428" s="34">
        <f t="shared" si="6"/>
        <v>0</v>
      </c>
      <c r="F428" s="34"/>
      <c r="G428" s="34"/>
    </row>
    <row r="429" spans="1:7" x14ac:dyDescent="0.25">
      <c r="A429" s="34" t="s">
        <v>364</v>
      </c>
      <c r="B429" s="34">
        <v>783123</v>
      </c>
      <c r="C429" s="34"/>
      <c r="D429" s="34"/>
      <c r="E429" s="34">
        <f t="shared" si="6"/>
        <v>0</v>
      </c>
      <c r="F429" s="34"/>
      <c r="G429" s="34"/>
    </row>
    <row r="430" spans="1:7" x14ac:dyDescent="0.25">
      <c r="A430" s="34" t="s">
        <v>188</v>
      </c>
      <c r="B430" s="34">
        <v>712000</v>
      </c>
      <c r="C430" s="34"/>
      <c r="D430" s="34"/>
      <c r="E430" s="34">
        <f t="shared" si="6"/>
        <v>0</v>
      </c>
      <c r="F430" s="34"/>
      <c r="G430" s="34"/>
    </row>
    <row r="431" spans="1:7" x14ac:dyDescent="0.25">
      <c r="A431" s="47" t="s">
        <v>612</v>
      </c>
      <c r="B431" s="47">
        <v>718000</v>
      </c>
      <c r="C431" s="35"/>
      <c r="D431" s="35"/>
      <c r="E431" s="34">
        <f t="shared" si="6"/>
        <v>0</v>
      </c>
      <c r="F431" s="34"/>
      <c r="G431" s="34"/>
    </row>
    <row r="432" spans="1:7" x14ac:dyDescent="0.25">
      <c r="A432" s="34" t="s">
        <v>289</v>
      </c>
      <c r="B432" s="34">
        <v>770000</v>
      </c>
      <c r="C432" s="34"/>
      <c r="D432" s="34"/>
      <c r="E432" s="34">
        <f t="shared" si="6"/>
        <v>0</v>
      </c>
      <c r="F432" s="34"/>
      <c r="G432" s="34"/>
    </row>
    <row r="433" spans="1:7" x14ac:dyDescent="0.25">
      <c r="A433" s="34" t="s">
        <v>270</v>
      </c>
      <c r="B433" s="34">
        <v>764100</v>
      </c>
      <c r="C433" s="34"/>
      <c r="D433" s="34"/>
      <c r="E433" s="34">
        <f t="shared" si="6"/>
        <v>0</v>
      </c>
      <c r="F433" s="34"/>
      <c r="G433" s="34"/>
    </row>
    <row r="434" spans="1:7" x14ac:dyDescent="0.25">
      <c r="A434" s="34" t="s">
        <v>355</v>
      </c>
      <c r="B434" s="34">
        <v>782510</v>
      </c>
      <c r="C434" s="34"/>
      <c r="D434" s="34"/>
      <c r="E434" s="34">
        <f t="shared" si="6"/>
        <v>0</v>
      </c>
      <c r="F434" s="34"/>
      <c r="G434" s="34"/>
    </row>
    <row r="435" spans="1:7" x14ac:dyDescent="0.25">
      <c r="A435" s="34" t="s">
        <v>381</v>
      </c>
      <c r="B435" s="34">
        <v>783510</v>
      </c>
      <c r="C435" s="34"/>
      <c r="D435" s="34"/>
      <c r="E435" s="34">
        <f t="shared" si="6"/>
        <v>0</v>
      </c>
      <c r="F435" s="34"/>
      <c r="G435" s="34"/>
    </row>
    <row r="436" spans="1:7" x14ac:dyDescent="0.25">
      <c r="A436" s="34" t="s">
        <v>434</v>
      </c>
      <c r="B436" s="34">
        <v>785510</v>
      </c>
      <c r="C436" s="34"/>
      <c r="D436" s="34"/>
      <c r="E436" s="34">
        <f t="shared" si="6"/>
        <v>0</v>
      </c>
      <c r="F436" s="34"/>
      <c r="G436" s="34"/>
    </row>
    <row r="437" spans="1:7" x14ac:dyDescent="0.25">
      <c r="A437" s="34" t="s">
        <v>460</v>
      </c>
      <c r="B437" s="34">
        <v>786510</v>
      </c>
      <c r="C437" s="34"/>
      <c r="D437" s="34"/>
      <c r="E437" s="34">
        <f t="shared" si="6"/>
        <v>0</v>
      </c>
      <c r="F437" s="34"/>
      <c r="G437" s="34"/>
    </row>
    <row r="438" spans="1:7" x14ac:dyDescent="0.25">
      <c r="A438" s="34" t="s">
        <v>522</v>
      </c>
      <c r="B438" s="34">
        <v>789510</v>
      </c>
      <c r="C438" s="34"/>
      <c r="D438" s="34"/>
      <c r="E438" s="34">
        <f t="shared" si="6"/>
        <v>0</v>
      </c>
      <c r="F438" s="34"/>
      <c r="G438" s="34"/>
    </row>
    <row r="439" spans="1:7" x14ac:dyDescent="0.25">
      <c r="A439" s="34" t="s">
        <v>500</v>
      </c>
      <c r="B439" s="34">
        <v>788510</v>
      </c>
      <c r="C439" s="34"/>
      <c r="D439" s="34"/>
      <c r="E439" s="34">
        <f t="shared" si="6"/>
        <v>0</v>
      </c>
      <c r="F439" s="34"/>
      <c r="G439" s="34"/>
    </row>
    <row r="440" spans="1:7" x14ac:dyDescent="0.25">
      <c r="A440" s="34" t="s">
        <v>542</v>
      </c>
      <c r="B440" s="34">
        <v>791531</v>
      </c>
      <c r="C440" s="34"/>
      <c r="D440" s="34"/>
      <c r="E440" s="34">
        <f t="shared" si="6"/>
        <v>0</v>
      </c>
      <c r="F440" s="34"/>
      <c r="G440" s="34"/>
    </row>
    <row r="441" spans="1:7" x14ac:dyDescent="0.25">
      <c r="A441" s="34" t="s">
        <v>544</v>
      </c>
      <c r="B441" s="34">
        <v>791534</v>
      </c>
      <c r="C441" s="34"/>
      <c r="D441" s="34"/>
      <c r="E441" s="34">
        <f t="shared" si="6"/>
        <v>0</v>
      </c>
      <c r="F441" s="34"/>
      <c r="G441" s="34"/>
    </row>
    <row r="442" spans="1:7" x14ac:dyDescent="0.25">
      <c r="A442" s="34" t="s">
        <v>543</v>
      </c>
      <c r="B442" s="34">
        <v>791532</v>
      </c>
      <c r="C442" s="34"/>
      <c r="D442" s="34"/>
      <c r="E442" s="34">
        <f t="shared" si="6"/>
        <v>0</v>
      </c>
      <c r="F442" s="34"/>
      <c r="G442" s="34"/>
    </row>
    <row r="443" spans="1:7" x14ac:dyDescent="0.25">
      <c r="A443" s="34" t="s">
        <v>180</v>
      </c>
      <c r="B443" s="34">
        <v>702090</v>
      </c>
      <c r="C443" s="34"/>
      <c r="D443" s="34"/>
      <c r="E443" s="34">
        <f t="shared" si="6"/>
        <v>0</v>
      </c>
      <c r="F443" s="34"/>
      <c r="G443" s="34"/>
    </row>
    <row r="444" spans="1:7" x14ac:dyDescent="0.25">
      <c r="A444" s="34" t="s">
        <v>541</v>
      </c>
      <c r="B444" s="34">
        <v>791530</v>
      </c>
      <c r="C444" s="34"/>
      <c r="D444" s="34"/>
      <c r="E444" s="34">
        <f t="shared" si="6"/>
        <v>0</v>
      </c>
      <c r="F444" s="34"/>
      <c r="G444" s="34"/>
    </row>
    <row r="445" spans="1:7" x14ac:dyDescent="0.25">
      <c r="A445" s="34" t="s">
        <v>181</v>
      </c>
      <c r="B445" s="34">
        <v>710100</v>
      </c>
      <c r="C445" s="34"/>
      <c r="D445" s="34"/>
      <c r="E445" s="34">
        <f t="shared" si="6"/>
        <v>0</v>
      </c>
      <c r="F445" s="34"/>
      <c r="G445" s="34"/>
    </row>
    <row r="446" spans="1:7" x14ac:dyDescent="0.25">
      <c r="A446" s="34" t="s">
        <v>592</v>
      </c>
      <c r="B446" s="34">
        <v>795350</v>
      </c>
      <c r="C446" s="34"/>
      <c r="D446" s="34"/>
      <c r="E446" s="34">
        <f t="shared" si="6"/>
        <v>0</v>
      </c>
      <c r="F446" s="34"/>
      <c r="G446" s="34"/>
    </row>
    <row r="447" spans="1:7" x14ac:dyDescent="0.25">
      <c r="A447" s="34" t="s">
        <v>525</v>
      </c>
      <c r="B447" s="34">
        <v>791012</v>
      </c>
      <c r="C447" s="34"/>
      <c r="D447" s="34"/>
      <c r="E447" s="34">
        <f t="shared" si="6"/>
        <v>0</v>
      </c>
      <c r="F447" s="34"/>
      <c r="G447" s="34"/>
    </row>
    <row r="448" spans="1:7" x14ac:dyDescent="0.25">
      <c r="A448" s="34" t="s">
        <v>265</v>
      </c>
      <c r="B448" s="34">
        <v>762413</v>
      </c>
      <c r="C448" s="34"/>
      <c r="D448" s="34"/>
      <c r="E448" s="34">
        <f t="shared" si="6"/>
        <v>0</v>
      </c>
      <c r="F448" s="34"/>
      <c r="G448" s="34"/>
    </row>
    <row r="449" spans="1:7" x14ac:dyDescent="0.25">
      <c r="A449" s="34" t="s">
        <v>962</v>
      </c>
      <c r="B449" s="34">
        <v>791535</v>
      </c>
      <c r="C449" s="34"/>
      <c r="D449" s="34"/>
      <c r="E449" s="34">
        <f t="shared" si="6"/>
        <v>0</v>
      </c>
      <c r="F449" s="34"/>
      <c r="G449" s="34"/>
    </row>
    <row r="450" spans="1:7" x14ac:dyDescent="0.25">
      <c r="A450" s="34" t="s">
        <v>963</v>
      </c>
      <c r="B450" s="34">
        <v>791536</v>
      </c>
      <c r="C450" s="34"/>
      <c r="D450" s="34"/>
      <c r="E450" s="34">
        <f t="shared" ref="E450:E457" si="7">SUM(C450:D450)</f>
        <v>0</v>
      </c>
      <c r="F450" s="34"/>
      <c r="G450" s="34"/>
    </row>
    <row r="451" spans="1:7" x14ac:dyDescent="0.25">
      <c r="A451" s="34" t="s">
        <v>881</v>
      </c>
      <c r="B451" s="34">
        <v>784513</v>
      </c>
      <c r="C451" s="34"/>
      <c r="D451" s="34"/>
      <c r="E451" s="34">
        <f t="shared" si="7"/>
        <v>0</v>
      </c>
      <c r="F451" s="34"/>
      <c r="G451" s="34"/>
    </row>
    <row r="452" spans="1:7" x14ac:dyDescent="0.25">
      <c r="A452" s="34" t="s">
        <v>908</v>
      </c>
      <c r="B452" s="34">
        <v>786111</v>
      </c>
      <c r="C452" s="34"/>
      <c r="D452" s="34"/>
      <c r="E452" s="34">
        <f t="shared" si="7"/>
        <v>0</v>
      </c>
      <c r="F452" s="34"/>
      <c r="G452" s="34"/>
    </row>
    <row r="453" spans="1:7" x14ac:dyDescent="0.25">
      <c r="A453" s="34" t="s">
        <v>788</v>
      </c>
      <c r="B453" s="34">
        <v>720001</v>
      </c>
      <c r="C453" s="34"/>
      <c r="D453" s="34"/>
      <c r="E453" s="34">
        <f t="shared" si="7"/>
        <v>0</v>
      </c>
      <c r="F453" s="34"/>
      <c r="G453" s="34"/>
    </row>
    <row r="454" spans="1:7" x14ac:dyDescent="0.25">
      <c r="A454" s="34" t="s">
        <v>920</v>
      </c>
      <c r="B454" s="34">
        <v>788010</v>
      </c>
      <c r="C454" s="34"/>
      <c r="D454" s="34"/>
      <c r="E454" s="34">
        <f t="shared" si="7"/>
        <v>0</v>
      </c>
      <c r="F454" s="34"/>
      <c r="G454" s="34"/>
    </row>
    <row r="455" spans="1:7" x14ac:dyDescent="0.25">
      <c r="A455" s="34" t="s">
        <v>821</v>
      </c>
      <c r="B455" s="34">
        <v>771220</v>
      </c>
      <c r="C455" s="34"/>
      <c r="D455" s="34"/>
      <c r="E455" s="34">
        <f t="shared" si="7"/>
        <v>0</v>
      </c>
      <c r="F455" s="34"/>
      <c r="G455" s="34"/>
    </row>
    <row r="456" spans="1:7" x14ac:dyDescent="0.25">
      <c r="A456" s="34" t="s">
        <v>933</v>
      </c>
      <c r="B456" s="34">
        <v>788510</v>
      </c>
      <c r="C456" s="34"/>
      <c r="D456" s="34"/>
      <c r="E456" s="34">
        <f t="shared" si="7"/>
        <v>0</v>
      </c>
      <c r="F456" s="34"/>
      <c r="G456" s="34"/>
    </row>
    <row r="457" spans="1:7" x14ac:dyDescent="0.25">
      <c r="A457" s="34" t="s">
        <v>911</v>
      </c>
      <c r="B457" s="34">
        <v>786510</v>
      </c>
      <c r="C457" s="34"/>
      <c r="D457" s="34"/>
      <c r="E457" s="34">
        <f t="shared" si="7"/>
        <v>0</v>
      </c>
      <c r="F457" s="34"/>
      <c r="G457" s="34"/>
    </row>
  </sheetData>
  <autoFilter ref="A1:F448" xr:uid="{6D701623-F5AE-42E8-9C91-38C23E4EDE8D}">
    <sortState ref="A2:F435">
      <sortCondition descending="1" ref="F2:F435"/>
    </sortState>
  </autoFilter>
  <sortState ref="A2:G457">
    <sortCondition ref="G2:G457"/>
  </sortState>
  <pageMargins left="0.511811024" right="0.511811024" top="0.78740157499999996" bottom="0.78740157499999996" header="0.31496062000000002" footer="0.31496062000000002"/>
  <legacy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C1C629-C5B9-42C0-B6ED-3BA8B747397F}">
  <dimension ref="A1:B156"/>
  <sheetViews>
    <sheetView workbookViewId="0">
      <selection activeCell="I21" sqref="I21"/>
    </sheetView>
  </sheetViews>
  <sheetFormatPr defaultRowHeight="15" x14ac:dyDescent="0.25"/>
  <cols>
    <col min="1" max="1" width="50.5703125" bestFit="1" customWidth="1"/>
    <col min="2" max="2" width="36.85546875" style="150" bestFit="1" customWidth="1"/>
  </cols>
  <sheetData>
    <row r="1" spans="1:2" x14ac:dyDescent="0.25">
      <c r="A1" s="148" t="s">
        <v>604</v>
      </c>
      <c r="B1" t="s">
        <v>1663</v>
      </c>
    </row>
    <row r="3" spans="1:2" x14ac:dyDescent="0.25">
      <c r="A3" s="148" t="s">
        <v>1660</v>
      </c>
      <c r="B3" t="s">
        <v>1662</v>
      </c>
    </row>
    <row r="4" spans="1:2" x14ac:dyDescent="0.25">
      <c r="A4" s="151" t="s">
        <v>151</v>
      </c>
      <c r="B4" s="152">
        <v>53465294.199999996</v>
      </c>
    </row>
    <row r="5" spans="1:2" x14ac:dyDescent="0.25">
      <c r="A5" s="151" t="s">
        <v>27</v>
      </c>
      <c r="B5" s="152">
        <v>13081596.799999999</v>
      </c>
    </row>
    <row r="6" spans="1:2" x14ac:dyDescent="0.25">
      <c r="A6" s="151" t="s">
        <v>149</v>
      </c>
      <c r="B6" s="152">
        <v>50777111.590000004</v>
      </c>
    </row>
    <row r="7" spans="1:2" x14ac:dyDescent="0.25">
      <c r="A7" s="151" t="s">
        <v>120</v>
      </c>
      <c r="B7" s="152">
        <v>50176125.890000001</v>
      </c>
    </row>
    <row r="8" spans="1:2" x14ac:dyDescent="0.25">
      <c r="A8" s="151" t="s">
        <v>133</v>
      </c>
      <c r="B8" s="152">
        <v>15051797.780000001</v>
      </c>
    </row>
    <row r="9" spans="1:2" x14ac:dyDescent="0.25">
      <c r="A9" s="151" t="s">
        <v>131</v>
      </c>
      <c r="B9" s="152">
        <v>23667893.780000001</v>
      </c>
    </row>
    <row r="10" spans="1:2" x14ac:dyDescent="0.25">
      <c r="A10" s="151" t="s">
        <v>138</v>
      </c>
      <c r="B10" s="152">
        <v>42473472.549999997</v>
      </c>
    </row>
    <row r="11" spans="1:2" x14ac:dyDescent="0.25">
      <c r="A11" s="151" t="s">
        <v>113</v>
      </c>
      <c r="B11" s="152">
        <v>14860016.52</v>
      </c>
    </row>
    <row r="12" spans="1:2" x14ac:dyDescent="0.25">
      <c r="A12" s="151" t="s">
        <v>128</v>
      </c>
      <c r="B12" s="152">
        <v>41593656.280000001</v>
      </c>
    </row>
    <row r="13" spans="1:2" x14ac:dyDescent="0.25">
      <c r="A13" s="151" t="s">
        <v>105</v>
      </c>
      <c r="B13" s="152">
        <v>18706404.98</v>
      </c>
    </row>
    <row r="14" spans="1:2" x14ac:dyDescent="0.25">
      <c r="A14" s="151" t="s">
        <v>36</v>
      </c>
      <c r="B14" s="152">
        <v>99898170.620000005</v>
      </c>
    </row>
    <row r="15" spans="1:2" x14ac:dyDescent="0.25">
      <c r="A15" s="149" t="s">
        <v>1661</v>
      </c>
      <c r="B15" s="103">
        <v>423751540.99000007</v>
      </c>
    </row>
    <row r="16" spans="1:2" x14ac:dyDescent="0.25">
      <c r="B16"/>
    </row>
    <row r="17" spans="2:2" x14ac:dyDescent="0.25">
      <c r="B17"/>
    </row>
    <row r="18" spans="2:2" x14ac:dyDescent="0.25">
      <c r="B18"/>
    </row>
    <row r="19" spans="2:2" x14ac:dyDescent="0.25">
      <c r="B19"/>
    </row>
    <row r="20" spans="2:2" x14ac:dyDescent="0.25">
      <c r="B20"/>
    </row>
    <row r="21" spans="2:2" x14ac:dyDescent="0.25">
      <c r="B21"/>
    </row>
    <row r="22" spans="2:2" x14ac:dyDescent="0.25">
      <c r="B22"/>
    </row>
    <row r="23" spans="2:2" x14ac:dyDescent="0.25">
      <c r="B23"/>
    </row>
    <row r="24" spans="2:2" x14ac:dyDescent="0.25">
      <c r="B24"/>
    </row>
    <row r="25" spans="2:2" x14ac:dyDescent="0.25">
      <c r="B25"/>
    </row>
    <row r="26" spans="2:2" x14ac:dyDescent="0.25">
      <c r="B26"/>
    </row>
    <row r="27" spans="2:2" x14ac:dyDescent="0.25">
      <c r="B27"/>
    </row>
    <row r="28" spans="2:2" x14ac:dyDescent="0.25">
      <c r="B28"/>
    </row>
    <row r="29" spans="2:2" x14ac:dyDescent="0.25">
      <c r="B29"/>
    </row>
    <row r="30" spans="2:2" x14ac:dyDescent="0.25">
      <c r="B30"/>
    </row>
    <row r="31" spans="2:2" x14ac:dyDescent="0.25">
      <c r="B31"/>
    </row>
    <row r="32" spans="2:2" x14ac:dyDescent="0.25">
      <c r="B32"/>
    </row>
    <row r="33" spans="2:2" x14ac:dyDescent="0.25">
      <c r="B33"/>
    </row>
    <row r="34" spans="2:2" x14ac:dyDescent="0.25">
      <c r="B34"/>
    </row>
    <row r="35" spans="2:2" x14ac:dyDescent="0.25">
      <c r="B35"/>
    </row>
    <row r="36" spans="2:2" x14ac:dyDescent="0.25">
      <c r="B36"/>
    </row>
    <row r="37" spans="2:2" x14ac:dyDescent="0.25">
      <c r="B37"/>
    </row>
    <row r="38" spans="2:2" x14ac:dyDescent="0.25">
      <c r="B38"/>
    </row>
    <row r="39" spans="2:2" x14ac:dyDescent="0.25">
      <c r="B39"/>
    </row>
    <row r="40" spans="2:2" x14ac:dyDescent="0.25">
      <c r="B40"/>
    </row>
    <row r="41" spans="2:2" x14ac:dyDescent="0.25">
      <c r="B41"/>
    </row>
    <row r="42" spans="2:2" x14ac:dyDescent="0.25">
      <c r="B42"/>
    </row>
    <row r="43" spans="2:2" x14ac:dyDescent="0.25">
      <c r="B43"/>
    </row>
    <row r="44" spans="2:2" x14ac:dyDescent="0.25">
      <c r="B44"/>
    </row>
    <row r="45" spans="2:2" x14ac:dyDescent="0.25">
      <c r="B45"/>
    </row>
    <row r="46" spans="2:2" x14ac:dyDescent="0.25">
      <c r="B46"/>
    </row>
    <row r="47" spans="2:2" x14ac:dyDescent="0.25">
      <c r="B47"/>
    </row>
    <row r="48" spans="2:2" x14ac:dyDescent="0.25">
      <c r="B48"/>
    </row>
    <row r="49" spans="2:2" x14ac:dyDescent="0.25">
      <c r="B49"/>
    </row>
    <row r="50" spans="2:2" x14ac:dyDescent="0.25">
      <c r="B50"/>
    </row>
    <row r="51" spans="2:2" x14ac:dyDescent="0.25">
      <c r="B51"/>
    </row>
    <row r="52" spans="2:2" x14ac:dyDescent="0.25">
      <c r="B52"/>
    </row>
    <row r="53" spans="2:2" x14ac:dyDescent="0.25">
      <c r="B53"/>
    </row>
    <row r="54" spans="2:2" x14ac:dyDescent="0.25">
      <c r="B54"/>
    </row>
    <row r="55" spans="2:2" x14ac:dyDescent="0.25">
      <c r="B55"/>
    </row>
    <row r="56" spans="2:2" x14ac:dyDescent="0.25">
      <c r="B56"/>
    </row>
    <row r="57" spans="2:2" x14ac:dyDescent="0.25">
      <c r="B57"/>
    </row>
    <row r="58" spans="2:2" x14ac:dyDescent="0.25">
      <c r="B58"/>
    </row>
    <row r="59" spans="2:2" x14ac:dyDescent="0.25">
      <c r="B59"/>
    </row>
    <row r="60" spans="2:2" x14ac:dyDescent="0.25">
      <c r="B60"/>
    </row>
    <row r="61" spans="2:2" x14ac:dyDescent="0.25">
      <c r="B61"/>
    </row>
    <row r="62" spans="2:2" x14ac:dyDescent="0.25">
      <c r="B62"/>
    </row>
    <row r="63" spans="2:2" x14ac:dyDescent="0.25">
      <c r="B63"/>
    </row>
    <row r="64" spans="2:2" x14ac:dyDescent="0.25">
      <c r="B64"/>
    </row>
    <row r="65" spans="2:2" x14ac:dyDescent="0.25">
      <c r="B65"/>
    </row>
    <row r="66" spans="2:2" x14ac:dyDescent="0.25">
      <c r="B66"/>
    </row>
    <row r="67" spans="2:2" x14ac:dyDescent="0.25">
      <c r="B67"/>
    </row>
    <row r="68" spans="2:2" x14ac:dyDescent="0.25">
      <c r="B68"/>
    </row>
    <row r="69" spans="2:2" x14ac:dyDescent="0.25">
      <c r="B69"/>
    </row>
    <row r="70" spans="2:2" x14ac:dyDescent="0.25">
      <c r="B70"/>
    </row>
    <row r="71" spans="2:2" x14ac:dyDescent="0.25">
      <c r="B71"/>
    </row>
    <row r="72" spans="2:2" x14ac:dyDescent="0.25">
      <c r="B72"/>
    </row>
    <row r="73" spans="2:2" x14ac:dyDescent="0.25">
      <c r="B73"/>
    </row>
    <row r="74" spans="2:2" x14ac:dyDescent="0.25">
      <c r="B74"/>
    </row>
    <row r="75" spans="2:2" x14ac:dyDescent="0.25">
      <c r="B75"/>
    </row>
    <row r="76" spans="2:2" x14ac:dyDescent="0.25">
      <c r="B76"/>
    </row>
    <row r="77" spans="2:2" x14ac:dyDescent="0.25">
      <c r="B77"/>
    </row>
    <row r="78" spans="2:2" x14ac:dyDescent="0.25">
      <c r="B78"/>
    </row>
    <row r="79" spans="2:2" x14ac:dyDescent="0.25">
      <c r="B79"/>
    </row>
    <row r="80" spans="2:2" x14ac:dyDescent="0.25">
      <c r="B80"/>
    </row>
    <row r="81" spans="2:2" x14ac:dyDescent="0.25">
      <c r="B81"/>
    </row>
    <row r="82" spans="2:2" x14ac:dyDescent="0.25">
      <c r="B82"/>
    </row>
    <row r="83" spans="2:2" x14ac:dyDescent="0.25">
      <c r="B83"/>
    </row>
    <row r="84" spans="2:2" x14ac:dyDescent="0.25">
      <c r="B84"/>
    </row>
    <row r="85" spans="2:2" x14ac:dyDescent="0.25">
      <c r="B85"/>
    </row>
    <row r="86" spans="2:2" x14ac:dyDescent="0.25">
      <c r="B86"/>
    </row>
    <row r="87" spans="2:2" x14ac:dyDescent="0.25">
      <c r="B87"/>
    </row>
    <row r="88" spans="2:2" x14ac:dyDescent="0.25">
      <c r="B88"/>
    </row>
    <row r="89" spans="2:2" x14ac:dyDescent="0.25">
      <c r="B89"/>
    </row>
    <row r="90" spans="2:2" x14ac:dyDescent="0.25">
      <c r="B90"/>
    </row>
    <row r="91" spans="2:2" x14ac:dyDescent="0.25">
      <c r="B91"/>
    </row>
    <row r="92" spans="2:2" x14ac:dyDescent="0.25">
      <c r="B92"/>
    </row>
    <row r="93" spans="2:2" x14ac:dyDescent="0.25">
      <c r="B93"/>
    </row>
    <row r="94" spans="2:2" x14ac:dyDescent="0.25">
      <c r="B94"/>
    </row>
    <row r="95" spans="2:2" x14ac:dyDescent="0.25">
      <c r="B95"/>
    </row>
    <row r="96" spans="2:2" x14ac:dyDescent="0.25">
      <c r="B96"/>
    </row>
    <row r="97" spans="2:2" x14ac:dyDescent="0.25">
      <c r="B97"/>
    </row>
    <row r="98" spans="2:2" x14ac:dyDescent="0.25">
      <c r="B98"/>
    </row>
    <row r="99" spans="2:2" x14ac:dyDescent="0.25">
      <c r="B99"/>
    </row>
    <row r="100" spans="2:2" x14ac:dyDescent="0.25">
      <c r="B100"/>
    </row>
    <row r="101" spans="2:2" x14ac:dyDescent="0.25">
      <c r="B101"/>
    </row>
    <row r="102" spans="2:2" x14ac:dyDescent="0.25">
      <c r="B102"/>
    </row>
    <row r="103" spans="2:2" x14ac:dyDescent="0.25">
      <c r="B103"/>
    </row>
    <row r="104" spans="2:2" x14ac:dyDescent="0.25">
      <c r="B104"/>
    </row>
    <row r="105" spans="2:2" x14ac:dyDescent="0.25">
      <c r="B105"/>
    </row>
    <row r="106" spans="2:2" x14ac:dyDescent="0.25">
      <c r="B106"/>
    </row>
    <row r="107" spans="2:2" x14ac:dyDescent="0.25">
      <c r="B107"/>
    </row>
    <row r="108" spans="2:2" x14ac:dyDescent="0.25">
      <c r="B108"/>
    </row>
    <row r="109" spans="2:2" x14ac:dyDescent="0.25">
      <c r="B109"/>
    </row>
    <row r="110" spans="2:2" x14ac:dyDescent="0.25">
      <c r="B110"/>
    </row>
    <row r="111" spans="2:2" x14ac:dyDescent="0.25">
      <c r="B111"/>
    </row>
    <row r="112" spans="2:2" x14ac:dyDescent="0.25">
      <c r="B112"/>
    </row>
    <row r="113" spans="2:2" x14ac:dyDescent="0.25">
      <c r="B113"/>
    </row>
    <row r="114" spans="2:2" x14ac:dyDescent="0.25">
      <c r="B114"/>
    </row>
    <row r="115" spans="2:2" x14ac:dyDescent="0.25">
      <c r="B115"/>
    </row>
    <row r="116" spans="2:2" x14ac:dyDescent="0.25">
      <c r="B116"/>
    </row>
    <row r="117" spans="2:2" x14ac:dyDescent="0.25">
      <c r="B117"/>
    </row>
    <row r="118" spans="2:2" x14ac:dyDescent="0.25">
      <c r="B118"/>
    </row>
    <row r="119" spans="2:2" x14ac:dyDescent="0.25">
      <c r="B119"/>
    </row>
    <row r="120" spans="2:2" x14ac:dyDescent="0.25">
      <c r="B120"/>
    </row>
    <row r="121" spans="2:2" x14ac:dyDescent="0.25">
      <c r="B121"/>
    </row>
    <row r="122" spans="2:2" x14ac:dyDescent="0.25">
      <c r="B122"/>
    </row>
    <row r="123" spans="2:2" x14ac:dyDescent="0.25">
      <c r="B123"/>
    </row>
    <row r="124" spans="2:2" x14ac:dyDescent="0.25">
      <c r="B124"/>
    </row>
    <row r="125" spans="2:2" x14ac:dyDescent="0.25">
      <c r="B125"/>
    </row>
    <row r="126" spans="2:2" x14ac:dyDescent="0.25">
      <c r="B126"/>
    </row>
    <row r="127" spans="2:2" x14ac:dyDescent="0.25">
      <c r="B127"/>
    </row>
    <row r="128" spans="2:2" x14ac:dyDescent="0.25">
      <c r="B128"/>
    </row>
    <row r="129" spans="2:2" x14ac:dyDescent="0.25">
      <c r="B129"/>
    </row>
    <row r="130" spans="2:2" x14ac:dyDescent="0.25">
      <c r="B130"/>
    </row>
    <row r="131" spans="2:2" x14ac:dyDescent="0.25">
      <c r="B131"/>
    </row>
    <row r="132" spans="2:2" x14ac:dyDescent="0.25">
      <c r="B132"/>
    </row>
    <row r="133" spans="2:2" x14ac:dyDescent="0.25">
      <c r="B133"/>
    </row>
    <row r="134" spans="2:2" x14ac:dyDescent="0.25">
      <c r="B134"/>
    </row>
    <row r="135" spans="2:2" x14ac:dyDescent="0.25">
      <c r="B135"/>
    </row>
    <row r="136" spans="2:2" x14ac:dyDescent="0.25">
      <c r="B136"/>
    </row>
    <row r="137" spans="2:2" x14ac:dyDescent="0.25">
      <c r="B137"/>
    </row>
    <row r="138" spans="2:2" x14ac:dyDescent="0.25">
      <c r="B138"/>
    </row>
    <row r="139" spans="2:2" x14ac:dyDescent="0.25">
      <c r="B139"/>
    </row>
    <row r="140" spans="2:2" x14ac:dyDescent="0.25">
      <c r="B140"/>
    </row>
    <row r="141" spans="2:2" x14ac:dyDescent="0.25">
      <c r="B141"/>
    </row>
    <row r="142" spans="2:2" x14ac:dyDescent="0.25">
      <c r="B142"/>
    </row>
    <row r="143" spans="2:2" x14ac:dyDescent="0.25">
      <c r="B143"/>
    </row>
    <row r="144" spans="2:2" x14ac:dyDescent="0.25">
      <c r="B144"/>
    </row>
    <row r="145" spans="2:2" x14ac:dyDescent="0.25">
      <c r="B145"/>
    </row>
    <row r="146" spans="2:2" x14ac:dyDescent="0.25">
      <c r="B146"/>
    </row>
    <row r="147" spans="2:2" x14ac:dyDescent="0.25">
      <c r="B147"/>
    </row>
    <row r="148" spans="2:2" x14ac:dyDescent="0.25">
      <c r="B148"/>
    </row>
    <row r="149" spans="2:2" x14ac:dyDescent="0.25">
      <c r="B149"/>
    </row>
    <row r="150" spans="2:2" x14ac:dyDescent="0.25">
      <c r="B150"/>
    </row>
    <row r="151" spans="2:2" x14ac:dyDescent="0.25">
      <c r="B151"/>
    </row>
    <row r="152" spans="2:2" x14ac:dyDescent="0.25">
      <c r="B152"/>
    </row>
    <row r="153" spans="2:2" x14ac:dyDescent="0.25">
      <c r="B153"/>
    </row>
    <row r="154" spans="2:2" x14ac:dyDescent="0.25">
      <c r="B154"/>
    </row>
    <row r="155" spans="2:2" x14ac:dyDescent="0.25">
      <c r="B155"/>
    </row>
    <row r="156" spans="2:2" x14ac:dyDescent="0.25">
      <c r="B156"/>
    </row>
  </sheetData>
  <pageMargins left="0.511811024" right="0.511811024" top="0.78740157499999996" bottom="0.78740157499999996" header="0.31496062000000002" footer="0.3149606200000000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E02C6A-8E47-4934-BD89-3BDF9A51380A}">
  <dimension ref="A1:AB157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5" outlineLevelCol="1" x14ac:dyDescent="0.25"/>
  <cols>
    <col min="1" max="1" width="9.7109375" style="4" bestFit="1" customWidth="1"/>
    <col min="2" max="2" width="53" style="4" bestFit="1" customWidth="1"/>
    <col min="3" max="3" width="15.42578125" style="4" bestFit="1" customWidth="1"/>
    <col min="4" max="4" width="16.5703125" style="4" hidden="1" customWidth="1" outlineLevel="1"/>
    <col min="5" max="5" width="14.28515625" style="4" bestFit="1" customWidth="1" collapsed="1"/>
    <col min="6" max="6" width="26.28515625" style="4" hidden="1" customWidth="1" outlineLevel="1"/>
    <col min="7" max="7" width="14.28515625" style="4" bestFit="1" customWidth="1" collapsed="1"/>
    <col min="8" max="8" width="23.28515625" style="4" hidden="1" customWidth="1" outlineLevel="1"/>
    <col min="9" max="9" width="16.85546875" style="4" bestFit="1" customWidth="1" collapsed="1"/>
    <col min="10" max="10" width="30.42578125" style="4" hidden="1" customWidth="1" outlineLevel="1"/>
    <col min="11" max="11" width="16.85546875" style="4" bestFit="1" customWidth="1" collapsed="1"/>
    <col min="12" max="12" width="23.7109375" style="4" hidden="1" customWidth="1" outlineLevel="1"/>
    <col min="13" max="13" width="21" style="4" bestFit="1" customWidth="1" collapsed="1"/>
    <col min="14" max="14" width="23.7109375" style="4" hidden="1" customWidth="1" outlineLevel="1"/>
    <col min="15" max="15" width="14.28515625" style="4" bestFit="1" customWidth="1" collapsed="1"/>
    <col min="16" max="16" width="32" style="4" hidden="1" customWidth="1" outlineLevel="1"/>
    <col min="17" max="17" width="24.28515625" style="4" bestFit="1" customWidth="1" collapsed="1"/>
    <col min="18" max="18" width="29.85546875" style="4" hidden="1" customWidth="1" outlineLevel="1"/>
    <col min="19" max="19" width="12.42578125" style="4" bestFit="1" customWidth="1" collapsed="1"/>
    <col min="20" max="20" width="18.42578125" style="4" hidden="1" customWidth="1" outlineLevel="1"/>
    <col min="21" max="21" width="16.85546875" style="4" bestFit="1" customWidth="1" collapsed="1"/>
    <col min="22" max="22" width="16.85546875" style="4" hidden="1" customWidth="1" outlineLevel="1"/>
    <col min="23" max="23" width="23.28515625" style="4" bestFit="1" customWidth="1" collapsed="1"/>
    <col min="24" max="24" width="25.85546875" style="4" hidden="1" customWidth="1" outlineLevel="1"/>
    <col min="25" max="25" width="28.5703125" style="5" bestFit="1" customWidth="1" collapsed="1"/>
    <col min="26" max="26" width="34.85546875" style="5" hidden="1" customWidth="1" outlineLevel="1"/>
    <col min="27" max="27" width="9.140625" style="4" collapsed="1"/>
    <col min="28" max="28" width="15.28515625" style="4" bestFit="1" customWidth="1"/>
    <col min="29" max="16384" width="9.140625" style="4"/>
  </cols>
  <sheetData>
    <row r="1" spans="1:26" s="5" customFormat="1" x14ac:dyDescent="0.25">
      <c r="A1" s="1" t="s">
        <v>604</v>
      </c>
      <c r="B1" s="6" t="s">
        <v>0</v>
      </c>
      <c r="C1" s="7" t="s">
        <v>164</v>
      </c>
      <c r="D1" s="8" t="s">
        <v>1</v>
      </c>
      <c r="E1" s="7" t="s">
        <v>165</v>
      </c>
      <c r="F1" s="8" t="s">
        <v>2</v>
      </c>
      <c r="G1" s="7" t="s">
        <v>166</v>
      </c>
      <c r="H1" s="8" t="s">
        <v>3</v>
      </c>
      <c r="I1" s="7" t="s">
        <v>167</v>
      </c>
      <c r="J1" s="8" t="s">
        <v>4</v>
      </c>
      <c r="K1" s="7" t="s">
        <v>168</v>
      </c>
      <c r="L1" s="8" t="s">
        <v>5</v>
      </c>
      <c r="M1" s="7" t="s">
        <v>169</v>
      </c>
      <c r="N1" s="8" t="s">
        <v>6</v>
      </c>
      <c r="O1" s="7" t="s">
        <v>170</v>
      </c>
      <c r="P1" s="8" t="s">
        <v>7</v>
      </c>
      <c r="Q1" s="7" t="s">
        <v>171</v>
      </c>
      <c r="R1" s="8" t="s">
        <v>8</v>
      </c>
      <c r="S1" s="7" t="s">
        <v>172</v>
      </c>
      <c r="T1" s="8" t="s">
        <v>9</v>
      </c>
      <c r="U1" s="7" t="s">
        <v>173</v>
      </c>
      <c r="V1" s="8" t="s">
        <v>10</v>
      </c>
      <c r="W1" s="7" t="s">
        <v>174</v>
      </c>
      <c r="X1" s="8" t="s">
        <v>11</v>
      </c>
      <c r="Y1" s="7" t="s">
        <v>175</v>
      </c>
      <c r="Z1" s="8" t="s">
        <v>176</v>
      </c>
    </row>
    <row r="2" spans="1:26" x14ac:dyDescent="0.25">
      <c r="A2" s="9">
        <v>710100</v>
      </c>
      <c r="B2" s="9" t="s">
        <v>12</v>
      </c>
      <c r="C2" s="10"/>
      <c r="D2" s="11">
        <f>C2*1</f>
        <v>0</v>
      </c>
      <c r="E2" s="10"/>
      <c r="F2" s="11">
        <f>E2*1</f>
        <v>0</v>
      </c>
      <c r="G2" s="10"/>
      <c r="H2" s="11">
        <f>G2*2</f>
        <v>0</v>
      </c>
      <c r="I2" s="10">
        <v>715120.27</v>
      </c>
      <c r="J2" s="11">
        <f>I2*5</f>
        <v>3575601.35</v>
      </c>
      <c r="K2" s="10">
        <v>183883.89</v>
      </c>
      <c r="L2" s="11">
        <f>K2*4</f>
        <v>735535.56</v>
      </c>
      <c r="M2" s="10">
        <v>37570.68</v>
      </c>
      <c r="N2" s="11">
        <f>M2*5</f>
        <v>187853.4</v>
      </c>
      <c r="O2" s="10">
        <v>8397.9</v>
      </c>
      <c r="P2" s="11">
        <f>O2*3</f>
        <v>25193.699999999997</v>
      </c>
      <c r="Q2" s="10"/>
      <c r="R2" s="11">
        <f>Q2*2</f>
        <v>0</v>
      </c>
      <c r="S2" s="10"/>
      <c r="T2" s="11">
        <f>S2*1</f>
        <v>0</v>
      </c>
      <c r="U2" s="10">
        <v>782225.53</v>
      </c>
      <c r="V2" s="11">
        <f t="shared" ref="V2:V65" si="0">U2*1</f>
        <v>782225.53</v>
      </c>
      <c r="W2" s="10"/>
      <c r="X2" s="11">
        <f>W2*1</f>
        <v>0</v>
      </c>
      <c r="Y2" s="12">
        <f>SUM(C2,E2,G2,I2,K2,M2,O2,Q2,S2,U2,W2)</f>
        <v>1727198.27</v>
      </c>
      <c r="Z2" s="13">
        <f>SUM(D2,F2,H2,J2,L2,N2,P2,R2,T2,V2,X2)</f>
        <v>5306409.540000001</v>
      </c>
    </row>
    <row r="3" spans="1:26" x14ac:dyDescent="0.25">
      <c r="A3" s="9">
        <v>710300</v>
      </c>
      <c r="B3" s="9" t="s">
        <v>13</v>
      </c>
      <c r="C3" s="10"/>
      <c r="D3" s="11">
        <f t="shared" ref="D3:D66" si="1">C3*1</f>
        <v>0</v>
      </c>
      <c r="E3" s="10"/>
      <c r="F3" s="11">
        <f t="shared" ref="F3:F66" si="2">E3*1</f>
        <v>0</v>
      </c>
      <c r="G3" s="10"/>
      <c r="H3" s="11">
        <f t="shared" ref="H3:H66" si="3">G3*2</f>
        <v>0</v>
      </c>
      <c r="I3" s="10">
        <v>0</v>
      </c>
      <c r="J3" s="11">
        <f t="shared" ref="J3:J66" si="4">I3*5</f>
        <v>0</v>
      </c>
      <c r="K3" s="10">
        <v>70065433.390000001</v>
      </c>
      <c r="L3" s="11">
        <f t="shared" ref="L3:L66" si="5">K3*4</f>
        <v>280261733.56</v>
      </c>
      <c r="M3" s="10">
        <v>499845323.07999998</v>
      </c>
      <c r="N3" s="11">
        <f t="shared" ref="N3:N66" si="6">M3*5</f>
        <v>2499226615.4000001</v>
      </c>
      <c r="O3" s="10">
        <v>13040.95</v>
      </c>
      <c r="P3" s="11">
        <f t="shared" ref="P3:P66" si="7">O3*3</f>
        <v>39122.850000000006</v>
      </c>
      <c r="Q3" s="10">
        <v>4395483.8499999996</v>
      </c>
      <c r="R3" s="11">
        <f t="shared" ref="R3:R66" si="8">Q3*2</f>
        <v>8790967.6999999993</v>
      </c>
      <c r="S3" s="10"/>
      <c r="T3" s="11">
        <f t="shared" ref="T3:T66" si="9">S3*1</f>
        <v>0</v>
      </c>
      <c r="U3" s="10">
        <v>11473827.369999999</v>
      </c>
      <c r="V3" s="11">
        <f t="shared" si="0"/>
        <v>11473827.369999999</v>
      </c>
      <c r="W3" s="10"/>
      <c r="X3" s="11">
        <f t="shared" ref="X3:X66" si="10">W3*1</f>
        <v>0</v>
      </c>
      <c r="Y3" s="12">
        <f t="shared" ref="Y3:Y66" si="11">SUM(C3,E3,G3,I3,K3,M3,O3,Q3,S3,U3,W3)</f>
        <v>585793108.6400001</v>
      </c>
      <c r="Z3" s="13">
        <f t="shared" ref="Z3:Z66" si="12">SUM(D3,F3,H3,J3,L3,N3,P3,R3,T3,V3,X3)</f>
        <v>2799792266.8799996</v>
      </c>
    </row>
    <row r="4" spans="1:26" x14ac:dyDescent="0.25">
      <c r="A4" s="9">
        <v>711000</v>
      </c>
      <c r="B4" s="9" t="s">
        <v>14</v>
      </c>
      <c r="C4" s="10"/>
      <c r="D4" s="11">
        <f t="shared" si="1"/>
        <v>0</v>
      </c>
      <c r="E4" s="10"/>
      <c r="F4" s="11">
        <f t="shared" si="2"/>
        <v>0</v>
      </c>
      <c r="G4" s="10"/>
      <c r="H4" s="11">
        <f t="shared" si="3"/>
        <v>0</v>
      </c>
      <c r="I4" s="10">
        <v>1680787.95</v>
      </c>
      <c r="J4" s="11">
        <f t="shared" si="4"/>
        <v>8403939.75</v>
      </c>
      <c r="K4" s="10">
        <v>82233.45</v>
      </c>
      <c r="L4" s="11">
        <f t="shared" si="5"/>
        <v>328933.8</v>
      </c>
      <c r="M4" s="10">
        <v>1099434.83</v>
      </c>
      <c r="N4" s="11">
        <f t="shared" si="6"/>
        <v>5497174.1500000004</v>
      </c>
      <c r="O4" s="10">
        <v>10000</v>
      </c>
      <c r="P4" s="11">
        <f t="shared" si="7"/>
        <v>30000</v>
      </c>
      <c r="Q4" s="10"/>
      <c r="R4" s="11">
        <f t="shared" si="8"/>
        <v>0</v>
      </c>
      <c r="S4" s="10"/>
      <c r="T4" s="11">
        <f t="shared" si="9"/>
        <v>0</v>
      </c>
      <c r="U4" s="10">
        <v>10561015.17</v>
      </c>
      <c r="V4" s="11">
        <f t="shared" si="0"/>
        <v>10561015.17</v>
      </c>
      <c r="W4" s="10"/>
      <c r="X4" s="11">
        <f t="shared" si="10"/>
        <v>0</v>
      </c>
      <c r="Y4" s="12">
        <f t="shared" si="11"/>
        <v>13433471.4</v>
      </c>
      <c r="Z4" s="13">
        <f t="shared" si="12"/>
        <v>24821062.870000001</v>
      </c>
    </row>
    <row r="5" spans="1:26" x14ac:dyDescent="0.25">
      <c r="A5" s="9">
        <v>711100</v>
      </c>
      <c r="B5" s="9" t="s">
        <v>15</v>
      </c>
      <c r="C5" s="10"/>
      <c r="D5" s="11">
        <f t="shared" si="1"/>
        <v>0</v>
      </c>
      <c r="E5" s="10"/>
      <c r="F5" s="11">
        <f t="shared" si="2"/>
        <v>0</v>
      </c>
      <c r="G5" s="10"/>
      <c r="H5" s="11">
        <f t="shared" si="3"/>
        <v>0</v>
      </c>
      <c r="I5" s="10">
        <v>628404.80000000005</v>
      </c>
      <c r="J5" s="11">
        <f t="shared" si="4"/>
        <v>3142024</v>
      </c>
      <c r="K5" s="10">
        <v>725770.21</v>
      </c>
      <c r="L5" s="11">
        <f t="shared" si="5"/>
        <v>2903080.84</v>
      </c>
      <c r="M5" s="10">
        <v>335897.25</v>
      </c>
      <c r="N5" s="11">
        <f t="shared" si="6"/>
        <v>1679486.25</v>
      </c>
      <c r="O5" s="10"/>
      <c r="P5" s="11">
        <f t="shared" si="7"/>
        <v>0</v>
      </c>
      <c r="Q5" s="10"/>
      <c r="R5" s="11">
        <f t="shared" si="8"/>
        <v>0</v>
      </c>
      <c r="S5" s="10"/>
      <c r="T5" s="11">
        <f t="shared" si="9"/>
        <v>0</v>
      </c>
      <c r="U5" s="10">
        <v>1795433.26</v>
      </c>
      <c r="V5" s="11">
        <f t="shared" si="0"/>
        <v>1795433.26</v>
      </c>
      <c r="W5" s="10"/>
      <c r="X5" s="11">
        <f t="shared" si="10"/>
        <v>0</v>
      </c>
      <c r="Y5" s="12">
        <f t="shared" si="11"/>
        <v>3485505.52</v>
      </c>
      <c r="Z5" s="13">
        <f t="shared" si="12"/>
        <v>9520024.3499999996</v>
      </c>
    </row>
    <row r="6" spans="1:26" x14ac:dyDescent="0.25">
      <c r="A6" s="9">
        <v>712000</v>
      </c>
      <c r="B6" s="9" t="s">
        <v>16</v>
      </c>
      <c r="C6" s="10"/>
      <c r="D6" s="11">
        <f t="shared" si="1"/>
        <v>0</v>
      </c>
      <c r="E6" s="10"/>
      <c r="F6" s="11">
        <f t="shared" si="2"/>
        <v>0</v>
      </c>
      <c r="G6" s="10"/>
      <c r="H6" s="11">
        <f t="shared" si="3"/>
        <v>0</v>
      </c>
      <c r="I6" s="10">
        <v>227932.65</v>
      </c>
      <c r="J6" s="11">
        <f t="shared" si="4"/>
        <v>1139663.25</v>
      </c>
      <c r="K6" s="10">
        <v>1044764.32</v>
      </c>
      <c r="L6" s="11">
        <f t="shared" si="5"/>
        <v>4179057.28</v>
      </c>
      <c r="M6" s="10">
        <v>878841.42</v>
      </c>
      <c r="N6" s="11">
        <f t="shared" si="6"/>
        <v>4394207.1000000006</v>
      </c>
      <c r="O6" s="10">
        <v>17725.2</v>
      </c>
      <c r="P6" s="11">
        <f t="shared" si="7"/>
        <v>53175.600000000006</v>
      </c>
      <c r="Q6" s="10"/>
      <c r="R6" s="11">
        <f t="shared" si="8"/>
        <v>0</v>
      </c>
      <c r="S6" s="10"/>
      <c r="T6" s="11">
        <f t="shared" si="9"/>
        <v>0</v>
      </c>
      <c r="U6" s="10">
        <v>1477994.81</v>
      </c>
      <c r="V6" s="11">
        <f t="shared" si="0"/>
        <v>1477994.81</v>
      </c>
      <c r="W6" s="10"/>
      <c r="X6" s="11">
        <f t="shared" si="10"/>
        <v>0</v>
      </c>
      <c r="Y6" s="12">
        <f t="shared" si="11"/>
        <v>3647258.4000000004</v>
      </c>
      <c r="Z6" s="13">
        <f t="shared" si="12"/>
        <v>11244098.039999999</v>
      </c>
    </row>
    <row r="7" spans="1:26" x14ac:dyDescent="0.25">
      <c r="A7" s="9">
        <v>713000</v>
      </c>
      <c r="B7" s="9" t="s">
        <v>17</v>
      </c>
      <c r="C7" s="10"/>
      <c r="D7" s="11">
        <f t="shared" si="1"/>
        <v>0</v>
      </c>
      <c r="E7" s="10"/>
      <c r="F7" s="11">
        <f t="shared" si="2"/>
        <v>0</v>
      </c>
      <c r="G7" s="10"/>
      <c r="H7" s="11">
        <f t="shared" si="3"/>
        <v>0</v>
      </c>
      <c r="I7" s="10">
        <v>99333.82</v>
      </c>
      <c r="J7" s="11">
        <f t="shared" si="4"/>
        <v>496669.10000000003</v>
      </c>
      <c r="K7" s="10"/>
      <c r="L7" s="11">
        <f t="shared" si="5"/>
        <v>0</v>
      </c>
      <c r="M7" s="10">
        <v>2414.9499999999998</v>
      </c>
      <c r="N7" s="11">
        <f t="shared" si="6"/>
        <v>12074.75</v>
      </c>
      <c r="O7" s="10"/>
      <c r="P7" s="11">
        <f t="shared" si="7"/>
        <v>0</v>
      </c>
      <c r="Q7" s="10"/>
      <c r="R7" s="11">
        <f t="shared" si="8"/>
        <v>0</v>
      </c>
      <c r="S7" s="10"/>
      <c r="T7" s="11">
        <f t="shared" si="9"/>
        <v>0</v>
      </c>
      <c r="U7" s="10">
        <v>168021.42</v>
      </c>
      <c r="V7" s="11">
        <f t="shared" si="0"/>
        <v>168021.42</v>
      </c>
      <c r="W7" s="10"/>
      <c r="X7" s="11">
        <f t="shared" si="10"/>
        <v>0</v>
      </c>
      <c r="Y7" s="12">
        <f t="shared" si="11"/>
        <v>269770.19</v>
      </c>
      <c r="Z7" s="13">
        <f t="shared" si="12"/>
        <v>676765.27</v>
      </c>
    </row>
    <row r="8" spans="1:26" x14ac:dyDescent="0.25">
      <c r="A8" s="9">
        <v>714000</v>
      </c>
      <c r="B8" s="9" t="s">
        <v>18</v>
      </c>
      <c r="C8" s="10"/>
      <c r="D8" s="11">
        <f t="shared" si="1"/>
        <v>0</v>
      </c>
      <c r="E8" s="10"/>
      <c r="F8" s="11">
        <f t="shared" si="2"/>
        <v>0</v>
      </c>
      <c r="G8" s="10"/>
      <c r="H8" s="11">
        <f t="shared" si="3"/>
        <v>0</v>
      </c>
      <c r="I8" s="10">
        <v>763854.62</v>
      </c>
      <c r="J8" s="11">
        <f t="shared" si="4"/>
        <v>3819273.1</v>
      </c>
      <c r="K8" s="10">
        <v>1609359.87</v>
      </c>
      <c r="L8" s="11">
        <f t="shared" si="5"/>
        <v>6437439.4800000004</v>
      </c>
      <c r="M8" s="10">
        <v>825091.31</v>
      </c>
      <c r="N8" s="11">
        <f t="shared" si="6"/>
        <v>4125456.5500000003</v>
      </c>
      <c r="O8" s="10">
        <v>290000</v>
      </c>
      <c r="P8" s="11">
        <f t="shared" si="7"/>
        <v>870000</v>
      </c>
      <c r="Q8" s="10"/>
      <c r="R8" s="11">
        <f t="shared" si="8"/>
        <v>0</v>
      </c>
      <c r="S8" s="10"/>
      <c r="T8" s="11">
        <f t="shared" si="9"/>
        <v>0</v>
      </c>
      <c r="U8" s="10">
        <v>1770874.32</v>
      </c>
      <c r="V8" s="11">
        <f t="shared" si="0"/>
        <v>1770874.32</v>
      </c>
      <c r="W8" s="10"/>
      <c r="X8" s="11">
        <f t="shared" si="10"/>
        <v>0</v>
      </c>
      <c r="Y8" s="12">
        <f t="shared" si="11"/>
        <v>5259180.12</v>
      </c>
      <c r="Z8" s="13">
        <f t="shared" si="12"/>
        <v>17023043.449999999</v>
      </c>
    </row>
    <row r="9" spans="1:26" x14ac:dyDescent="0.25">
      <c r="A9" s="9">
        <v>716000</v>
      </c>
      <c r="B9" s="9" t="s">
        <v>19</v>
      </c>
      <c r="C9" s="10">
        <v>0</v>
      </c>
      <c r="D9" s="11">
        <f t="shared" si="1"/>
        <v>0</v>
      </c>
      <c r="E9" s="10"/>
      <c r="F9" s="11">
        <f t="shared" si="2"/>
        <v>0</v>
      </c>
      <c r="G9" s="10"/>
      <c r="H9" s="11">
        <f t="shared" si="3"/>
        <v>0</v>
      </c>
      <c r="I9" s="10">
        <v>96838.79</v>
      </c>
      <c r="J9" s="11">
        <f t="shared" si="4"/>
        <v>484193.94999999995</v>
      </c>
      <c r="K9" s="10">
        <v>141347.54</v>
      </c>
      <c r="L9" s="11">
        <f t="shared" si="5"/>
        <v>565390.16</v>
      </c>
      <c r="M9" s="10">
        <v>2314.36</v>
      </c>
      <c r="N9" s="11">
        <f t="shared" si="6"/>
        <v>11571.800000000001</v>
      </c>
      <c r="O9" s="10"/>
      <c r="P9" s="11">
        <f t="shared" si="7"/>
        <v>0</v>
      </c>
      <c r="Q9" s="10"/>
      <c r="R9" s="11">
        <f t="shared" si="8"/>
        <v>0</v>
      </c>
      <c r="S9" s="10"/>
      <c r="T9" s="11">
        <f t="shared" si="9"/>
        <v>0</v>
      </c>
      <c r="U9" s="10">
        <v>32149.98</v>
      </c>
      <c r="V9" s="11">
        <f t="shared" si="0"/>
        <v>32149.98</v>
      </c>
      <c r="W9" s="10"/>
      <c r="X9" s="11">
        <f t="shared" si="10"/>
        <v>0</v>
      </c>
      <c r="Y9" s="12">
        <f t="shared" si="11"/>
        <v>272650.67</v>
      </c>
      <c r="Z9" s="13">
        <f t="shared" si="12"/>
        <v>1093305.8899999999</v>
      </c>
    </row>
    <row r="10" spans="1:26" x14ac:dyDescent="0.25">
      <c r="A10" s="9">
        <v>720000</v>
      </c>
      <c r="B10" s="9" t="s">
        <v>20</v>
      </c>
      <c r="C10" s="10"/>
      <c r="D10" s="11">
        <f t="shared" si="1"/>
        <v>0</v>
      </c>
      <c r="E10" s="10"/>
      <c r="F10" s="11">
        <f t="shared" si="2"/>
        <v>0</v>
      </c>
      <c r="G10" s="10"/>
      <c r="H10" s="11">
        <f t="shared" si="3"/>
        <v>0</v>
      </c>
      <c r="I10" s="10">
        <v>506116.77</v>
      </c>
      <c r="J10" s="11">
        <f t="shared" si="4"/>
        <v>2530583.85</v>
      </c>
      <c r="K10" s="10">
        <v>204148.78</v>
      </c>
      <c r="L10" s="11">
        <f t="shared" si="5"/>
        <v>816595.12</v>
      </c>
      <c r="M10" s="10">
        <v>1052933.54</v>
      </c>
      <c r="N10" s="11">
        <f t="shared" si="6"/>
        <v>5264667.7</v>
      </c>
      <c r="O10" s="10">
        <v>38784.26</v>
      </c>
      <c r="P10" s="11">
        <f t="shared" si="7"/>
        <v>116352.78</v>
      </c>
      <c r="Q10" s="10"/>
      <c r="R10" s="11">
        <f t="shared" si="8"/>
        <v>0</v>
      </c>
      <c r="S10" s="10"/>
      <c r="T10" s="11">
        <f t="shared" si="9"/>
        <v>0</v>
      </c>
      <c r="U10" s="10">
        <v>9143614.5999999996</v>
      </c>
      <c r="V10" s="11">
        <f t="shared" si="0"/>
        <v>9143614.5999999996</v>
      </c>
      <c r="W10" s="10"/>
      <c r="X10" s="11">
        <f t="shared" si="10"/>
        <v>0</v>
      </c>
      <c r="Y10" s="12">
        <f t="shared" si="11"/>
        <v>10945597.949999999</v>
      </c>
      <c r="Z10" s="13">
        <f t="shared" si="12"/>
        <v>17871814.049999997</v>
      </c>
    </row>
    <row r="11" spans="1:26" x14ac:dyDescent="0.25">
      <c r="A11" s="9">
        <v>720300</v>
      </c>
      <c r="B11" s="9" t="s">
        <v>21</v>
      </c>
      <c r="C11" s="10"/>
      <c r="D11" s="11">
        <f t="shared" si="1"/>
        <v>0</v>
      </c>
      <c r="E11" s="10"/>
      <c r="F11" s="11">
        <f t="shared" si="2"/>
        <v>0</v>
      </c>
      <c r="G11" s="10"/>
      <c r="H11" s="11">
        <f t="shared" si="3"/>
        <v>0</v>
      </c>
      <c r="I11" s="10">
        <v>517065.36</v>
      </c>
      <c r="J11" s="11">
        <f t="shared" si="4"/>
        <v>2585326.7999999998</v>
      </c>
      <c r="K11" s="10">
        <v>218603.27</v>
      </c>
      <c r="L11" s="11">
        <f t="shared" si="5"/>
        <v>874413.08</v>
      </c>
      <c r="M11" s="10">
        <v>1114640.26</v>
      </c>
      <c r="N11" s="11">
        <f t="shared" si="6"/>
        <v>5573201.2999999998</v>
      </c>
      <c r="O11" s="10">
        <v>9000</v>
      </c>
      <c r="P11" s="11">
        <f t="shared" si="7"/>
        <v>27000</v>
      </c>
      <c r="Q11" s="10"/>
      <c r="R11" s="11">
        <f t="shared" si="8"/>
        <v>0</v>
      </c>
      <c r="S11" s="10"/>
      <c r="T11" s="11">
        <f t="shared" si="9"/>
        <v>0</v>
      </c>
      <c r="U11" s="10">
        <v>3689227.56</v>
      </c>
      <c r="V11" s="11">
        <f t="shared" si="0"/>
        <v>3689227.56</v>
      </c>
      <c r="W11" s="10"/>
      <c r="X11" s="11">
        <f t="shared" si="10"/>
        <v>0</v>
      </c>
      <c r="Y11" s="12">
        <f t="shared" si="11"/>
        <v>5548536.4500000002</v>
      </c>
      <c r="Z11" s="13">
        <f t="shared" si="12"/>
        <v>12749168.74</v>
      </c>
    </row>
    <row r="12" spans="1:26" x14ac:dyDescent="0.25">
      <c r="A12" s="9">
        <v>720305</v>
      </c>
      <c r="B12" s="9" t="s">
        <v>22</v>
      </c>
      <c r="C12" s="10"/>
      <c r="D12" s="11">
        <f t="shared" si="1"/>
        <v>0</v>
      </c>
      <c r="E12" s="10"/>
      <c r="F12" s="11">
        <f t="shared" si="2"/>
        <v>0</v>
      </c>
      <c r="G12" s="10"/>
      <c r="H12" s="11">
        <f t="shared" si="3"/>
        <v>0</v>
      </c>
      <c r="I12" s="10">
        <v>0</v>
      </c>
      <c r="J12" s="11">
        <f t="shared" si="4"/>
        <v>0</v>
      </c>
      <c r="K12" s="10">
        <v>386252.97</v>
      </c>
      <c r="L12" s="11">
        <f t="shared" si="5"/>
        <v>1545011.88</v>
      </c>
      <c r="M12" s="10">
        <v>30688122.210000001</v>
      </c>
      <c r="N12" s="11">
        <f t="shared" si="6"/>
        <v>153440611.05000001</v>
      </c>
      <c r="O12" s="10">
        <v>0</v>
      </c>
      <c r="P12" s="11">
        <f t="shared" si="7"/>
        <v>0</v>
      </c>
      <c r="Q12" s="10"/>
      <c r="R12" s="11">
        <f t="shared" si="8"/>
        <v>0</v>
      </c>
      <c r="S12" s="10"/>
      <c r="T12" s="11">
        <f t="shared" si="9"/>
        <v>0</v>
      </c>
      <c r="U12" s="10">
        <v>3107765.85</v>
      </c>
      <c r="V12" s="11">
        <f t="shared" si="0"/>
        <v>3107765.85</v>
      </c>
      <c r="W12" s="10"/>
      <c r="X12" s="11">
        <f t="shared" si="10"/>
        <v>0</v>
      </c>
      <c r="Y12" s="12">
        <f t="shared" si="11"/>
        <v>34182141.030000001</v>
      </c>
      <c r="Z12" s="13">
        <f t="shared" si="12"/>
        <v>158093388.78</v>
      </c>
    </row>
    <row r="13" spans="1:26" x14ac:dyDescent="0.25">
      <c r="A13" s="9">
        <v>721000</v>
      </c>
      <c r="B13" s="9" t="s">
        <v>23</v>
      </c>
      <c r="C13" s="10"/>
      <c r="D13" s="11">
        <f t="shared" si="1"/>
        <v>0</v>
      </c>
      <c r="E13" s="10"/>
      <c r="F13" s="11">
        <f t="shared" si="2"/>
        <v>0</v>
      </c>
      <c r="G13" s="10"/>
      <c r="H13" s="11">
        <f t="shared" si="3"/>
        <v>0</v>
      </c>
      <c r="I13" s="10">
        <v>2280429.14</v>
      </c>
      <c r="J13" s="11">
        <f t="shared" si="4"/>
        <v>11402145.700000001</v>
      </c>
      <c r="K13" s="10">
        <v>1311126.1100000001</v>
      </c>
      <c r="L13" s="11">
        <f t="shared" si="5"/>
        <v>5244504.4400000004</v>
      </c>
      <c r="M13" s="10">
        <v>846280.49</v>
      </c>
      <c r="N13" s="11">
        <f t="shared" si="6"/>
        <v>4231402.45</v>
      </c>
      <c r="O13" s="10"/>
      <c r="P13" s="11">
        <f t="shared" si="7"/>
        <v>0</v>
      </c>
      <c r="Q13" s="10"/>
      <c r="R13" s="11">
        <f t="shared" si="8"/>
        <v>0</v>
      </c>
      <c r="S13" s="10"/>
      <c r="T13" s="11">
        <f t="shared" si="9"/>
        <v>0</v>
      </c>
      <c r="U13" s="10">
        <v>4983986.66</v>
      </c>
      <c r="V13" s="11">
        <f t="shared" si="0"/>
        <v>4983986.66</v>
      </c>
      <c r="W13" s="10"/>
      <c r="X13" s="11">
        <f t="shared" si="10"/>
        <v>0</v>
      </c>
      <c r="Y13" s="12">
        <f t="shared" si="11"/>
        <v>9421822.4000000004</v>
      </c>
      <c r="Z13" s="13">
        <f t="shared" si="12"/>
        <v>25862039.25</v>
      </c>
    </row>
    <row r="14" spans="1:26" x14ac:dyDescent="0.25">
      <c r="A14" s="9">
        <v>731000</v>
      </c>
      <c r="B14" s="9" t="s">
        <v>24</v>
      </c>
      <c r="C14" s="10"/>
      <c r="D14" s="11">
        <f t="shared" si="1"/>
        <v>0</v>
      </c>
      <c r="E14" s="10"/>
      <c r="F14" s="11">
        <f t="shared" si="2"/>
        <v>0</v>
      </c>
      <c r="G14" s="10"/>
      <c r="H14" s="11">
        <f t="shared" si="3"/>
        <v>0</v>
      </c>
      <c r="I14" s="10">
        <v>269740.68</v>
      </c>
      <c r="J14" s="11">
        <f t="shared" si="4"/>
        <v>1348703.4</v>
      </c>
      <c r="K14" s="10">
        <v>645479.31999999995</v>
      </c>
      <c r="L14" s="11">
        <f t="shared" si="5"/>
        <v>2581917.2799999998</v>
      </c>
      <c r="M14" s="10"/>
      <c r="N14" s="11">
        <f t="shared" si="6"/>
        <v>0</v>
      </c>
      <c r="O14" s="10"/>
      <c r="P14" s="11">
        <f t="shared" si="7"/>
        <v>0</v>
      </c>
      <c r="Q14" s="10"/>
      <c r="R14" s="11">
        <f t="shared" si="8"/>
        <v>0</v>
      </c>
      <c r="S14" s="10"/>
      <c r="T14" s="11">
        <f t="shared" si="9"/>
        <v>0</v>
      </c>
      <c r="U14" s="10">
        <v>6913345.2199999997</v>
      </c>
      <c r="V14" s="11">
        <f t="shared" si="0"/>
        <v>6913345.2199999997</v>
      </c>
      <c r="W14" s="10"/>
      <c r="X14" s="11">
        <f t="shared" si="10"/>
        <v>0</v>
      </c>
      <c r="Y14" s="12">
        <f t="shared" si="11"/>
        <v>7828565.2199999997</v>
      </c>
      <c r="Z14" s="13">
        <f t="shared" si="12"/>
        <v>10843965.899999999</v>
      </c>
    </row>
    <row r="15" spans="1:26" x14ac:dyDescent="0.25">
      <c r="A15" s="9">
        <v>731040</v>
      </c>
      <c r="B15" s="9" t="s">
        <v>25</v>
      </c>
      <c r="C15" s="10"/>
      <c r="D15" s="11">
        <f t="shared" si="1"/>
        <v>0</v>
      </c>
      <c r="E15" s="10"/>
      <c r="F15" s="11">
        <f t="shared" si="2"/>
        <v>0</v>
      </c>
      <c r="G15" s="10"/>
      <c r="H15" s="11">
        <f t="shared" si="3"/>
        <v>0</v>
      </c>
      <c r="I15" s="10">
        <v>1292571.4099999999</v>
      </c>
      <c r="J15" s="11">
        <f t="shared" si="4"/>
        <v>6462857.0499999998</v>
      </c>
      <c r="K15" s="10">
        <v>1127179.99</v>
      </c>
      <c r="L15" s="11">
        <f t="shared" si="5"/>
        <v>4508719.96</v>
      </c>
      <c r="M15" s="10">
        <v>500.03</v>
      </c>
      <c r="N15" s="11">
        <f t="shared" si="6"/>
        <v>2500.1499999999996</v>
      </c>
      <c r="O15" s="10"/>
      <c r="P15" s="11">
        <f t="shared" si="7"/>
        <v>0</v>
      </c>
      <c r="Q15" s="10"/>
      <c r="R15" s="11">
        <f t="shared" si="8"/>
        <v>0</v>
      </c>
      <c r="S15" s="10"/>
      <c r="T15" s="11">
        <f t="shared" si="9"/>
        <v>0</v>
      </c>
      <c r="U15" s="10">
        <v>4178172.83</v>
      </c>
      <c r="V15" s="11">
        <f t="shared" si="0"/>
        <v>4178172.83</v>
      </c>
      <c r="W15" s="10"/>
      <c r="X15" s="11">
        <f t="shared" si="10"/>
        <v>0</v>
      </c>
      <c r="Y15" s="12">
        <f t="shared" si="11"/>
        <v>6598424.2599999998</v>
      </c>
      <c r="Z15" s="13">
        <f t="shared" si="12"/>
        <v>15152249.99</v>
      </c>
    </row>
    <row r="16" spans="1:26" x14ac:dyDescent="0.25">
      <c r="A16" s="9">
        <v>731050</v>
      </c>
      <c r="B16" s="9" t="s">
        <v>26</v>
      </c>
      <c r="C16" s="10"/>
      <c r="D16" s="11">
        <f t="shared" si="1"/>
        <v>0</v>
      </c>
      <c r="E16" s="10"/>
      <c r="F16" s="11">
        <f t="shared" si="2"/>
        <v>0</v>
      </c>
      <c r="G16" s="10"/>
      <c r="H16" s="11">
        <f t="shared" si="3"/>
        <v>0</v>
      </c>
      <c r="I16" s="10">
        <v>1757400.06</v>
      </c>
      <c r="J16" s="11">
        <f t="shared" si="4"/>
        <v>8787000.3000000007</v>
      </c>
      <c r="K16" s="10">
        <v>13106992.74</v>
      </c>
      <c r="L16" s="11">
        <f t="shared" si="5"/>
        <v>52427970.960000001</v>
      </c>
      <c r="M16" s="10">
        <v>126512.1</v>
      </c>
      <c r="N16" s="11">
        <f t="shared" si="6"/>
        <v>632560.5</v>
      </c>
      <c r="O16" s="10">
        <v>5519.36</v>
      </c>
      <c r="P16" s="11">
        <f t="shared" si="7"/>
        <v>16558.079999999998</v>
      </c>
      <c r="Q16" s="10"/>
      <c r="R16" s="11">
        <f t="shared" si="8"/>
        <v>0</v>
      </c>
      <c r="S16" s="10"/>
      <c r="T16" s="11">
        <f t="shared" si="9"/>
        <v>0</v>
      </c>
      <c r="U16" s="10">
        <v>11721819.82</v>
      </c>
      <c r="V16" s="11">
        <f t="shared" si="0"/>
        <v>11721819.82</v>
      </c>
      <c r="W16" s="10"/>
      <c r="X16" s="11">
        <f t="shared" si="10"/>
        <v>0</v>
      </c>
      <c r="Y16" s="12">
        <f t="shared" si="11"/>
        <v>26718244.079999998</v>
      </c>
      <c r="Z16" s="13">
        <f t="shared" si="12"/>
        <v>73585909.659999996</v>
      </c>
    </row>
    <row r="17" spans="1:26" x14ac:dyDescent="0.25">
      <c r="A17" s="9">
        <v>731060</v>
      </c>
      <c r="B17" s="9" t="s">
        <v>27</v>
      </c>
      <c r="C17" s="10"/>
      <c r="D17" s="11">
        <f t="shared" si="1"/>
        <v>0</v>
      </c>
      <c r="E17" s="10"/>
      <c r="F17" s="11">
        <f t="shared" si="2"/>
        <v>0</v>
      </c>
      <c r="G17" s="10"/>
      <c r="H17" s="11">
        <f t="shared" si="3"/>
        <v>0</v>
      </c>
      <c r="I17" s="10">
        <v>2282570.0299999998</v>
      </c>
      <c r="J17" s="11">
        <f t="shared" si="4"/>
        <v>11412850.149999999</v>
      </c>
      <c r="K17" s="10">
        <v>1445987.76</v>
      </c>
      <c r="L17" s="11">
        <f t="shared" si="5"/>
        <v>5783951.04</v>
      </c>
      <c r="M17" s="10">
        <v>30956.32</v>
      </c>
      <c r="N17" s="11">
        <f t="shared" si="6"/>
        <v>154781.6</v>
      </c>
      <c r="O17" s="10">
        <v>234452.07</v>
      </c>
      <c r="P17" s="11">
        <f t="shared" si="7"/>
        <v>703356.21</v>
      </c>
      <c r="Q17" s="10"/>
      <c r="R17" s="11">
        <f t="shared" si="8"/>
        <v>0</v>
      </c>
      <c r="S17" s="10"/>
      <c r="T17" s="11">
        <f t="shared" si="9"/>
        <v>0</v>
      </c>
      <c r="U17" s="10">
        <v>9087630.6199999992</v>
      </c>
      <c r="V17" s="11">
        <f t="shared" si="0"/>
        <v>9087630.6199999992</v>
      </c>
      <c r="W17" s="10"/>
      <c r="X17" s="11">
        <f t="shared" si="10"/>
        <v>0</v>
      </c>
      <c r="Y17" s="12">
        <f t="shared" si="11"/>
        <v>13081596.799999999</v>
      </c>
      <c r="Z17" s="13">
        <f t="shared" si="12"/>
        <v>27142569.619999997</v>
      </c>
    </row>
    <row r="18" spans="1:26" x14ac:dyDescent="0.25">
      <c r="A18" s="9">
        <v>732100</v>
      </c>
      <c r="B18" s="9" t="s">
        <v>28</v>
      </c>
      <c r="C18" s="10"/>
      <c r="D18" s="11">
        <f t="shared" si="1"/>
        <v>0</v>
      </c>
      <c r="E18" s="10"/>
      <c r="F18" s="11">
        <f t="shared" si="2"/>
        <v>0</v>
      </c>
      <c r="G18" s="10"/>
      <c r="H18" s="11">
        <f t="shared" si="3"/>
        <v>0</v>
      </c>
      <c r="I18" s="10">
        <v>1878315.23</v>
      </c>
      <c r="J18" s="11">
        <f t="shared" si="4"/>
        <v>9391576.1500000004</v>
      </c>
      <c r="K18" s="10">
        <v>1829.49</v>
      </c>
      <c r="L18" s="11">
        <f t="shared" si="5"/>
        <v>7317.96</v>
      </c>
      <c r="M18" s="10">
        <v>66177.22</v>
      </c>
      <c r="N18" s="11">
        <f t="shared" si="6"/>
        <v>330886.09999999998</v>
      </c>
      <c r="O18" s="10">
        <v>22499</v>
      </c>
      <c r="P18" s="11">
        <f t="shared" si="7"/>
        <v>67497</v>
      </c>
      <c r="Q18" s="10"/>
      <c r="R18" s="11">
        <f t="shared" si="8"/>
        <v>0</v>
      </c>
      <c r="S18" s="10"/>
      <c r="T18" s="11">
        <f t="shared" si="9"/>
        <v>0</v>
      </c>
      <c r="U18" s="10">
        <v>6199816.5199999996</v>
      </c>
      <c r="V18" s="11">
        <f t="shared" si="0"/>
        <v>6199816.5199999996</v>
      </c>
      <c r="W18" s="10"/>
      <c r="X18" s="11">
        <f t="shared" si="10"/>
        <v>0</v>
      </c>
      <c r="Y18" s="12">
        <f t="shared" si="11"/>
        <v>8168637.459999999</v>
      </c>
      <c r="Z18" s="13">
        <f t="shared" si="12"/>
        <v>15997093.73</v>
      </c>
    </row>
    <row r="19" spans="1:26" x14ac:dyDescent="0.25">
      <c r="A19" s="9">
        <v>732200</v>
      </c>
      <c r="B19" s="9" t="s">
        <v>29</v>
      </c>
      <c r="C19" s="10"/>
      <c r="D19" s="11">
        <f t="shared" si="1"/>
        <v>0</v>
      </c>
      <c r="E19" s="10"/>
      <c r="F19" s="11">
        <f t="shared" si="2"/>
        <v>0</v>
      </c>
      <c r="G19" s="10"/>
      <c r="H19" s="11">
        <f t="shared" si="3"/>
        <v>0</v>
      </c>
      <c r="I19" s="10">
        <v>2821387.67</v>
      </c>
      <c r="J19" s="11">
        <f t="shared" si="4"/>
        <v>14106938.35</v>
      </c>
      <c r="K19" s="10">
        <v>57288.78</v>
      </c>
      <c r="L19" s="11">
        <f t="shared" si="5"/>
        <v>229155.12</v>
      </c>
      <c r="M19" s="10">
        <v>803183.49</v>
      </c>
      <c r="N19" s="11">
        <f t="shared" si="6"/>
        <v>4015917.45</v>
      </c>
      <c r="O19" s="10"/>
      <c r="P19" s="11">
        <f t="shared" si="7"/>
        <v>0</v>
      </c>
      <c r="Q19" s="10"/>
      <c r="R19" s="11">
        <f t="shared" si="8"/>
        <v>0</v>
      </c>
      <c r="S19" s="10"/>
      <c r="T19" s="11">
        <f t="shared" si="9"/>
        <v>0</v>
      </c>
      <c r="U19" s="10">
        <v>3324490.05</v>
      </c>
      <c r="V19" s="11">
        <f t="shared" si="0"/>
        <v>3324490.05</v>
      </c>
      <c r="W19" s="10"/>
      <c r="X19" s="11">
        <f t="shared" si="10"/>
        <v>0</v>
      </c>
      <c r="Y19" s="12">
        <f t="shared" si="11"/>
        <v>7006349.9899999993</v>
      </c>
      <c r="Z19" s="13">
        <f t="shared" si="12"/>
        <v>21676500.969999999</v>
      </c>
    </row>
    <row r="20" spans="1:26" x14ac:dyDescent="0.25">
      <c r="A20" s="9">
        <v>732400</v>
      </c>
      <c r="B20" s="9" t="s">
        <v>30</v>
      </c>
      <c r="C20" s="10"/>
      <c r="D20" s="11">
        <f t="shared" si="1"/>
        <v>0</v>
      </c>
      <c r="E20" s="10">
        <v>1869441.35</v>
      </c>
      <c r="F20" s="11">
        <f t="shared" si="2"/>
        <v>1869441.35</v>
      </c>
      <c r="G20" s="10"/>
      <c r="H20" s="11">
        <f t="shared" si="3"/>
        <v>0</v>
      </c>
      <c r="I20" s="10">
        <v>2490660.3199999998</v>
      </c>
      <c r="J20" s="11">
        <f t="shared" si="4"/>
        <v>12453301.6</v>
      </c>
      <c r="K20" s="10">
        <v>4742107.6500000004</v>
      </c>
      <c r="L20" s="11">
        <f t="shared" si="5"/>
        <v>18968430.600000001</v>
      </c>
      <c r="M20" s="10">
        <v>6679.21</v>
      </c>
      <c r="N20" s="11">
        <f t="shared" si="6"/>
        <v>33396.050000000003</v>
      </c>
      <c r="O20" s="10"/>
      <c r="P20" s="11">
        <f t="shared" si="7"/>
        <v>0</v>
      </c>
      <c r="Q20" s="10"/>
      <c r="R20" s="11">
        <f t="shared" si="8"/>
        <v>0</v>
      </c>
      <c r="S20" s="10"/>
      <c r="T20" s="11">
        <f t="shared" si="9"/>
        <v>0</v>
      </c>
      <c r="U20" s="10">
        <v>6964407.2000000002</v>
      </c>
      <c r="V20" s="11">
        <f t="shared" si="0"/>
        <v>6964407.2000000002</v>
      </c>
      <c r="W20" s="10"/>
      <c r="X20" s="11">
        <f t="shared" si="10"/>
        <v>0</v>
      </c>
      <c r="Y20" s="12">
        <f t="shared" si="11"/>
        <v>16073295.73</v>
      </c>
      <c r="Z20" s="13">
        <f t="shared" si="12"/>
        <v>40288976.800000004</v>
      </c>
    </row>
    <row r="21" spans="1:26" x14ac:dyDescent="0.25">
      <c r="A21" s="9">
        <v>733100</v>
      </c>
      <c r="B21" s="9" t="s">
        <v>31</v>
      </c>
      <c r="C21" s="10"/>
      <c r="D21" s="11">
        <f t="shared" si="1"/>
        <v>0</v>
      </c>
      <c r="E21" s="10"/>
      <c r="F21" s="11">
        <f t="shared" si="2"/>
        <v>0</v>
      </c>
      <c r="G21" s="10"/>
      <c r="H21" s="11">
        <f t="shared" si="3"/>
        <v>0</v>
      </c>
      <c r="I21" s="10">
        <v>905750.14</v>
      </c>
      <c r="J21" s="11">
        <f t="shared" si="4"/>
        <v>4528750.7</v>
      </c>
      <c r="K21" s="10">
        <v>713917.83</v>
      </c>
      <c r="L21" s="11">
        <f t="shared" si="5"/>
        <v>2855671.32</v>
      </c>
      <c r="M21" s="10">
        <v>1449.05</v>
      </c>
      <c r="N21" s="11">
        <f t="shared" si="6"/>
        <v>7245.25</v>
      </c>
      <c r="O21" s="10"/>
      <c r="P21" s="11">
        <f t="shared" si="7"/>
        <v>0</v>
      </c>
      <c r="Q21" s="10"/>
      <c r="R21" s="11">
        <f t="shared" si="8"/>
        <v>0</v>
      </c>
      <c r="S21" s="10"/>
      <c r="T21" s="11">
        <f t="shared" si="9"/>
        <v>0</v>
      </c>
      <c r="U21" s="10">
        <v>3845772.11</v>
      </c>
      <c r="V21" s="11">
        <f t="shared" si="0"/>
        <v>3845772.11</v>
      </c>
      <c r="W21" s="10"/>
      <c r="X21" s="11">
        <f t="shared" si="10"/>
        <v>0</v>
      </c>
      <c r="Y21" s="12">
        <f t="shared" si="11"/>
        <v>5466889.1299999999</v>
      </c>
      <c r="Z21" s="13">
        <f t="shared" si="12"/>
        <v>11237439.379999999</v>
      </c>
    </row>
    <row r="22" spans="1:26" x14ac:dyDescent="0.25">
      <c r="A22" s="9">
        <v>740002</v>
      </c>
      <c r="B22" s="9" t="s">
        <v>32</v>
      </c>
      <c r="C22" s="10"/>
      <c r="D22" s="11">
        <f t="shared" si="1"/>
        <v>0</v>
      </c>
      <c r="E22" s="10"/>
      <c r="F22" s="11">
        <f t="shared" si="2"/>
        <v>0</v>
      </c>
      <c r="G22" s="10"/>
      <c r="H22" s="11">
        <f t="shared" si="3"/>
        <v>0</v>
      </c>
      <c r="I22" s="10">
        <v>537342434.37</v>
      </c>
      <c r="J22" s="11">
        <f t="shared" si="4"/>
        <v>2686712171.8499999</v>
      </c>
      <c r="K22" s="10">
        <v>1138385.81</v>
      </c>
      <c r="L22" s="11">
        <f t="shared" si="5"/>
        <v>4553543.24</v>
      </c>
      <c r="M22" s="10">
        <v>6809345.25</v>
      </c>
      <c r="N22" s="11">
        <f t="shared" si="6"/>
        <v>34046726.25</v>
      </c>
      <c r="O22" s="10">
        <v>0</v>
      </c>
      <c r="P22" s="11">
        <f t="shared" si="7"/>
        <v>0</v>
      </c>
      <c r="Q22" s="10"/>
      <c r="R22" s="11">
        <f t="shared" si="8"/>
        <v>0</v>
      </c>
      <c r="S22" s="10"/>
      <c r="T22" s="11">
        <f t="shared" si="9"/>
        <v>0</v>
      </c>
      <c r="U22" s="10">
        <v>1401733.85</v>
      </c>
      <c r="V22" s="11">
        <f t="shared" si="0"/>
        <v>1401733.85</v>
      </c>
      <c r="W22" s="10"/>
      <c r="X22" s="11">
        <f t="shared" si="10"/>
        <v>0</v>
      </c>
      <c r="Y22" s="12">
        <f t="shared" si="11"/>
        <v>546691899.27999997</v>
      </c>
      <c r="Z22" s="13">
        <f t="shared" si="12"/>
        <v>2726714175.1899996</v>
      </c>
    </row>
    <row r="23" spans="1:26" x14ac:dyDescent="0.25">
      <c r="A23" s="9">
        <v>740003</v>
      </c>
      <c r="B23" s="9" t="s">
        <v>32</v>
      </c>
      <c r="C23" s="10"/>
      <c r="D23" s="11">
        <f t="shared" si="1"/>
        <v>0</v>
      </c>
      <c r="E23" s="10"/>
      <c r="F23" s="11">
        <f t="shared" si="2"/>
        <v>0</v>
      </c>
      <c r="G23" s="10"/>
      <c r="H23" s="11">
        <f t="shared" si="3"/>
        <v>0</v>
      </c>
      <c r="I23" s="10">
        <v>494181191.094598</v>
      </c>
      <c r="J23" s="11">
        <f t="shared" si="4"/>
        <v>2470905955.47299</v>
      </c>
      <c r="K23" s="10"/>
      <c r="L23" s="11">
        <f t="shared" si="5"/>
        <v>0</v>
      </c>
      <c r="M23" s="10"/>
      <c r="N23" s="11">
        <f t="shared" si="6"/>
        <v>0</v>
      </c>
      <c r="O23" s="10"/>
      <c r="P23" s="11">
        <f t="shared" si="7"/>
        <v>0</v>
      </c>
      <c r="Q23" s="10"/>
      <c r="R23" s="11">
        <f t="shared" si="8"/>
        <v>0</v>
      </c>
      <c r="S23" s="10"/>
      <c r="T23" s="11">
        <f t="shared" si="9"/>
        <v>0</v>
      </c>
      <c r="U23" s="10"/>
      <c r="V23" s="11">
        <f t="shared" si="0"/>
        <v>0</v>
      </c>
      <c r="W23" s="10"/>
      <c r="X23" s="11">
        <f t="shared" si="10"/>
        <v>0</v>
      </c>
      <c r="Y23" s="12">
        <f t="shared" si="11"/>
        <v>494181191.094598</v>
      </c>
      <c r="Z23" s="13">
        <f t="shared" si="12"/>
        <v>2470905955.47299</v>
      </c>
    </row>
    <row r="24" spans="1:26" x14ac:dyDescent="0.25">
      <c r="A24" s="9">
        <v>740014</v>
      </c>
      <c r="B24" s="9" t="s">
        <v>33</v>
      </c>
      <c r="C24" s="10"/>
      <c r="D24" s="11">
        <f t="shared" si="1"/>
        <v>0</v>
      </c>
      <c r="E24" s="10">
        <v>5719579.4299999997</v>
      </c>
      <c r="F24" s="11">
        <f t="shared" si="2"/>
        <v>5719579.4299999997</v>
      </c>
      <c r="G24" s="10">
        <v>4726054.67</v>
      </c>
      <c r="H24" s="11">
        <f t="shared" si="3"/>
        <v>9452109.3399999999</v>
      </c>
      <c r="I24" s="10">
        <v>25755461.739999998</v>
      </c>
      <c r="J24" s="11">
        <f t="shared" si="4"/>
        <v>128777308.69999999</v>
      </c>
      <c r="K24" s="10">
        <v>4385564.24</v>
      </c>
      <c r="L24" s="11">
        <f t="shared" si="5"/>
        <v>17542256.960000001</v>
      </c>
      <c r="M24" s="10">
        <v>281556.34000000003</v>
      </c>
      <c r="N24" s="11">
        <f t="shared" si="6"/>
        <v>1407781.7000000002</v>
      </c>
      <c r="O24" s="10">
        <v>17063.43</v>
      </c>
      <c r="P24" s="11">
        <f t="shared" si="7"/>
        <v>51190.29</v>
      </c>
      <c r="Q24" s="10"/>
      <c r="R24" s="11">
        <f t="shared" si="8"/>
        <v>0</v>
      </c>
      <c r="S24" s="10"/>
      <c r="T24" s="11">
        <f t="shared" si="9"/>
        <v>0</v>
      </c>
      <c r="U24" s="10">
        <v>31487713.129999999</v>
      </c>
      <c r="V24" s="11">
        <f t="shared" si="0"/>
        <v>31487713.129999999</v>
      </c>
      <c r="W24" s="10"/>
      <c r="X24" s="11">
        <f t="shared" si="10"/>
        <v>0</v>
      </c>
      <c r="Y24" s="12">
        <f t="shared" si="11"/>
        <v>72372992.980000004</v>
      </c>
      <c r="Z24" s="13">
        <f t="shared" si="12"/>
        <v>194437939.54999998</v>
      </c>
    </row>
    <row r="25" spans="1:26" x14ac:dyDescent="0.25">
      <c r="A25" s="9">
        <v>740015</v>
      </c>
      <c r="B25" s="9" t="s">
        <v>34</v>
      </c>
      <c r="C25" s="10"/>
      <c r="D25" s="11">
        <f t="shared" si="1"/>
        <v>0</v>
      </c>
      <c r="E25" s="10">
        <v>2339422.61</v>
      </c>
      <c r="F25" s="11">
        <f t="shared" si="2"/>
        <v>2339422.61</v>
      </c>
      <c r="G25" s="10">
        <v>846696.42</v>
      </c>
      <c r="H25" s="11">
        <f t="shared" si="3"/>
        <v>1693392.84</v>
      </c>
      <c r="I25" s="10">
        <v>14879333.359999999</v>
      </c>
      <c r="J25" s="11">
        <f t="shared" si="4"/>
        <v>74396666.799999997</v>
      </c>
      <c r="K25" s="10">
        <v>86297130.409999996</v>
      </c>
      <c r="L25" s="11">
        <f t="shared" si="5"/>
        <v>345188521.63999999</v>
      </c>
      <c r="M25" s="10">
        <v>1932238.34</v>
      </c>
      <c r="N25" s="11">
        <f t="shared" si="6"/>
        <v>9661191.7000000011</v>
      </c>
      <c r="O25" s="10">
        <v>41246.620000000003</v>
      </c>
      <c r="P25" s="11">
        <f t="shared" si="7"/>
        <v>123739.86000000002</v>
      </c>
      <c r="Q25" s="10"/>
      <c r="R25" s="11">
        <f t="shared" si="8"/>
        <v>0</v>
      </c>
      <c r="S25" s="10"/>
      <c r="T25" s="11">
        <f t="shared" si="9"/>
        <v>0</v>
      </c>
      <c r="U25" s="10">
        <v>29361599.09</v>
      </c>
      <c r="V25" s="11">
        <f t="shared" si="0"/>
        <v>29361599.09</v>
      </c>
      <c r="W25" s="10"/>
      <c r="X25" s="11">
        <f t="shared" si="10"/>
        <v>0</v>
      </c>
      <c r="Y25" s="12">
        <f t="shared" si="11"/>
        <v>135697666.84999999</v>
      </c>
      <c r="Z25" s="13">
        <f t="shared" si="12"/>
        <v>462764534.53999996</v>
      </c>
    </row>
    <row r="26" spans="1:26" x14ac:dyDescent="0.25">
      <c r="A26" s="9">
        <v>741000</v>
      </c>
      <c r="B26" s="9" t="s">
        <v>35</v>
      </c>
      <c r="C26" s="10"/>
      <c r="D26" s="11">
        <f t="shared" si="1"/>
        <v>0</v>
      </c>
      <c r="E26" s="10"/>
      <c r="F26" s="11">
        <f t="shared" si="2"/>
        <v>0</v>
      </c>
      <c r="G26" s="10">
        <v>1195730.44</v>
      </c>
      <c r="H26" s="11">
        <f t="shared" si="3"/>
        <v>2391460.88</v>
      </c>
      <c r="I26" s="10">
        <v>6989694.0199999996</v>
      </c>
      <c r="J26" s="11">
        <f t="shared" si="4"/>
        <v>34948470.099999994</v>
      </c>
      <c r="K26" s="10">
        <v>72233903.140000001</v>
      </c>
      <c r="L26" s="11">
        <f t="shared" si="5"/>
        <v>288935612.56</v>
      </c>
      <c r="M26" s="10">
        <v>0</v>
      </c>
      <c r="N26" s="11">
        <f t="shared" si="6"/>
        <v>0</v>
      </c>
      <c r="O26" s="10">
        <v>4780</v>
      </c>
      <c r="P26" s="11">
        <f t="shared" si="7"/>
        <v>14340</v>
      </c>
      <c r="Q26" s="10"/>
      <c r="R26" s="11">
        <f t="shared" si="8"/>
        <v>0</v>
      </c>
      <c r="S26" s="10"/>
      <c r="T26" s="11">
        <f t="shared" si="9"/>
        <v>0</v>
      </c>
      <c r="U26" s="10">
        <v>108396697.44</v>
      </c>
      <c r="V26" s="11">
        <f t="shared" si="0"/>
        <v>108396697.44</v>
      </c>
      <c r="W26" s="10"/>
      <c r="X26" s="11">
        <f t="shared" si="10"/>
        <v>0</v>
      </c>
      <c r="Y26" s="12">
        <f t="shared" si="11"/>
        <v>188820805.03999999</v>
      </c>
      <c r="Z26" s="13">
        <f t="shared" si="12"/>
        <v>434686580.98000002</v>
      </c>
    </row>
    <row r="27" spans="1:26" x14ac:dyDescent="0.25">
      <c r="A27" s="9">
        <v>742050</v>
      </c>
      <c r="B27" s="9" t="s">
        <v>36</v>
      </c>
      <c r="C27" s="10"/>
      <c r="D27" s="11">
        <f t="shared" si="1"/>
        <v>0</v>
      </c>
      <c r="E27" s="10">
        <v>2090985.64</v>
      </c>
      <c r="F27" s="11">
        <f t="shared" si="2"/>
        <v>2090985.64</v>
      </c>
      <c r="G27" s="10">
        <v>6906008.7400000002</v>
      </c>
      <c r="H27" s="11">
        <f t="shared" si="3"/>
        <v>13812017.48</v>
      </c>
      <c r="I27" s="10">
        <v>0</v>
      </c>
      <c r="J27" s="11">
        <f t="shared" si="4"/>
        <v>0</v>
      </c>
      <c r="K27" s="10">
        <v>35220111.880000003</v>
      </c>
      <c r="L27" s="11">
        <f t="shared" si="5"/>
        <v>140880447.52000001</v>
      </c>
      <c r="M27" s="10">
        <v>26845073.309999999</v>
      </c>
      <c r="N27" s="11">
        <f t="shared" si="6"/>
        <v>134225366.54999998</v>
      </c>
      <c r="O27" s="10">
        <v>172986.4</v>
      </c>
      <c r="P27" s="11">
        <f t="shared" si="7"/>
        <v>518959.19999999995</v>
      </c>
      <c r="Q27" s="10"/>
      <c r="R27" s="11">
        <f t="shared" si="8"/>
        <v>0</v>
      </c>
      <c r="S27" s="10"/>
      <c r="T27" s="11">
        <f t="shared" si="9"/>
        <v>0</v>
      </c>
      <c r="U27" s="10">
        <v>28663004.649999999</v>
      </c>
      <c r="V27" s="11">
        <f t="shared" si="0"/>
        <v>28663004.649999999</v>
      </c>
      <c r="W27" s="10"/>
      <c r="X27" s="11">
        <f t="shared" si="10"/>
        <v>0</v>
      </c>
      <c r="Y27" s="12">
        <f t="shared" si="11"/>
        <v>99898170.620000005</v>
      </c>
      <c r="Z27" s="13">
        <f t="shared" si="12"/>
        <v>320190781.03999996</v>
      </c>
    </row>
    <row r="28" spans="1:26" x14ac:dyDescent="0.25">
      <c r="A28" s="9">
        <v>744000</v>
      </c>
      <c r="B28" s="9" t="s">
        <v>37</v>
      </c>
      <c r="C28" s="10"/>
      <c r="D28" s="11">
        <f t="shared" si="1"/>
        <v>0</v>
      </c>
      <c r="E28" s="10">
        <v>942041.7</v>
      </c>
      <c r="F28" s="11">
        <f t="shared" si="2"/>
        <v>942041.7</v>
      </c>
      <c r="G28" s="10"/>
      <c r="H28" s="11">
        <f t="shared" si="3"/>
        <v>0</v>
      </c>
      <c r="I28" s="10">
        <v>11033653.98</v>
      </c>
      <c r="J28" s="11">
        <f t="shared" si="4"/>
        <v>55168269.900000006</v>
      </c>
      <c r="K28" s="10">
        <v>32594133.120000001</v>
      </c>
      <c r="L28" s="11">
        <f t="shared" si="5"/>
        <v>130376532.48</v>
      </c>
      <c r="M28" s="10">
        <v>37753.699999999997</v>
      </c>
      <c r="N28" s="11">
        <f t="shared" si="6"/>
        <v>188768.5</v>
      </c>
      <c r="O28" s="10"/>
      <c r="P28" s="11">
        <f t="shared" si="7"/>
        <v>0</v>
      </c>
      <c r="Q28" s="10"/>
      <c r="R28" s="11">
        <f t="shared" si="8"/>
        <v>0</v>
      </c>
      <c r="S28" s="10"/>
      <c r="T28" s="11">
        <f t="shared" si="9"/>
        <v>0</v>
      </c>
      <c r="U28" s="10"/>
      <c r="V28" s="11">
        <f t="shared" si="0"/>
        <v>0</v>
      </c>
      <c r="W28" s="10"/>
      <c r="X28" s="11">
        <f t="shared" si="10"/>
        <v>0</v>
      </c>
      <c r="Y28" s="12">
        <f t="shared" si="11"/>
        <v>44607582.5</v>
      </c>
      <c r="Z28" s="13">
        <f t="shared" si="12"/>
        <v>186675612.58000001</v>
      </c>
    </row>
    <row r="29" spans="1:26" x14ac:dyDescent="0.25">
      <c r="A29" s="9">
        <v>744021</v>
      </c>
      <c r="B29" s="9" t="s">
        <v>38</v>
      </c>
      <c r="C29" s="10"/>
      <c r="D29" s="11">
        <f t="shared" si="1"/>
        <v>0</v>
      </c>
      <c r="E29" s="10"/>
      <c r="F29" s="11">
        <f t="shared" si="2"/>
        <v>0</v>
      </c>
      <c r="G29" s="10"/>
      <c r="H29" s="11">
        <f t="shared" si="3"/>
        <v>0</v>
      </c>
      <c r="I29" s="10">
        <v>677164.21</v>
      </c>
      <c r="J29" s="11">
        <f t="shared" si="4"/>
        <v>3385821.05</v>
      </c>
      <c r="K29" s="10">
        <v>2087261.66</v>
      </c>
      <c r="L29" s="11">
        <f t="shared" si="5"/>
        <v>8349046.6399999997</v>
      </c>
      <c r="M29" s="10">
        <v>112873.69</v>
      </c>
      <c r="N29" s="11">
        <f t="shared" si="6"/>
        <v>564368.44999999995</v>
      </c>
      <c r="O29" s="10">
        <v>6083.6</v>
      </c>
      <c r="P29" s="11">
        <f t="shared" si="7"/>
        <v>18250.800000000003</v>
      </c>
      <c r="Q29" s="10"/>
      <c r="R29" s="11">
        <f t="shared" si="8"/>
        <v>0</v>
      </c>
      <c r="S29" s="10"/>
      <c r="T29" s="11">
        <f t="shared" si="9"/>
        <v>0</v>
      </c>
      <c r="U29" s="10">
        <v>5098185.68</v>
      </c>
      <c r="V29" s="11">
        <f t="shared" si="0"/>
        <v>5098185.68</v>
      </c>
      <c r="W29" s="10"/>
      <c r="X29" s="11">
        <f t="shared" si="10"/>
        <v>0</v>
      </c>
      <c r="Y29" s="12">
        <f t="shared" si="11"/>
        <v>7981568.8399999999</v>
      </c>
      <c r="Z29" s="13">
        <f t="shared" si="12"/>
        <v>17415672.619999997</v>
      </c>
    </row>
    <row r="30" spans="1:26" x14ac:dyDescent="0.25">
      <c r="A30" s="9">
        <v>744030</v>
      </c>
      <c r="B30" s="9" t="s">
        <v>39</v>
      </c>
      <c r="C30" s="10"/>
      <c r="D30" s="11">
        <f t="shared" si="1"/>
        <v>0</v>
      </c>
      <c r="E30" s="10"/>
      <c r="F30" s="11">
        <f t="shared" si="2"/>
        <v>0</v>
      </c>
      <c r="G30" s="10"/>
      <c r="H30" s="11">
        <f t="shared" si="3"/>
        <v>0</v>
      </c>
      <c r="I30" s="10">
        <v>577279.54</v>
      </c>
      <c r="J30" s="11">
        <f t="shared" si="4"/>
        <v>2886397.7</v>
      </c>
      <c r="K30" s="10">
        <v>1594085.1</v>
      </c>
      <c r="L30" s="11">
        <f t="shared" si="5"/>
        <v>6376340.4000000004</v>
      </c>
      <c r="M30" s="10"/>
      <c r="N30" s="11">
        <f t="shared" si="6"/>
        <v>0</v>
      </c>
      <c r="O30" s="10"/>
      <c r="P30" s="11">
        <f t="shared" si="7"/>
        <v>0</v>
      </c>
      <c r="Q30" s="10"/>
      <c r="R30" s="11">
        <f t="shared" si="8"/>
        <v>0</v>
      </c>
      <c r="S30" s="10"/>
      <c r="T30" s="11">
        <f t="shared" si="9"/>
        <v>0</v>
      </c>
      <c r="U30" s="10">
        <v>3987064.69</v>
      </c>
      <c r="V30" s="11">
        <f t="shared" si="0"/>
        <v>3987064.69</v>
      </c>
      <c r="W30" s="10"/>
      <c r="X30" s="11">
        <f t="shared" si="10"/>
        <v>0</v>
      </c>
      <c r="Y30" s="12">
        <f t="shared" si="11"/>
        <v>6158429.3300000001</v>
      </c>
      <c r="Z30" s="13">
        <f t="shared" si="12"/>
        <v>13249802.790000001</v>
      </c>
    </row>
    <row r="31" spans="1:26" x14ac:dyDescent="0.25">
      <c r="A31" s="9">
        <v>751200</v>
      </c>
      <c r="B31" s="9" t="s">
        <v>40</v>
      </c>
      <c r="C31" s="10"/>
      <c r="D31" s="11">
        <f t="shared" si="1"/>
        <v>0</v>
      </c>
      <c r="E31" s="10"/>
      <c r="F31" s="11">
        <f t="shared" si="2"/>
        <v>0</v>
      </c>
      <c r="G31" s="10"/>
      <c r="H31" s="11">
        <f t="shared" si="3"/>
        <v>0</v>
      </c>
      <c r="I31" s="10">
        <v>3737268.61</v>
      </c>
      <c r="J31" s="11">
        <f t="shared" si="4"/>
        <v>18686343.050000001</v>
      </c>
      <c r="K31" s="10">
        <v>853196</v>
      </c>
      <c r="L31" s="11">
        <f t="shared" si="5"/>
        <v>3412784</v>
      </c>
      <c r="M31" s="10">
        <v>4986.8</v>
      </c>
      <c r="N31" s="11">
        <f t="shared" si="6"/>
        <v>24934</v>
      </c>
      <c r="O31" s="10">
        <v>342032.56</v>
      </c>
      <c r="P31" s="11">
        <f t="shared" si="7"/>
        <v>1026097.6799999999</v>
      </c>
      <c r="Q31" s="10"/>
      <c r="R31" s="11">
        <f t="shared" si="8"/>
        <v>0</v>
      </c>
      <c r="S31" s="10"/>
      <c r="T31" s="11">
        <f t="shared" si="9"/>
        <v>0</v>
      </c>
      <c r="U31" s="10">
        <v>6181452.7000000002</v>
      </c>
      <c r="V31" s="11">
        <f t="shared" si="0"/>
        <v>6181452.7000000002</v>
      </c>
      <c r="W31" s="10"/>
      <c r="X31" s="11">
        <f t="shared" si="10"/>
        <v>0</v>
      </c>
      <c r="Y31" s="12">
        <f t="shared" si="11"/>
        <v>11118936.669999998</v>
      </c>
      <c r="Z31" s="13">
        <f t="shared" si="12"/>
        <v>29331611.43</v>
      </c>
    </row>
    <row r="32" spans="1:26" x14ac:dyDescent="0.25">
      <c r="A32" s="9">
        <v>751212</v>
      </c>
      <c r="B32" s="9" t="s">
        <v>41</v>
      </c>
      <c r="C32" s="10"/>
      <c r="D32" s="11">
        <f t="shared" si="1"/>
        <v>0</v>
      </c>
      <c r="E32" s="10"/>
      <c r="F32" s="11">
        <f t="shared" si="2"/>
        <v>0</v>
      </c>
      <c r="G32" s="10">
        <v>4157260.68</v>
      </c>
      <c r="H32" s="11">
        <f t="shared" si="3"/>
        <v>8314521.3600000003</v>
      </c>
      <c r="I32" s="10">
        <v>6734345.79</v>
      </c>
      <c r="J32" s="11">
        <f t="shared" si="4"/>
        <v>33671728.950000003</v>
      </c>
      <c r="K32" s="10">
        <v>2674739.9</v>
      </c>
      <c r="L32" s="11">
        <f t="shared" si="5"/>
        <v>10698959.6</v>
      </c>
      <c r="M32" s="10">
        <v>123831.67999999999</v>
      </c>
      <c r="N32" s="11">
        <f t="shared" si="6"/>
        <v>619158.39999999991</v>
      </c>
      <c r="O32" s="10">
        <v>9137.2999999999993</v>
      </c>
      <c r="P32" s="11">
        <f t="shared" si="7"/>
        <v>27411.899999999998</v>
      </c>
      <c r="Q32" s="10"/>
      <c r="R32" s="11">
        <f t="shared" si="8"/>
        <v>0</v>
      </c>
      <c r="S32" s="10"/>
      <c r="T32" s="11">
        <f t="shared" si="9"/>
        <v>0</v>
      </c>
      <c r="U32" s="10">
        <v>9511658.0199999996</v>
      </c>
      <c r="V32" s="11">
        <f t="shared" si="0"/>
        <v>9511658.0199999996</v>
      </c>
      <c r="W32" s="10"/>
      <c r="X32" s="11">
        <f t="shared" si="10"/>
        <v>0</v>
      </c>
      <c r="Y32" s="12">
        <f t="shared" si="11"/>
        <v>23210973.370000001</v>
      </c>
      <c r="Z32" s="13">
        <f t="shared" si="12"/>
        <v>62843438.230000004</v>
      </c>
    </row>
    <row r="33" spans="1:26" x14ac:dyDescent="0.25">
      <c r="A33" s="9">
        <v>752000</v>
      </c>
      <c r="B33" s="9" t="s">
        <v>42</v>
      </c>
      <c r="C33" s="10"/>
      <c r="D33" s="11">
        <f t="shared" si="1"/>
        <v>0</v>
      </c>
      <c r="E33" s="10"/>
      <c r="F33" s="11">
        <f t="shared" si="2"/>
        <v>0</v>
      </c>
      <c r="G33" s="10"/>
      <c r="H33" s="11">
        <f t="shared" si="3"/>
        <v>0</v>
      </c>
      <c r="I33" s="10">
        <v>12052003.199999999</v>
      </c>
      <c r="J33" s="11">
        <f t="shared" si="4"/>
        <v>60260016</v>
      </c>
      <c r="K33" s="10">
        <v>1671148.31</v>
      </c>
      <c r="L33" s="11">
        <f t="shared" si="5"/>
        <v>6684593.2400000002</v>
      </c>
      <c r="M33" s="10">
        <v>265164.37</v>
      </c>
      <c r="N33" s="11">
        <f t="shared" si="6"/>
        <v>1325821.8500000001</v>
      </c>
      <c r="O33" s="10">
        <v>30045.279999999999</v>
      </c>
      <c r="P33" s="11">
        <f t="shared" si="7"/>
        <v>90135.84</v>
      </c>
      <c r="Q33" s="10"/>
      <c r="R33" s="11">
        <f t="shared" si="8"/>
        <v>0</v>
      </c>
      <c r="S33" s="10"/>
      <c r="T33" s="11">
        <f t="shared" si="9"/>
        <v>0</v>
      </c>
      <c r="U33" s="10">
        <v>2409157.0099999998</v>
      </c>
      <c r="V33" s="11">
        <f t="shared" si="0"/>
        <v>2409157.0099999998</v>
      </c>
      <c r="W33" s="10"/>
      <c r="X33" s="11">
        <f t="shared" si="10"/>
        <v>0</v>
      </c>
      <c r="Y33" s="12">
        <f t="shared" si="11"/>
        <v>16427518.169999998</v>
      </c>
      <c r="Z33" s="13">
        <f t="shared" si="12"/>
        <v>70769723.940000013</v>
      </c>
    </row>
    <row r="34" spans="1:26" x14ac:dyDescent="0.25">
      <c r="A34" s="9">
        <v>752100</v>
      </c>
      <c r="B34" s="9" t="s">
        <v>43</v>
      </c>
      <c r="C34" s="10"/>
      <c r="D34" s="11">
        <f t="shared" si="1"/>
        <v>0</v>
      </c>
      <c r="E34" s="10"/>
      <c r="F34" s="11">
        <f t="shared" si="2"/>
        <v>0</v>
      </c>
      <c r="G34" s="10"/>
      <c r="H34" s="11">
        <f t="shared" si="3"/>
        <v>0</v>
      </c>
      <c r="I34" s="10">
        <v>11171589.59</v>
      </c>
      <c r="J34" s="11">
        <f t="shared" si="4"/>
        <v>55857947.950000003</v>
      </c>
      <c r="K34" s="10">
        <v>4081041.73</v>
      </c>
      <c r="L34" s="11">
        <f t="shared" si="5"/>
        <v>16324166.92</v>
      </c>
      <c r="M34" s="10">
        <v>1709299.14</v>
      </c>
      <c r="N34" s="11">
        <f t="shared" si="6"/>
        <v>8546495.6999999993</v>
      </c>
      <c r="O34" s="10">
        <v>18674.09</v>
      </c>
      <c r="P34" s="11">
        <f t="shared" si="7"/>
        <v>56022.270000000004</v>
      </c>
      <c r="Q34" s="10"/>
      <c r="R34" s="11">
        <f t="shared" si="8"/>
        <v>0</v>
      </c>
      <c r="S34" s="10"/>
      <c r="T34" s="11">
        <f t="shared" si="9"/>
        <v>0</v>
      </c>
      <c r="U34" s="10">
        <v>9119476.5700000003</v>
      </c>
      <c r="V34" s="11">
        <f t="shared" si="0"/>
        <v>9119476.5700000003</v>
      </c>
      <c r="W34" s="10"/>
      <c r="X34" s="11">
        <f t="shared" si="10"/>
        <v>0</v>
      </c>
      <c r="Y34" s="12">
        <f t="shared" si="11"/>
        <v>26100081.120000001</v>
      </c>
      <c r="Z34" s="13">
        <f t="shared" si="12"/>
        <v>89904109.409999996</v>
      </c>
    </row>
    <row r="35" spans="1:26" x14ac:dyDescent="0.25">
      <c r="A35" s="9">
        <v>753000</v>
      </c>
      <c r="B35" s="9" t="s">
        <v>44</v>
      </c>
      <c r="C35" s="10"/>
      <c r="D35" s="11">
        <f t="shared" si="1"/>
        <v>0</v>
      </c>
      <c r="E35" s="10">
        <v>1450252.1</v>
      </c>
      <c r="F35" s="11">
        <f t="shared" si="2"/>
        <v>1450252.1</v>
      </c>
      <c r="G35" s="10">
        <v>177899.25</v>
      </c>
      <c r="H35" s="11">
        <f t="shared" si="3"/>
        <v>355798.5</v>
      </c>
      <c r="I35" s="10">
        <v>91995.92</v>
      </c>
      <c r="J35" s="11">
        <f t="shared" si="4"/>
        <v>459979.6</v>
      </c>
      <c r="K35" s="10">
        <v>481767.61</v>
      </c>
      <c r="L35" s="11">
        <f t="shared" si="5"/>
        <v>1927070.44</v>
      </c>
      <c r="M35" s="10">
        <v>1249628.6000000001</v>
      </c>
      <c r="N35" s="11">
        <f t="shared" si="6"/>
        <v>6248143</v>
      </c>
      <c r="O35" s="10">
        <v>14790.1</v>
      </c>
      <c r="P35" s="11">
        <f t="shared" si="7"/>
        <v>44370.3</v>
      </c>
      <c r="Q35" s="10"/>
      <c r="R35" s="11">
        <f t="shared" si="8"/>
        <v>0</v>
      </c>
      <c r="S35" s="10"/>
      <c r="T35" s="11">
        <f t="shared" si="9"/>
        <v>0</v>
      </c>
      <c r="U35" s="10">
        <v>1318370.56</v>
      </c>
      <c r="V35" s="11">
        <f t="shared" si="0"/>
        <v>1318370.56</v>
      </c>
      <c r="W35" s="10"/>
      <c r="X35" s="11">
        <f t="shared" si="10"/>
        <v>0</v>
      </c>
      <c r="Y35" s="12">
        <f t="shared" si="11"/>
        <v>4784704.1400000006</v>
      </c>
      <c r="Z35" s="13">
        <f t="shared" si="12"/>
        <v>11803984.500000002</v>
      </c>
    </row>
    <row r="36" spans="1:26" x14ac:dyDescent="0.25">
      <c r="A36" s="9">
        <v>760000</v>
      </c>
      <c r="B36" s="9" t="s">
        <v>45</v>
      </c>
      <c r="C36" s="10"/>
      <c r="D36" s="11">
        <f t="shared" si="1"/>
        <v>0</v>
      </c>
      <c r="E36" s="10"/>
      <c r="F36" s="11">
        <f t="shared" si="2"/>
        <v>0</v>
      </c>
      <c r="G36" s="10"/>
      <c r="H36" s="11">
        <f t="shared" si="3"/>
        <v>0</v>
      </c>
      <c r="I36" s="10">
        <v>301504.2</v>
      </c>
      <c r="J36" s="11">
        <f t="shared" si="4"/>
        <v>1507521</v>
      </c>
      <c r="K36" s="10"/>
      <c r="L36" s="11">
        <f t="shared" si="5"/>
        <v>0</v>
      </c>
      <c r="M36" s="10">
        <v>71454.55</v>
      </c>
      <c r="N36" s="11">
        <f t="shared" si="6"/>
        <v>357272.75</v>
      </c>
      <c r="O36" s="10"/>
      <c r="P36" s="11">
        <f t="shared" si="7"/>
        <v>0</v>
      </c>
      <c r="Q36" s="10"/>
      <c r="R36" s="11">
        <f t="shared" si="8"/>
        <v>0</v>
      </c>
      <c r="S36" s="10"/>
      <c r="T36" s="11">
        <f t="shared" si="9"/>
        <v>0</v>
      </c>
      <c r="U36" s="10">
        <v>369615.51</v>
      </c>
      <c r="V36" s="11">
        <f t="shared" si="0"/>
        <v>369615.51</v>
      </c>
      <c r="W36" s="10"/>
      <c r="X36" s="11">
        <f t="shared" si="10"/>
        <v>0</v>
      </c>
      <c r="Y36" s="12">
        <f t="shared" si="11"/>
        <v>742574.26</v>
      </c>
      <c r="Z36" s="13">
        <f t="shared" si="12"/>
        <v>2234409.2599999998</v>
      </c>
    </row>
    <row r="37" spans="1:26" x14ac:dyDescent="0.25">
      <c r="A37" s="9">
        <v>762000</v>
      </c>
      <c r="B37" s="9" t="s">
        <v>46</v>
      </c>
      <c r="C37" s="10"/>
      <c r="D37" s="11">
        <f t="shared" si="1"/>
        <v>0</v>
      </c>
      <c r="E37" s="10"/>
      <c r="F37" s="11">
        <f t="shared" si="2"/>
        <v>0</v>
      </c>
      <c r="G37" s="10"/>
      <c r="H37" s="11">
        <f t="shared" si="3"/>
        <v>0</v>
      </c>
      <c r="I37" s="10">
        <v>28599.71</v>
      </c>
      <c r="J37" s="11">
        <f t="shared" si="4"/>
        <v>142998.54999999999</v>
      </c>
      <c r="K37" s="10">
        <v>16590</v>
      </c>
      <c r="L37" s="11">
        <f t="shared" si="5"/>
        <v>66360</v>
      </c>
      <c r="M37" s="10">
        <v>23882.63</v>
      </c>
      <c r="N37" s="11">
        <f t="shared" si="6"/>
        <v>119413.15000000001</v>
      </c>
      <c r="O37" s="10"/>
      <c r="P37" s="11">
        <f t="shared" si="7"/>
        <v>0</v>
      </c>
      <c r="Q37" s="10"/>
      <c r="R37" s="11">
        <f t="shared" si="8"/>
        <v>0</v>
      </c>
      <c r="S37" s="10"/>
      <c r="T37" s="11">
        <f t="shared" si="9"/>
        <v>0</v>
      </c>
      <c r="U37" s="10">
        <v>1559214.72</v>
      </c>
      <c r="V37" s="11">
        <f t="shared" si="0"/>
        <v>1559214.72</v>
      </c>
      <c r="W37" s="10"/>
      <c r="X37" s="11">
        <f t="shared" si="10"/>
        <v>0</v>
      </c>
      <c r="Y37" s="12">
        <f t="shared" si="11"/>
        <v>1628287.06</v>
      </c>
      <c r="Z37" s="13">
        <f t="shared" si="12"/>
        <v>1887986.42</v>
      </c>
    </row>
    <row r="38" spans="1:26" x14ac:dyDescent="0.25">
      <c r="A38" s="9">
        <v>762200</v>
      </c>
      <c r="B38" s="9" t="s">
        <v>47</v>
      </c>
      <c r="C38" s="10"/>
      <c r="D38" s="11">
        <f t="shared" si="1"/>
        <v>0</v>
      </c>
      <c r="E38" s="10"/>
      <c r="F38" s="11">
        <f t="shared" si="2"/>
        <v>0</v>
      </c>
      <c r="G38" s="10"/>
      <c r="H38" s="11">
        <f t="shared" si="3"/>
        <v>0</v>
      </c>
      <c r="I38" s="10">
        <v>645781.06999999995</v>
      </c>
      <c r="J38" s="11">
        <f t="shared" si="4"/>
        <v>3228905.3499999996</v>
      </c>
      <c r="K38" s="10">
        <v>48040.9</v>
      </c>
      <c r="L38" s="11">
        <f t="shared" si="5"/>
        <v>192163.6</v>
      </c>
      <c r="M38" s="10">
        <v>6219.57</v>
      </c>
      <c r="N38" s="11">
        <f t="shared" si="6"/>
        <v>31097.85</v>
      </c>
      <c r="O38" s="10">
        <v>26164.15</v>
      </c>
      <c r="P38" s="11">
        <f t="shared" si="7"/>
        <v>78492.450000000012</v>
      </c>
      <c r="Q38" s="10"/>
      <c r="R38" s="11">
        <f t="shared" si="8"/>
        <v>0</v>
      </c>
      <c r="S38" s="10"/>
      <c r="T38" s="11">
        <f t="shared" si="9"/>
        <v>0</v>
      </c>
      <c r="U38" s="10">
        <v>3995536.67</v>
      </c>
      <c r="V38" s="11">
        <f t="shared" si="0"/>
        <v>3995536.67</v>
      </c>
      <c r="W38" s="10"/>
      <c r="X38" s="11">
        <f t="shared" si="10"/>
        <v>0</v>
      </c>
      <c r="Y38" s="12">
        <f t="shared" si="11"/>
        <v>4721742.3599999994</v>
      </c>
      <c r="Z38" s="13">
        <f t="shared" si="12"/>
        <v>7526195.9199999999</v>
      </c>
    </row>
    <row r="39" spans="1:26" x14ac:dyDescent="0.25">
      <c r="A39" s="9">
        <v>762300</v>
      </c>
      <c r="B39" s="9" t="s">
        <v>48</v>
      </c>
      <c r="C39" s="10"/>
      <c r="D39" s="11">
        <f t="shared" si="1"/>
        <v>0</v>
      </c>
      <c r="E39" s="10"/>
      <c r="F39" s="11">
        <f t="shared" si="2"/>
        <v>0</v>
      </c>
      <c r="G39" s="10"/>
      <c r="H39" s="11">
        <f t="shared" si="3"/>
        <v>0</v>
      </c>
      <c r="I39" s="10">
        <v>837515.32</v>
      </c>
      <c r="J39" s="11">
        <f t="shared" si="4"/>
        <v>4187576.5999999996</v>
      </c>
      <c r="K39" s="10">
        <v>1239404.8799999999</v>
      </c>
      <c r="L39" s="11">
        <f t="shared" si="5"/>
        <v>4957619.5199999996</v>
      </c>
      <c r="M39" s="10">
        <v>69501.679999999993</v>
      </c>
      <c r="N39" s="11">
        <f t="shared" si="6"/>
        <v>347508.39999999997</v>
      </c>
      <c r="O39" s="10"/>
      <c r="P39" s="11">
        <f t="shared" si="7"/>
        <v>0</v>
      </c>
      <c r="Q39" s="10"/>
      <c r="R39" s="11">
        <f t="shared" si="8"/>
        <v>0</v>
      </c>
      <c r="S39" s="10"/>
      <c r="T39" s="11">
        <f t="shared" si="9"/>
        <v>0</v>
      </c>
      <c r="U39" s="10">
        <v>5482696.0899999999</v>
      </c>
      <c r="V39" s="11">
        <f t="shared" si="0"/>
        <v>5482696.0899999999</v>
      </c>
      <c r="W39" s="10"/>
      <c r="X39" s="11">
        <f t="shared" si="10"/>
        <v>0</v>
      </c>
      <c r="Y39" s="12">
        <f t="shared" si="11"/>
        <v>7629117.9699999997</v>
      </c>
      <c r="Z39" s="13">
        <f t="shared" si="12"/>
        <v>14975400.609999999</v>
      </c>
    </row>
    <row r="40" spans="1:26" x14ac:dyDescent="0.25">
      <c r="A40" s="9">
        <v>762400</v>
      </c>
      <c r="B40" s="9" t="s">
        <v>49</v>
      </c>
      <c r="C40" s="10"/>
      <c r="D40" s="11">
        <f t="shared" si="1"/>
        <v>0</v>
      </c>
      <c r="E40" s="10">
        <v>486597.53</v>
      </c>
      <c r="F40" s="11">
        <f t="shared" si="2"/>
        <v>486597.53</v>
      </c>
      <c r="G40" s="10">
        <v>2717689.59</v>
      </c>
      <c r="H40" s="11">
        <f t="shared" si="3"/>
        <v>5435379.1799999997</v>
      </c>
      <c r="I40" s="10">
        <v>2233162.77</v>
      </c>
      <c r="J40" s="11">
        <f t="shared" si="4"/>
        <v>11165813.85</v>
      </c>
      <c r="K40" s="10">
        <v>8230988.5599999996</v>
      </c>
      <c r="L40" s="11">
        <f t="shared" si="5"/>
        <v>32923954.239999998</v>
      </c>
      <c r="M40" s="10">
        <v>19520.61</v>
      </c>
      <c r="N40" s="11">
        <f t="shared" si="6"/>
        <v>97603.05</v>
      </c>
      <c r="O40" s="10">
        <v>26000</v>
      </c>
      <c r="P40" s="11">
        <f t="shared" si="7"/>
        <v>78000</v>
      </c>
      <c r="Q40" s="10"/>
      <c r="R40" s="11">
        <f t="shared" si="8"/>
        <v>0</v>
      </c>
      <c r="S40" s="10"/>
      <c r="T40" s="11">
        <f t="shared" si="9"/>
        <v>0</v>
      </c>
      <c r="U40" s="10">
        <v>8547483.7599999998</v>
      </c>
      <c r="V40" s="11">
        <f t="shared" si="0"/>
        <v>8547483.7599999998</v>
      </c>
      <c r="W40" s="10"/>
      <c r="X40" s="11">
        <f t="shared" si="10"/>
        <v>0</v>
      </c>
      <c r="Y40" s="12">
        <f t="shared" si="11"/>
        <v>22261442.82</v>
      </c>
      <c r="Z40" s="13">
        <f t="shared" si="12"/>
        <v>58734831.609999992</v>
      </c>
    </row>
    <row r="41" spans="1:26" x14ac:dyDescent="0.25">
      <c r="A41" s="9">
        <v>762500</v>
      </c>
      <c r="B41" s="9" t="s">
        <v>50</v>
      </c>
      <c r="C41" s="10"/>
      <c r="D41" s="11">
        <f t="shared" si="1"/>
        <v>0</v>
      </c>
      <c r="E41" s="10"/>
      <c r="F41" s="11">
        <f t="shared" si="2"/>
        <v>0</v>
      </c>
      <c r="G41" s="10"/>
      <c r="H41" s="11">
        <f t="shared" si="3"/>
        <v>0</v>
      </c>
      <c r="I41" s="10">
        <v>131430.12</v>
      </c>
      <c r="J41" s="11">
        <f t="shared" si="4"/>
        <v>657150.6</v>
      </c>
      <c r="K41" s="10"/>
      <c r="L41" s="11">
        <f t="shared" si="5"/>
        <v>0</v>
      </c>
      <c r="M41" s="10">
        <v>26174.400000000001</v>
      </c>
      <c r="N41" s="11">
        <f t="shared" si="6"/>
        <v>130872</v>
      </c>
      <c r="O41" s="10"/>
      <c r="P41" s="11">
        <f t="shared" si="7"/>
        <v>0</v>
      </c>
      <c r="Q41" s="10"/>
      <c r="R41" s="11">
        <f t="shared" si="8"/>
        <v>0</v>
      </c>
      <c r="S41" s="10"/>
      <c r="T41" s="11">
        <f t="shared" si="9"/>
        <v>0</v>
      </c>
      <c r="U41" s="10">
        <v>1206805.9099999999</v>
      </c>
      <c r="V41" s="11">
        <f t="shared" si="0"/>
        <v>1206805.9099999999</v>
      </c>
      <c r="W41" s="10"/>
      <c r="X41" s="11">
        <f t="shared" si="10"/>
        <v>0</v>
      </c>
      <c r="Y41" s="12">
        <f t="shared" si="11"/>
        <v>1364410.43</v>
      </c>
      <c r="Z41" s="13">
        <f t="shared" si="12"/>
        <v>1994828.5099999998</v>
      </c>
    </row>
    <row r="42" spans="1:26" x14ac:dyDescent="0.25">
      <c r="A42" s="9">
        <v>762600</v>
      </c>
      <c r="B42" s="9" t="s">
        <v>51</v>
      </c>
      <c r="C42" s="10"/>
      <c r="D42" s="11">
        <f t="shared" si="1"/>
        <v>0</v>
      </c>
      <c r="E42" s="10"/>
      <c r="F42" s="11">
        <f t="shared" si="2"/>
        <v>0</v>
      </c>
      <c r="G42" s="10">
        <v>1379011.98</v>
      </c>
      <c r="H42" s="11">
        <f t="shared" si="3"/>
        <v>2758023.96</v>
      </c>
      <c r="I42" s="10">
        <v>6281133.7199999997</v>
      </c>
      <c r="J42" s="11">
        <f t="shared" si="4"/>
        <v>31405668.599999998</v>
      </c>
      <c r="K42" s="10">
        <v>3972333.39</v>
      </c>
      <c r="L42" s="11">
        <f t="shared" si="5"/>
        <v>15889333.560000001</v>
      </c>
      <c r="M42" s="10">
        <v>33715.43</v>
      </c>
      <c r="N42" s="11">
        <f t="shared" si="6"/>
        <v>168577.15</v>
      </c>
      <c r="O42" s="10"/>
      <c r="P42" s="11">
        <f t="shared" si="7"/>
        <v>0</v>
      </c>
      <c r="Q42" s="10"/>
      <c r="R42" s="11">
        <f t="shared" si="8"/>
        <v>0</v>
      </c>
      <c r="S42" s="10"/>
      <c r="T42" s="11">
        <f t="shared" si="9"/>
        <v>0</v>
      </c>
      <c r="U42" s="10">
        <v>15177796.310000001</v>
      </c>
      <c r="V42" s="11">
        <f t="shared" si="0"/>
        <v>15177796.310000001</v>
      </c>
      <c r="W42" s="10"/>
      <c r="X42" s="11">
        <f t="shared" si="10"/>
        <v>0</v>
      </c>
      <c r="Y42" s="12">
        <f t="shared" si="11"/>
        <v>26843990.829999998</v>
      </c>
      <c r="Z42" s="13">
        <f t="shared" si="12"/>
        <v>65399399.579999998</v>
      </c>
    </row>
    <row r="43" spans="1:26" x14ac:dyDescent="0.25">
      <c r="A43" s="9">
        <v>764000</v>
      </c>
      <c r="B43" s="9" t="s">
        <v>52</v>
      </c>
      <c r="C43" s="10"/>
      <c r="D43" s="11">
        <f t="shared" si="1"/>
        <v>0</v>
      </c>
      <c r="E43" s="10"/>
      <c r="F43" s="11">
        <f t="shared" si="2"/>
        <v>0</v>
      </c>
      <c r="G43" s="10"/>
      <c r="H43" s="11">
        <f t="shared" si="3"/>
        <v>0</v>
      </c>
      <c r="I43" s="10">
        <v>380629.47</v>
      </c>
      <c r="J43" s="11">
        <f t="shared" si="4"/>
        <v>1903147.3499999999</v>
      </c>
      <c r="K43" s="10">
        <v>112732.31</v>
      </c>
      <c r="L43" s="11">
        <f t="shared" si="5"/>
        <v>450929.24</v>
      </c>
      <c r="M43" s="10">
        <v>128743.52</v>
      </c>
      <c r="N43" s="11">
        <f t="shared" si="6"/>
        <v>643717.6</v>
      </c>
      <c r="O43" s="10">
        <v>0</v>
      </c>
      <c r="P43" s="11">
        <f t="shared" si="7"/>
        <v>0</v>
      </c>
      <c r="Q43" s="10"/>
      <c r="R43" s="11">
        <f t="shared" si="8"/>
        <v>0</v>
      </c>
      <c r="S43" s="10"/>
      <c r="T43" s="11">
        <f t="shared" si="9"/>
        <v>0</v>
      </c>
      <c r="U43" s="10">
        <v>2871294.73</v>
      </c>
      <c r="V43" s="11">
        <f t="shared" si="0"/>
        <v>2871294.73</v>
      </c>
      <c r="W43" s="10"/>
      <c r="X43" s="11">
        <f t="shared" si="10"/>
        <v>0</v>
      </c>
      <c r="Y43" s="12">
        <f t="shared" si="11"/>
        <v>3493400.03</v>
      </c>
      <c r="Z43" s="13">
        <f t="shared" si="12"/>
        <v>5869088.9199999999</v>
      </c>
    </row>
    <row r="44" spans="1:26" x14ac:dyDescent="0.25">
      <c r="A44" s="9">
        <v>764003</v>
      </c>
      <c r="B44" s="9" t="s">
        <v>53</v>
      </c>
      <c r="C44" s="10"/>
      <c r="D44" s="11">
        <f t="shared" si="1"/>
        <v>0</v>
      </c>
      <c r="E44" s="10"/>
      <c r="F44" s="11">
        <f t="shared" si="2"/>
        <v>0</v>
      </c>
      <c r="G44" s="10"/>
      <c r="H44" s="11">
        <f t="shared" si="3"/>
        <v>0</v>
      </c>
      <c r="I44" s="10">
        <v>149215.10999999999</v>
      </c>
      <c r="J44" s="11">
        <f t="shared" si="4"/>
        <v>746075.54999999993</v>
      </c>
      <c r="K44" s="10">
        <v>35255.74</v>
      </c>
      <c r="L44" s="11">
        <f t="shared" si="5"/>
        <v>141022.96</v>
      </c>
      <c r="M44" s="10">
        <v>4689.29</v>
      </c>
      <c r="N44" s="11">
        <f t="shared" si="6"/>
        <v>23446.45</v>
      </c>
      <c r="O44" s="10"/>
      <c r="P44" s="11">
        <f t="shared" si="7"/>
        <v>0</v>
      </c>
      <c r="Q44" s="10"/>
      <c r="R44" s="11">
        <f t="shared" si="8"/>
        <v>0</v>
      </c>
      <c r="S44" s="10"/>
      <c r="T44" s="11">
        <f t="shared" si="9"/>
        <v>0</v>
      </c>
      <c r="U44" s="10">
        <v>441571.31</v>
      </c>
      <c r="V44" s="11">
        <f t="shared" si="0"/>
        <v>441571.31</v>
      </c>
      <c r="W44" s="10"/>
      <c r="X44" s="11">
        <f t="shared" si="10"/>
        <v>0</v>
      </c>
      <c r="Y44" s="12">
        <f t="shared" si="11"/>
        <v>630731.44999999995</v>
      </c>
      <c r="Z44" s="13">
        <f t="shared" si="12"/>
        <v>1352116.2699999998</v>
      </c>
    </row>
    <row r="45" spans="1:26" x14ac:dyDescent="0.25">
      <c r="A45" s="9">
        <v>764100</v>
      </c>
      <c r="B45" s="9" t="s">
        <v>54</v>
      </c>
      <c r="C45" s="10"/>
      <c r="D45" s="11">
        <f t="shared" si="1"/>
        <v>0</v>
      </c>
      <c r="E45" s="10"/>
      <c r="F45" s="11">
        <f t="shared" si="2"/>
        <v>0</v>
      </c>
      <c r="G45" s="10"/>
      <c r="H45" s="11">
        <f t="shared" si="3"/>
        <v>0</v>
      </c>
      <c r="I45" s="10">
        <v>344333.32</v>
      </c>
      <c r="J45" s="11">
        <f t="shared" si="4"/>
        <v>1721666.6</v>
      </c>
      <c r="K45" s="10">
        <v>0</v>
      </c>
      <c r="L45" s="11">
        <f t="shared" si="5"/>
        <v>0</v>
      </c>
      <c r="M45" s="10">
        <v>3350.61</v>
      </c>
      <c r="N45" s="11">
        <f t="shared" si="6"/>
        <v>16753.05</v>
      </c>
      <c r="O45" s="10"/>
      <c r="P45" s="11">
        <f t="shared" si="7"/>
        <v>0</v>
      </c>
      <c r="Q45" s="10"/>
      <c r="R45" s="11">
        <f t="shared" si="8"/>
        <v>0</v>
      </c>
      <c r="S45" s="10"/>
      <c r="T45" s="11">
        <f t="shared" si="9"/>
        <v>0</v>
      </c>
      <c r="U45" s="10">
        <v>1812329.25</v>
      </c>
      <c r="V45" s="11">
        <f t="shared" si="0"/>
        <v>1812329.25</v>
      </c>
      <c r="W45" s="10"/>
      <c r="X45" s="11">
        <f t="shared" si="10"/>
        <v>0</v>
      </c>
      <c r="Y45" s="12">
        <f t="shared" si="11"/>
        <v>2160013.1800000002</v>
      </c>
      <c r="Z45" s="13">
        <f t="shared" si="12"/>
        <v>3550748.9000000004</v>
      </c>
    </row>
    <row r="46" spans="1:26" x14ac:dyDescent="0.25">
      <c r="A46" s="9">
        <v>764200</v>
      </c>
      <c r="B46" s="9" t="s">
        <v>55</v>
      </c>
      <c r="C46" s="10"/>
      <c r="D46" s="11">
        <f t="shared" si="1"/>
        <v>0</v>
      </c>
      <c r="E46" s="10"/>
      <c r="F46" s="11">
        <f t="shared" si="2"/>
        <v>0</v>
      </c>
      <c r="G46" s="10"/>
      <c r="H46" s="11">
        <f t="shared" si="3"/>
        <v>0</v>
      </c>
      <c r="I46" s="10">
        <v>820463.91</v>
      </c>
      <c r="J46" s="11">
        <f t="shared" si="4"/>
        <v>4102319.5500000003</v>
      </c>
      <c r="K46" s="10">
        <v>169753.61</v>
      </c>
      <c r="L46" s="11">
        <f t="shared" si="5"/>
        <v>679014.44</v>
      </c>
      <c r="M46" s="10">
        <v>31947994.32</v>
      </c>
      <c r="N46" s="11">
        <f t="shared" si="6"/>
        <v>159739971.59999999</v>
      </c>
      <c r="O46" s="10"/>
      <c r="P46" s="11">
        <f t="shared" si="7"/>
        <v>0</v>
      </c>
      <c r="Q46" s="10"/>
      <c r="R46" s="11">
        <f t="shared" si="8"/>
        <v>0</v>
      </c>
      <c r="S46" s="10"/>
      <c r="T46" s="11">
        <f t="shared" si="9"/>
        <v>0</v>
      </c>
      <c r="U46" s="10">
        <v>1134853.73</v>
      </c>
      <c r="V46" s="11">
        <f t="shared" si="0"/>
        <v>1134853.73</v>
      </c>
      <c r="W46" s="10"/>
      <c r="X46" s="11">
        <f t="shared" si="10"/>
        <v>0</v>
      </c>
      <c r="Y46" s="12">
        <f t="shared" si="11"/>
        <v>34073065.57</v>
      </c>
      <c r="Z46" s="13">
        <f t="shared" si="12"/>
        <v>165656159.31999999</v>
      </c>
    </row>
    <row r="47" spans="1:26" x14ac:dyDescent="0.25">
      <c r="A47" s="9">
        <v>765000</v>
      </c>
      <c r="B47" s="9" t="s">
        <v>56</v>
      </c>
      <c r="C47" s="10"/>
      <c r="D47" s="11">
        <f t="shared" si="1"/>
        <v>0</v>
      </c>
      <c r="E47" s="10"/>
      <c r="F47" s="11">
        <f t="shared" si="2"/>
        <v>0</v>
      </c>
      <c r="G47" s="10"/>
      <c r="H47" s="11">
        <f t="shared" si="3"/>
        <v>0</v>
      </c>
      <c r="I47" s="10">
        <v>466278.33</v>
      </c>
      <c r="J47" s="11">
        <f t="shared" si="4"/>
        <v>2331391.65</v>
      </c>
      <c r="K47" s="10">
        <v>166586.5</v>
      </c>
      <c r="L47" s="11">
        <f t="shared" si="5"/>
        <v>666346</v>
      </c>
      <c r="M47" s="10">
        <v>78034.86</v>
      </c>
      <c r="N47" s="11">
        <f t="shared" si="6"/>
        <v>390174.3</v>
      </c>
      <c r="O47" s="10">
        <v>10000</v>
      </c>
      <c r="P47" s="11">
        <f t="shared" si="7"/>
        <v>30000</v>
      </c>
      <c r="Q47" s="10"/>
      <c r="R47" s="11">
        <f t="shared" si="8"/>
        <v>0</v>
      </c>
      <c r="S47" s="10"/>
      <c r="T47" s="11">
        <f t="shared" si="9"/>
        <v>0</v>
      </c>
      <c r="U47" s="10">
        <v>995615.8</v>
      </c>
      <c r="V47" s="11">
        <f t="shared" si="0"/>
        <v>995615.8</v>
      </c>
      <c r="W47" s="10"/>
      <c r="X47" s="11">
        <f t="shared" si="10"/>
        <v>0</v>
      </c>
      <c r="Y47" s="12">
        <f t="shared" si="11"/>
        <v>1716515.4900000002</v>
      </c>
      <c r="Z47" s="13">
        <f t="shared" si="12"/>
        <v>4413527.75</v>
      </c>
    </row>
    <row r="48" spans="1:26" x14ac:dyDescent="0.25">
      <c r="A48" s="9">
        <v>765700</v>
      </c>
      <c r="B48" s="9" t="s">
        <v>57</v>
      </c>
      <c r="C48" s="10"/>
      <c r="D48" s="11">
        <f t="shared" si="1"/>
        <v>0</v>
      </c>
      <c r="E48" s="10">
        <v>3232.37</v>
      </c>
      <c r="F48" s="11">
        <f t="shared" si="2"/>
        <v>3232.37</v>
      </c>
      <c r="G48" s="10">
        <v>0</v>
      </c>
      <c r="H48" s="11">
        <f t="shared" si="3"/>
        <v>0</v>
      </c>
      <c r="I48" s="10">
        <v>1843160.12</v>
      </c>
      <c r="J48" s="11">
        <f t="shared" si="4"/>
        <v>9215800.6000000015</v>
      </c>
      <c r="K48" s="10">
        <v>4917853.6100000003</v>
      </c>
      <c r="L48" s="11">
        <f t="shared" si="5"/>
        <v>19671414.440000001</v>
      </c>
      <c r="M48" s="10">
        <v>2628.17</v>
      </c>
      <c r="N48" s="11">
        <f t="shared" si="6"/>
        <v>13140.85</v>
      </c>
      <c r="O48" s="10"/>
      <c r="P48" s="11">
        <f t="shared" si="7"/>
        <v>0</v>
      </c>
      <c r="Q48" s="10"/>
      <c r="R48" s="11">
        <f t="shared" si="8"/>
        <v>0</v>
      </c>
      <c r="S48" s="10"/>
      <c r="T48" s="11">
        <f t="shared" si="9"/>
        <v>0</v>
      </c>
      <c r="U48" s="10">
        <v>4465816.59</v>
      </c>
      <c r="V48" s="11">
        <f t="shared" si="0"/>
        <v>4465816.59</v>
      </c>
      <c r="W48" s="10"/>
      <c r="X48" s="11">
        <f t="shared" si="10"/>
        <v>0</v>
      </c>
      <c r="Y48" s="12">
        <f t="shared" si="11"/>
        <v>11232690.859999999</v>
      </c>
      <c r="Z48" s="13">
        <f t="shared" si="12"/>
        <v>33369404.850000005</v>
      </c>
    </row>
    <row r="49" spans="1:28" x14ac:dyDescent="0.25">
      <c r="A49" s="9">
        <v>765701</v>
      </c>
      <c r="B49" s="9" t="s">
        <v>58</v>
      </c>
      <c r="C49" s="10"/>
      <c r="D49" s="11">
        <f t="shared" si="1"/>
        <v>0</v>
      </c>
      <c r="E49" s="10">
        <v>280742.36</v>
      </c>
      <c r="F49" s="11">
        <f t="shared" si="2"/>
        <v>280742.36</v>
      </c>
      <c r="G49" s="10">
        <v>1193984.99</v>
      </c>
      <c r="H49" s="11">
        <f t="shared" si="3"/>
        <v>2387969.98</v>
      </c>
      <c r="I49" s="10">
        <v>385143.9</v>
      </c>
      <c r="J49" s="11">
        <f t="shared" si="4"/>
        <v>1925719.5</v>
      </c>
      <c r="K49" s="10">
        <v>151193.97</v>
      </c>
      <c r="L49" s="11">
        <f t="shared" si="5"/>
        <v>604775.88</v>
      </c>
      <c r="M49" s="10">
        <v>7283.28</v>
      </c>
      <c r="N49" s="11">
        <f t="shared" si="6"/>
        <v>36416.400000000001</v>
      </c>
      <c r="O49" s="10"/>
      <c r="P49" s="11">
        <f t="shared" si="7"/>
        <v>0</v>
      </c>
      <c r="Q49" s="10"/>
      <c r="R49" s="11">
        <f t="shared" si="8"/>
        <v>0</v>
      </c>
      <c r="S49" s="10"/>
      <c r="T49" s="11">
        <f t="shared" si="9"/>
        <v>0</v>
      </c>
      <c r="U49" s="10">
        <v>1867858.27</v>
      </c>
      <c r="V49" s="11">
        <f t="shared" si="0"/>
        <v>1867858.27</v>
      </c>
      <c r="W49" s="10"/>
      <c r="X49" s="11">
        <f t="shared" si="10"/>
        <v>0</v>
      </c>
      <c r="Y49" s="12">
        <f t="shared" si="11"/>
        <v>3886206.77</v>
      </c>
      <c r="Z49" s="13">
        <f t="shared" si="12"/>
        <v>7103482.3900000006</v>
      </c>
    </row>
    <row r="50" spans="1:28" x14ac:dyDescent="0.25">
      <c r="A50" s="9">
        <v>765703</v>
      </c>
      <c r="B50" s="9" t="s">
        <v>59</v>
      </c>
      <c r="C50" s="10">
        <v>227235.86</v>
      </c>
      <c r="D50" s="11">
        <f t="shared" si="1"/>
        <v>227235.86</v>
      </c>
      <c r="E50" s="10">
        <v>107313.82</v>
      </c>
      <c r="F50" s="11">
        <f t="shared" si="2"/>
        <v>107313.82</v>
      </c>
      <c r="G50" s="10"/>
      <c r="H50" s="11">
        <f t="shared" si="3"/>
        <v>0</v>
      </c>
      <c r="I50" s="10">
        <v>529709.56999999995</v>
      </c>
      <c r="J50" s="11">
        <f t="shared" si="4"/>
        <v>2648547.8499999996</v>
      </c>
      <c r="K50" s="10">
        <v>486827.63</v>
      </c>
      <c r="L50" s="11">
        <f t="shared" si="5"/>
        <v>1947310.52</v>
      </c>
      <c r="M50" s="10">
        <v>507.7</v>
      </c>
      <c r="N50" s="11">
        <f t="shared" si="6"/>
        <v>2538.5</v>
      </c>
      <c r="O50" s="10">
        <v>879.8</v>
      </c>
      <c r="P50" s="11">
        <f t="shared" si="7"/>
        <v>2639.3999999999996</v>
      </c>
      <c r="Q50" s="10"/>
      <c r="R50" s="11">
        <f t="shared" si="8"/>
        <v>0</v>
      </c>
      <c r="S50" s="10"/>
      <c r="T50" s="11">
        <f t="shared" si="9"/>
        <v>0</v>
      </c>
      <c r="U50" s="10">
        <v>2418892.21</v>
      </c>
      <c r="V50" s="11">
        <f t="shared" si="0"/>
        <v>2418892.21</v>
      </c>
      <c r="W50" s="10"/>
      <c r="X50" s="11">
        <f t="shared" si="10"/>
        <v>0</v>
      </c>
      <c r="Y50" s="12">
        <f t="shared" si="11"/>
        <v>3771366.59</v>
      </c>
      <c r="Z50" s="13">
        <f t="shared" si="12"/>
        <v>7354478.1600000001</v>
      </c>
    </row>
    <row r="51" spans="1:28" x14ac:dyDescent="0.25">
      <c r="A51" s="9">
        <v>765704</v>
      </c>
      <c r="B51" s="9" t="s">
        <v>60</v>
      </c>
      <c r="C51" s="10"/>
      <c r="D51" s="11">
        <f t="shared" si="1"/>
        <v>0</v>
      </c>
      <c r="E51" s="10"/>
      <c r="F51" s="11">
        <f t="shared" si="2"/>
        <v>0</v>
      </c>
      <c r="G51" s="10"/>
      <c r="H51" s="11">
        <f t="shared" si="3"/>
        <v>0</v>
      </c>
      <c r="I51" s="10">
        <v>1263876.1200000001</v>
      </c>
      <c r="J51" s="11">
        <f t="shared" si="4"/>
        <v>6319380.6000000006</v>
      </c>
      <c r="K51" s="10">
        <v>374605.64</v>
      </c>
      <c r="L51" s="11">
        <f t="shared" si="5"/>
        <v>1498422.56</v>
      </c>
      <c r="M51" s="10">
        <v>23244.47</v>
      </c>
      <c r="N51" s="11">
        <f t="shared" si="6"/>
        <v>116222.35</v>
      </c>
      <c r="O51" s="10"/>
      <c r="P51" s="11">
        <f t="shared" si="7"/>
        <v>0</v>
      </c>
      <c r="Q51" s="10"/>
      <c r="R51" s="11">
        <f t="shared" si="8"/>
        <v>0</v>
      </c>
      <c r="S51" s="10"/>
      <c r="T51" s="11">
        <f t="shared" si="9"/>
        <v>0</v>
      </c>
      <c r="U51" s="10">
        <v>4515456.59</v>
      </c>
      <c r="V51" s="11">
        <f t="shared" si="0"/>
        <v>4515456.59</v>
      </c>
      <c r="W51" s="10">
        <v>170065.37</v>
      </c>
      <c r="X51" s="11">
        <f t="shared" si="10"/>
        <v>170065.37</v>
      </c>
      <c r="Y51" s="12">
        <f t="shared" si="11"/>
        <v>6347248.1900000004</v>
      </c>
      <c r="Z51" s="13">
        <f t="shared" si="12"/>
        <v>12619547.469999999</v>
      </c>
    </row>
    <row r="52" spans="1:28" x14ac:dyDescent="0.25">
      <c r="A52" s="9">
        <v>765705</v>
      </c>
      <c r="B52" s="9" t="s">
        <v>61</v>
      </c>
      <c r="C52" s="10"/>
      <c r="D52" s="11">
        <f t="shared" si="1"/>
        <v>0</v>
      </c>
      <c r="E52" s="10"/>
      <c r="F52" s="11">
        <f t="shared" si="2"/>
        <v>0</v>
      </c>
      <c r="G52" s="10"/>
      <c r="H52" s="11">
        <f t="shared" si="3"/>
        <v>0</v>
      </c>
      <c r="I52" s="10">
        <v>506378.75</v>
      </c>
      <c r="J52" s="11">
        <f t="shared" si="4"/>
        <v>2531893.75</v>
      </c>
      <c r="K52" s="10">
        <v>836749.41</v>
      </c>
      <c r="L52" s="11">
        <f t="shared" si="5"/>
        <v>3346997.64</v>
      </c>
      <c r="M52" s="10">
        <v>6130.19</v>
      </c>
      <c r="N52" s="11">
        <f t="shared" si="6"/>
        <v>30650.949999999997</v>
      </c>
      <c r="O52" s="10">
        <v>26199.759999999998</v>
      </c>
      <c r="P52" s="11">
        <f t="shared" si="7"/>
        <v>78599.28</v>
      </c>
      <c r="Q52" s="10"/>
      <c r="R52" s="11">
        <f t="shared" si="8"/>
        <v>0</v>
      </c>
      <c r="S52" s="10"/>
      <c r="T52" s="11">
        <f t="shared" si="9"/>
        <v>0</v>
      </c>
      <c r="U52" s="10">
        <v>2479463.86</v>
      </c>
      <c r="V52" s="11">
        <f t="shared" si="0"/>
        <v>2479463.86</v>
      </c>
      <c r="W52" s="10"/>
      <c r="X52" s="11">
        <f t="shared" si="10"/>
        <v>0</v>
      </c>
      <c r="Y52" s="12">
        <f t="shared" si="11"/>
        <v>3854921.9699999997</v>
      </c>
      <c r="Z52" s="13">
        <f t="shared" si="12"/>
        <v>8467605.4800000004</v>
      </c>
    </row>
    <row r="53" spans="1:28" x14ac:dyDescent="0.25">
      <c r="A53" s="9">
        <v>765706</v>
      </c>
      <c r="B53" s="9" t="s">
        <v>62</v>
      </c>
      <c r="C53" s="10"/>
      <c r="D53" s="11">
        <f t="shared" si="1"/>
        <v>0</v>
      </c>
      <c r="E53" s="10"/>
      <c r="F53" s="11">
        <f t="shared" si="2"/>
        <v>0</v>
      </c>
      <c r="G53" s="10"/>
      <c r="H53" s="11">
        <f t="shared" si="3"/>
        <v>0</v>
      </c>
      <c r="I53" s="10">
        <v>781108.4</v>
      </c>
      <c r="J53" s="11">
        <f t="shared" si="4"/>
        <v>3905542</v>
      </c>
      <c r="K53" s="10">
        <v>18979520.280000001</v>
      </c>
      <c r="L53" s="11">
        <f t="shared" si="5"/>
        <v>75918081.120000005</v>
      </c>
      <c r="M53" s="10">
        <v>20739.04</v>
      </c>
      <c r="N53" s="11">
        <f t="shared" si="6"/>
        <v>103695.20000000001</v>
      </c>
      <c r="O53" s="10"/>
      <c r="P53" s="11">
        <f t="shared" si="7"/>
        <v>0</v>
      </c>
      <c r="Q53" s="10"/>
      <c r="R53" s="11">
        <f t="shared" si="8"/>
        <v>0</v>
      </c>
      <c r="S53" s="10"/>
      <c r="T53" s="11">
        <f t="shared" si="9"/>
        <v>0</v>
      </c>
      <c r="U53" s="10">
        <v>435036.89</v>
      </c>
      <c r="V53" s="11">
        <f t="shared" si="0"/>
        <v>435036.89</v>
      </c>
      <c r="W53" s="10"/>
      <c r="X53" s="11">
        <f t="shared" si="10"/>
        <v>0</v>
      </c>
      <c r="Y53" s="12">
        <f t="shared" si="11"/>
        <v>20216404.609999999</v>
      </c>
      <c r="Z53" s="13">
        <f t="shared" si="12"/>
        <v>80362355.210000008</v>
      </c>
    </row>
    <row r="54" spans="1:28" x14ac:dyDescent="0.25">
      <c r="A54" s="9">
        <v>765710</v>
      </c>
      <c r="B54" s="9" t="s">
        <v>63</v>
      </c>
      <c r="C54" s="10"/>
      <c r="D54" s="11">
        <f t="shared" si="1"/>
        <v>0</v>
      </c>
      <c r="E54" s="10"/>
      <c r="F54" s="11">
        <f t="shared" si="2"/>
        <v>0</v>
      </c>
      <c r="G54" s="10"/>
      <c r="H54" s="11">
        <f t="shared" si="3"/>
        <v>0</v>
      </c>
      <c r="I54" s="10">
        <v>92696.59</v>
      </c>
      <c r="J54" s="11">
        <f t="shared" si="4"/>
        <v>463482.94999999995</v>
      </c>
      <c r="K54" s="10"/>
      <c r="L54" s="11">
        <f t="shared" si="5"/>
        <v>0</v>
      </c>
      <c r="M54" s="10">
        <v>3433.53</v>
      </c>
      <c r="N54" s="11">
        <f t="shared" si="6"/>
        <v>17167.650000000001</v>
      </c>
      <c r="O54" s="10">
        <v>18452.490000000002</v>
      </c>
      <c r="P54" s="11">
        <f t="shared" si="7"/>
        <v>55357.47</v>
      </c>
      <c r="Q54" s="10"/>
      <c r="R54" s="11">
        <f t="shared" si="8"/>
        <v>0</v>
      </c>
      <c r="S54" s="10"/>
      <c r="T54" s="11">
        <f t="shared" si="9"/>
        <v>0</v>
      </c>
      <c r="U54" s="10">
        <v>18610</v>
      </c>
      <c r="V54" s="11">
        <f t="shared" si="0"/>
        <v>18610</v>
      </c>
      <c r="W54" s="10"/>
      <c r="X54" s="11">
        <f t="shared" si="10"/>
        <v>0</v>
      </c>
      <c r="Y54" s="12">
        <f t="shared" si="11"/>
        <v>133192.60999999999</v>
      </c>
      <c r="Z54" s="13">
        <f t="shared" si="12"/>
        <v>554618.06999999995</v>
      </c>
    </row>
    <row r="55" spans="1:28" x14ac:dyDescent="0.25">
      <c r="A55" s="9">
        <v>765720</v>
      </c>
      <c r="B55" s="9" t="s">
        <v>64</v>
      </c>
      <c r="C55" s="10"/>
      <c r="D55" s="11">
        <f t="shared" si="1"/>
        <v>0</v>
      </c>
      <c r="E55" s="10"/>
      <c r="F55" s="11">
        <f t="shared" si="2"/>
        <v>0</v>
      </c>
      <c r="G55" s="10">
        <v>5343532.62</v>
      </c>
      <c r="H55" s="11">
        <f t="shared" si="3"/>
        <v>10687065.24</v>
      </c>
      <c r="I55" s="10">
        <v>17160036.73</v>
      </c>
      <c r="J55" s="11">
        <f t="shared" si="4"/>
        <v>85800183.650000006</v>
      </c>
      <c r="K55" s="10">
        <v>38372584.57</v>
      </c>
      <c r="L55" s="11">
        <f t="shared" si="5"/>
        <v>153490338.28</v>
      </c>
      <c r="M55" s="10">
        <v>1332647.42</v>
      </c>
      <c r="N55" s="11">
        <f t="shared" si="6"/>
        <v>6663237.0999999996</v>
      </c>
      <c r="O55" s="10">
        <v>35882.050000000003</v>
      </c>
      <c r="P55" s="11">
        <f t="shared" si="7"/>
        <v>107646.15000000001</v>
      </c>
      <c r="Q55" s="10">
        <v>0</v>
      </c>
      <c r="R55" s="11">
        <f t="shared" si="8"/>
        <v>0</v>
      </c>
      <c r="S55" s="10"/>
      <c r="T55" s="11">
        <f t="shared" si="9"/>
        <v>0</v>
      </c>
      <c r="U55" s="10">
        <v>186796709.55000001</v>
      </c>
      <c r="V55" s="11">
        <f t="shared" si="0"/>
        <v>186796709.55000001</v>
      </c>
      <c r="W55" s="10"/>
      <c r="X55" s="11">
        <f t="shared" si="10"/>
        <v>0</v>
      </c>
      <c r="Y55" s="12">
        <f t="shared" si="11"/>
        <v>249041392.94</v>
      </c>
      <c r="Z55" s="13">
        <f t="shared" si="12"/>
        <v>443545179.97000003</v>
      </c>
    </row>
    <row r="56" spans="1:28" x14ac:dyDescent="0.25">
      <c r="A56" s="9">
        <v>765741</v>
      </c>
      <c r="B56" s="9" t="s">
        <v>65</v>
      </c>
      <c r="C56" s="10"/>
      <c r="D56" s="11">
        <f t="shared" si="1"/>
        <v>0</v>
      </c>
      <c r="E56" s="10">
        <v>0</v>
      </c>
      <c r="F56" s="11">
        <f t="shared" si="2"/>
        <v>0</v>
      </c>
      <c r="G56" s="10"/>
      <c r="H56" s="11">
        <f t="shared" si="3"/>
        <v>0</v>
      </c>
      <c r="I56" s="10">
        <v>37414777.630000003</v>
      </c>
      <c r="J56" s="11">
        <f t="shared" si="4"/>
        <v>187073888.15000001</v>
      </c>
      <c r="K56" s="10">
        <v>10603274.59</v>
      </c>
      <c r="L56" s="11">
        <f t="shared" si="5"/>
        <v>42413098.359999999</v>
      </c>
      <c r="M56" s="10">
        <v>3133527.26</v>
      </c>
      <c r="N56" s="11">
        <f t="shared" si="6"/>
        <v>15667636.299999999</v>
      </c>
      <c r="O56" s="10">
        <v>2500</v>
      </c>
      <c r="P56" s="11">
        <f t="shared" si="7"/>
        <v>7500</v>
      </c>
      <c r="Q56" s="10"/>
      <c r="R56" s="11">
        <f t="shared" si="8"/>
        <v>0</v>
      </c>
      <c r="S56" s="10"/>
      <c r="T56" s="11">
        <f t="shared" si="9"/>
        <v>0</v>
      </c>
      <c r="U56" s="10">
        <v>14157474.869999999</v>
      </c>
      <c r="V56" s="11">
        <f t="shared" si="0"/>
        <v>14157474.869999999</v>
      </c>
      <c r="W56" s="10"/>
      <c r="X56" s="11">
        <f t="shared" si="10"/>
        <v>0</v>
      </c>
      <c r="Y56" s="12">
        <f t="shared" si="11"/>
        <v>65311554.349999994</v>
      </c>
      <c r="Z56" s="13">
        <f t="shared" si="12"/>
        <v>259319597.68000001</v>
      </c>
    </row>
    <row r="57" spans="1:28" x14ac:dyDescent="0.25">
      <c r="A57" s="9">
        <v>767000</v>
      </c>
      <c r="B57" s="9" t="s">
        <v>66</v>
      </c>
      <c r="C57" s="10"/>
      <c r="D57" s="11">
        <f t="shared" si="1"/>
        <v>0</v>
      </c>
      <c r="E57" s="10"/>
      <c r="F57" s="11">
        <f t="shared" si="2"/>
        <v>0</v>
      </c>
      <c r="G57" s="10"/>
      <c r="H57" s="11">
        <f t="shared" si="3"/>
        <v>0</v>
      </c>
      <c r="I57" s="10">
        <v>238169.42</v>
      </c>
      <c r="J57" s="11">
        <f t="shared" si="4"/>
        <v>1190847.1000000001</v>
      </c>
      <c r="K57" s="10">
        <v>10134.44</v>
      </c>
      <c r="L57" s="11">
        <f t="shared" si="5"/>
        <v>40537.760000000002</v>
      </c>
      <c r="M57" s="10">
        <v>22635.62</v>
      </c>
      <c r="N57" s="11">
        <f t="shared" si="6"/>
        <v>113178.09999999999</v>
      </c>
      <c r="O57" s="10"/>
      <c r="P57" s="11">
        <f t="shared" si="7"/>
        <v>0</v>
      </c>
      <c r="Q57" s="10"/>
      <c r="R57" s="11">
        <f t="shared" si="8"/>
        <v>0</v>
      </c>
      <c r="S57" s="10"/>
      <c r="T57" s="11">
        <f t="shared" si="9"/>
        <v>0</v>
      </c>
      <c r="U57" s="10">
        <v>55620.94</v>
      </c>
      <c r="V57" s="11">
        <f t="shared" si="0"/>
        <v>55620.94</v>
      </c>
      <c r="W57" s="10"/>
      <c r="X57" s="11">
        <f t="shared" si="10"/>
        <v>0</v>
      </c>
      <c r="Y57" s="12">
        <f t="shared" si="11"/>
        <v>326560.42000000004</v>
      </c>
      <c r="Z57" s="13">
        <f t="shared" si="12"/>
        <v>1400183.9000000001</v>
      </c>
    </row>
    <row r="58" spans="1:28" x14ac:dyDescent="0.25">
      <c r="A58" s="9">
        <v>767100</v>
      </c>
      <c r="B58" s="9" t="s">
        <v>67</v>
      </c>
      <c r="C58" s="10"/>
      <c r="D58" s="11">
        <f t="shared" si="1"/>
        <v>0</v>
      </c>
      <c r="E58" s="10"/>
      <c r="F58" s="11">
        <f t="shared" si="2"/>
        <v>0</v>
      </c>
      <c r="G58" s="10"/>
      <c r="H58" s="11">
        <f t="shared" si="3"/>
        <v>0</v>
      </c>
      <c r="I58" s="10">
        <v>282376.69</v>
      </c>
      <c r="J58" s="11">
        <f t="shared" si="4"/>
        <v>1411883.45</v>
      </c>
      <c r="K58" s="10">
        <v>22894331.510000002</v>
      </c>
      <c r="L58" s="11">
        <f t="shared" si="5"/>
        <v>91577326.040000007</v>
      </c>
      <c r="M58" s="10">
        <v>15401.68</v>
      </c>
      <c r="N58" s="11">
        <f t="shared" si="6"/>
        <v>77008.399999999994</v>
      </c>
      <c r="O58" s="10"/>
      <c r="P58" s="11">
        <f t="shared" si="7"/>
        <v>0</v>
      </c>
      <c r="Q58" s="10"/>
      <c r="R58" s="11">
        <f t="shared" si="8"/>
        <v>0</v>
      </c>
      <c r="S58" s="10"/>
      <c r="T58" s="11">
        <f t="shared" si="9"/>
        <v>0</v>
      </c>
      <c r="U58" s="10">
        <v>452074.76</v>
      </c>
      <c r="V58" s="11">
        <f t="shared" si="0"/>
        <v>452074.76</v>
      </c>
      <c r="W58" s="10"/>
      <c r="X58" s="11">
        <f t="shared" si="10"/>
        <v>0</v>
      </c>
      <c r="Y58" s="12">
        <f t="shared" si="11"/>
        <v>23644184.640000004</v>
      </c>
      <c r="Z58" s="13">
        <f t="shared" si="12"/>
        <v>93518292.650000021</v>
      </c>
    </row>
    <row r="59" spans="1:28" x14ac:dyDescent="0.25">
      <c r="A59" s="9">
        <v>767200</v>
      </c>
      <c r="B59" s="9" t="s">
        <v>68</v>
      </c>
      <c r="C59" s="10"/>
      <c r="D59" s="11">
        <f t="shared" si="1"/>
        <v>0</v>
      </c>
      <c r="E59" s="10"/>
      <c r="F59" s="11">
        <f t="shared" si="2"/>
        <v>0</v>
      </c>
      <c r="G59" s="10"/>
      <c r="H59" s="11">
        <f t="shared" si="3"/>
        <v>0</v>
      </c>
      <c r="I59" s="10">
        <v>654830.82999999996</v>
      </c>
      <c r="J59" s="11">
        <f t="shared" si="4"/>
        <v>3274154.15</v>
      </c>
      <c r="K59" s="10">
        <v>2752881.33</v>
      </c>
      <c r="L59" s="11">
        <f t="shared" si="5"/>
        <v>11011525.32</v>
      </c>
      <c r="M59" s="10">
        <v>3749.12</v>
      </c>
      <c r="N59" s="11">
        <f t="shared" si="6"/>
        <v>18745.599999999999</v>
      </c>
      <c r="O59" s="10"/>
      <c r="P59" s="11">
        <f t="shared" si="7"/>
        <v>0</v>
      </c>
      <c r="Q59" s="10"/>
      <c r="R59" s="11">
        <f t="shared" si="8"/>
        <v>0</v>
      </c>
      <c r="S59" s="10"/>
      <c r="T59" s="11">
        <f t="shared" si="9"/>
        <v>0</v>
      </c>
      <c r="U59" s="10">
        <v>376790.89</v>
      </c>
      <c r="V59" s="11">
        <f t="shared" si="0"/>
        <v>376790.89</v>
      </c>
      <c r="W59" s="10"/>
      <c r="X59" s="11">
        <f t="shared" si="10"/>
        <v>0</v>
      </c>
      <c r="Y59" s="12">
        <f t="shared" si="11"/>
        <v>3788252.1700000004</v>
      </c>
      <c r="Z59" s="13">
        <f t="shared" si="12"/>
        <v>14681215.960000001</v>
      </c>
    </row>
    <row r="60" spans="1:28" x14ac:dyDescent="0.25">
      <c r="A60" s="9">
        <v>770000</v>
      </c>
      <c r="B60" s="9" t="s">
        <v>69</v>
      </c>
      <c r="C60" s="10"/>
      <c r="D60" s="11">
        <f t="shared" si="1"/>
        <v>0</v>
      </c>
      <c r="E60" s="10"/>
      <c r="F60" s="11">
        <f t="shared" si="2"/>
        <v>0</v>
      </c>
      <c r="G60" s="10"/>
      <c r="H60" s="11">
        <f t="shared" si="3"/>
        <v>0</v>
      </c>
      <c r="I60" s="10">
        <v>749613.12</v>
      </c>
      <c r="J60" s="11">
        <f t="shared" si="4"/>
        <v>3748065.6</v>
      </c>
      <c r="K60" s="10">
        <v>142006.51999999999</v>
      </c>
      <c r="L60" s="11">
        <f t="shared" si="5"/>
        <v>568026.07999999996</v>
      </c>
      <c r="M60" s="10">
        <v>796298.31</v>
      </c>
      <c r="N60" s="11">
        <f t="shared" si="6"/>
        <v>3981491.5500000003</v>
      </c>
      <c r="O60" s="10"/>
      <c r="P60" s="11">
        <f t="shared" si="7"/>
        <v>0</v>
      </c>
      <c r="Q60" s="10"/>
      <c r="R60" s="11">
        <f t="shared" si="8"/>
        <v>0</v>
      </c>
      <c r="S60" s="10"/>
      <c r="T60" s="11">
        <f t="shared" si="9"/>
        <v>0</v>
      </c>
      <c r="U60" s="10">
        <v>2895056.8</v>
      </c>
      <c r="V60" s="11">
        <f t="shared" si="0"/>
        <v>2895056.8</v>
      </c>
      <c r="W60" s="10"/>
      <c r="X60" s="11">
        <f t="shared" si="10"/>
        <v>0</v>
      </c>
      <c r="Y60" s="12">
        <f t="shared" si="11"/>
        <v>4582974.75</v>
      </c>
      <c r="Z60" s="13">
        <f t="shared" si="12"/>
        <v>11192640.030000001</v>
      </c>
    </row>
    <row r="61" spans="1:28" x14ac:dyDescent="0.25">
      <c r="A61" s="146">
        <v>770100</v>
      </c>
      <c r="B61" s="146" t="s">
        <v>70</v>
      </c>
      <c r="C61" s="10">
        <v>3512897.322528</v>
      </c>
      <c r="D61" s="11">
        <f t="shared" si="1"/>
        <v>3512897.322528</v>
      </c>
      <c r="E61" s="10"/>
      <c r="F61" s="11">
        <f t="shared" si="2"/>
        <v>0</v>
      </c>
      <c r="G61" s="10">
        <v>13994558.330246</v>
      </c>
      <c r="H61" s="11">
        <f t="shared" si="3"/>
        <v>27989116.660491999</v>
      </c>
      <c r="I61" s="10">
        <v>368266316.08214402</v>
      </c>
      <c r="J61" s="11">
        <f t="shared" si="4"/>
        <v>1841331580.4107201</v>
      </c>
      <c r="K61" s="10">
        <v>148868697.645062</v>
      </c>
      <c r="L61" s="11">
        <f t="shared" si="5"/>
        <v>595474790.580248</v>
      </c>
      <c r="M61" s="10">
        <v>1785099.500432</v>
      </c>
      <c r="N61" s="11">
        <f t="shared" si="6"/>
        <v>8925497.5021599997</v>
      </c>
      <c r="O61" s="10"/>
      <c r="P61" s="11">
        <f t="shared" si="7"/>
        <v>0</v>
      </c>
      <c r="Q61" s="10"/>
      <c r="R61" s="11">
        <f t="shared" si="8"/>
        <v>0</v>
      </c>
      <c r="S61" s="10"/>
      <c r="T61" s="11">
        <f t="shared" si="9"/>
        <v>0</v>
      </c>
      <c r="U61" s="10">
        <v>43016124.454871997</v>
      </c>
      <c r="V61" s="11">
        <f t="shared" si="0"/>
        <v>43016124.454871997</v>
      </c>
      <c r="W61" s="10"/>
      <c r="X61" s="11">
        <f t="shared" si="10"/>
        <v>0</v>
      </c>
      <c r="Y61" s="12">
        <f t="shared" si="11"/>
        <v>579443693.33528399</v>
      </c>
      <c r="Z61" s="13">
        <f t="shared" si="12"/>
        <v>2520250006.9310203</v>
      </c>
      <c r="AB61" s="147"/>
    </row>
    <row r="62" spans="1:28" x14ac:dyDescent="0.25">
      <c r="A62" s="146">
        <v>770200</v>
      </c>
      <c r="B62" s="146" t="s">
        <v>71</v>
      </c>
      <c r="C62" s="10">
        <v>3699228.3297060002</v>
      </c>
      <c r="D62" s="11">
        <f t="shared" si="1"/>
        <v>3699228.3297060002</v>
      </c>
      <c r="E62" s="10">
        <v>910183.4</v>
      </c>
      <c r="F62" s="11">
        <f t="shared" si="2"/>
        <v>910183.4</v>
      </c>
      <c r="G62" s="10">
        <v>0</v>
      </c>
      <c r="H62" s="11">
        <f t="shared" si="3"/>
        <v>0</v>
      </c>
      <c r="I62" s="10">
        <v>83804516.657077998</v>
      </c>
      <c r="J62" s="11">
        <f t="shared" si="4"/>
        <v>419022583.28539002</v>
      </c>
      <c r="K62" s="10">
        <v>9285308.5057379995</v>
      </c>
      <c r="L62" s="11">
        <f t="shared" si="5"/>
        <v>37141234.022951998</v>
      </c>
      <c r="M62" s="10">
        <v>4608020.9479769999</v>
      </c>
      <c r="N62" s="11">
        <f t="shared" si="6"/>
        <v>23040104.739884999</v>
      </c>
      <c r="O62" s="10">
        <v>46904.660112999998</v>
      </c>
      <c r="P62" s="11">
        <f t="shared" si="7"/>
        <v>140713.980339</v>
      </c>
      <c r="Q62" s="10"/>
      <c r="R62" s="11">
        <f t="shared" si="8"/>
        <v>0</v>
      </c>
      <c r="S62" s="10"/>
      <c r="T62" s="11">
        <f t="shared" si="9"/>
        <v>0</v>
      </c>
      <c r="U62" s="10">
        <v>20366106.234191999</v>
      </c>
      <c r="V62" s="11">
        <f t="shared" si="0"/>
        <v>20366106.234191999</v>
      </c>
      <c r="W62" s="10"/>
      <c r="X62" s="11">
        <f t="shared" si="10"/>
        <v>0</v>
      </c>
      <c r="Y62" s="12">
        <f t="shared" si="11"/>
        <v>122720268.73480402</v>
      </c>
      <c r="Z62" s="13">
        <f t="shared" si="12"/>
        <v>504320153.99246401</v>
      </c>
    </row>
    <row r="63" spans="1:28" x14ac:dyDescent="0.25">
      <c r="A63" s="9">
        <v>771000</v>
      </c>
      <c r="B63" s="9" t="s">
        <v>72</v>
      </c>
      <c r="C63" s="10"/>
      <c r="D63" s="11">
        <f t="shared" si="1"/>
        <v>0</v>
      </c>
      <c r="E63" s="10"/>
      <c r="F63" s="11">
        <f t="shared" si="2"/>
        <v>0</v>
      </c>
      <c r="G63" s="10"/>
      <c r="H63" s="11">
        <f t="shared" si="3"/>
        <v>0</v>
      </c>
      <c r="I63" s="10">
        <v>1714732.24</v>
      </c>
      <c r="J63" s="11">
        <f t="shared" si="4"/>
        <v>8573661.1999999993</v>
      </c>
      <c r="K63" s="10">
        <v>2027853.48</v>
      </c>
      <c r="L63" s="11">
        <f t="shared" si="5"/>
        <v>8111413.9199999999</v>
      </c>
      <c r="M63" s="10">
        <v>155740.26999999999</v>
      </c>
      <c r="N63" s="11">
        <f t="shared" si="6"/>
        <v>778701.35</v>
      </c>
      <c r="O63" s="10">
        <v>26019.01</v>
      </c>
      <c r="P63" s="11">
        <f t="shared" si="7"/>
        <v>78057.03</v>
      </c>
      <c r="Q63" s="10"/>
      <c r="R63" s="11">
        <f t="shared" si="8"/>
        <v>0</v>
      </c>
      <c r="S63" s="10"/>
      <c r="T63" s="11">
        <f t="shared" si="9"/>
        <v>0</v>
      </c>
      <c r="U63" s="10">
        <v>11570203.550000001</v>
      </c>
      <c r="V63" s="11">
        <f t="shared" si="0"/>
        <v>11570203.550000001</v>
      </c>
      <c r="W63" s="10"/>
      <c r="X63" s="11">
        <f t="shared" si="10"/>
        <v>0</v>
      </c>
      <c r="Y63" s="12">
        <f t="shared" si="11"/>
        <v>15494548.550000001</v>
      </c>
      <c r="Z63" s="13">
        <f t="shared" si="12"/>
        <v>29112037.050000001</v>
      </c>
    </row>
    <row r="64" spans="1:28" x14ac:dyDescent="0.25">
      <c r="A64" s="9">
        <v>771100</v>
      </c>
      <c r="B64" s="9" t="s">
        <v>73</v>
      </c>
      <c r="C64" s="10"/>
      <c r="D64" s="11">
        <f t="shared" si="1"/>
        <v>0</v>
      </c>
      <c r="E64" s="10"/>
      <c r="F64" s="11">
        <f t="shared" si="2"/>
        <v>0</v>
      </c>
      <c r="G64" s="10"/>
      <c r="H64" s="11">
        <f t="shared" si="3"/>
        <v>0</v>
      </c>
      <c r="I64" s="10">
        <v>2694017.93</v>
      </c>
      <c r="J64" s="11">
        <f t="shared" si="4"/>
        <v>13470089.65</v>
      </c>
      <c r="K64" s="10">
        <v>5694393.9299999997</v>
      </c>
      <c r="L64" s="11">
        <f t="shared" si="5"/>
        <v>22777575.719999999</v>
      </c>
      <c r="M64" s="10">
        <v>233063.94</v>
      </c>
      <c r="N64" s="11">
        <f t="shared" si="6"/>
        <v>1165319.7</v>
      </c>
      <c r="O64" s="10">
        <v>109488.11</v>
      </c>
      <c r="P64" s="11">
        <f t="shared" si="7"/>
        <v>328464.33</v>
      </c>
      <c r="Q64" s="10"/>
      <c r="R64" s="11">
        <f t="shared" si="8"/>
        <v>0</v>
      </c>
      <c r="S64" s="10"/>
      <c r="T64" s="11">
        <f t="shared" si="9"/>
        <v>0</v>
      </c>
      <c r="U64" s="10">
        <v>35138242.689999998</v>
      </c>
      <c r="V64" s="11">
        <f t="shared" si="0"/>
        <v>35138242.689999998</v>
      </c>
      <c r="W64" s="10"/>
      <c r="X64" s="11">
        <f t="shared" si="10"/>
        <v>0</v>
      </c>
      <c r="Y64" s="12">
        <f t="shared" si="11"/>
        <v>43869206.599999994</v>
      </c>
      <c r="Z64" s="13">
        <f t="shared" si="12"/>
        <v>72879692.090000004</v>
      </c>
    </row>
    <row r="65" spans="1:26" x14ac:dyDescent="0.25">
      <c r="A65" s="9">
        <v>771210</v>
      </c>
      <c r="B65" s="9" t="s">
        <v>74</v>
      </c>
      <c r="C65" s="10"/>
      <c r="D65" s="11">
        <f t="shared" si="1"/>
        <v>0</v>
      </c>
      <c r="E65" s="10"/>
      <c r="F65" s="11">
        <f t="shared" si="2"/>
        <v>0</v>
      </c>
      <c r="G65" s="10"/>
      <c r="H65" s="11">
        <f t="shared" si="3"/>
        <v>0</v>
      </c>
      <c r="I65" s="10">
        <v>2249821.16</v>
      </c>
      <c r="J65" s="11">
        <f t="shared" si="4"/>
        <v>11249105.800000001</v>
      </c>
      <c r="K65" s="10">
        <v>636344.64</v>
      </c>
      <c r="L65" s="11">
        <f t="shared" si="5"/>
        <v>2545378.56</v>
      </c>
      <c r="M65" s="10">
        <v>31348.42</v>
      </c>
      <c r="N65" s="11">
        <f t="shared" si="6"/>
        <v>156742.09999999998</v>
      </c>
      <c r="O65" s="10">
        <v>5458.45</v>
      </c>
      <c r="P65" s="11">
        <f t="shared" si="7"/>
        <v>16375.349999999999</v>
      </c>
      <c r="Q65" s="10"/>
      <c r="R65" s="11">
        <f t="shared" si="8"/>
        <v>0</v>
      </c>
      <c r="S65" s="10"/>
      <c r="T65" s="11">
        <f t="shared" si="9"/>
        <v>0</v>
      </c>
      <c r="U65" s="10">
        <v>5595575.9199999999</v>
      </c>
      <c r="V65" s="11">
        <f t="shared" si="0"/>
        <v>5595575.9199999999</v>
      </c>
      <c r="W65" s="10"/>
      <c r="X65" s="11">
        <f t="shared" si="10"/>
        <v>0</v>
      </c>
      <c r="Y65" s="12">
        <f t="shared" si="11"/>
        <v>8518548.5899999999</v>
      </c>
      <c r="Z65" s="13">
        <f t="shared" si="12"/>
        <v>19563177.73</v>
      </c>
    </row>
    <row r="66" spans="1:26" x14ac:dyDescent="0.25">
      <c r="A66" s="9">
        <v>771280</v>
      </c>
      <c r="B66" s="9" t="s">
        <v>75</v>
      </c>
      <c r="C66" s="10"/>
      <c r="D66" s="11">
        <f t="shared" si="1"/>
        <v>0</v>
      </c>
      <c r="E66" s="10"/>
      <c r="F66" s="11">
        <f t="shared" si="2"/>
        <v>0</v>
      </c>
      <c r="G66" s="10">
        <v>375000</v>
      </c>
      <c r="H66" s="11">
        <f t="shared" si="3"/>
        <v>750000</v>
      </c>
      <c r="I66" s="10">
        <v>968062.53</v>
      </c>
      <c r="J66" s="11">
        <f t="shared" si="4"/>
        <v>4840312.6500000004</v>
      </c>
      <c r="K66" s="10">
        <v>553126.49</v>
      </c>
      <c r="L66" s="11">
        <f t="shared" si="5"/>
        <v>2212505.96</v>
      </c>
      <c r="M66" s="10">
        <v>6853</v>
      </c>
      <c r="N66" s="11">
        <f t="shared" si="6"/>
        <v>34265</v>
      </c>
      <c r="O66" s="10"/>
      <c r="P66" s="11">
        <f t="shared" si="7"/>
        <v>0</v>
      </c>
      <c r="Q66" s="10"/>
      <c r="R66" s="11">
        <f t="shared" si="8"/>
        <v>0</v>
      </c>
      <c r="S66" s="10"/>
      <c r="T66" s="11">
        <f t="shared" si="9"/>
        <v>0</v>
      </c>
      <c r="U66" s="10">
        <v>4660327.3899999997</v>
      </c>
      <c r="V66" s="11">
        <f t="shared" ref="V66:V129" si="13">U66*1</f>
        <v>4660327.3899999997</v>
      </c>
      <c r="W66" s="10"/>
      <c r="X66" s="11">
        <f t="shared" si="10"/>
        <v>0</v>
      </c>
      <c r="Y66" s="12">
        <f t="shared" si="11"/>
        <v>6563369.4100000001</v>
      </c>
      <c r="Z66" s="13">
        <f t="shared" si="12"/>
        <v>12497411</v>
      </c>
    </row>
    <row r="67" spans="1:26" x14ac:dyDescent="0.25">
      <c r="A67" s="146">
        <v>771300</v>
      </c>
      <c r="B67" s="146" t="s">
        <v>76</v>
      </c>
      <c r="C67" s="10"/>
      <c r="D67" s="11">
        <f t="shared" ref="D67:D130" si="14">C67*1</f>
        <v>0</v>
      </c>
      <c r="E67" s="10"/>
      <c r="F67" s="11">
        <f t="shared" ref="F67:F130" si="15">E67*1</f>
        <v>0</v>
      </c>
      <c r="G67" s="10"/>
      <c r="H67" s="11">
        <f t="shared" ref="H67:H130" si="16">G67*2</f>
        <v>0</v>
      </c>
      <c r="I67" s="10">
        <v>27432805.609999999</v>
      </c>
      <c r="J67" s="11">
        <f t="shared" ref="J67:J130" si="17">I67*5</f>
        <v>137164028.05000001</v>
      </c>
      <c r="K67" s="10">
        <v>2721692.04</v>
      </c>
      <c r="L67" s="11">
        <f t="shared" ref="L67:L130" si="18">K67*4</f>
        <v>10886768.16</v>
      </c>
      <c r="M67" s="10"/>
      <c r="N67" s="11">
        <f t="shared" ref="N67:N130" si="19">M67*5</f>
        <v>0</v>
      </c>
      <c r="O67" s="10"/>
      <c r="P67" s="11">
        <f t="shared" ref="P67:P130" si="20">O67*3</f>
        <v>0</v>
      </c>
      <c r="Q67" s="10"/>
      <c r="R67" s="11">
        <f t="shared" ref="R67:R130" si="21">Q67*2</f>
        <v>0</v>
      </c>
      <c r="S67" s="10"/>
      <c r="T67" s="11">
        <f t="shared" ref="T67:T130" si="22">S67*1</f>
        <v>0</v>
      </c>
      <c r="U67" s="10">
        <v>708867027.62</v>
      </c>
      <c r="V67" s="11">
        <f t="shared" si="13"/>
        <v>708867027.62</v>
      </c>
      <c r="W67" s="10"/>
      <c r="X67" s="11">
        <f t="shared" ref="X67:X130" si="23">W67*1</f>
        <v>0</v>
      </c>
      <c r="Y67" s="12">
        <f t="shared" ref="Y67:Y130" si="24">SUM(C67,E67,G67,I67,K67,M67,O67,Q67,S67,U67,W67)</f>
        <v>739021525.26999998</v>
      </c>
      <c r="Z67" s="13">
        <f t="shared" ref="Z67:Z130" si="25">SUM(D67,F67,H67,J67,L67,N67,P67,R67,T67,V67,X67)</f>
        <v>856917823.83000004</v>
      </c>
    </row>
    <row r="68" spans="1:26" x14ac:dyDescent="0.25">
      <c r="A68" s="9">
        <v>771301</v>
      </c>
      <c r="B68" s="9" t="s">
        <v>77</v>
      </c>
      <c r="C68" s="10"/>
      <c r="D68" s="11">
        <f t="shared" si="14"/>
        <v>0</v>
      </c>
      <c r="E68" s="10"/>
      <c r="F68" s="11">
        <f t="shared" si="15"/>
        <v>0</v>
      </c>
      <c r="G68" s="10"/>
      <c r="H68" s="11">
        <f t="shared" si="16"/>
        <v>0</v>
      </c>
      <c r="I68" s="10">
        <v>177914.52</v>
      </c>
      <c r="J68" s="11">
        <f t="shared" si="17"/>
        <v>889572.6</v>
      </c>
      <c r="K68" s="10">
        <v>98998.2</v>
      </c>
      <c r="L68" s="11">
        <f t="shared" si="18"/>
        <v>395992.8</v>
      </c>
      <c r="M68" s="10">
        <v>1428.99</v>
      </c>
      <c r="N68" s="11">
        <f t="shared" si="19"/>
        <v>7144.95</v>
      </c>
      <c r="O68" s="10"/>
      <c r="P68" s="11">
        <f t="shared" si="20"/>
        <v>0</v>
      </c>
      <c r="Q68" s="10"/>
      <c r="R68" s="11">
        <f t="shared" si="21"/>
        <v>0</v>
      </c>
      <c r="S68" s="10"/>
      <c r="T68" s="11">
        <f t="shared" si="22"/>
        <v>0</v>
      </c>
      <c r="U68" s="10">
        <v>86444.34</v>
      </c>
      <c r="V68" s="11">
        <f t="shared" si="13"/>
        <v>86444.34</v>
      </c>
      <c r="W68" s="10"/>
      <c r="X68" s="11">
        <f t="shared" si="23"/>
        <v>0</v>
      </c>
      <c r="Y68" s="12">
        <f t="shared" si="24"/>
        <v>364786.04999999993</v>
      </c>
      <c r="Z68" s="13">
        <f t="shared" si="25"/>
        <v>1379154.69</v>
      </c>
    </row>
    <row r="69" spans="1:26" x14ac:dyDescent="0.25">
      <c r="A69" s="9">
        <v>772010</v>
      </c>
      <c r="B69" s="9" t="s">
        <v>78</v>
      </c>
      <c r="C69" s="10"/>
      <c r="D69" s="11">
        <f t="shared" si="14"/>
        <v>0</v>
      </c>
      <c r="E69" s="10"/>
      <c r="F69" s="11">
        <f t="shared" si="15"/>
        <v>0</v>
      </c>
      <c r="G69" s="10"/>
      <c r="H69" s="11">
        <f t="shared" si="16"/>
        <v>0</v>
      </c>
      <c r="I69" s="10"/>
      <c r="J69" s="11">
        <f t="shared" si="17"/>
        <v>0</v>
      </c>
      <c r="K69" s="10"/>
      <c r="L69" s="11">
        <f t="shared" si="18"/>
        <v>0</v>
      </c>
      <c r="M69" s="10">
        <v>661017457.09000003</v>
      </c>
      <c r="N69" s="11">
        <f t="shared" si="19"/>
        <v>3305087285.4500003</v>
      </c>
      <c r="O69" s="10"/>
      <c r="P69" s="11">
        <f t="shared" si="20"/>
        <v>0</v>
      </c>
      <c r="Q69" s="10"/>
      <c r="R69" s="11">
        <f t="shared" si="21"/>
        <v>0</v>
      </c>
      <c r="S69" s="10"/>
      <c r="T69" s="11">
        <f t="shared" si="22"/>
        <v>0</v>
      </c>
      <c r="U69" s="10"/>
      <c r="V69" s="11">
        <f t="shared" si="13"/>
        <v>0</v>
      </c>
      <c r="W69" s="10"/>
      <c r="X69" s="11">
        <f t="shared" si="23"/>
        <v>0</v>
      </c>
      <c r="Y69" s="12">
        <f t="shared" si="24"/>
        <v>661017457.09000003</v>
      </c>
      <c r="Z69" s="13">
        <f t="shared" si="25"/>
        <v>3305087285.4500003</v>
      </c>
    </row>
    <row r="70" spans="1:26" x14ac:dyDescent="0.25">
      <c r="A70" s="9">
        <v>772100</v>
      </c>
      <c r="B70" s="9" t="s">
        <v>79</v>
      </c>
      <c r="C70" s="10"/>
      <c r="D70" s="11">
        <f t="shared" si="14"/>
        <v>0</v>
      </c>
      <c r="E70" s="10"/>
      <c r="F70" s="11">
        <f t="shared" si="15"/>
        <v>0</v>
      </c>
      <c r="G70" s="10"/>
      <c r="H70" s="11">
        <f t="shared" si="16"/>
        <v>0</v>
      </c>
      <c r="I70" s="10">
        <v>538545.81999999995</v>
      </c>
      <c r="J70" s="11">
        <f t="shared" si="17"/>
        <v>2692729.0999999996</v>
      </c>
      <c r="K70" s="10">
        <v>554485.55000000005</v>
      </c>
      <c r="L70" s="11">
        <f t="shared" si="18"/>
        <v>2217942.2000000002</v>
      </c>
      <c r="M70" s="10">
        <v>6801.59</v>
      </c>
      <c r="N70" s="11">
        <f t="shared" si="19"/>
        <v>34007.949999999997</v>
      </c>
      <c r="O70" s="10">
        <v>4303.25</v>
      </c>
      <c r="P70" s="11">
        <f t="shared" si="20"/>
        <v>12909.75</v>
      </c>
      <c r="Q70" s="10"/>
      <c r="R70" s="11">
        <f t="shared" si="21"/>
        <v>0</v>
      </c>
      <c r="S70" s="10"/>
      <c r="T70" s="11">
        <f t="shared" si="22"/>
        <v>0</v>
      </c>
      <c r="U70" s="10">
        <v>904071.27</v>
      </c>
      <c r="V70" s="11">
        <f t="shared" si="13"/>
        <v>904071.27</v>
      </c>
      <c r="W70" s="10"/>
      <c r="X70" s="11">
        <f t="shared" si="23"/>
        <v>0</v>
      </c>
      <c r="Y70" s="12">
        <f t="shared" si="24"/>
        <v>2008207.4800000002</v>
      </c>
      <c r="Z70" s="13">
        <f t="shared" si="25"/>
        <v>5861660.2699999996</v>
      </c>
    </row>
    <row r="71" spans="1:26" x14ac:dyDescent="0.25">
      <c r="A71" s="9">
        <v>773002</v>
      </c>
      <c r="B71" s="9" t="s">
        <v>80</v>
      </c>
      <c r="C71" s="10"/>
      <c r="D71" s="11">
        <f t="shared" si="14"/>
        <v>0</v>
      </c>
      <c r="E71" s="10"/>
      <c r="F71" s="11">
        <f t="shared" si="15"/>
        <v>0</v>
      </c>
      <c r="G71" s="10"/>
      <c r="H71" s="11">
        <f t="shared" si="16"/>
        <v>0</v>
      </c>
      <c r="I71" s="10"/>
      <c r="J71" s="11">
        <f t="shared" si="17"/>
        <v>0</v>
      </c>
      <c r="K71" s="10"/>
      <c r="L71" s="11">
        <f t="shared" si="18"/>
        <v>0</v>
      </c>
      <c r="M71" s="10"/>
      <c r="N71" s="11">
        <f t="shared" si="19"/>
        <v>0</v>
      </c>
      <c r="O71" s="10">
        <v>11940580.589165</v>
      </c>
      <c r="P71" s="11">
        <f t="shared" si="20"/>
        <v>35821741.767494999</v>
      </c>
      <c r="Q71" s="10"/>
      <c r="R71" s="11">
        <f t="shared" si="21"/>
        <v>0</v>
      </c>
      <c r="S71" s="10"/>
      <c r="T71" s="11">
        <f t="shared" si="22"/>
        <v>0</v>
      </c>
      <c r="U71" s="10"/>
      <c r="V71" s="11">
        <f t="shared" si="13"/>
        <v>0</v>
      </c>
      <c r="W71" s="10"/>
      <c r="X71" s="11">
        <f t="shared" si="23"/>
        <v>0</v>
      </c>
      <c r="Y71" s="12">
        <f t="shared" si="24"/>
        <v>11940580.589165</v>
      </c>
      <c r="Z71" s="13">
        <f t="shared" si="25"/>
        <v>35821741.767494999</v>
      </c>
    </row>
    <row r="72" spans="1:26" x14ac:dyDescent="0.25">
      <c r="A72" s="9">
        <v>773200</v>
      </c>
      <c r="B72" s="9" t="s">
        <v>81</v>
      </c>
      <c r="C72" s="10"/>
      <c r="D72" s="11">
        <f t="shared" si="14"/>
        <v>0</v>
      </c>
      <c r="E72" s="10"/>
      <c r="F72" s="11">
        <f t="shared" si="15"/>
        <v>0</v>
      </c>
      <c r="G72" s="10"/>
      <c r="H72" s="11">
        <f t="shared" si="16"/>
        <v>0</v>
      </c>
      <c r="I72" s="10"/>
      <c r="J72" s="11">
        <f t="shared" si="17"/>
        <v>0</v>
      </c>
      <c r="K72" s="10"/>
      <c r="L72" s="11">
        <f t="shared" si="18"/>
        <v>0</v>
      </c>
      <c r="M72" s="10">
        <v>26725985306.369999</v>
      </c>
      <c r="N72" s="11">
        <f t="shared" si="19"/>
        <v>133629926531.84999</v>
      </c>
      <c r="O72" s="10"/>
      <c r="P72" s="11">
        <f t="shared" si="20"/>
        <v>0</v>
      </c>
      <c r="Q72" s="10"/>
      <c r="R72" s="11">
        <f t="shared" si="21"/>
        <v>0</v>
      </c>
      <c r="S72" s="10"/>
      <c r="T72" s="11">
        <f t="shared" si="22"/>
        <v>0</v>
      </c>
      <c r="U72" s="10"/>
      <c r="V72" s="11">
        <f t="shared" si="13"/>
        <v>0</v>
      </c>
      <c r="W72" s="10"/>
      <c r="X72" s="11">
        <f t="shared" si="23"/>
        <v>0</v>
      </c>
      <c r="Y72" s="12">
        <f t="shared" si="24"/>
        <v>26725985306.369999</v>
      </c>
      <c r="Z72" s="13">
        <f t="shared" si="25"/>
        <v>133629926531.84999</v>
      </c>
    </row>
    <row r="73" spans="1:26" x14ac:dyDescent="0.25">
      <c r="A73" s="9">
        <v>773201</v>
      </c>
      <c r="B73" s="9" t="s">
        <v>82</v>
      </c>
      <c r="C73" s="10"/>
      <c r="D73" s="11">
        <f t="shared" si="14"/>
        <v>0</v>
      </c>
      <c r="E73" s="10"/>
      <c r="F73" s="11">
        <f t="shared" si="15"/>
        <v>0</v>
      </c>
      <c r="G73" s="10"/>
      <c r="H73" s="11">
        <f t="shared" si="16"/>
        <v>0</v>
      </c>
      <c r="I73" s="10"/>
      <c r="J73" s="11">
        <f t="shared" si="17"/>
        <v>0</v>
      </c>
      <c r="K73" s="10"/>
      <c r="L73" s="11">
        <f t="shared" si="18"/>
        <v>0</v>
      </c>
      <c r="M73" s="10">
        <v>463514800.05046898</v>
      </c>
      <c r="N73" s="11">
        <f t="shared" si="19"/>
        <v>2317574000.2523451</v>
      </c>
      <c r="O73" s="10"/>
      <c r="P73" s="11">
        <f t="shared" si="20"/>
        <v>0</v>
      </c>
      <c r="Q73" s="10"/>
      <c r="R73" s="11">
        <f t="shared" si="21"/>
        <v>0</v>
      </c>
      <c r="S73" s="10"/>
      <c r="T73" s="11">
        <f t="shared" si="22"/>
        <v>0</v>
      </c>
      <c r="U73" s="10"/>
      <c r="V73" s="11">
        <f t="shared" si="13"/>
        <v>0</v>
      </c>
      <c r="W73" s="10"/>
      <c r="X73" s="11">
        <f t="shared" si="23"/>
        <v>0</v>
      </c>
      <c r="Y73" s="12">
        <f t="shared" si="24"/>
        <v>463514800.05046898</v>
      </c>
      <c r="Z73" s="13">
        <f t="shared" si="25"/>
        <v>2317574000.2523451</v>
      </c>
    </row>
    <row r="74" spans="1:26" x14ac:dyDescent="0.25">
      <c r="A74" s="9">
        <v>773202</v>
      </c>
      <c r="B74" s="9" t="s">
        <v>83</v>
      </c>
      <c r="C74" s="10"/>
      <c r="D74" s="11">
        <f t="shared" si="14"/>
        <v>0</v>
      </c>
      <c r="E74" s="10"/>
      <c r="F74" s="11">
        <f t="shared" si="15"/>
        <v>0</v>
      </c>
      <c r="G74" s="10"/>
      <c r="H74" s="11">
        <f t="shared" si="16"/>
        <v>0</v>
      </c>
      <c r="I74" s="10">
        <v>210270.61</v>
      </c>
      <c r="J74" s="11">
        <f t="shared" si="17"/>
        <v>1051353.0499999998</v>
      </c>
      <c r="K74" s="10">
        <v>18563.16</v>
      </c>
      <c r="L74" s="11">
        <f t="shared" si="18"/>
        <v>74252.639999999999</v>
      </c>
      <c r="M74" s="10">
        <v>5905.89</v>
      </c>
      <c r="N74" s="11">
        <f t="shared" si="19"/>
        <v>29529.45</v>
      </c>
      <c r="O74" s="10"/>
      <c r="P74" s="11">
        <f t="shared" si="20"/>
        <v>0</v>
      </c>
      <c r="Q74" s="10"/>
      <c r="R74" s="11">
        <f t="shared" si="21"/>
        <v>0</v>
      </c>
      <c r="S74" s="10"/>
      <c r="T74" s="11">
        <f t="shared" si="22"/>
        <v>0</v>
      </c>
      <c r="U74" s="10">
        <v>6802632.5999999996</v>
      </c>
      <c r="V74" s="11">
        <f t="shared" si="13"/>
        <v>6802632.5999999996</v>
      </c>
      <c r="W74" s="10"/>
      <c r="X74" s="11">
        <f t="shared" si="23"/>
        <v>0</v>
      </c>
      <c r="Y74" s="12">
        <f t="shared" si="24"/>
        <v>7037372.2599999998</v>
      </c>
      <c r="Z74" s="13">
        <f t="shared" si="25"/>
        <v>7957767.7399999993</v>
      </c>
    </row>
    <row r="75" spans="1:26" x14ac:dyDescent="0.25">
      <c r="A75" s="9">
        <v>778000</v>
      </c>
      <c r="B75" s="9" t="s">
        <v>84</v>
      </c>
      <c r="C75" s="10">
        <v>0</v>
      </c>
      <c r="D75" s="11">
        <f t="shared" si="14"/>
        <v>0</v>
      </c>
      <c r="E75" s="10"/>
      <c r="F75" s="11">
        <f t="shared" si="15"/>
        <v>0</v>
      </c>
      <c r="G75" s="10">
        <v>12653000</v>
      </c>
      <c r="H75" s="11">
        <f t="shared" si="16"/>
        <v>25306000</v>
      </c>
      <c r="I75" s="10">
        <v>826379.55</v>
      </c>
      <c r="J75" s="11">
        <f t="shared" si="17"/>
        <v>4131897.75</v>
      </c>
      <c r="K75" s="10">
        <v>108147.92</v>
      </c>
      <c r="L75" s="11">
        <f t="shared" si="18"/>
        <v>432591.68</v>
      </c>
      <c r="M75" s="10">
        <v>66433579.450000003</v>
      </c>
      <c r="N75" s="11">
        <f t="shared" si="19"/>
        <v>332167897.25</v>
      </c>
      <c r="O75" s="10">
        <v>0</v>
      </c>
      <c r="P75" s="11">
        <f t="shared" si="20"/>
        <v>0</v>
      </c>
      <c r="Q75" s="10"/>
      <c r="R75" s="11">
        <f t="shared" si="21"/>
        <v>0</v>
      </c>
      <c r="S75" s="10"/>
      <c r="T75" s="11">
        <f t="shared" si="22"/>
        <v>0</v>
      </c>
      <c r="U75" s="10">
        <v>4667477.33</v>
      </c>
      <c r="V75" s="11">
        <f t="shared" si="13"/>
        <v>4667477.33</v>
      </c>
      <c r="W75" s="10"/>
      <c r="X75" s="11">
        <f t="shared" si="23"/>
        <v>0</v>
      </c>
      <c r="Y75" s="12">
        <f t="shared" si="24"/>
        <v>84688584.25</v>
      </c>
      <c r="Z75" s="13">
        <f t="shared" si="25"/>
        <v>366705864.00999999</v>
      </c>
    </row>
    <row r="76" spans="1:26" x14ac:dyDescent="0.25">
      <c r="A76" s="9">
        <v>778001</v>
      </c>
      <c r="B76" s="9" t="s">
        <v>85</v>
      </c>
      <c r="C76" s="10"/>
      <c r="D76" s="11">
        <f t="shared" si="14"/>
        <v>0</v>
      </c>
      <c r="E76" s="10"/>
      <c r="F76" s="11">
        <f t="shared" si="15"/>
        <v>0</v>
      </c>
      <c r="G76" s="10"/>
      <c r="H76" s="11">
        <f t="shared" si="16"/>
        <v>0</v>
      </c>
      <c r="I76" s="10"/>
      <c r="J76" s="11">
        <f t="shared" si="17"/>
        <v>0</v>
      </c>
      <c r="K76" s="10"/>
      <c r="L76" s="11">
        <f t="shared" si="18"/>
        <v>0</v>
      </c>
      <c r="M76" s="10">
        <v>186993867</v>
      </c>
      <c r="N76" s="11">
        <f t="shared" si="19"/>
        <v>934969335</v>
      </c>
      <c r="O76" s="10"/>
      <c r="P76" s="11">
        <f t="shared" si="20"/>
        <v>0</v>
      </c>
      <c r="Q76" s="10"/>
      <c r="R76" s="11">
        <f t="shared" si="21"/>
        <v>0</v>
      </c>
      <c r="S76" s="10"/>
      <c r="T76" s="11">
        <f t="shared" si="22"/>
        <v>0</v>
      </c>
      <c r="U76" s="10"/>
      <c r="V76" s="11">
        <f t="shared" si="13"/>
        <v>0</v>
      </c>
      <c r="W76" s="10"/>
      <c r="X76" s="11">
        <f t="shared" si="23"/>
        <v>0</v>
      </c>
      <c r="Y76" s="12">
        <f t="shared" si="24"/>
        <v>186993867</v>
      </c>
      <c r="Z76" s="13">
        <f t="shared" si="25"/>
        <v>934969335</v>
      </c>
    </row>
    <row r="77" spans="1:26" x14ac:dyDescent="0.25">
      <c r="A77" s="146">
        <v>779000</v>
      </c>
      <c r="B77" s="146" t="s">
        <v>86</v>
      </c>
      <c r="C77" s="10"/>
      <c r="D77" s="11">
        <f t="shared" si="14"/>
        <v>0</v>
      </c>
      <c r="E77" s="10"/>
      <c r="F77" s="11">
        <f t="shared" si="15"/>
        <v>0</v>
      </c>
      <c r="G77" s="10"/>
      <c r="H77" s="11">
        <f t="shared" si="16"/>
        <v>0</v>
      </c>
      <c r="I77" s="10">
        <v>1102962</v>
      </c>
      <c r="J77" s="11">
        <f t="shared" si="17"/>
        <v>5514810</v>
      </c>
      <c r="K77" s="10">
        <v>4239958.4000000004</v>
      </c>
      <c r="L77" s="11">
        <f t="shared" si="18"/>
        <v>16959833.600000001</v>
      </c>
      <c r="M77" s="10">
        <v>13204.24</v>
      </c>
      <c r="N77" s="11">
        <f t="shared" si="19"/>
        <v>66021.2</v>
      </c>
      <c r="O77" s="10">
        <v>4000</v>
      </c>
      <c r="P77" s="11">
        <f t="shared" si="20"/>
        <v>12000</v>
      </c>
      <c r="Q77" s="10"/>
      <c r="R77" s="11">
        <f t="shared" si="21"/>
        <v>0</v>
      </c>
      <c r="S77" s="10"/>
      <c r="T77" s="11">
        <f t="shared" si="22"/>
        <v>0</v>
      </c>
      <c r="U77" s="10">
        <v>2845235.44</v>
      </c>
      <c r="V77" s="11">
        <f t="shared" si="13"/>
        <v>2845235.44</v>
      </c>
      <c r="W77" s="10"/>
      <c r="X77" s="11">
        <f t="shared" si="23"/>
        <v>0</v>
      </c>
      <c r="Y77" s="12">
        <f t="shared" si="24"/>
        <v>8205360.0800000001</v>
      </c>
      <c r="Z77" s="13">
        <f t="shared" si="25"/>
        <v>25397900.240000002</v>
      </c>
    </row>
    <row r="78" spans="1:26" x14ac:dyDescent="0.25">
      <c r="A78" s="9">
        <v>780000</v>
      </c>
      <c r="B78" s="9" t="s">
        <v>87</v>
      </c>
      <c r="C78" s="10"/>
      <c r="D78" s="11">
        <f t="shared" si="14"/>
        <v>0</v>
      </c>
      <c r="E78" s="10"/>
      <c r="F78" s="11">
        <f t="shared" si="15"/>
        <v>0</v>
      </c>
      <c r="G78" s="10"/>
      <c r="H78" s="11">
        <f t="shared" si="16"/>
        <v>0</v>
      </c>
      <c r="I78" s="10">
        <v>2309191.15</v>
      </c>
      <c r="J78" s="11">
        <f t="shared" si="17"/>
        <v>11545955.75</v>
      </c>
      <c r="K78" s="10">
        <v>403842.28</v>
      </c>
      <c r="L78" s="11">
        <f t="shared" si="18"/>
        <v>1615369.12</v>
      </c>
      <c r="M78" s="10">
        <v>304826.12</v>
      </c>
      <c r="N78" s="11">
        <f t="shared" si="19"/>
        <v>1524130.6</v>
      </c>
      <c r="O78" s="10">
        <v>21990.93</v>
      </c>
      <c r="P78" s="11">
        <f t="shared" si="20"/>
        <v>65972.790000000008</v>
      </c>
      <c r="Q78" s="10"/>
      <c r="R78" s="11">
        <f t="shared" si="21"/>
        <v>0</v>
      </c>
      <c r="S78" s="10"/>
      <c r="T78" s="11">
        <f t="shared" si="22"/>
        <v>0</v>
      </c>
      <c r="U78" s="10">
        <v>4268170.05</v>
      </c>
      <c r="V78" s="11">
        <f t="shared" si="13"/>
        <v>4268170.05</v>
      </c>
      <c r="W78" s="10"/>
      <c r="X78" s="11">
        <f t="shared" si="23"/>
        <v>0</v>
      </c>
      <c r="Y78" s="12">
        <f t="shared" si="24"/>
        <v>7308020.5299999993</v>
      </c>
      <c r="Z78" s="13">
        <f t="shared" si="25"/>
        <v>19019598.309999999</v>
      </c>
    </row>
    <row r="79" spans="1:26" x14ac:dyDescent="0.25">
      <c r="A79" s="9">
        <v>781000</v>
      </c>
      <c r="B79" s="9" t="s">
        <v>88</v>
      </c>
      <c r="C79" s="10"/>
      <c r="D79" s="11">
        <f t="shared" si="14"/>
        <v>0</v>
      </c>
      <c r="E79" s="10"/>
      <c r="F79" s="11">
        <f t="shared" si="15"/>
        <v>0</v>
      </c>
      <c r="G79" s="10"/>
      <c r="H79" s="11">
        <f t="shared" si="16"/>
        <v>0</v>
      </c>
      <c r="I79" s="10">
        <v>1245122.68</v>
      </c>
      <c r="J79" s="11">
        <f t="shared" si="17"/>
        <v>6225613.3999999994</v>
      </c>
      <c r="K79" s="10">
        <v>7808834.9500000002</v>
      </c>
      <c r="L79" s="11">
        <f t="shared" si="18"/>
        <v>31235339.800000001</v>
      </c>
      <c r="M79" s="10">
        <v>331060.76</v>
      </c>
      <c r="N79" s="11">
        <f t="shared" si="19"/>
        <v>1655303.8</v>
      </c>
      <c r="O79" s="10">
        <v>4942.41</v>
      </c>
      <c r="P79" s="11">
        <f t="shared" si="20"/>
        <v>14827.23</v>
      </c>
      <c r="Q79" s="10">
        <v>5062.9399999999996</v>
      </c>
      <c r="R79" s="11">
        <f t="shared" si="21"/>
        <v>10125.879999999999</v>
      </c>
      <c r="S79" s="10"/>
      <c r="T79" s="11">
        <f t="shared" si="22"/>
        <v>0</v>
      </c>
      <c r="U79" s="10">
        <v>41224945.789999999</v>
      </c>
      <c r="V79" s="11">
        <f t="shared" si="13"/>
        <v>41224945.789999999</v>
      </c>
      <c r="W79" s="10"/>
      <c r="X79" s="11">
        <f t="shared" si="23"/>
        <v>0</v>
      </c>
      <c r="Y79" s="12">
        <f t="shared" si="24"/>
        <v>50619969.530000001</v>
      </c>
      <c r="Z79" s="13">
        <f t="shared" si="25"/>
        <v>80366155.900000006</v>
      </c>
    </row>
    <row r="80" spans="1:26" x14ac:dyDescent="0.25">
      <c r="A80" s="9">
        <v>781100</v>
      </c>
      <c r="B80" s="9" t="s">
        <v>89</v>
      </c>
      <c r="C80" s="10"/>
      <c r="D80" s="11">
        <f t="shared" si="14"/>
        <v>0</v>
      </c>
      <c r="E80" s="10"/>
      <c r="F80" s="11">
        <f t="shared" si="15"/>
        <v>0</v>
      </c>
      <c r="G80" s="10"/>
      <c r="H80" s="11">
        <f t="shared" si="16"/>
        <v>0</v>
      </c>
      <c r="I80" s="10">
        <v>1820716.2</v>
      </c>
      <c r="J80" s="11">
        <f t="shared" si="17"/>
        <v>9103581</v>
      </c>
      <c r="K80" s="10">
        <v>69019.320000000007</v>
      </c>
      <c r="L80" s="11">
        <f t="shared" si="18"/>
        <v>276077.28000000003</v>
      </c>
      <c r="M80" s="10"/>
      <c r="N80" s="11">
        <f t="shared" si="19"/>
        <v>0</v>
      </c>
      <c r="O80" s="10">
        <v>20007.03</v>
      </c>
      <c r="P80" s="11">
        <f t="shared" si="20"/>
        <v>60021.09</v>
      </c>
      <c r="Q80" s="10"/>
      <c r="R80" s="11">
        <f t="shared" si="21"/>
        <v>0</v>
      </c>
      <c r="S80" s="10"/>
      <c r="T80" s="11">
        <f t="shared" si="22"/>
        <v>0</v>
      </c>
      <c r="U80" s="10">
        <v>773366.28</v>
      </c>
      <c r="V80" s="11">
        <f t="shared" si="13"/>
        <v>773366.28</v>
      </c>
      <c r="W80" s="10"/>
      <c r="X80" s="11">
        <f t="shared" si="23"/>
        <v>0</v>
      </c>
      <c r="Y80" s="12">
        <f t="shared" si="24"/>
        <v>2683108.83</v>
      </c>
      <c r="Z80" s="13">
        <f t="shared" si="25"/>
        <v>10213045.649999999</v>
      </c>
    </row>
    <row r="81" spans="1:26" x14ac:dyDescent="0.25">
      <c r="A81" s="9">
        <v>781200</v>
      </c>
      <c r="B81" s="9" t="s">
        <v>90</v>
      </c>
      <c r="C81" s="10"/>
      <c r="D81" s="11">
        <f t="shared" si="14"/>
        <v>0</v>
      </c>
      <c r="E81" s="10"/>
      <c r="F81" s="11">
        <f t="shared" si="15"/>
        <v>0</v>
      </c>
      <c r="G81" s="10"/>
      <c r="H81" s="11">
        <f t="shared" si="16"/>
        <v>0</v>
      </c>
      <c r="I81" s="10">
        <v>671624.99</v>
      </c>
      <c r="J81" s="11">
        <f t="shared" si="17"/>
        <v>3358124.95</v>
      </c>
      <c r="K81" s="10">
        <v>1862484.34</v>
      </c>
      <c r="L81" s="11">
        <f t="shared" si="18"/>
        <v>7449937.3600000003</v>
      </c>
      <c r="M81" s="10">
        <v>2343.96</v>
      </c>
      <c r="N81" s="11">
        <f t="shared" si="19"/>
        <v>11719.8</v>
      </c>
      <c r="O81" s="10"/>
      <c r="P81" s="11">
        <f t="shared" si="20"/>
        <v>0</v>
      </c>
      <c r="Q81" s="10"/>
      <c r="R81" s="11">
        <f t="shared" si="21"/>
        <v>0</v>
      </c>
      <c r="S81" s="10"/>
      <c r="T81" s="11">
        <f t="shared" si="22"/>
        <v>0</v>
      </c>
      <c r="U81" s="10">
        <v>1463091.7</v>
      </c>
      <c r="V81" s="11">
        <f t="shared" si="13"/>
        <v>1463091.7</v>
      </c>
      <c r="W81" s="10"/>
      <c r="X81" s="11">
        <f t="shared" si="23"/>
        <v>0</v>
      </c>
      <c r="Y81" s="12">
        <f t="shared" si="24"/>
        <v>3999544.99</v>
      </c>
      <c r="Z81" s="13">
        <f t="shared" si="25"/>
        <v>12282873.810000001</v>
      </c>
    </row>
    <row r="82" spans="1:26" x14ac:dyDescent="0.25">
      <c r="A82" s="9">
        <v>781310</v>
      </c>
      <c r="B82" s="9" t="s">
        <v>91</v>
      </c>
      <c r="C82" s="10"/>
      <c r="D82" s="11">
        <f t="shared" si="14"/>
        <v>0</v>
      </c>
      <c r="E82" s="10">
        <v>0</v>
      </c>
      <c r="F82" s="11">
        <f t="shared" si="15"/>
        <v>0</v>
      </c>
      <c r="G82" s="10"/>
      <c r="H82" s="11">
        <f t="shared" si="16"/>
        <v>0</v>
      </c>
      <c r="I82" s="10">
        <v>760195.33</v>
      </c>
      <c r="J82" s="11">
        <f t="shared" si="17"/>
        <v>3800976.65</v>
      </c>
      <c r="K82" s="10">
        <v>548162.38</v>
      </c>
      <c r="L82" s="11">
        <f t="shared" si="18"/>
        <v>2192649.52</v>
      </c>
      <c r="M82" s="10">
        <v>174215.96</v>
      </c>
      <c r="N82" s="11">
        <f t="shared" si="19"/>
        <v>871079.79999999993</v>
      </c>
      <c r="O82" s="10"/>
      <c r="P82" s="11">
        <f t="shared" si="20"/>
        <v>0</v>
      </c>
      <c r="Q82" s="10"/>
      <c r="R82" s="11">
        <f t="shared" si="21"/>
        <v>0</v>
      </c>
      <c r="S82" s="10"/>
      <c r="T82" s="11">
        <f t="shared" si="22"/>
        <v>0</v>
      </c>
      <c r="U82" s="10">
        <v>2601917.37</v>
      </c>
      <c r="V82" s="11">
        <f t="shared" si="13"/>
        <v>2601917.37</v>
      </c>
      <c r="W82" s="10"/>
      <c r="X82" s="11">
        <f t="shared" si="23"/>
        <v>0</v>
      </c>
      <c r="Y82" s="12">
        <f t="shared" si="24"/>
        <v>4084491.04</v>
      </c>
      <c r="Z82" s="13">
        <f t="shared" si="25"/>
        <v>9466623.3399999999</v>
      </c>
    </row>
    <row r="83" spans="1:26" x14ac:dyDescent="0.25">
      <c r="A83" s="9">
        <v>781312</v>
      </c>
      <c r="B83" s="9" t="s">
        <v>92</v>
      </c>
      <c r="C83" s="10"/>
      <c r="D83" s="11">
        <f t="shared" si="14"/>
        <v>0</v>
      </c>
      <c r="E83" s="10"/>
      <c r="F83" s="11">
        <f t="shared" si="15"/>
        <v>0</v>
      </c>
      <c r="G83" s="10"/>
      <c r="H83" s="11">
        <f t="shared" si="16"/>
        <v>0</v>
      </c>
      <c r="I83" s="10">
        <v>430252.33</v>
      </c>
      <c r="J83" s="11">
        <f t="shared" si="17"/>
        <v>2151261.65</v>
      </c>
      <c r="K83" s="10">
        <v>5332525.7699999996</v>
      </c>
      <c r="L83" s="11">
        <f t="shared" si="18"/>
        <v>21330103.079999998</v>
      </c>
      <c r="M83" s="10">
        <v>39813.47</v>
      </c>
      <c r="N83" s="11">
        <f t="shared" si="19"/>
        <v>199067.35</v>
      </c>
      <c r="O83" s="10"/>
      <c r="P83" s="11">
        <f t="shared" si="20"/>
        <v>0</v>
      </c>
      <c r="Q83" s="10"/>
      <c r="R83" s="11">
        <f t="shared" si="21"/>
        <v>0</v>
      </c>
      <c r="S83" s="10"/>
      <c r="T83" s="11">
        <f t="shared" si="22"/>
        <v>0</v>
      </c>
      <c r="U83" s="10">
        <v>1314492.1599999999</v>
      </c>
      <c r="V83" s="11">
        <f t="shared" si="13"/>
        <v>1314492.1599999999</v>
      </c>
      <c r="W83" s="10"/>
      <c r="X83" s="11">
        <f t="shared" si="23"/>
        <v>0</v>
      </c>
      <c r="Y83" s="12">
        <f t="shared" si="24"/>
        <v>7117083.7299999995</v>
      </c>
      <c r="Z83" s="13">
        <f t="shared" si="25"/>
        <v>24994924.239999998</v>
      </c>
    </row>
    <row r="84" spans="1:26" x14ac:dyDescent="0.25">
      <c r="A84" s="9">
        <v>781313</v>
      </c>
      <c r="B84" s="9" t="s">
        <v>93</v>
      </c>
      <c r="C84" s="10"/>
      <c r="D84" s="11">
        <f t="shared" si="14"/>
        <v>0</v>
      </c>
      <c r="E84" s="10"/>
      <c r="F84" s="11">
        <f t="shared" si="15"/>
        <v>0</v>
      </c>
      <c r="G84" s="10"/>
      <c r="H84" s="11">
        <f t="shared" si="16"/>
        <v>0</v>
      </c>
      <c r="I84" s="10">
        <v>236741.47</v>
      </c>
      <c r="J84" s="11">
        <f t="shared" si="17"/>
        <v>1183707.3500000001</v>
      </c>
      <c r="K84" s="10">
        <v>609561.29</v>
      </c>
      <c r="L84" s="11">
        <f t="shared" si="18"/>
        <v>2438245.16</v>
      </c>
      <c r="M84" s="10">
        <v>10119.629999999999</v>
      </c>
      <c r="N84" s="11">
        <f t="shared" si="19"/>
        <v>50598.149999999994</v>
      </c>
      <c r="O84" s="10"/>
      <c r="P84" s="11">
        <f t="shared" si="20"/>
        <v>0</v>
      </c>
      <c r="Q84" s="10"/>
      <c r="R84" s="11">
        <f t="shared" si="21"/>
        <v>0</v>
      </c>
      <c r="S84" s="10"/>
      <c r="T84" s="11">
        <f t="shared" si="22"/>
        <v>0</v>
      </c>
      <c r="U84" s="10">
        <v>492942.31</v>
      </c>
      <c r="V84" s="11">
        <f t="shared" si="13"/>
        <v>492942.31</v>
      </c>
      <c r="W84" s="10"/>
      <c r="X84" s="11">
        <f t="shared" si="23"/>
        <v>0</v>
      </c>
      <c r="Y84" s="12">
        <f t="shared" si="24"/>
        <v>1349364.7</v>
      </c>
      <c r="Z84" s="13">
        <f t="shared" si="25"/>
        <v>4165492.97</v>
      </c>
    </row>
    <row r="85" spans="1:26" x14ac:dyDescent="0.25">
      <c r="A85" s="9">
        <v>781330</v>
      </c>
      <c r="B85" s="9" t="s">
        <v>94</v>
      </c>
      <c r="C85" s="10"/>
      <c r="D85" s="11">
        <f t="shared" si="14"/>
        <v>0</v>
      </c>
      <c r="E85" s="10"/>
      <c r="F85" s="11">
        <f t="shared" si="15"/>
        <v>0</v>
      </c>
      <c r="G85" s="10"/>
      <c r="H85" s="11">
        <f t="shared" si="16"/>
        <v>0</v>
      </c>
      <c r="I85" s="10">
        <v>389188.55</v>
      </c>
      <c r="J85" s="11">
        <f t="shared" si="17"/>
        <v>1945942.75</v>
      </c>
      <c r="K85" s="10">
        <v>1198170.71</v>
      </c>
      <c r="L85" s="11">
        <f t="shared" si="18"/>
        <v>4792682.84</v>
      </c>
      <c r="M85" s="10">
        <v>45486.9</v>
      </c>
      <c r="N85" s="11">
        <f t="shared" si="19"/>
        <v>227434.5</v>
      </c>
      <c r="O85" s="10">
        <v>38100.769999999997</v>
      </c>
      <c r="P85" s="11">
        <f t="shared" si="20"/>
        <v>114302.31</v>
      </c>
      <c r="Q85" s="10"/>
      <c r="R85" s="11">
        <f t="shared" si="21"/>
        <v>0</v>
      </c>
      <c r="S85" s="10"/>
      <c r="T85" s="11">
        <f t="shared" si="22"/>
        <v>0</v>
      </c>
      <c r="U85" s="10">
        <v>2935855.37</v>
      </c>
      <c r="V85" s="11">
        <f t="shared" si="13"/>
        <v>2935855.37</v>
      </c>
      <c r="W85" s="10"/>
      <c r="X85" s="11">
        <f t="shared" si="23"/>
        <v>0</v>
      </c>
      <c r="Y85" s="12">
        <f t="shared" si="24"/>
        <v>4606802.3</v>
      </c>
      <c r="Z85" s="13">
        <f t="shared" si="25"/>
        <v>10016217.77</v>
      </c>
    </row>
    <row r="86" spans="1:26" x14ac:dyDescent="0.25">
      <c r="A86" s="9">
        <v>781331</v>
      </c>
      <c r="B86" s="9" t="s">
        <v>95</v>
      </c>
      <c r="C86" s="10"/>
      <c r="D86" s="11">
        <f t="shared" si="14"/>
        <v>0</v>
      </c>
      <c r="E86" s="10"/>
      <c r="F86" s="11">
        <f t="shared" si="15"/>
        <v>0</v>
      </c>
      <c r="G86" s="10"/>
      <c r="H86" s="11">
        <f t="shared" si="16"/>
        <v>0</v>
      </c>
      <c r="I86" s="10">
        <v>639520.46</v>
      </c>
      <c r="J86" s="11">
        <f t="shared" si="17"/>
        <v>3197602.3</v>
      </c>
      <c r="K86" s="10">
        <v>48852.26</v>
      </c>
      <c r="L86" s="11">
        <f t="shared" si="18"/>
        <v>195409.04</v>
      </c>
      <c r="M86" s="10"/>
      <c r="N86" s="11">
        <f t="shared" si="19"/>
        <v>0</v>
      </c>
      <c r="O86" s="10"/>
      <c r="P86" s="11">
        <f t="shared" si="20"/>
        <v>0</v>
      </c>
      <c r="Q86" s="10"/>
      <c r="R86" s="11">
        <f t="shared" si="21"/>
        <v>0</v>
      </c>
      <c r="S86" s="10"/>
      <c r="T86" s="11">
        <f t="shared" si="22"/>
        <v>0</v>
      </c>
      <c r="U86" s="10">
        <v>239836.64</v>
      </c>
      <c r="V86" s="11">
        <f t="shared" si="13"/>
        <v>239836.64</v>
      </c>
      <c r="W86" s="10"/>
      <c r="X86" s="11">
        <f t="shared" si="23"/>
        <v>0</v>
      </c>
      <c r="Y86" s="12">
        <f t="shared" si="24"/>
        <v>928209.36</v>
      </c>
      <c r="Z86" s="13">
        <f t="shared" si="25"/>
        <v>3632847.98</v>
      </c>
    </row>
    <row r="87" spans="1:26" x14ac:dyDescent="0.25">
      <c r="A87" s="9">
        <v>781332</v>
      </c>
      <c r="B87" s="9" t="s">
        <v>96</v>
      </c>
      <c r="C87" s="10"/>
      <c r="D87" s="11">
        <f t="shared" si="14"/>
        <v>0</v>
      </c>
      <c r="E87" s="10"/>
      <c r="F87" s="11">
        <f t="shared" si="15"/>
        <v>0</v>
      </c>
      <c r="G87" s="10"/>
      <c r="H87" s="11">
        <f t="shared" si="16"/>
        <v>0</v>
      </c>
      <c r="I87" s="10">
        <v>398402.04</v>
      </c>
      <c r="J87" s="11">
        <f t="shared" si="17"/>
        <v>1992010.2</v>
      </c>
      <c r="K87" s="10">
        <v>16133.9</v>
      </c>
      <c r="L87" s="11">
        <f t="shared" si="18"/>
        <v>64535.6</v>
      </c>
      <c r="M87" s="10"/>
      <c r="N87" s="11">
        <f t="shared" si="19"/>
        <v>0</v>
      </c>
      <c r="O87" s="10"/>
      <c r="P87" s="11">
        <f t="shared" si="20"/>
        <v>0</v>
      </c>
      <c r="Q87" s="10"/>
      <c r="R87" s="11">
        <f t="shared" si="21"/>
        <v>0</v>
      </c>
      <c r="S87" s="10"/>
      <c r="T87" s="11">
        <f t="shared" si="22"/>
        <v>0</v>
      </c>
      <c r="U87" s="10">
        <v>403019.96</v>
      </c>
      <c r="V87" s="11">
        <f t="shared" si="13"/>
        <v>403019.96</v>
      </c>
      <c r="W87" s="10"/>
      <c r="X87" s="11">
        <f t="shared" si="23"/>
        <v>0</v>
      </c>
      <c r="Y87" s="12">
        <f t="shared" si="24"/>
        <v>817555.9</v>
      </c>
      <c r="Z87" s="13">
        <f t="shared" si="25"/>
        <v>2459565.7600000002</v>
      </c>
    </row>
    <row r="88" spans="1:26" x14ac:dyDescent="0.25">
      <c r="A88" s="9">
        <v>781360</v>
      </c>
      <c r="B88" s="9" t="s">
        <v>97</v>
      </c>
      <c r="C88" s="10"/>
      <c r="D88" s="11">
        <f t="shared" si="14"/>
        <v>0</v>
      </c>
      <c r="E88" s="10"/>
      <c r="F88" s="11">
        <f t="shared" si="15"/>
        <v>0</v>
      </c>
      <c r="G88" s="10"/>
      <c r="H88" s="11">
        <f t="shared" si="16"/>
        <v>0</v>
      </c>
      <c r="I88" s="10">
        <v>856395.34</v>
      </c>
      <c r="J88" s="11">
        <f t="shared" si="17"/>
        <v>4281976.7</v>
      </c>
      <c r="K88" s="10">
        <v>126861.13</v>
      </c>
      <c r="L88" s="11">
        <f t="shared" si="18"/>
        <v>507444.52</v>
      </c>
      <c r="M88" s="10">
        <v>37479.81</v>
      </c>
      <c r="N88" s="11">
        <f t="shared" si="19"/>
        <v>187399.05</v>
      </c>
      <c r="O88" s="10"/>
      <c r="P88" s="11">
        <f t="shared" si="20"/>
        <v>0</v>
      </c>
      <c r="Q88" s="10"/>
      <c r="R88" s="11">
        <f t="shared" si="21"/>
        <v>0</v>
      </c>
      <c r="S88" s="10"/>
      <c r="T88" s="11">
        <f t="shared" si="22"/>
        <v>0</v>
      </c>
      <c r="U88" s="10">
        <v>326418.25</v>
      </c>
      <c r="V88" s="11">
        <f t="shared" si="13"/>
        <v>326418.25</v>
      </c>
      <c r="W88" s="10"/>
      <c r="X88" s="11">
        <f t="shared" si="23"/>
        <v>0</v>
      </c>
      <c r="Y88" s="12">
        <f t="shared" si="24"/>
        <v>1347154.53</v>
      </c>
      <c r="Z88" s="13">
        <f t="shared" si="25"/>
        <v>5303238.5200000005</v>
      </c>
    </row>
    <row r="89" spans="1:26" x14ac:dyDescent="0.25">
      <c r="A89" s="9">
        <v>781401</v>
      </c>
      <c r="B89" s="9" t="s">
        <v>98</v>
      </c>
      <c r="C89" s="10"/>
      <c r="D89" s="11">
        <f t="shared" si="14"/>
        <v>0</v>
      </c>
      <c r="E89" s="10"/>
      <c r="F89" s="11">
        <f t="shared" si="15"/>
        <v>0</v>
      </c>
      <c r="G89" s="10"/>
      <c r="H89" s="11">
        <f t="shared" si="16"/>
        <v>0</v>
      </c>
      <c r="I89" s="10">
        <v>314327.21999999997</v>
      </c>
      <c r="J89" s="11">
        <f t="shared" si="17"/>
        <v>1571636.0999999999</v>
      </c>
      <c r="K89" s="10">
        <v>6124.97</v>
      </c>
      <c r="L89" s="11">
        <f t="shared" si="18"/>
        <v>24499.88</v>
      </c>
      <c r="M89" s="10">
        <v>881.44</v>
      </c>
      <c r="N89" s="11">
        <f t="shared" si="19"/>
        <v>4407.2000000000007</v>
      </c>
      <c r="O89" s="10"/>
      <c r="P89" s="11">
        <f t="shared" si="20"/>
        <v>0</v>
      </c>
      <c r="Q89" s="10"/>
      <c r="R89" s="11">
        <f t="shared" si="21"/>
        <v>0</v>
      </c>
      <c r="S89" s="10"/>
      <c r="T89" s="11">
        <f t="shared" si="22"/>
        <v>0</v>
      </c>
      <c r="U89" s="10">
        <v>243260.12</v>
      </c>
      <c r="V89" s="11">
        <f t="shared" si="13"/>
        <v>243260.12</v>
      </c>
      <c r="W89" s="10"/>
      <c r="X89" s="11">
        <f t="shared" si="23"/>
        <v>0</v>
      </c>
      <c r="Y89" s="12">
        <f t="shared" si="24"/>
        <v>564593.75</v>
      </c>
      <c r="Z89" s="13">
        <f t="shared" si="25"/>
        <v>1843803.2999999998</v>
      </c>
    </row>
    <row r="90" spans="1:26" x14ac:dyDescent="0.25">
      <c r="A90" s="9">
        <v>781402</v>
      </c>
      <c r="B90" s="9" t="s">
        <v>99</v>
      </c>
      <c r="C90" s="10"/>
      <c r="D90" s="11">
        <f t="shared" si="14"/>
        <v>0</v>
      </c>
      <c r="E90" s="10"/>
      <c r="F90" s="11">
        <f t="shared" si="15"/>
        <v>0</v>
      </c>
      <c r="G90" s="10">
        <v>145000</v>
      </c>
      <c r="H90" s="11">
        <f t="shared" si="16"/>
        <v>290000</v>
      </c>
      <c r="I90" s="10">
        <v>943220.69</v>
      </c>
      <c r="J90" s="11">
        <f t="shared" si="17"/>
        <v>4716103.4499999993</v>
      </c>
      <c r="K90" s="10">
        <v>1917145.33</v>
      </c>
      <c r="L90" s="11">
        <f t="shared" si="18"/>
        <v>7668581.3200000003</v>
      </c>
      <c r="M90" s="10">
        <v>266349.90000000002</v>
      </c>
      <c r="N90" s="11">
        <f t="shared" si="19"/>
        <v>1331749.5</v>
      </c>
      <c r="O90" s="10"/>
      <c r="P90" s="11">
        <f t="shared" si="20"/>
        <v>0</v>
      </c>
      <c r="Q90" s="10"/>
      <c r="R90" s="11">
        <f t="shared" si="21"/>
        <v>0</v>
      </c>
      <c r="S90" s="10"/>
      <c r="T90" s="11">
        <f t="shared" si="22"/>
        <v>0</v>
      </c>
      <c r="U90" s="10">
        <v>1807888.72</v>
      </c>
      <c r="V90" s="11">
        <f t="shared" si="13"/>
        <v>1807888.72</v>
      </c>
      <c r="W90" s="10"/>
      <c r="X90" s="11">
        <f t="shared" si="23"/>
        <v>0</v>
      </c>
      <c r="Y90" s="12">
        <f t="shared" si="24"/>
        <v>5079604.6399999997</v>
      </c>
      <c r="Z90" s="13">
        <f t="shared" si="25"/>
        <v>15814322.99</v>
      </c>
    </row>
    <row r="91" spans="1:26" x14ac:dyDescent="0.25">
      <c r="A91" s="9">
        <v>781600</v>
      </c>
      <c r="B91" s="9" t="s">
        <v>100</v>
      </c>
      <c r="C91" s="10"/>
      <c r="D91" s="11">
        <f t="shared" si="14"/>
        <v>0</v>
      </c>
      <c r="E91" s="10"/>
      <c r="F91" s="11">
        <f t="shared" si="15"/>
        <v>0</v>
      </c>
      <c r="G91" s="10">
        <v>81496.3</v>
      </c>
      <c r="H91" s="11">
        <f t="shared" si="16"/>
        <v>162992.6</v>
      </c>
      <c r="I91" s="10">
        <v>429819.17</v>
      </c>
      <c r="J91" s="11">
        <f t="shared" si="17"/>
        <v>2149095.85</v>
      </c>
      <c r="K91" s="10">
        <v>26501397.449999999</v>
      </c>
      <c r="L91" s="11">
        <f t="shared" si="18"/>
        <v>106005589.8</v>
      </c>
      <c r="M91" s="10">
        <v>15154</v>
      </c>
      <c r="N91" s="11">
        <f t="shared" si="19"/>
        <v>75770</v>
      </c>
      <c r="O91" s="10">
        <v>3315.07</v>
      </c>
      <c r="P91" s="11">
        <f t="shared" si="20"/>
        <v>9945.2100000000009</v>
      </c>
      <c r="Q91" s="10"/>
      <c r="R91" s="11">
        <f t="shared" si="21"/>
        <v>0</v>
      </c>
      <c r="S91" s="10"/>
      <c r="T91" s="11">
        <f t="shared" si="22"/>
        <v>0</v>
      </c>
      <c r="U91" s="10">
        <v>2922916.25</v>
      </c>
      <c r="V91" s="11">
        <f t="shared" si="13"/>
        <v>2922916.25</v>
      </c>
      <c r="W91" s="10"/>
      <c r="X91" s="11">
        <f t="shared" si="23"/>
        <v>0</v>
      </c>
      <c r="Y91" s="12">
        <f t="shared" si="24"/>
        <v>29954098.239999998</v>
      </c>
      <c r="Z91" s="13">
        <f t="shared" si="25"/>
        <v>111326309.70999999</v>
      </c>
    </row>
    <row r="92" spans="1:26" x14ac:dyDescent="0.25">
      <c r="A92" s="9">
        <v>782311</v>
      </c>
      <c r="B92" s="9" t="s">
        <v>101</v>
      </c>
      <c r="C92" s="10"/>
      <c r="D92" s="11">
        <f t="shared" si="14"/>
        <v>0</v>
      </c>
      <c r="E92" s="10"/>
      <c r="F92" s="11">
        <f t="shared" si="15"/>
        <v>0</v>
      </c>
      <c r="G92" s="10"/>
      <c r="H92" s="11">
        <f t="shared" si="16"/>
        <v>0</v>
      </c>
      <c r="I92" s="10">
        <v>439564.52</v>
      </c>
      <c r="J92" s="11">
        <f t="shared" si="17"/>
        <v>2197822.6</v>
      </c>
      <c r="K92" s="10">
        <v>269704.92</v>
      </c>
      <c r="L92" s="11">
        <f t="shared" si="18"/>
        <v>1078819.68</v>
      </c>
      <c r="M92" s="10">
        <v>9634.6299999999992</v>
      </c>
      <c r="N92" s="11">
        <f t="shared" si="19"/>
        <v>48173.149999999994</v>
      </c>
      <c r="O92" s="10"/>
      <c r="P92" s="11">
        <f t="shared" si="20"/>
        <v>0</v>
      </c>
      <c r="Q92" s="10"/>
      <c r="R92" s="11">
        <f t="shared" si="21"/>
        <v>0</v>
      </c>
      <c r="S92" s="10"/>
      <c r="T92" s="11">
        <f t="shared" si="22"/>
        <v>0</v>
      </c>
      <c r="U92" s="10">
        <v>580757.56999999995</v>
      </c>
      <c r="V92" s="11">
        <f t="shared" si="13"/>
        <v>580757.56999999995</v>
      </c>
      <c r="W92" s="10"/>
      <c r="X92" s="11">
        <f t="shared" si="23"/>
        <v>0</v>
      </c>
      <c r="Y92" s="12">
        <f t="shared" si="24"/>
        <v>1299661.6399999999</v>
      </c>
      <c r="Z92" s="13">
        <f t="shared" si="25"/>
        <v>3905573</v>
      </c>
    </row>
    <row r="93" spans="1:26" x14ac:dyDescent="0.25">
      <c r="A93" s="9">
        <v>782320</v>
      </c>
      <c r="B93" s="9" t="s">
        <v>102</v>
      </c>
      <c r="C93" s="10"/>
      <c r="D93" s="11">
        <f t="shared" si="14"/>
        <v>0</v>
      </c>
      <c r="E93" s="10"/>
      <c r="F93" s="11">
        <f t="shared" si="15"/>
        <v>0</v>
      </c>
      <c r="G93" s="10"/>
      <c r="H93" s="11">
        <f t="shared" si="16"/>
        <v>0</v>
      </c>
      <c r="I93" s="10">
        <v>187097.86</v>
      </c>
      <c r="J93" s="11">
        <f t="shared" si="17"/>
        <v>935489.29999999993</v>
      </c>
      <c r="K93" s="10">
        <v>10014157.960000001</v>
      </c>
      <c r="L93" s="11">
        <f t="shared" si="18"/>
        <v>40056631.840000004</v>
      </c>
      <c r="M93" s="10">
        <v>136400.29</v>
      </c>
      <c r="N93" s="11">
        <f t="shared" si="19"/>
        <v>682001.45000000007</v>
      </c>
      <c r="O93" s="10"/>
      <c r="P93" s="11">
        <f t="shared" si="20"/>
        <v>0</v>
      </c>
      <c r="Q93" s="10"/>
      <c r="R93" s="11">
        <f t="shared" si="21"/>
        <v>0</v>
      </c>
      <c r="S93" s="10"/>
      <c r="T93" s="11">
        <f t="shared" si="22"/>
        <v>0</v>
      </c>
      <c r="U93" s="10">
        <v>972540.8</v>
      </c>
      <c r="V93" s="11">
        <f t="shared" si="13"/>
        <v>972540.8</v>
      </c>
      <c r="W93" s="10"/>
      <c r="X93" s="11">
        <f t="shared" si="23"/>
        <v>0</v>
      </c>
      <c r="Y93" s="12">
        <f t="shared" si="24"/>
        <v>11310196.91</v>
      </c>
      <c r="Z93" s="13">
        <f t="shared" si="25"/>
        <v>42646663.390000001</v>
      </c>
    </row>
    <row r="94" spans="1:26" x14ac:dyDescent="0.25">
      <c r="A94" s="9">
        <v>782700</v>
      </c>
      <c r="B94" s="9" t="s">
        <v>103</v>
      </c>
      <c r="C94" s="10"/>
      <c r="D94" s="11">
        <f t="shared" si="14"/>
        <v>0</v>
      </c>
      <c r="E94" s="10"/>
      <c r="F94" s="11">
        <f t="shared" si="15"/>
        <v>0</v>
      </c>
      <c r="G94" s="10"/>
      <c r="H94" s="11">
        <f t="shared" si="16"/>
        <v>0</v>
      </c>
      <c r="I94" s="10">
        <v>3168710.72</v>
      </c>
      <c r="J94" s="11">
        <f t="shared" si="17"/>
        <v>15843553.600000001</v>
      </c>
      <c r="K94" s="10">
        <v>26146335.859999999</v>
      </c>
      <c r="L94" s="11">
        <f t="shared" si="18"/>
        <v>104585343.44</v>
      </c>
      <c r="M94" s="10">
        <v>8205.98</v>
      </c>
      <c r="N94" s="11">
        <f t="shared" si="19"/>
        <v>41029.899999999994</v>
      </c>
      <c r="O94" s="10"/>
      <c r="P94" s="11">
        <f t="shared" si="20"/>
        <v>0</v>
      </c>
      <c r="Q94" s="10"/>
      <c r="R94" s="11">
        <f t="shared" si="21"/>
        <v>0</v>
      </c>
      <c r="S94" s="10"/>
      <c r="T94" s="11">
        <f t="shared" si="22"/>
        <v>0</v>
      </c>
      <c r="U94" s="10">
        <v>8722229.9499999993</v>
      </c>
      <c r="V94" s="11">
        <f t="shared" si="13"/>
        <v>8722229.9499999993</v>
      </c>
      <c r="W94" s="10"/>
      <c r="X94" s="11">
        <f t="shared" si="23"/>
        <v>0</v>
      </c>
      <c r="Y94" s="12">
        <f t="shared" si="24"/>
        <v>38045482.509999998</v>
      </c>
      <c r="Z94" s="13">
        <f t="shared" si="25"/>
        <v>129192156.89</v>
      </c>
    </row>
    <row r="95" spans="1:26" x14ac:dyDescent="0.25">
      <c r="A95" s="9">
        <v>782801</v>
      </c>
      <c r="B95" s="9" t="s">
        <v>104</v>
      </c>
      <c r="C95" s="10"/>
      <c r="D95" s="11">
        <f t="shared" si="14"/>
        <v>0</v>
      </c>
      <c r="E95" s="10"/>
      <c r="F95" s="11">
        <f t="shared" si="15"/>
        <v>0</v>
      </c>
      <c r="G95" s="10"/>
      <c r="H95" s="11">
        <f t="shared" si="16"/>
        <v>0</v>
      </c>
      <c r="I95" s="10">
        <v>4353469.24</v>
      </c>
      <c r="J95" s="11">
        <f t="shared" si="17"/>
        <v>21767346.200000003</v>
      </c>
      <c r="K95" s="10">
        <v>2230999.52</v>
      </c>
      <c r="L95" s="11">
        <f t="shared" si="18"/>
        <v>8923998.0800000001</v>
      </c>
      <c r="M95" s="10">
        <v>619958.02</v>
      </c>
      <c r="N95" s="11">
        <f t="shared" si="19"/>
        <v>3099790.1</v>
      </c>
      <c r="O95" s="10"/>
      <c r="P95" s="11">
        <f t="shared" si="20"/>
        <v>0</v>
      </c>
      <c r="Q95" s="10"/>
      <c r="R95" s="11">
        <f t="shared" si="21"/>
        <v>0</v>
      </c>
      <c r="S95" s="10"/>
      <c r="T95" s="11">
        <f t="shared" si="22"/>
        <v>0</v>
      </c>
      <c r="U95" s="10">
        <v>7494510.9500000002</v>
      </c>
      <c r="V95" s="11">
        <f t="shared" si="13"/>
        <v>7494510.9500000002</v>
      </c>
      <c r="W95" s="10"/>
      <c r="X95" s="11">
        <f t="shared" si="23"/>
        <v>0</v>
      </c>
      <c r="Y95" s="12">
        <f t="shared" si="24"/>
        <v>14698937.73</v>
      </c>
      <c r="Z95" s="13">
        <f t="shared" si="25"/>
        <v>41285645.330000006</v>
      </c>
    </row>
    <row r="96" spans="1:26" x14ac:dyDescent="0.25">
      <c r="A96" s="9">
        <v>782802</v>
      </c>
      <c r="B96" s="9" t="s">
        <v>105</v>
      </c>
      <c r="C96" s="10"/>
      <c r="D96" s="11">
        <f t="shared" si="14"/>
        <v>0</v>
      </c>
      <c r="E96" s="10"/>
      <c r="F96" s="11">
        <f t="shared" si="15"/>
        <v>0</v>
      </c>
      <c r="G96" s="10"/>
      <c r="H96" s="11">
        <f t="shared" si="16"/>
        <v>0</v>
      </c>
      <c r="I96" s="10">
        <v>4966952</v>
      </c>
      <c r="J96" s="11">
        <f t="shared" si="17"/>
        <v>24834760</v>
      </c>
      <c r="K96" s="10">
        <v>2861531.78</v>
      </c>
      <c r="L96" s="11">
        <f t="shared" si="18"/>
        <v>11446127.119999999</v>
      </c>
      <c r="M96" s="10">
        <v>172446.44</v>
      </c>
      <c r="N96" s="11">
        <f t="shared" si="19"/>
        <v>862232.2</v>
      </c>
      <c r="O96" s="10">
        <v>67854.850000000006</v>
      </c>
      <c r="P96" s="11">
        <f t="shared" si="20"/>
        <v>203564.55000000002</v>
      </c>
      <c r="Q96" s="10"/>
      <c r="R96" s="11">
        <f t="shared" si="21"/>
        <v>0</v>
      </c>
      <c r="S96" s="10"/>
      <c r="T96" s="11">
        <f t="shared" si="22"/>
        <v>0</v>
      </c>
      <c r="U96" s="10">
        <v>10637619.91</v>
      </c>
      <c r="V96" s="11">
        <f t="shared" si="13"/>
        <v>10637619.91</v>
      </c>
      <c r="W96" s="10"/>
      <c r="X96" s="11">
        <f t="shared" si="23"/>
        <v>0</v>
      </c>
      <c r="Y96" s="12">
        <f t="shared" si="24"/>
        <v>18706404.98</v>
      </c>
      <c r="Z96" s="13">
        <f t="shared" si="25"/>
        <v>47984303.780000001</v>
      </c>
    </row>
    <row r="97" spans="1:26" x14ac:dyDescent="0.25">
      <c r="A97" s="9">
        <v>783310</v>
      </c>
      <c r="B97" s="9" t="s">
        <v>106</v>
      </c>
      <c r="C97" s="10"/>
      <c r="D97" s="11">
        <f t="shared" si="14"/>
        <v>0</v>
      </c>
      <c r="E97" s="10"/>
      <c r="F97" s="11">
        <f t="shared" si="15"/>
        <v>0</v>
      </c>
      <c r="G97" s="10"/>
      <c r="H97" s="11">
        <f t="shared" si="16"/>
        <v>0</v>
      </c>
      <c r="I97" s="10">
        <v>295068.17</v>
      </c>
      <c r="J97" s="11">
        <f t="shared" si="17"/>
        <v>1475340.8499999999</v>
      </c>
      <c r="K97" s="10">
        <v>14161104.4</v>
      </c>
      <c r="L97" s="11">
        <f t="shared" si="18"/>
        <v>56644417.600000001</v>
      </c>
      <c r="M97" s="10">
        <v>111616.93</v>
      </c>
      <c r="N97" s="11">
        <f t="shared" si="19"/>
        <v>558084.64999999991</v>
      </c>
      <c r="O97" s="10"/>
      <c r="P97" s="11">
        <f t="shared" si="20"/>
        <v>0</v>
      </c>
      <c r="Q97" s="10"/>
      <c r="R97" s="11">
        <f t="shared" si="21"/>
        <v>0</v>
      </c>
      <c r="S97" s="10"/>
      <c r="T97" s="11">
        <f t="shared" si="22"/>
        <v>0</v>
      </c>
      <c r="U97" s="10">
        <v>1089331.06</v>
      </c>
      <c r="V97" s="11">
        <f t="shared" si="13"/>
        <v>1089331.06</v>
      </c>
      <c r="W97" s="10"/>
      <c r="X97" s="11">
        <f t="shared" si="23"/>
        <v>0</v>
      </c>
      <c r="Y97" s="12">
        <f t="shared" si="24"/>
        <v>15657120.560000001</v>
      </c>
      <c r="Z97" s="13">
        <f t="shared" si="25"/>
        <v>59767174.160000004</v>
      </c>
    </row>
    <row r="98" spans="1:26" x14ac:dyDescent="0.25">
      <c r="A98" s="9">
        <v>783330</v>
      </c>
      <c r="B98" s="9" t="s">
        <v>107</v>
      </c>
      <c r="C98" s="10"/>
      <c r="D98" s="11">
        <f t="shared" si="14"/>
        <v>0</v>
      </c>
      <c r="E98" s="10"/>
      <c r="F98" s="11">
        <f t="shared" si="15"/>
        <v>0</v>
      </c>
      <c r="G98" s="10"/>
      <c r="H98" s="11">
        <f t="shared" si="16"/>
        <v>0</v>
      </c>
      <c r="I98" s="10">
        <v>530473.91</v>
      </c>
      <c r="J98" s="11">
        <f t="shared" si="17"/>
        <v>2652369.5500000003</v>
      </c>
      <c r="K98" s="10">
        <v>16179291.1</v>
      </c>
      <c r="L98" s="11">
        <f t="shared" si="18"/>
        <v>64717164.399999999</v>
      </c>
      <c r="M98" s="10">
        <v>157803.78</v>
      </c>
      <c r="N98" s="11">
        <f t="shared" si="19"/>
        <v>789018.9</v>
      </c>
      <c r="O98" s="10"/>
      <c r="P98" s="11">
        <f t="shared" si="20"/>
        <v>0</v>
      </c>
      <c r="Q98" s="10"/>
      <c r="R98" s="11">
        <f t="shared" si="21"/>
        <v>0</v>
      </c>
      <c r="S98" s="10"/>
      <c r="T98" s="11">
        <f t="shared" si="22"/>
        <v>0</v>
      </c>
      <c r="U98" s="10">
        <v>1031593.31</v>
      </c>
      <c r="V98" s="11">
        <f t="shared" si="13"/>
        <v>1031593.31</v>
      </c>
      <c r="W98" s="10"/>
      <c r="X98" s="11">
        <f t="shared" si="23"/>
        <v>0</v>
      </c>
      <c r="Y98" s="12">
        <f t="shared" si="24"/>
        <v>17899162.099999998</v>
      </c>
      <c r="Z98" s="13">
        <f t="shared" si="25"/>
        <v>69190146.160000011</v>
      </c>
    </row>
    <row r="99" spans="1:26" x14ac:dyDescent="0.25">
      <c r="A99" s="9">
        <v>783601</v>
      </c>
      <c r="B99" s="9" t="s">
        <v>108</v>
      </c>
      <c r="C99" s="10">
        <v>30000</v>
      </c>
      <c r="D99" s="11">
        <f t="shared" si="14"/>
        <v>30000</v>
      </c>
      <c r="E99" s="10"/>
      <c r="F99" s="11">
        <f t="shared" si="15"/>
        <v>0</v>
      </c>
      <c r="G99" s="10"/>
      <c r="H99" s="11">
        <f t="shared" si="16"/>
        <v>0</v>
      </c>
      <c r="I99" s="10">
        <v>1438366.53</v>
      </c>
      <c r="J99" s="11">
        <f t="shared" si="17"/>
        <v>7191832.6500000004</v>
      </c>
      <c r="K99" s="10">
        <v>45923763.899999999</v>
      </c>
      <c r="L99" s="11">
        <f t="shared" si="18"/>
        <v>183695055.59999999</v>
      </c>
      <c r="M99" s="10">
        <v>727357.7</v>
      </c>
      <c r="N99" s="11">
        <f t="shared" si="19"/>
        <v>3636788.5</v>
      </c>
      <c r="O99" s="10"/>
      <c r="P99" s="11">
        <f t="shared" si="20"/>
        <v>0</v>
      </c>
      <c r="Q99" s="10"/>
      <c r="R99" s="11">
        <f t="shared" si="21"/>
        <v>0</v>
      </c>
      <c r="S99" s="10"/>
      <c r="T99" s="11">
        <f t="shared" si="22"/>
        <v>0</v>
      </c>
      <c r="U99" s="10">
        <v>4569841.97</v>
      </c>
      <c r="V99" s="11">
        <f t="shared" si="13"/>
        <v>4569841.97</v>
      </c>
      <c r="W99" s="10"/>
      <c r="X99" s="11">
        <f t="shared" si="23"/>
        <v>0</v>
      </c>
      <c r="Y99" s="12">
        <f t="shared" si="24"/>
        <v>52689330.100000001</v>
      </c>
      <c r="Z99" s="13">
        <f t="shared" si="25"/>
        <v>199123518.72</v>
      </c>
    </row>
    <row r="100" spans="1:26" x14ac:dyDescent="0.25">
      <c r="A100" s="9">
        <v>783602</v>
      </c>
      <c r="B100" s="9" t="s">
        <v>109</v>
      </c>
      <c r="C100" s="10"/>
      <c r="D100" s="11">
        <f t="shared" si="14"/>
        <v>0</v>
      </c>
      <c r="E100" s="10"/>
      <c r="F100" s="11">
        <f t="shared" si="15"/>
        <v>0</v>
      </c>
      <c r="G100" s="10"/>
      <c r="H100" s="11">
        <f t="shared" si="16"/>
        <v>0</v>
      </c>
      <c r="I100" s="10">
        <v>1315050</v>
      </c>
      <c r="J100" s="11">
        <f t="shared" si="17"/>
        <v>6575250</v>
      </c>
      <c r="K100" s="10">
        <v>1037849.53</v>
      </c>
      <c r="L100" s="11">
        <f t="shared" si="18"/>
        <v>4151398.12</v>
      </c>
      <c r="M100" s="10">
        <v>341424.24</v>
      </c>
      <c r="N100" s="11">
        <f t="shared" si="19"/>
        <v>1707121.2</v>
      </c>
      <c r="O100" s="10"/>
      <c r="P100" s="11">
        <f t="shared" si="20"/>
        <v>0</v>
      </c>
      <c r="Q100" s="10"/>
      <c r="R100" s="11">
        <f t="shared" si="21"/>
        <v>0</v>
      </c>
      <c r="S100" s="10"/>
      <c r="T100" s="11">
        <f t="shared" si="22"/>
        <v>0</v>
      </c>
      <c r="U100" s="10">
        <v>3394651.24</v>
      </c>
      <c r="V100" s="11">
        <f t="shared" si="13"/>
        <v>3394651.24</v>
      </c>
      <c r="W100" s="10"/>
      <c r="X100" s="11">
        <f t="shared" si="23"/>
        <v>0</v>
      </c>
      <c r="Y100" s="12">
        <f t="shared" si="24"/>
        <v>6088975.0100000007</v>
      </c>
      <c r="Z100" s="13">
        <f t="shared" si="25"/>
        <v>15828420.560000001</v>
      </c>
    </row>
    <row r="101" spans="1:26" x14ac:dyDescent="0.25">
      <c r="A101" s="9">
        <v>783701</v>
      </c>
      <c r="B101" s="9" t="s">
        <v>110</v>
      </c>
      <c r="C101" s="10"/>
      <c r="D101" s="11">
        <f t="shared" si="14"/>
        <v>0</v>
      </c>
      <c r="E101" s="10"/>
      <c r="F101" s="11">
        <f t="shared" si="15"/>
        <v>0</v>
      </c>
      <c r="G101" s="10"/>
      <c r="H101" s="11">
        <f t="shared" si="16"/>
        <v>0</v>
      </c>
      <c r="I101" s="10">
        <v>559278.09</v>
      </c>
      <c r="J101" s="11">
        <f t="shared" si="17"/>
        <v>2796390.4499999997</v>
      </c>
      <c r="K101" s="10">
        <v>56037072.100000001</v>
      </c>
      <c r="L101" s="11">
        <f t="shared" si="18"/>
        <v>224148288.40000001</v>
      </c>
      <c r="M101" s="10">
        <v>10169.93</v>
      </c>
      <c r="N101" s="11">
        <f t="shared" si="19"/>
        <v>50849.65</v>
      </c>
      <c r="O101" s="10"/>
      <c r="P101" s="11">
        <f t="shared" si="20"/>
        <v>0</v>
      </c>
      <c r="Q101" s="10"/>
      <c r="R101" s="11">
        <f t="shared" si="21"/>
        <v>0</v>
      </c>
      <c r="S101" s="10"/>
      <c r="T101" s="11">
        <f t="shared" si="22"/>
        <v>0</v>
      </c>
      <c r="U101" s="10">
        <v>8805865.4100000001</v>
      </c>
      <c r="V101" s="11">
        <f t="shared" si="13"/>
        <v>8805865.4100000001</v>
      </c>
      <c r="W101" s="10"/>
      <c r="X101" s="11">
        <f t="shared" si="23"/>
        <v>0</v>
      </c>
      <c r="Y101" s="12">
        <f t="shared" si="24"/>
        <v>65412385.530000001</v>
      </c>
      <c r="Z101" s="13">
        <f t="shared" si="25"/>
        <v>235801393.91</v>
      </c>
    </row>
    <row r="102" spans="1:26" x14ac:dyDescent="0.25">
      <c r="A102" s="9">
        <v>783702</v>
      </c>
      <c r="B102" s="9" t="s">
        <v>111</v>
      </c>
      <c r="C102" s="10"/>
      <c r="D102" s="11">
        <f t="shared" si="14"/>
        <v>0</v>
      </c>
      <c r="E102" s="10"/>
      <c r="F102" s="11">
        <f t="shared" si="15"/>
        <v>0</v>
      </c>
      <c r="G102" s="10"/>
      <c r="H102" s="11">
        <f t="shared" si="16"/>
        <v>0</v>
      </c>
      <c r="I102" s="10">
        <v>881669.02</v>
      </c>
      <c r="J102" s="11">
        <f t="shared" si="17"/>
        <v>4408345.0999999996</v>
      </c>
      <c r="K102" s="10">
        <v>49882426.890000001</v>
      </c>
      <c r="L102" s="11">
        <f t="shared" si="18"/>
        <v>199529707.56</v>
      </c>
      <c r="M102" s="10">
        <v>1548.99</v>
      </c>
      <c r="N102" s="11">
        <f t="shared" si="19"/>
        <v>7744.95</v>
      </c>
      <c r="O102" s="10"/>
      <c r="P102" s="11">
        <f t="shared" si="20"/>
        <v>0</v>
      </c>
      <c r="Q102" s="10"/>
      <c r="R102" s="11">
        <f t="shared" si="21"/>
        <v>0</v>
      </c>
      <c r="S102" s="10"/>
      <c r="T102" s="11">
        <f t="shared" si="22"/>
        <v>0</v>
      </c>
      <c r="U102" s="10">
        <v>4956204.13</v>
      </c>
      <c r="V102" s="11">
        <f t="shared" si="13"/>
        <v>4956204.13</v>
      </c>
      <c r="W102" s="10">
        <v>0</v>
      </c>
      <c r="X102" s="11">
        <f t="shared" si="23"/>
        <v>0</v>
      </c>
      <c r="Y102" s="12">
        <f t="shared" si="24"/>
        <v>55721849.030000009</v>
      </c>
      <c r="Z102" s="13">
        <f t="shared" si="25"/>
        <v>208902001.73999998</v>
      </c>
    </row>
    <row r="103" spans="1:26" x14ac:dyDescent="0.25">
      <c r="A103" s="9">
        <v>783800</v>
      </c>
      <c r="B103" s="9" t="s">
        <v>112</v>
      </c>
      <c r="C103" s="10"/>
      <c r="D103" s="11">
        <f t="shared" si="14"/>
        <v>0</v>
      </c>
      <c r="E103" s="10">
        <v>828875.69</v>
      </c>
      <c r="F103" s="11">
        <f t="shared" si="15"/>
        <v>828875.69</v>
      </c>
      <c r="G103" s="10"/>
      <c r="H103" s="11">
        <f t="shared" si="16"/>
        <v>0</v>
      </c>
      <c r="I103" s="10">
        <v>2970106.16</v>
      </c>
      <c r="J103" s="11">
        <f t="shared" si="17"/>
        <v>14850530.800000001</v>
      </c>
      <c r="K103" s="10">
        <v>38753.85</v>
      </c>
      <c r="L103" s="11">
        <f t="shared" si="18"/>
        <v>155015.4</v>
      </c>
      <c r="M103" s="10">
        <v>662301.87</v>
      </c>
      <c r="N103" s="11">
        <f t="shared" si="19"/>
        <v>3311509.35</v>
      </c>
      <c r="O103" s="10"/>
      <c r="P103" s="11">
        <f t="shared" si="20"/>
        <v>0</v>
      </c>
      <c r="Q103" s="10"/>
      <c r="R103" s="11">
        <f t="shared" si="21"/>
        <v>0</v>
      </c>
      <c r="S103" s="10"/>
      <c r="T103" s="11">
        <f t="shared" si="22"/>
        <v>0</v>
      </c>
      <c r="U103" s="10">
        <v>9797530.9700000007</v>
      </c>
      <c r="V103" s="11">
        <f t="shared" si="13"/>
        <v>9797530.9700000007</v>
      </c>
      <c r="W103" s="10"/>
      <c r="X103" s="11">
        <f t="shared" si="23"/>
        <v>0</v>
      </c>
      <c r="Y103" s="12">
        <f t="shared" si="24"/>
        <v>14297568.540000001</v>
      </c>
      <c r="Z103" s="13">
        <f t="shared" si="25"/>
        <v>28943462.210000001</v>
      </c>
    </row>
    <row r="104" spans="1:26" x14ac:dyDescent="0.25">
      <c r="A104" s="9">
        <v>783810</v>
      </c>
      <c r="B104" s="9" t="s">
        <v>113</v>
      </c>
      <c r="C104" s="10"/>
      <c r="D104" s="11">
        <f t="shared" si="14"/>
        <v>0</v>
      </c>
      <c r="E104" s="10">
        <v>1023880.94</v>
      </c>
      <c r="F104" s="11">
        <f t="shared" si="15"/>
        <v>1023880.94</v>
      </c>
      <c r="G104" s="10"/>
      <c r="H104" s="11">
        <f t="shared" si="16"/>
        <v>0</v>
      </c>
      <c r="I104" s="10">
        <v>5544603.4900000002</v>
      </c>
      <c r="J104" s="11">
        <f t="shared" si="17"/>
        <v>27723017.450000003</v>
      </c>
      <c r="K104" s="10">
        <v>2535404.29</v>
      </c>
      <c r="L104" s="11">
        <f t="shared" si="18"/>
        <v>10141617.16</v>
      </c>
      <c r="M104" s="10">
        <v>238013.51</v>
      </c>
      <c r="N104" s="11">
        <f t="shared" si="19"/>
        <v>1190067.55</v>
      </c>
      <c r="O104" s="10">
        <v>58043.35</v>
      </c>
      <c r="P104" s="11">
        <f t="shared" si="20"/>
        <v>174130.05</v>
      </c>
      <c r="Q104" s="10"/>
      <c r="R104" s="11">
        <f t="shared" si="21"/>
        <v>0</v>
      </c>
      <c r="S104" s="10"/>
      <c r="T104" s="11">
        <f t="shared" si="22"/>
        <v>0</v>
      </c>
      <c r="U104" s="10">
        <v>5460070.9400000004</v>
      </c>
      <c r="V104" s="11">
        <f t="shared" si="13"/>
        <v>5460070.9400000004</v>
      </c>
      <c r="W104" s="10"/>
      <c r="X104" s="11">
        <f t="shared" si="23"/>
        <v>0</v>
      </c>
      <c r="Y104" s="12">
        <f t="shared" si="24"/>
        <v>14860016.52</v>
      </c>
      <c r="Z104" s="13">
        <f t="shared" si="25"/>
        <v>45712784.089999996</v>
      </c>
    </row>
    <row r="105" spans="1:26" x14ac:dyDescent="0.25">
      <c r="A105" s="9">
        <v>784311</v>
      </c>
      <c r="B105" s="9" t="s">
        <v>114</v>
      </c>
      <c r="C105" s="10"/>
      <c r="D105" s="11">
        <f t="shared" si="14"/>
        <v>0</v>
      </c>
      <c r="E105" s="10"/>
      <c r="F105" s="11">
        <f t="shared" si="15"/>
        <v>0</v>
      </c>
      <c r="G105" s="10"/>
      <c r="H105" s="11">
        <f t="shared" si="16"/>
        <v>0</v>
      </c>
      <c r="I105" s="10">
        <v>323420.08</v>
      </c>
      <c r="J105" s="11">
        <f t="shared" si="17"/>
        <v>1617100.4000000001</v>
      </c>
      <c r="K105" s="10">
        <v>1389081.92</v>
      </c>
      <c r="L105" s="11">
        <f t="shared" si="18"/>
        <v>5556327.6799999997</v>
      </c>
      <c r="M105" s="10">
        <v>66704.66</v>
      </c>
      <c r="N105" s="11">
        <f t="shared" si="19"/>
        <v>333523.30000000005</v>
      </c>
      <c r="O105" s="10"/>
      <c r="P105" s="11">
        <f t="shared" si="20"/>
        <v>0</v>
      </c>
      <c r="Q105" s="10"/>
      <c r="R105" s="11">
        <f t="shared" si="21"/>
        <v>0</v>
      </c>
      <c r="S105" s="10"/>
      <c r="T105" s="11">
        <f t="shared" si="22"/>
        <v>0</v>
      </c>
      <c r="U105" s="10">
        <v>802047.47</v>
      </c>
      <c r="V105" s="11">
        <f t="shared" si="13"/>
        <v>802047.47</v>
      </c>
      <c r="W105" s="10"/>
      <c r="X105" s="11">
        <f t="shared" si="23"/>
        <v>0</v>
      </c>
      <c r="Y105" s="12">
        <f t="shared" si="24"/>
        <v>2581254.13</v>
      </c>
      <c r="Z105" s="13">
        <f t="shared" si="25"/>
        <v>8308998.8499999996</v>
      </c>
    </row>
    <row r="106" spans="1:26" x14ac:dyDescent="0.25">
      <c r="A106" s="9">
        <v>784312</v>
      </c>
      <c r="B106" s="9" t="s">
        <v>115</v>
      </c>
      <c r="C106" s="10"/>
      <c r="D106" s="11">
        <f t="shared" si="14"/>
        <v>0</v>
      </c>
      <c r="E106" s="10"/>
      <c r="F106" s="11">
        <f t="shared" si="15"/>
        <v>0</v>
      </c>
      <c r="G106" s="10"/>
      <c r="H106" s="11">
        <f t="shared" si="16"/>
        <v>0</v>
      </c>
      <c r="I106" s="10">
        <v>312606.8</v>
      </c>
      <c r="J106" s="11">
        <f t="shared" si="17"/>
        <v>1563034</v>
      </c>
      <c r="K106" s="10">
        <v>6443438.2000000002</v>
      </c>
      <c r="L106" s="11">
        <f t="shared" si="18"/>
        <v>25773752.800000001</v>
      </c>
      <c r="M106" s="10">
        <v>10102.92</v>
      </c>
      <c r="N106" s="11">
        <f t="shared" si="19"/>
        <v>50514.6</v>
      </c>
      <c r="O106" s="10"/>
      <c r="P106" s="11">
        <f t="shared" si="20"/>
        <v>0</v>
      </c>
      <c r="Q106" s="10"/>
      <c r="R106" s="11">
        <f t="shared" si="21"/>
        <v>0</v>
      </c>
      <c r="S106" s="10"/>
      <c r="T106" s="11">
        <f t="shared" si="22"/>
        <v>0</v>
      </c>
      <c r="U106" s="10">
        <v>656287.43000000005</v>
      </c>
      <c r="V106" s="11">
        <f t="shared" si="13"/>
        <v>656287.43000000005</v>
      </c>
      <c r="W106" s="10"/>
      <c r="X106" s="11">
        <f t="shared" si="23"/>
        <v>0</v>
      </c>
      <c r="Y106" s="12">
        <f t="shared" si="24"/>
        <v>7422435.3499999996</v>
      </c>
      <c r="Z106" s="13">
        <f t="shared" si="25"/>
        <v>28043588.830000002</v>
      </c>
    </row>
    <row r="107" spans="1:26" x14ac:dyDescent="0.25">
      <c r="A107" s="9">
        <v>784320</v>
      </c>
      <c r="B107" s="9" t="s">
        <v>116</v>
      </c>
      <c r="C107" s="10"/>
      <c r="D107" s="11">
        <f t="shared" si="14"/>
        <v>0</v>
      </c>
      <c r="E107" s="10"/>
      <c r="F107" s="11">
        <f t="shared" si="15"/>
        <v>0</v>
      </c>
      <c r="G107" s="10"/>
      <c r="H107" s="11">
        <f t="shared" si="16"/>
        <v>0</v>
      </c>
      <c r="I107" s="10">
        <v>419524.61</v>
      </c>
      <c r="J107" s="11">
        <f t="shared" si="17"/>
        <v>2097623.0499999998</v>
      </c>
      <c r="K107" s="10">
        <v>17500982.379999999</v>
      </c>
      <c r="L107" s="11">
        <f t="shared" si="18"/>
        <v>70003929.519999996</v>
      </c>
      <c r="M107" s="10">
        <v>17306.48</v>
      </c>
      <c r="N107" s="11">
        <f t="shared" si="19"/>
        <v>86532.4</v>
      </c>
      <c r="O107" s="10"/>
      <c r="P107" s="11">
        <f t="shared" si="20"/>
        <v>0</v>
      </c>
      <c r="Q107" s="10"/>
      <c r="R107" s="11">
        <f t="shared" si="21"/>
        <v>0</v>
      </c>
      <c r="S107" s="10"/>
      <c r="T107" s="11">
        <f t="shared" si="22"/>
        <v>0</v>
      </c>
      <c r="U107" s="10">
        <v>961911.63</v>
      </c>
      <c r="V107" s="11">
        <f t="shared" si="13"/>
        <v>961911.63</v>
      </c>
      <c r="W107" s="10"/>
      <c r="X107" s="11">
        <f t="shared" si="23"/>
        <v>0</v>
      </c>
      <c r="Y107" s="12">
        <f t="shared" si="24"/>
        <v>18899725.099999998</v>
      </c>
      <c r="Z107" s="13">
        <f t="shared" si="25"/>
        <v>73149996.599999994</v>
      </c>
    </row>
    <row r="108" spans="1:26" x14ac:dyDescent="0.25">
      <c r="A108" s="9">
        <v>784330</v>
      </c>
      <c r="B108" s="9" t="s">
        <v>117</v>
      </c>
      <c r="C108" s="10"/>
      <c r="D108" s="11">
        <f t="shared" si="14"/>
        <v>0</v>
      </c>
      <c r="E108" s="10"/>
      <c r="F108" s="11">
        <f t="shared" si="15"/>
        <v>0</v>
      </c>
      <c r="G108" s="10"/>
      <c r="H108" s="11">
        <f t="shared" si="16"/>
        <v>0</v>
      </c>
      <c r="I108" s="10">
        <v>1023301.13</v>
      </c>
      <c r="J108" s="11">
        <f t="shared" si="17"/>
        <v>5116505.6500000004</v>
      </c>
      <c r="K108" s="10">
        <v>5696827.4199999999</v>
      </c>
      <c r="L108" s="11">
        <f t="shared" si="18"/>
        <v>22787309.68</v>
      </c>
      <c r="M108" s="10">
        <v>11127.15</v>
      </c>
      <c r="N108" s="11">
        <f t="shared" si="19"/>
        <v>55635.75</v>
      </c>
      <c r="O108" s="10"/>
      <c r="P108" s="11">
        <f t="shared" si="20"/>
        <v>0</v>
      </c>
      <c r="Q108" s="10"/>
      <c r="R108" s="11">
        <f t="shared" si="21"/>
        <v>0</v>
      </c>
      <c r="S108" s="10"/>
      <c r="T108" s="11">
        <f t="shared" si="22"/>
        <v>0</v>
      </c>
      <c r="U108" s="10">
        <v>708134.61</v>
      </c>
      <c r="V108" s="11">
        <f t="shared" si="13"/>
        <v>708134.61</v>
      </c>
      <c r="W108" s="10"/>
      <c r="X108" s="11">
        <f t="shared" si="23"/>
        <v>0</v>
      </c>
      <c r="Y108" s="12">
        <f t="shared" si="24"/>
        <v>7439390.3100000005</v>
      </c>
      <c r="Z108" s="13">
        <f t="shared" si="25"/>
        <v>28667585.689999998</v>
      </c>
    </row>
    <row r="109" spans="1:26" x14ac:dyDescent="0.25">
      <c r="A109" s="9">
        <v>784700</v>
      </c>
      <c r="B109" s="9" t="s">
        <v>118</v>
      </c>
      <c r="C109" s="10"/>
      <c r="D109" s="11">
        <f t="shared" si="14"/>
        <v>0</v>
      </c>
      <c r="E109" s="10"/>
      <c r="F109" s="11">
        <f t="shared" si="15"/>
        <v>0</v>
      </c>
      <c r="G109" s="10"/>
      <c r="H109" s="11">
        <f t="shared" si="16"/>
        <v>0</v>
      </c>
      <c r="I109" s="10">
        <v>841161.69</v>
      </c>
      <c r="J109" s="11">
        <f t="shared" si="17"/>
        <v>4205808.4499999993</v>
      </c>
      <c r="K109" s="10">
        <v>13560052.289999999</v>
      </c>
      <c r="L109" s="11">
        <f t="shared" si="18"/>
        <v>54240209.159999996</v>
      </c>
      <c r="M109" s="10">
        <v>32592.720000000001</v>
      </c>
      <c r="N109" s="11">
        <f t="shared" si="19"/>
        <v>162963.6</v>
      </c>
      <c r="O109" s="10"/>
      <c r="P109" s="11">
        <f t="shared" si="20"/>
        <v>0</v>
      </c>
      <c r="Q109" s="10"/>
      <c r="R109" s="11">
        <f t="shared" si="21"/>
        <v>0</v>
      </c>
      <c r="S109" s="10"/>
      <c r="T109" s="11">
        <f t="shared" si="22"/>
        <v>0</v>
      </c>
      <c r="U109" s="10">
        <v>7535249.6399999997</v>
      </c>
      <c r="V109" s="11">
        <f t="shared" si="13"/>
        <v>7535249.6399999997</v>
      </c>
      <c r="W109" s="10"/>
      <c r="X109" s="11">
        <f t="shared" si="23"/>
        <v>0</v>
      </c>
      <c r="Y109" s="12">
        <f t="shared" si="24"/>
        <v>21969056.34</v>
      </c>
      <c r="Z109" s="13">
        <f t="shared" si="25"/>
        <v>66144230.850000001</v>
      </c>
    </row>
    <row r="110" spans="1:26" x14ac:dyDescent="0.25">
      <c r="A110" s="9">
        <v>784800</v>
      </c>
      <c r="B110" s="9" t="s">
        <v>119</v>
      </c>
      <c r="C110" s="10"/>
      <c r="D110" s="11">
        <f t="shared" si="14"/>
        <v>0</v>
      </c>
      <c r="E110" s="10"/>
      <c r="F110" s="11">
        <f t="shared" si="15"/>
        <v>0</v>
      </c>
      <c r="G110" s="10"/>
      <c r="H110" s="11">
        <f t="shared" si="16"/>
        <v>0</v>
      </c>
      <c r="I110" s="10">
        <v>6738546.5</v>
      </c>
      <c r="J110" s="11">
        <f t="shared" si="17"/>
        <v>33692732.5</v>
      </c>
      <c r="K110" s="10">
        <v>185.14</v>
      </c>
      <c r="L110" s="11">
        <f t="shared" si="18"/>
        <v>740.56</v>
      </c>
      <c r="M110" s="10">
        <v>80485.22</v>
      </c>
      <c r="N110" s="11">
        <f t="shared" si="19"/>
        <v>402426.1</v>
      </c>
      <c r="O110" s="10"/>
      <c r="P110" s="11">
        <f t="shared" si="20"/>
        <v>0</v>
      </c>
      <c r="Q110" s="10"/>
      <c r="R110" s="11">
        <f t="shared" si="21"/>
        <v>0</v>
      </c>
      <c r="S110" s="10"/>
      <c r="T110" s="11">
        <f t="shared" si="22"/>
        <v>0</v>
      </c>
      <c r="U110" s="10">
        <v>9195321.6500000004</v>
      </c>
      <c r="V110" s="11">
        <f t="shared" si="13"/>
        <v>9195321.6500000004</v>
      </c>
      <c r="W110" s="10"/>
      <c r="X110" s="11">
        <f t="shared" si="23"/>
        <v>0</v>
      </c>
      <c r="Y110" s="12">
        <f t="shared" si="24"/>
        <v>16014538.51</v>
      </c>
      <c r="Z110" s="13">
        <f t="shared" si="25"/>
        <v>43291220.810000002</v>
      </c>
    </row>
    <row r="111" spans="1:26" x14ac:dyDescent="0.25">
      <c r="A111" s="9">
        <v>784810</v>
      </c>
      <c r="B111" s="9" t="s">
        <v>120</v>
      </c>
      <c r="C111" s="10"/>
      <c r="D111" s="11">
        <f t="shared" si="14"/>
        <v>0</v>
      </c>
      <c r="E111" s="10">
        <v>1481372.46</v>
      </c>
      <c r="F111" s="11">
        <f t="shared" si="15"/>
        <v>1481372.46</v>
      </c>
      <c r="G111" s="10">
        <v>2280000</v>
      </c>
      <c r="H111" s="11">
        <f t="shared" si="16"/>
        <v>4560000</v>
      </c>
      <c r="I111" s="10">
        <v>14656789.449999999</v>
      </c>
      <c r="J111" s="11">
        <f t="shared" si="17"/>
        <v>73283947.25</v>
      </c>
      <c r="K111" s="10">
        <v>3687788.33</v>
      </c>
      <c r="L111" s="11">
        <f t="shared" si="18"/>
        <v>14751153.32</v>
      </c>
      <c r="M111" s="10">
        <v>986826.72</v>
      </c>
      <c r="N111" s="11">
        <f t="shared" si="19"/>
        <v>4934133.5999999996</v>
      </c>
      <c r="O111" s="10">
        <v>532245.41</v>
      </c>
      <c r="P111" s="11">
        <f t="shared" si="20"/>
        <v>1596736.23</v>
      </c>
      <c r="Q111" s="10"/>
      <c r="R111" s="11">
        <f t="shared" si="21"/>
        <v>0</v>
      </c>
      <c r="S111" s="10"/>
      <c r="T111" s="11">
        <f t="shared" si="22"/>
        <v>0</v>
      </c>
      <c r="U111" s="10">
        <v>26551103.52</v>
      </c>
      <c r="V111" s="11">
        <f t="shared" si="13"/>
        <v>26551103.52</v>
      </c>
      <c r="W111" s="10"/>
      <c r="X111" s="11">
        <f t="shared" si="23"/>
        <v>0</v>
      </c>
      <c r="Y111" s="12">
        <f t="shared" si="24"/>
        <v>50176125.890000001</v>
      </c>
      <c r="Z111" s="13">
        <f t="shared" si="25"/>
        <v>127158446.38</v>
      </c>
    </row>
    <row r="112" spans="1:26" x14ac:dyDescent="0.25">
      <c r="A112" s="9">
        <v>785340</v>
      </c>
      <c r="B112" s="9" t="s">
        <v>121</v>
      </c>
      <c r="C112" s="10"/>
      <c r="D112" s="11">
        <f t="shared" si="14"/>
        <v>0</v>
      </c>
      <c r="E112" s="10">
        <v>499339.4</v>
      </c>
      <c r="F112" s="11">
        <f t="shared" si="15"/>
        <v>499339.4</v>
      </c>
      <c r="G112" s="10"/>
      <c r="H112" s="11">
        <f t="shared" si="16"/>
        <v>0</v>
      </c>
      <c r="I112" s="10">
        <v>989306.99</v>
      </c>
      <c r="J112" s="11">
        <f t="shared" si="17"/>
        <v>4946534.95</v>
      </c>
      <c r="K112" s="10">
        <v>94829.18</v>
      </c>
      <c r="L112" s="11">
        <f t="shared" si="18"/>
        <v>379316.72</v>
      </c>
      <c r="M112" s="10">
        <v>67017.2</v>
      </c>
      <c r="N112" s="11">
        <f t="shared" si="19"/>
        <v>335086</v>
      </c>
      <c r="O112" s="10"/>
      <c r="P112" s="11">
        <f t="shared" si="20"/>
        <v>0</v>
      </c>
      <c r="Q112" s="10"/>
      <c r="R112" s="11">
        <f t="shared" si="21"/>
        <v>0</v>
      </c>
      <c r="S112" s="10"/>
      <c r="T112" s="11">
        <f t="shared" si="22"/>
        <v>0</v>
      </c>
      <c r="U112" s="10">
        <v>966552.85</v>
      </c>
      <c r="V112" s="11">
        <f t="shared" si="13"/>
        <v>966552.85</v>
      </c>
      <c r="W112" s="10"/>
      <c r="X112" s="11">
        <f t="shared" si="23"/>
        <v>0</v>
      </c>
      <c r="Y112" s="12">
        <f t="shared" si="24"/>
        <v>2617045.62</v>
      </c>
      <c r="Z112" s="13">
        <f t="shared" si="25"/>
        <v>7126829.9199999999</v>
      </c>
    </row>
    <row r="113" spans="1:26" x14ac:dyDescent="0.25">
      <c r="A113" s="9">
        <v>785341</v>
      </c>
      <c r="B113" s="9" t="s">
        <v>122</v>
      </c>
      <c r="C113" s="10"/>
      <c r="D113" s="11">
        <f t="shared" si="14"/>
        <v>0</v>
      </c>
      <c r="E113" s="10">
        <v>8327.5</v>
      </c>
      <c r="F113" s="11">
        <f t="shared" si="15"/>
        <v>8327.5</v>
      </c>
      <c r="G113" s="10"/>
      <c r="H113" s="11">
        <f t="shared" si="16"/>
        <v>0</v>
      </c>
      <c r="I113" s="10">
        <v>179463.82</v>
      </c>
      <c r="J113" s="11">
        <f t="shared" si="17"/>
        <v>897319.10000000009</v>
      </c>
      <c r="K113" s="10">
        <v>49640.22</v>
      </c>
      <c r="L113" s="11">
        <f t="shared" si="18"/>
        <v>198560.88</v>
      </c>
      <c r="M113" s="10">
        <v>10713.69</v>
      </c>
      <c r="N113" s="11">
        <f t="shared" si="19"/>
        <v>53568.450000000004</v>
      </c>
      <c r="O113" s="10"/>
      <c r="P113" s="11">
        <f t="shared" si="20"/>
        <v>0</v>
      </c>
      <c r="Q113" s="10"/>
      <c r="R113" s="11">
        <f t="shared" si="21"/>
        <v>0</v>
      </c>
      <c r="S113" s="10"/>
      <c r="T113" s="11">
        <f t="shared" si="22"/>
        <v>0</v>
      </c>
      <c r="U113" s="10">
        <v>261223.52</v>
      </c>
      <c r="V113" s="11">
        <f t="shared" si="13"/>
        <v>261223.52</v>
      </c>
      <c r="W113" s="10"/>
      <c r="X113" s="11">
        <f t="shared" si="23"/>
        <v>0</v>
      </c>
      <c r="Y113" s="12">
        <f t="shared" si="24"/>
        <v>509368.75</v>
      </c>
      <c r="Z113" s="13">
        <f t="shared" si="25"/>
        <v>1418999.45</v>
      </c>
    </row>
    <row r="114" spans="1:26" x14ac:dyDescent="0.25">
      <c r="A114" s="9">
        <v>785342</v>
      </c>
      <c r="B114" s="9" t="s">
        <v>123</v>
      </c>
      <c r="C114" s="10"/>
      <c r="D114" s="11">
        <f t="shared" si="14"/>
        <v>0</v>
      </c>
      <c r="E114" s="10"/>
      <c r="F114" s="11">
        <f t="shared" si="15"/>
        <v>0</v>
      </c>
      <c r="G114" s="10"/>
      <c r="H114" s="11">
        <f t="shared" si="16"/>
        <v>0</v>
      </c>
      <c r="I114" s="10">
        <v>268886.12</v>
      </c>
      <c r="J114" s="11">
        <f t="shared" si="17"/>
        <v>1344430.6</v>
      </c>
      <c r="K114" s="10">
        <v>2149931.4700000002</v>
      </c>
      <c r="L114" s="11">
        <f t="shared" si="18"/>
        <v>8599725.8800000008</v>
      </c>
      <c r="M114" s="10">
        <v>31963.83</v>
      </c>
      <c r="N114" s="11">
        <f t="shared" si="19"/>
        <v>159819.15000000002</v>
      </c>
      <c r="O114" s="10"/>
      <c r="P114" s="11">
        <f t="shared" si="20"/>
        <v>0</v>
      </c>
      <c r="Q114" s="10"/>
      <c r="R114" s="11">
        <f t="shared" si="21"/>
        <v>0</v>
      </c>
      <c r="S114" s="10"/>
      <c r="T114" s="11">
        <f t="shared" si="22"/>
        <v>0</v>
      </c>
      <c r="U114" s="10">
        <v>561916.71</v>
      </c>
      <c r="V114" s="11">
        <f t="shared" si="13"/>
        <v>561916.71</v>
      </c>
      <c r="W114" s="10"/>
      <c r="X114" s="11">
        <f t="shared" si="23"/>
        <v>0</v>
      </c>
      <c r="Y114" s="12">
        <f t="shared" si="24"/>
        <v>3012698.1300000004</v>
      </c>
      <c r="Z114" s="13">
        <f t="shared" si="25"/>
        <v>10665892.34</v>
      </c>
    </row>
    <row r="115" spans="1:26" x14ac:dyDescent="0.25">
      <c r="A115" s="9">
        <v>785344</v>
      </c>
      <c r="B115" s="9" t="s">
        <v>124</v>
      </c>
      <c r="C115" s="10"/>
      <c r="D115" s="11">
        <f t="shared" si="14"/>
        <v>0</v>
      </c>
      <c r="E115" s="10"/>
      <c r="F115" s="11">
        <f t="shared" si="15"/>
        <v>0</v>
      </c>
      <c r="G115" s="10"/>
      <c r="H115" s="11">
        <f t="shared" si="16"/>
        <v>0</v>
      </c>
      <c r="I115" s="10">
        <v>254007.55</v>
      </c>
      <c r="J115" s="11">
        <f t="shared" si="17"/>
        <v>1270037.75</v>
      </c>
      <c r="K115" s="10">
        <v>4716315.62</v>
      </c>
      <c r="L115" s="11">
        <f t="shared" si="18"/>
        <v>18865262.48</v>
      </c>
      <c r="M115" s="10">
        <v>10897.1</v>
      </c>
      <c r="N115" s="11">
        <f t="shared" si="19"/>
        <v>54485.5</v>
      </c>
      <c r="O115" s="10"/>
      <c r="P115" s="11">
        <f t="shared" si="20"/>
        <v>0</v>
      </c>
      <c r="Q115" s="10"/>
      <c r="R115" s="11">
        <f t="shared" si="21"/>
        <v>0</v>
      </c>
      <c r="S115" s="10"/>
      <c r="T115" s="11">
        <f t="shared" si="22"/>
        <v>0</v>
      </c>
      <c r="U115" s="10">
        <v>736395.85</v>
      </c>
      <c r="V115" s="11">
        <f t="shared" si="13"/>
        <v>736395.85</v>
      </c>
      <c r="W115" s="10"/>
      <c r="X115" s="11">
        <f t="shared" si="23"/>
        <v>0</v>
      </c>
      <c r="Y115" s="12">
        <f t="shared" si="24"/>
        <v>5717616.1199999992</v>
      </c>
      <c r="Z115" s="13">
        <f t="shared" si="25"/>
        <v>20926181.580000002</v>
      </c>
    </row>
    <row r="116" spans="1:26" x14ac:dyDescent="0.25">
      <c r="A116" s="9">
        <v>785350</v>
      </c>
      <c r="B116" s="9" t="s">
        <v>125</v>
      </c>
      <c r="C116" s="10"/>
      <c r="D116" s="11">
        <f t="shared" si="14"/>
        <v>0</v>
      </c>
      <c r="E116" s="10"/>
      <c r="F116" s="11">
        <f t="shared" si="15"/>
        <v>0</v>
      </c>
      <c r="G116" s="10"/>
      <c r="H116" s="11">
        <f t="shared" si="16"/>
        <v>0</v>
      </c>
      <c r="I116" s="10">
        <v>389787.04</v>
      </c>
      <c r="J116" s="11">
        <f t="shared" si="17"/>
        <v>1948935.2</v>
      </c>
      <c r="K116" s="10">
        <v>6244633.2999999998</v>
      </c>
      <c r="L116" s="11">
        <f t="shared" si="18"/>
        <v>24978533.199999999</v>
      </c>
      <c r="M116" s="10">
        <v>30127.63</v>
      </c>
      <c r="N116" s="11">
        <f t="shared" si="19"/>
        <v>150638.15</v>
      </c>
      <c r="O116" s="10"/>
      <c r="P116" s="11">
        <f t="shared" si="20"/>
        <v>0</v>
      </c>
      <c r="Q116" s="10"/>
      <c r="R116" s="11">
        <f t="shared" si="21"/>
        <v>0</v>
      </c>
      <c r="S116" s="10"/>
      <c r="T116" s="11">
        <f t="shared" si="22"/>
        <v>0</v>
      </c>
      <c r="U116" s="10">
        <v>614158.17000000004</v>
      </c>
      <c r="V116" s="11">
        <f t="shared" si="13"/>
        <v>614158.17000000004</v>
      </c>
      <c r="W116" s="10"/>
      <c r="X116" s="11">
        <f t="shared" si="23"/>
        <v>0</v>
      </c>
      <c r="Y116" s="12">
        <f t="shared" si="24"/>
        <v>7278706.1399999997</v>
      </c>
      <c r="Z116" s="13">
        <f t="shared" si="25"/>
        <v>27692264.719999999</v>
      </c>
    </row>
    <row r="117" spans="1:26" x14ac:dyDescent="0.25">
      <c r="A117" s="9">
        <v>785600</v>
      </c>
      <c r="B117" s="9" t="s">
        <v>126</v>
      </c>
      <c r="C117" s="10"/>
      <c r="D117" s="11">
        <f t="shared" si="14"/>
        <v>0</v>
      </c>
      <c r="E117" s="10">
        <v>850873.15</v>
      </c>
      <c r="F117" s="11">
        <f t="shared" si="15"/>
        <v>850873.15</v>
      </c>
      <c r="G117" s="10"/>
      <c r="H117" s="11">
        <f t="shared" si="16"/>
        <v>0</v>
      </c>
      <c r="I117" s="10">
        <v>376894.23</v>
      </c>
      <c r="J117" s="11">
        <f t="shared" si="17"/>
        <v>1884471.15</v>
      </c>
      <c r="K117" s="10">
        <v>14332668</v>
      </c>
      <c r="L117" s="11">
        <f t="shared" si="18"/>
        <v>57330672</v>
      </c>
      <c r="M117" s="10">
        <v>73860.61</v>
      </c>
      <c r="N117" s="11">
        <f t="shared" si="19"/>
        <v>369303.05</v>
      </c>
      <c r="O117" s="10"/>
      <c r="P117" s="11">
        <f t="shared" si="20"/>
        <v>0</v>
      </c>
      <c r="Q117" s="10"/>
      <c r="R117" s="11">
        <f t="shared" si="21"/>
        <v>0</v>
      </c>
      <c r="S117" s="10"/>
      <c r="T117" s="11">
        <f t="shared" si="22"/>
        <v>0</v>
      </c>
      <c r="U117" s="10">
        <v>2529391.0099999998</v>
      </c>
      <c r="V117" s="11">
        <f t="shared" si="13"/>
        <v>2529391.0099999998</v>
      </c>
      <c r="W117" s="10"/>
      <c r="X117" s="11">
        <f t="shared" si="23"/>
        <v>0</v>
      </c>
      <c r="Y117" s="12">
        <f t="shared" si="24"/>
        <v>18163687</v>
      </c>
      <c r="Z117" s="13">
        <f t="shared" si="25"/>
        <v>62964710.359999992</v>
      </c>
    </row>
    <row r="118" spans="1:26" x14ac:dyDescent="0.25">
      <c r="A118" s="9">
        <v>785800</v>
      </c>
      <c r="B118" s="9" t="s">
        <v>127</v>
      </c>
      <c r="C118" s="10"/>
      <c r="D118" s="11">
        <f t="shared" si="14"/>
        <v>0</v>
      </c>
      <c r="E118" s="10"/>
      <c r="F118" s="11">
        <f t="shared" si="15"/>
        <v>0</v>
      </c>
      <c r="G118" s="10"/>
      <c r="H118" s="11">
        <f t="shared" si="16"/>
        <v>0</v>
      </c>
      <c r="I118" s="10">
        <v>3539579.7</v>
      </c>
      <c r="J118" s="11">
        <f t="shared" si="17"/>
        <v>17697898.5</v>
      </c>
      <c r="K118" s="10">
        <v>1309527.68</v>
      </c>
      <c r="L118" s="11">
        <f t="shared" si="18"/>
        <v>5238110.72</v>
      </c>
      <c r="M118" s="10">
        <v>5583.6</v>
      </c>
      <c r="N118" s="11">
        <f t="shared" si="19"/>
        <v>27918</v>
      </c>
      <c r="O118" s="10"/>
      <c r="P118" s="11">
        <f t="shared" si="20"/>
        <v>0</v>
      </c>
      <c r="Q118" s="10"/>
      <c r="R118" s="11">
        <f t="shared" si="21"/>
        <v>0</v>
      </c>
      <c r="S118" s="10"/>
      <c r="T118" s="11">
        <f t="shared" si="22"/>
        <v>0</v>
      </c>
      <c r="U118" s="10">
        <v>2890903.09</v>
      </c>
      <c r="V118" s="11">
        <f t="shared" si="13"/>
        <v>2890903.09</v>
      </c>
      <c r="W118" s="10"/>
      <c r="X118" s="11">
        <f t="shared" si="23"/>
        <v>0</v>
      </c>
      <c r="Y118" s="12">
        <f t="shared" si="24"/>
        <v>7745594.0699999994</v>
      </c>
      <c r="Z118" s="13">
        <f t="shared" si="25"/>
        <v>25854830.309999999</v>
      </c>
    </row>
    <row r="119" spans="1:26" x14ac:dyDescent="0.25">
      <c r="A119" s="9">
        <v>785810</v>
      </c>
      <c r="B119" s="9" t="s">
        <v>128</v>
      </c>
      <c r="C119" s="10"/>
      <c r="D119" s="11">
        <f t="shared" si="14"/>
        <v>0</v>
      </c>
      <c r="E119" s="10"/>
      <c r="F119" s="11">
        <f t="shared" si="15"/>
        <v>0</v>
      </c>
      <c r="G119" s="10"/>
      <c r="H119" s="11">
        <f t="shared" si="16"/>
        <v>0</v>
      </c>
      <c r="I119" s="10">
        <v>10325290.529999999</v>
      </c>
      <c r="J119" s="11">
        <f t="shared" si="17"/>
        <v>51626452.649999999</v>
      </c>
      <c r="K119" s="10">
        <v>19230974.370000001</v>
      </c>
      <c r="L119" s="11">
        <f t="shared" si="18"/>
        <v>76923897.480000004</v>
      </c>
      <c r="M119" s="10">
        <v>279435.34000000003</v>
      </c>
      <c r="N119" s="11">
        <f t="shared" si="19"/>
        <v>1397176.7000000002</v>
      </c>
      <c r="O119" s="10"/>
      <c r="P119" s="11">
        <f t="shared" si="20"/>
        <v>0</v>
      </c>
      <c r="Q119" s="10"/>
      <c r="R119" s="11">
        <f t="shared" si="21"/>
        <v>0</v>
      </c>
      <c r="S119" s="10"/>
      <c r="T119" s="11">
        <f t="shared" si="22"/>
        <v>0</v>
      </c>
      <c r="U119" s="10">
        <v>11757956.039999999</v>
      </c>
      <c r="V119" s="11">
        <f t="shared" si="13"/>
        <v>11757956.039999999</v>
      </c>
      <c r="W119" s="10"/>
      <c r="X119" s="11">
        <f t="shared" si="23"/>
        <v>0</v>
      </c>
      <c r="Y119" s="12">
        <f t="shared" si="24"/>
        <v>41593656.280000001</v>
      </c>
      <c r="Z119" s="13">
        <f t="shared" si="25"/>
        <v>141705482.87</v>
      </c>
    </row>
    <row r="120" spans="1:26" x14ac:dyDescent="0.25">
      <c r="A120" s="9">
        <v>786700</v>
      </c>
      <c r="B120" s="9" t="s">
        <v>129</v>
      </c>
      <c r="C120" s="10"/>
      <c r="D120" s="11">
        <f t="shared" si="14"/>
        <v>0</v>
      </c>
      <c r="E120" s="10"/>
      <c r="F120" s="11">
        <f t="shared" si="15"/>
        <v>0</v>
      </c>
      <c r="G120" s="10"/>
      <c r="H120" s="11">
        <f t="shared" si="16"/>
        <v>0</v>
      </c>
      <c r="I120" s="10">
        <v>240614.74</v>
      </c>
      <c r="J120" s="11">
        <f t="shared" si="17"/>
        <v>1203073.7</v>
      </c>
      <c r="K120" s="10">
        <v>17263735.879999999</v>
      </c>
      <c r="L120" s="11">
        <f t="shared" si="18"/>
        <v>69054943.519999996</v>
      </c>
      <c r="M120" s="10">
        <v>117821.83</v>
      </c>
      <c r="N120" s="11">
        <f t="shared" si="19"/>
        <v>589109.15</v>
      </c>
      <c r="O120" s="10"/>
      <c r="P120" s="11">
        <f t="shared" si="20"/>
        <v>0</v>
      </c>
      <c r="Q120" s="10"/>
      <c r="R120" s="11">
        <f t="shared" si="21"/>
        <v>0</v>
      </c>
      <c r="S120" s="10"/>
      <c r="T120" s="11">
        <f t="shared" si="22"/>
        <v>0</v>
      </c>
      <c r="U120" s="10">
        <v>3034163.88</v>
      </c>
      <c r="V120" s="11">
        <f t="shared" si="13"/>
        <v>3034163.88</v>
      </c>
      <c r="W120" s="10"/>
      <c r="X120" s="11">
        <f t="shared" si="23"/>
        <v>0</v>
      </c>
      <c r="Y120" s="12">
        <f t="shared" si="24"/>
        <v>20656336.329999994</v>
      </c>
      <c r="Z120" s="13">
        <f t="shared" si="25"/>
        <v>73881290.25</v>
      </c>
    </row>
    <row r="121" spans="1:26" x14ac:dyDescent="0.25">
      <c r="A121" s="9">
        <v>786800</v>
      </c>
      <c r="B121" s="9" t="s">
        <v>130</v>
      </c>
      <c r="C121" s="10"/>
      <c r="D121" s="11">
        <f t="shared" si="14"/>
        <v>0</v>
      </c>
      <c r="E121" s="10"/>
      <c r="F121" s="11">
        <f t="shared" si="15"/>
        <v>0</v>
      </c>
      <c r="G121" s="10"/>
      <c r="H121" s="11">
        <f t="shared" si="16"/>
        <v>0</v>
      </c>
      <c r="I121" s="10">
        <v>5605977.3899999997</v>
      </c>
      <c r="J121" s="11">
        <f t="shared" si="17"/>
        <v>28029886.949999999</v>
      </c>
      <c r="K121" s="10">
        <v>151967.94</v>
      </c>
      <c r="L121" s="11">
        <f t="shared" si="18"/>
        <v>607871.76</v>
      </c>
      <c r="M121" s="10">
        <v>57125.53</v>
      </c>
      <c r="N121" s="11">
        <f t="shared" si="19"/>
        <v>285627.65000000002</v>
      </c>
      <c r="O121" s="10"/>
      <c r="P121" s="11">
        <f t="shared" si="20"/>
        <v>0</v>
      </c>
      <c r="Q121" s="10"/>
      <c r="R121" s="11">
        <f t="shared" si="21"/>
        <v>0</v>
      </c>
      <c r="S121" s="10"/>
      <c r="T121" s="11">
        <f t="shared" si="22"/>
        <v>0</v>
      </c>
      <c r="U121" s="10">
        <v>10897121.35</v>
      </c>
      <c r="V121" s="11">
        <f t="shared" si="13"/>
        <v>10897121.35</v>
      </c>
      <c r="W121" s="10"/>
      <c r="X121" s="11">
        <f t="shared" si="23"/>
        <v>0</v>
      </c>
      <c r="Y121" s="12">
        <f t="shared" si="24"/>
        <v>16712192.210000001</v>
      </c>
      <c r="Z121" s="13">
        <f t="shared" si="25"/>
        <v>39820507.710000001</v>
      </c>
    </row>
    <row r="122" spans="1:26" x14ac:dyDescent="0.25">
      <c r="A122" s="9">
        <v>786810</v>
      </c>
      <c r="B122" s="9" t="s">
        <v>131</v>
      </c>
      <c r="C122" s="10"/>
      <c r="D122" s="11">
        <f t="shared" si="14"/>
        <v>0</v>
      </c>
      <c r="E122" s="10"/>
      <c r="F122" s="11">
        <f t="shared" si="15"/>
        <v>0</v>
      </c>
      <c r="G122" s="10">
        <v>374874</v>
      </c>
      <c r="H122" s="11">
        <f t="shared" si="16"/>
        <v>749748</v>
      </c>
      <c r="I122" s="10">
        <v>3257798.29</v>
      </c>
      <c r="J122" s="11">
        <f t="shared" si="17"/>
        <v>16288991.449999999</v>
      </c>
      <c r="K122" s="10">
        <v>8301594.1200000001</v>
      </c>
      <c r="L122" s="11">
        <f t="shared" si="18"/>
        <v>33206376.48</v>
      </c>
      <c r="M122" s="10">
        <v>138226.54999999999</v>
      </c>
      <c r="N122" s="11">
        <f t="shared" si="19"/>
        <v>691132.75</v>
      </c>
      <c r="O122" s="10">
        <v>43841.53</v>
      </c>
      <c r="P122" s="11">
        <f t="shared" si="20"/>
        <v>131524.59</v>
      </c>
      <c r="Q122" s="10"/>
      <c r="R122" s="11">
        <f t="shared" si="21"/>
        <v>0</v>
      </c>
      <c r="S122" s="10"/>
      <c r="T122" s="11">
        <f t="shared" si="22"/>
        <v>0</v>
      </c>
      <c r="U122" s="10">
        <v>11551559.289999999</v>
      </c>
      <c r="V122" s="11">
        <f t="shared" si="13"/>
        <v>11551559.289999999</v>
      </c>
      <c r="W122" s="10"/>
      <c r="X122" s="11">
        <f t="shared" si="23"/>
        <v>0</v>
      </c>
      <c r="Y122" s="12">
        <f t="shared" si="24"/>
        <v>23667893.780000001</v>
      </c>
      <c r="Z122" s="13">
        <f t="shared" si="25"/>
        <v>62619332.560000002</v>
      </c>
    </row>
    <row r="123" spans="1:26" x14ac:dyDescent="0.25">
      <c r="A123" s="9">
        <v>787000</v>
      </c>
      <c r="B123" s="9" t="s">
        <v>132</v>
      </c>
      <c r="C123" s="10"/>
      <c r="D123" s="11">
        <f t="shared" si="14"/>
        <v>0</v>
      </c>
      <c r="E123" s="10"/>
      <c r="F123" s="11">
        <f t="shared" si="15"/>
        <v>0</v>
      </c>
      <c r="G123" s="10"/>
      <c r="H123" s="11">
        <f t="shared" si="16"/>
        <v>0</v>
      </c>
      <c r="I123" s="10">
        <v>2546347.77</v>
      </c>
      <c r="J123" s="11">
        <f t="shared" si="17"/>
        <v>12731738.85</v>
      </c>
      <c r="K123" s="10">
        <v>8017849.3399999999</v>
      </c>
      <c r="L123" s="11">
        <f t="shared" si="18"/>
        <v>32071397.359999999</v>
      </c>
      <c r="M123" s="10">
        <v>121476.09</v>
      </c>
      <c r="N123" s="11">
        <f t="shared" si="19"/>
        <v>607380.44999999995</v>
      </c>
      <c r="O123" s="10">
        <v>0</v>
      </c>
      <c r="P123" s="11">
        <f t="shared" si="20"/>
        <v>0</v>
      </c>
      <c r="Q123" s="10"/>
      <c r="R123" s="11">
        <f t="shared" si="21"/>
        <v>0</v>
      </c>
      <c r="S123" s="10"/>
      <c r="T123" s="11">
        <f t="shared" si="22"/>
        <v>0</v>
      </c>
      <c r="U123" s="10">
        <v>13030249.060000001</v>
      </c>
      <c r="V123" s="11">
        <f t="shared" si="13"/>
        <v>13030249.060000001</v>
      </c>
      <c r="W123" s="10"/>
      <c r="X123" s="11">
        <f t="shared" si="23"/>
        <v>0</v>
      </c>
      <c r="Y123" s="12">
        <f t="shared" si="24"/>
        <v>23715922.259999998</v>
      </c>
      <c r="Z123" s="13">
        <f t="shared" si="25"/>
        <v>58440765.720000006</v>
      </c>
    </row>
    <row r="124" spans="1:26" x14ac:dyDescent="0.25">
      <c r="A124" s="9">
        <v>787010</v>
      </c>
      <c r="B124" s="9" t="s">
        <v>133</v>
      </c>
      <c r="C124" s="10"/>
      <c r="D124" s="11">
        <f t="shared" si="14"/>
        <v>0</v>
      </c>
      <c r="E124" s="10"/>
      <c r="F124" s="11">
        <f t="shared" si="15"/>
        <v>0</v>
      </c>
      <c r="G124" s="10"/>
      <c r="H124" s="11">
        <f t="shared" si="16"/>
        <v>0</v>
      </c>
      <c r="I124" s="10">
        <v>1229528.25</v>
      </c>
      <c r="J124" s="11">
        <f t="shared" si="17"/>
        <v>6147641.25</v>
      </c>
      <c r="K124" s="10">
        <v>5733740.3600000003</v>
      </c>
      <c r="L124" s="11">
        <f t="shared" si="18"/>
        <v>22934961.440000001</v>
      </c>
      <c r="M124" s="10">
        <v>215132.77</v>
      </c>
      <c r="N124" s="11">
        <f t="shared" si="19"/>
        <v>1075663.8499999999</v>
      </c>
      <c r="O124" s="10">
        <v>11000</v>
      </c>
      <c r="P124" s="11">
        <f t="shared" si="20"/>
        <v>33000</v>
      </c>
      <c r="Q124" s="10"/>
      <c r="R124" s="11">
        <f t="shared" si="21"/>
        <v>0</v>
      </c>
      <c r="S124" s="10"/>
      <c r="T124" s="11">
        <f t="shared" si="22"/>
        <v>0</v>
      </c>
      <c r="U124" s="10">
        <v>7862396.4000000004</v>
      </c>
      <c r="V124" s="11">
        <f t="shared" si="13"/>
        <v>7862396.4000000004</v>
      </c>
      <c r="W124" s="10"/>
      <c r="X124" s="11">
        <f t="shared" si="23"/>
        <v>0</v>
      </c>
      <c r="Y124" s="12">
        <f t="shared" si="24"/>
        <v>15051797.780000001</v>
      </c>
      <c r="Z124" s="13">
        <f t="shared" si="25"/>
        <v>38053662.940000005</v>
      </c>
    </row>
    <row r="125" spans="1:26" x14ac:dyDescent="0.25">
      <c r="A125" s="9">
        <v>787700</v>
      </c>
      <c r="B125" s="9" t="s">
        <v>134</v>
      </c>
      <c r="C125" s="10"/>
      <c r="D125" s="11">
        <f t="shared" si="14"/>
        <v>0</v>
      </c>
      <c r="E125" s="10"/>
      <c r="F125" s="11">
        <f t="shared" si="15"/>
        <v>0</v>
      </c>
      <c r="G125" s="10"/>
      <c r="H125" s="11">
        <f t="shared" si="16"/>
        <v>0</v>
      </c>
      <c r="I125" s="10">
        <v>1627206.29</v>
      </c>
      <c r="J125" s="11">
        <f t="shared" si="17"/>
        <v>8136031.4500000002</v>
      </c>
      <c r="K125" s="10">
        <v>44672661.439999998</v>
      </c>
      <c r="L125" s="11">
        <f t="shared" si="18"/>
        <v>178690645.75999999</v>
      </c>
      <c r="M125" s="10">
        <v>159257.94</v>
      </c>
      <c r="N125" s="11">
        <f t="shared" si="19"/>
        <v>796289.7</v>
      </c>
      <c r="O125" s="10"/>
      <c r="P125" s="11">
        <f t="shared" si="20"/>
        <v>0</v>
      </c>
      <c r="Q125" s="10">
        <v>25849.87</v>
      </c>
      <c r="R125" s="11">
        <f t="shared" si="21"/>
        <v>51699.74</v>
      </c>
      <c r="S125" s="10"/>
      <c r="T125" s="11">
        <f t="shared" si="22"/>
        <v>0</v>
      </c>
      <c r="U125" s="10">
        <v>12270956.109999999</v>
      </c>
      <c r="V125" s="11">
        <f t="shared" si="13"/>
        <v>12270956.109999999</v>
      </c>
      <c r="W125" s="10"/>
      <c r="X125" s="11">
        <f t="shared" si="23"/>
        <v>0</v>
      </c>
      <c r="Y125" s="12">
        <f t="shared" si="24"/>
        <v>58755931.649999991</v>
      </c>
      <c r="Z125" s="13">
        <f t="shared" si="25"/>
        <v>199945622.75999999</v>
      </c>
    </row>
    <row r="126" spans="1:26" x14ac:dyDescent="0.25">
      <c r="A126" s="9">
        <v>788310</v>
      </c>
      <c r="B126" s="9" t="s">
        <v>135</v>
      </c>
      <c r="C126" s="10"/>
      <c r="D126" s="11">
        <f t="shared" si="14"/>
        <v>0</v>
      </c>
      <c r="E126" s="10"/>
      <c r="F126" s="11">
        <f t="shared" si="15"/>
        <v>0</v>
      </c>
      <c r="G126" s="10"/>
      <c r="H126" s="11">
        <f t="shared" si="16"/>
        <v>0</v>
      </c>
      <c r="I126" s="10">
        <v>1196092.07</v>
      </c>
      <c r="J126" s="11">
        <f t="shared" si="17"/>
        <v>5980460.3500000006</v>
      </c>
      <c r="K126" s="10">
        <v>876725.28</v>
      </c>
      <c r="L126" s="11">
        <f t="shared" si="18"/>
        <v>3506901.12</v>
      </c>
      <c r="M126" s="10">
        <v>28048.22</v>
      </c>
      <c r="N126" s="11">
        <f t="shared" si="19"/>
        <v>140241.1</v>
      </c>
      <c r="O126" s="10"/>
      <c r="P126" s="11">
        <f t="shared" si="20"/>
        <v>0</v>
      </c>
      <c r="Q126" s="10"/>
      <c r="R126" s="11">
        <f t="shared" si="21"/>
        <v>0</v>
      </c>
      <c r="S126" s="10"/>
      <c r="T126" s="11">
        <f t="shared" si="22"/>
        <v>0</v>
      </c>
      <c r="U126" s="10">
        <v>4991908.57</v>
      </c>
      <c r="V126" s="11">
        <f t="shared" si="13"/>
        <v>4991908.57</v>
      </c>
      <c r="W126" s="10"/>
      <c r="X126" s="11">
        <f t="shared" si="23"/>
        <v>0</v>
      </c>
      <c r="Y126" s="12">
        <f t="shared" si="24"/>
        <v>7092774.1400000006</v>
      </c>
      <c r="Z126" s="13">
        <f t="shared" si="25"/>
        <v>14619511.140000001</v>
      </c>
    </row>
    <row r="127" spans="1:26" x14ac:dyDescent="0.25">
      <c r="A127" s="9">
        <v>788340</v>
      </c>
      <c r="B127" s="9" t="s">
        <v>136</v>
      </c>
      <c r="C127" s="10"/>
      <c r="D127" s="11">
        <f t="shared" si="14"/>
        <v>0</v>
      </c>
      <c r="E127" s="10"/>
      <c r="F127" s="11">
        <f t="shared" si="15"/>
        <v>0</v>
      </c>
      <c r="G127" s="10"/>
      <c r="H127" s="11">
        <f t="shared" si="16"/>
        <v>0</v>
      </c>
      <c r="I127" s="10">
        <v>887480.5</v>
      </c>
      <c r="J127" s="11">
        <f t="shared" si="17"/>
        <v>4437402.5</v>
      </c>
      <c r="K127" s="10">
        <v>189098.18</v>
      </c>
      <c r="L127" s="11">
        <f t="shared" si="18"/>
        <v>756392.72</v>
      </c>
      <c r="M127" s="10">
        <v>9794.6299999999992</v>
      </c>
      <c r="N127" s="11">
        <f t="shared" si="19"/>
        <v>48973.149999999994</v>
      </c>
      <c r="O127" s="10"/>
      <c r="P127" s="11">
        <f t="shared" si="20"/>
        <v>0</v>
      </c>
      <c r="Q127" s="10"/>
      <c r="R127" s="11">
        <f t="shared" si="21"/>
        <v>0</v>
      </c>
      <c r="S127" s="10"/>
      <c r="T127" s="11">
        <f t="shared" si="22"/>
        <v>0</v>
      </c>
      <c r="U127" s="10">
        <v>710984.37</v>
      </c>
      <c r="V127" s="11">
        <f t="shared" si="13"/>
        <v>710984.37</v>
      </c>
      <c r="W127" s="10"/>
      <c r="X127" s="11">
        <f t="shared" si="23"/>
        <v>0</v>
      </c>
      <c r="Y127" s="12">
        <f t="shared" si="24"/>
        <v>1797357.6799999997</v>
      </c>
      <c r="Z127" s="13">
        <f t="shared" si="25"/>
        <v>5953752.7400000002</v>
      </c>
    </row>
    <row r="128" spans="1:26" x14ac:dyDescent="0.25">
      <c r="A128" s="9">
        <v>788810</v>
      </c>
      <c r="B128" s="9" t="s">
        <v>137</v>
      </c>
      <c r="C128" s="10"/>
      <c r="D128" s="11">
        <f t="shared" si="14"/>
        <v>0</v>
      </c>
      <c r="E128" s="10"/>
      <c r="F128" s="11">
        <f t="shared" si="15"/>
        <v>0</v>
      </c>
      <c r="G128" s="10"/>
      <c r="H128" s="11">
        <f t="shared" si="16"/>
        <v>0</v>
      </c>
      <c r="I128" s="10">
        <v>5627945.4199999999</v>
      </c>
      <c r="J128" s="11">
        <f t="shared" si="17"/>
        <v>28139727.100000001</v>
      </c>
      <c r="K128" s="10">
        <v>10000</v>
      </c>
      <c r="L128" s="11">
        <f t="shared" si="18"/>
        <v>40000</v>
      </c>
      <c r="M128" s="10">
        <v>19407.740000000002</v>
      </c>
      <c r="N128" s="11">
        <f t="shared" si="19"/>
        <v>97038.700000000012</v>
      </c>
      <c r="O128" s="10"/>
      <c r="P128" s="11">
        <f t="shared" si="20"/>
        <v>0</v>
      </c>
      <c r="Q128" s="10"/>
      <c r="R128" s="11">
        <f t="shared" si="21"/>
        <v>0</v>
      </c>
      <c r="S128" s="10"/>
      <c r="T128" s="11">
        <f t="shared" si="22"/>
        <v>0</v>
      </c>
      <c r="U128" s="10">
        <v>13020393.310000001</v>
      </c>
      <c r="V128" s="11">
        <f t="shared" si="13"/>
        <v>13020393.310000001</v>
      </c>
      <c r="W128" s="10"/>
      <c r="X128" s="11">
        <f t="shared" si="23"/>
        <v>0</v>
      </c>
      <c r="Y128" s="12">
        <f t="shared" si="24"/>
        <v>18677746.469999999</v>
      </c>
      <c r="Z128" s="13">
        <f t="shared" si="25"/>
        <v>41297159.109999999</v>
      </c>
    </row>
    <row r="129" spans="1:26" x14ac:dyDescent="0.25">
      <c r="A129" s="9">
        <v>788820</v>
      </c>
      <c r="B129" s="9" t="s">
        <v>138</v>
      </c>
      <c r="C129" s="10"/>
      <c r="D129" s="11">
        <f t="shared" si="14"/>
        <v>0</v>
      </c>
      <c r="E129" s="10"/>
      <c r="F129" s="11">
        <f t="shared" si="15"/>
        <v>0</v>
      </c>
      <c r="G129" s="10"/>
      <c r="H129" s="11">
        <f t="shared" si="16"/>
        <v>0</v>
      </c>
      <c r="I129" s="10">
        <v>6995617.4699999997</v>
      </c>
      <c r="J129" s="11">
        <f t="shared" si="17"/>
        <v>34978087.350000001</v>
      </c>
      <c r="K129" s="10">
        <v>19356946.670000002</v>
      </c>
      <c r="L129" s="11">
        <f t="shared" si="18"/>
        <v>77427786.680000007</v>
      </c>
      <c r="M129" s="10">
        <v>290504.38</v>
      </c>
      <c r="N129" s="11">
        <f t="shared" si="19"/>
        <v>1452521.9</v>
      </c>
      <c r="O129" s="10">
        <v>642929.76</v>
      </c>
      <c r="P129" s="11">
        <f t="shared" si="20"/>
        <v>1928789.28</v>
      </c>
      <c r="Q129" s="10"/>
      <c r="R129" s="11">
        <f t="shared" si="21"/>
        <v>0</v>
      </c>
      <c r="S129" s="10"/>
      <c r="T129" s="11">
        <f t="shared" si="22"/>
        <v>0</v>
      </c>
      <c r="U129" s="10">
        <v>15187474.27</v>
      </c>
      <c r="V129" s="11">
        <f t="shared" si="13"/>
        <v>15187474.27</v>
      </c>
      <c r="W129" s="10"/>
      <c r="X129" s="11">
        <f t="shared" si="23"/>
        <v>0</v>
      </c>
      <c r="Y129" s="12">
        <f t="shared" si="24"/>
        <v>42473472.549999997</v>
      </c>
      <c r="Z129" s="13">
        <f t="shared" si="25"/>
        <v>130974659.48</v>
      </c>
    </row>
    <row r="130" spans="1:26" x14ac:dyDescent="0.25">
      <c r="A130" s="9">
        <v>789000</v>
      </c>
      <c r="B130" s="9" t="s">
        <v>139</v>
      </c>
      <c r="C130" s="10"/>
      <c r="D130" s="11">
        <f t="shared" si="14"/>
        <v>0</v>
      </c>
      <c r="E130" s="10">
        <v>299844.81</v>
      </c>
      <c r="F130" s="11">
        <f t="shared" si="15"/>
        <v>299844.81</v>
      </c>
      <c r="G130" s="10"/>
      <c r="H130" s="11">
        <f t="shared" si="16"/>
        <v>0</v>
      </c>
      <c r="I130" s="10">
        <v>2088587.21</v>
      </c>
      <c r="J130" s="11">
        <f t="shared" si="17"/>
        <v>10442936.050000001</v>
      </c>
      <c r="K130" s="10">
        <v>17778261.43</v>
      </c>
      <c r="L130" s="11">
        <f t="shared" si="18"/>
        <v>71113045.719999999</v>
      </c>
      <c r="M130" s="10">
        <v>464186.1</v>
      </c>
      <c r="N130" s="11">
        <f t="shared" si="19"/>
        <v>2320930.5</v>
      </c>
      <c r="O130" s="10">
        <v>2000</v>
      </c>
      <c r="P130" s="11">
        <f t="shared" si="20"/>
        <v>6000</v>
      </c>
      <c r="Q130" s="10"/>
      <c r="R130" s="11">
        <f t="shared" si="21"/>
        <v>0</v>
      </c>
      <c r="S130" s="10"/>
      <c r="T130" s="11">
        <f t="shared" si="22"/>
        <v>0</v>
      </c>
      <c r="U130" s="10">
        <v>5580186.2800000003</v>
      </c>
      <c r="V130" s="11">
        <f t="shared" ref="V130:V153" si="26">U130*1</f>
        <v>5580186.2800000003</v>
      </c>
      <c r="W130" s="10"/>
      <c r="X130" s="11">
        <f t="shared" si="23"/>
        <v>0</v>
      </c>
      <c r="Y130" s="12">
        <f t="shared" si="24"/>
        <v>26213065.830000002</v>
      </c>
      <c r="Z130" s="13">
        <f t="shared" si="25"/>
        <v>89762943.359999999</v>
      </c>
    </row>
    <row r="131" spans="1:26" x14ac:dyDescent="0.25">
      <c r="A131" s="9">
        <v>789101</v>
      </c>
      <c r="B131" s="9" t="s">
        <v>140</v>
      </c>
      <c r="C131" s="10"/>
      <c r="D131" s="11">
        <f t="shared" ref="D131:D153" si="27">C131*1</f>
        <v>0</v>
      </c>
      <c r="E131" s="10"/>
      <c r="F131" s="11">
        <f t="shared" ref="F131:F153" si="28">E131*1</f>
        <v>0</v>
      </c>
      <c r="G131" s="10"/>
      <c r="H131" s="11">
        <f t="shared" ref="H131:H153" si="29">G131*2</f>
        <v>0</v>
      </c>
      <c r="I131" s="10">
        <v>2682835.87</v>
      </c>
      <c r="J131" s="11">
        <f t="shared" ref="J131:J153" si="30">I131*5</f>
        <v>13414179.350000001</v>
      </c>
      <c r="K131" s="10">
        <v>238100.1</v>
      </c>
      <c r="L131" s="11">
        <f t="shared" ref="L131:L153" si="31">K131*4</f>
        <v>952400.4</v>
      </c>
      <c r="M131" s="10"/>
      <c r="N131" s="11">
        <f t="shared" ref="N131:N153" si="32">M131*5</f>
        <v>0</v>
      </c>
      <c r="O131" s="10"/>
      <c r="P131" s="11">
        <f t="shared" ref="P131:P153" si="33">O131*3</f>
        <v>0</v>
      </c>
      <c r="Q131" s="10"/>
      <c r="R131" s="11">
        <f t="shared" ref="R131:R153" si="34">Q131*2</f>
        <v>0</v>
      </c>
      <c r="S131" s="10">
        <v>7180</v>
      </c>
      <c r="T131" s="11">
        <f t="shared" ref="T131:T153" si="35">S131*1</f>
        <v>7180</v>
      </c>
      <c r="U131" s="10">
        <v>1115030.01</v>
      </c>
      <c r="V131" s="11">
        <f t="shared" si="26"/>
        <v>1115030.01</v>
      </c>
      <c r="W131" s="10"/>
      <c r="X131" s="11">
        <f t="shared" ref="X131:X153" si="36">W131*1</f>
        <v>0</v>
      </c>
      <c r="Y131" s="12">
        <f t="shared" ref="Y131:Y153" si="37">SUM(C131,E131,G131,I131,K131,M131,O131,Q131,S131,U131,W131)</f>
        <v>4043145.9800000004</v>
      </c>
      <c r="Z131" s="13">
        <f t="shared" ref="Z131:Z153" si="38">SUM(D131,F131,H131,J131,L131,N131,P131,R131,T131,V131,X131)</f>
        <v>15488789.760000002</v>
      </c>
    </row>
    <row r="132" spans="1:26" x14ac:dyDescent="0.25">
      <c r="A132" s="9">
        <v>789260</v>
      </c>
      <c r="B132" s="9" t="s">
        <v>141</v>
      </c>
      <c r="C132" s="10"/>
      <c r="D132" s="11">
        <f t="shared" si="27"/>
        <v>0</v>
      </c>
      <c r="E132" s="10"/>
      <c r="F132" s="11">
        <f t="shared" si="28"/>
        <v>0</v>
      </c>
      <c r="G132" s="10"/>
      <c r="H132" s="11">
        <f t="shared" si="29"/>
        <v>0</v>
      </c>
      <c r="I132" s="10">
        <v>427086.97</v>
      </c>
      <c r="J132" s="11">
        <f t="shared" si="30"/>
        <v>2135434.8499999996</v>
      </c>
      <c r="K132" s="10">
        <v>150000</v>
      </c>
      <c r="L132" s="11">
        <f t="shared" si="31"/>
        <v>600000</v>
      </c>
      <c r="M132" s="10"/>
      <c r="N132" s="11">
        <f t="shared" si="32"/>
        <v>0</v>
      </c>
      <c r="O132" s="10"/>
      <c r="P132" s="11">
        <f t="shared" si="33"/>
        <v>0</v>
      </c>
      <c r="Q132" s="10"/>
      <c r="R132" s="11">
        <f t="shared" si="34"/>
        <v>0</v>
      </c>
      <c r="S132" s="10"/>
      <c r="T132" s="11">
        <f t="shared" si="35"/>
        <v>0</v>
      </c>
      <c r="U132" s="10">
        <v>247744.11</v>
      </c>
      <c r="V132" s="11">
        <f t="shared" si="26"/>
        <v>247744.11</v>
      </c>
      <c r="W132" s="10"/>
      <c r="X132" s="11">
        <f t="shared" si="36"/>
        <v>0</v>
      </c>
      <c r="Y132" s="12">
        <f t="shared" si="37"/>
        <v>824831.08</v>
      </c>
      <c r="Z132" s="13">
        <f t="shared" si="38"/>
        <v>2983178.9599999995</v>
      </c>
    </row>
    <row r="133" spans="1:26" x14ac:dyDescent="0.25">
      <c r="A133" s="9">
        <v>789300</v>
      </c>
      <c r="B133" s="9" t="s">
        <v>142</v>
      </c>
      <c r="C133" s="10"/>
      <c r="D133" s="11">
        <f t="shared" si="27"/>
        <v>0</v>
      </c>
      <c r="E133" s="10"/>
      <c r="F133" s="11">
        <f t="shared" si="28"/>
        <v>0</v>
      </c>
      <c r="G133" s="10"/>
      <c r="H133" s="11">
        <f t="shared" si="29"/>
        <v>0</v>
      </c>
      <c r="I133" s="10">
        <v>1099024.7</v>
      </c>
      <c r="J133" s="11">
        <f t="shared" si="30"/>
        <v>5495123.5</v>
      </c>
      <c r="K133" s="10">
        <v>3240908.02</v>
      </c>
      <c r="L133" s="11">
        <f t="shared" si="31"/>
        <v>12963632.08</v>
      </c>
      <c r="M133" s="10">
        <v>97178.28</v>
      </c>
      <c r="N133" s="11">
        <f t="shared" si="32"/>
        <v>485891.4</v>
      </c>
      <c r="O133" s="10"/>
      <c r="P133" s="11">
        <f t="shared" si="33"/>
        <v>0</v>
      </c>
      <c r="Q133" s="10"/>
      <c r="R133" s="11">
        <f t="shared" si="34"/>
        <v>0</v>
      </c>
      <c r="S133" s="10"/>
      <c r="T133" s="11">
        <f t="shared" si="35"/>
        <v>0</v>
      </c>
      <c r="U133" s="10">
        <v>829584.55</v>
      </c>
      <c r="V133" s="11">
        <f t="shared" si="26"/>
        <v>829584.55</v>
      </c>
      <c r="W133" s="10"/>
      <c r="X133" s="11">
        <f t="shared" si="36"/>
        <v>0</v>
      </c>
      <c r="Y133" s="12">
        <f t="shared" si="37"/>
        <v>5266695.55</v>
      </c>
      <c r="Z133" s="13">
        <f t="shared" si="38"/>
        <v>19774231.529999997</v>
      </c>
    </row>
    <row r="134" spans="1:26" x14ac:dyDescent="0.25">
      <c r="A134" s="9">
        <v>789310</v>
      </c>
      <c r="B134" s="9" t="s">
        <v>143</v>
      </c>
      <c r="C134" s="10"/>
      <c r="D134" s="11">
        <f t="shared" si="27"/>
        <v>0</v>
      </c>
      <c r="E134" s="10"/>
      <c r="F134" s="11">
        <f t="shared" si="28"/>
        <v>0</v>
      </c>
      <c r="G134" s="10"/>
      <c r="H134" s="11">
        <f t="shared" si="29"/>
        <v>0</v>
      </c>
      <c r="I134" s="10">
        <v>982096.41</v>
      </c>
      <c r="J134" s="11">
        <f t="shared" si="30"/>
        <v>4910482.05</v>
      </c>
      <c r="K134" s="10">
        <v>6596417.8399999999</v>
      </c>
      <c r="L134" s="11">
        <f t="shared" si="31"/>
        <v>26385671.359999999</v>
      </c>
      <c r="M134" s="10">
        <v>165066.70000000001</v>
      </c>
      <c r="N134" s="11">
        <f t="shared" si="32"/>
        <v>825333.5</v>
      </c>
      <c r="O134" s="10"/>
      <c r="P134" s="11">
        <f t="shared" si="33"/>
        <v>0</v>
      </c>
      <c r="Q134" s="10"/>
      <c r="R134" s="11">
        <f t="shared" si="34"/>
        <v>0</v>
      </c>
      <c r="S134" s="10"/>
      <c r="T134" s="11">
        <f t="shared" si="35"/>
        <v>0</v>
      </c>
      <c r="U134" s="10">
        <v>5522514.3899999997</v>
      </c>
      <c r="V134" s="11">
        <f t="shared" si="26"/>
        <v>5522514.3899999997</v>
      </c>
      <c r="W134" s="10"/>
      <c r="X134" s="11">
        <f t="shared" si="36"/>
        <v>0</v>
      </c>
      <c r="Y134" s="12">
        <f t="shared" si="37"/>
        <v>13266095.34</v>
      </c>
      <c r="Z134" s="13">
        <f t="shared" si="38"/>
        <v>37644001.299999997</v>
      </c>
    </row>
    <row r="135" spans="1:26" x14ac:dyDescent="0.25">
      <c r="A135" s="9">
        <v>789311</v>
      </c>
      <c r="B135" s="9" t="s">
        <v>144</v>
      </c>
      <c r="C135" s="10"/>
      <c r="D135" s="11">
        <f t="shared" si="27"/>
        <v>0</v>
      </c>
      <c r="E135" s="10"/>
      <c r="F135" s="11">
        <f t="shared" si="28"/>
        <v>0</v>
      </c>
      <c r="G135" s="10"/>
      <c r="H135" s="11">
        <f t="shared" si="29"/>
        <v>0</v>
      </c>
      <c r="I135" s="10">
        <v>225659.89</v>
      </c>
      <c r="J135" s="11">
        <f t="shared" si="30"/>
        <v>1128299.4500000002</v>
      </c>
      <c r="K135" s="10">
        <v>1564397.1</v>
      </c>
      <c r="L135" s="11">
        <f t="shared" si="31"/>
        <v>6257588.4000000004</v>
      </c>
      <c r="M135" s="10">
        <v>15812.04</v>
      </c>
      <c r="N135" s="11">
        <f t="shared" si="32"/>
        <v>79060.200000000012</v>
      </c>
      <c r="O135" s="10">
        <v>0</v>
      </c>
      <c r="P135" s="11">
        <f t="shared" si="33"/>
        <v>0</v>
      </c>
      <c r="Q135" s="10"/>
      <c r="R135" s="11">
        <f t="shared" si="34"/>
        <v>0</v>
      </c>
      <c r="S135" s="10"/>
      <c r="T135" s="11">
        <f t="shared" si="35"/>
        <v>0</v>
      </c>
      <c r="U135" s="10">
        <v>411977.03</v>
      </c>
      <c r="V135" s="11">
        <f t="shared" si="26"/>
        <v>411977.03</v>
      </c>
      <c r="W135" s="10"/>
      <c r="X135" s="11">
        <f t="shared" si="36"/>
        <v>0</v>
      </c>
      <c r="Y135" s="12">
        <f t="shared" si="37"/>
        <v>2217846.0600000005</v>
      </c>
      <c r="Z135" s="13">
        <f t="shared" si="38"/>
        <v>7876925.080000001</v>
      </c>
    </row>
    <row r="136" spans="1:26" x14ac:dyDescent="0.25">
      <c r="A136" s="9">
        <v>789320</v>
      </c>
      <c r="B136" s="9" t="s">
        <v>145</v>
      </c>
      <c r="C136" s="10"/>
      <c r="D136" s="11">
        <f t="shared" si="27"/>
        <v>0</v>
      </c>
      <c r="E136" s="10"/>
      <c r="F136" s="11">
        <f t="shared" si="28"/>
        <v>0</v>
      </c>
      <c r="G136" s="10"/>
      <c r="H136" s="11">
        <f t="shared" si="29"/>
        <v>0</v>
      </c>
      <c r="I136" s="10">
        <v>548634.9</v>
      </c>
      <c r="J136" s="11">
        <f t="shared" si="30"/>
        <v>2743174.5</v>
      </c>
      <c r="K136" s="10">
        <v>1892859.14</v>
      </c>
      <c r="L136" s="11">
        <f t="shared" si="31"/>
        <v>7571436.5599999996</v>
      </c>
      <c r="M136" s="10">
        <v>23263.05</v>
      </c>
      <c r="N136" s="11">
        <f t="shared" si="32"/>
        <v>116315.25</v>
      </c>
      <c r="O136" s="10"/>
      <c r="P136" s="11">
        <f t="shared" si="33"/>
        <v>0</v>
      </c>
      <c r="Q136" s="10">
        <v>0</v>
      </c>
      <c r="R136" s="11">
        <f t="shared" si="34"/>
        <v>0</v>
      </c>
      <c r="S136" s="10"/>
      <c r="T136" s="11">
        <f t="shared" si="35"/>
        <v>0</v>
      </c>
      <c r="U136" s="10">
        <v>459629.74</v>
      </c>
      <c r="V136" s="11">
        <f t="shared" si="26"/>
        <v>459629.74</v>
      </c>
      <c r="W136" s="10"/>
      <c r="X136" s="11">
        <f t="shared" si="36"/>
        <v>0</v>
      </c>
      <c r="Y136" s="12">
        <f t="shared" si="37"/>
        <v>2924386.83</v>
      </c>
      <c r="Z136" s="13">
        <f t="shared" si="38"/>
        <v>10890556.049999999</v>
      </c>
    </row>
    <row r="137" spans="1:26" x14ac:dyDescent="0.25">
      <c r="A137" s="9">
        <v>789321</v>
      </c>
      <c r="B137" s="9" t="s">
        <v>146</v>
      </c>
      <c r="C137" s="10"/>
      <c r="D137" s="11">
        <f t="shared" si="27"/>
        <v>0</v>
      </c>
      <c r="E137" s="10"/>
      <c r="F137" s="11">
        <f t="shared" si="28"/>
        <v>0</v>
      </c>
      <c r="G137" s="10"/>
      <c r="H137" s="11">
        <f t="shared" si="29"/>
        <v>0</v>
      </c>
      <c r="I137" s="10">
        <v>241456.49</v>
      </c>
      <c r="J137" s="11">
        <f t="shared" si="30"/>
        <v>1207282.45</v>
      </c>
      <c r="K137" s="10">
        <v>63421.99</v>
      </c>
      <c r="L137" s="11">
        <f t="shared" si="31"/>
        <v>253687.96</v>
      </c>
      <c r="M137" s="10">
        <v>835.74</v>
      </c>
      <c r="N137" s="11">
        <f t="shared" si="32"/>
        <v>4178.7</v>
      </c>
      <c r="O137" s="10"/>
      <c r="P137" s="11">
        <f t="shared" si="33"/>
        <v>0</v>
      </c>
      <c r="Q137" s="10"/>
      <c r="R137" s="11">
        <f t="shared" si="34"/>
        <v>0</v>
      </c>
      <c r="S137" s="10"/>
      <c r="T137" s="11">
        <f t="shared" si="35"/>
        <v>0</v>
      </c>
      <c r="U137" s="10">
        <v>162249.04999999999</v>
      </c>
      <c r="V137" s="11">
        <f t="shared" si="26"/>
        <v>162249.04999999999</v>
      </c>
      <c r="W137" s="10">
        <v>164721.85</v>
      </c>
      <c r="X137" s="11">
        <f t="shared" si="36"/>
        <v>164721.85</v>
      </c>
      <c r="Y137" s="12">
        <f t="shared" si="37"/>
        <v>632685.12</v>
      </c>
      <c r="Z137" s="13">
        <f t="shared" si="38"/>
        <v>1792120.01</v>
      </c>
    </row>
    <row r="138" spans="1:26" x14ac:dyDescent="0.25">
      <c r="A138" s="9">
        <v>789322</v>
      </c>
      <c r="B138" s="9" t="s">
        <v>147</v>
      </c>
      <c r="C138" s="10"/>
      <c r="D138" s="11">
        <f t="shared" si="27"/>
        <v>0</v>
      </c>
      <c r="E138" s="10"/>
      <c r="F138" s="11">
        <f t="shared" si="28"/>
        <v>0</v>
      </c>
      <c r="G138" s="10"/>
      <c r="H138" s="11">
        <f t="shared" si="29"/>
        <v>0</v>
      </c>
      <c r="I138" s="10">
        <v>91277.86</v>
      </c>
      <c r="J138" s="11">
        <f t="shared" si="30"/>
        <v>456389.3</v>
      </c>
      <c r="K138" s="10">
        <v>31638.9</v>
      </c>
      <c r="L138" s="11">
        <f t="shared" si="31"/>
        <v>126555.6</v>
      </c>
      <c r="M138" s="10">
        <v>2982.05</v>
      </c>
      <c r="N138" s="11">
        <f t="shared" si="32"/>
        <v>14910.25</v>
      </c>
      <c r="O138" s="10"/>
      <c r="P138" s="11">
        <f t="shared" si="33"/>
        <v>0</v>
      </c>
      <c r="Q138" s="10"/>
      <c r="R138" s="11">
        <f t="shared" si="34"/>
        <v>0</v>
      </c>
      <c r="S138" s="10"/>
      <c r="T138" s="11">
        <f t="shared" si="35"/>
        <v>0</v>
      </c>
      <c r="U138" s="10">
        <v>349762.54</v>
      </c>
      <c r="V138" s="11">
        <f t="shared" si="26"/>
        <v>349762.54</v>
      </c>
      <c r="W138" s="10"/>
      <c r="X138" s="11">
        <f t="shared" si="36"/>
        <v>0</v>
      </c>
      <c r="Y138" s="12">
        <f t="shared" si="37"/>
        <v>475661.35</v>
      </c>
      <c r="Z138" s="13">
        <f t="shared" si="38"/>
        <v>947617.69</v>
      </c>
    </row>
    <row r="139" spans="1:26" x14ac:dyDescent="0.25">
      <c r="A139" s="9">
        <v>789330</v>
      </c>
      <c r="B139" s="9" t="s">
        <v>148</v>
      </c>
      <c r="C139" s="10"/>
      <c r="D139" s="11">
        <f t="shared" si="27"/>
        <v>0</v>
      </c>
      <c r="E139" s="10"/>
      <c r="F139" s="11">
        <f t="shared" si="28"/>
        <v>0</v>
      </c>
      <c r="G139" s="10"/>
      <c r="H139" s="11">
        <f t="shared" si="29"/>
        <v>0</v>
      </c>
      <c r="I139" s="10">
        <v>1104776.3899999999</v>
      </c>
      <c r="J139" s="11">
        <f t="shared" si="30"/>
        <v>5523881.9499999993</v>
      </c>
      <c r="K139" s="10">
        <v>7965412.2599999998</v>
      </c>
      <c r="L139" s="11">
        <f t="shared" si="31"/>
        <v>31861649.039999999</v>
      </c>
      <c r="M139" s="10">
        <v>60373.04</v>
      </c>
      <c r="N139" s="11">
        <f t="shared" si="32"/>
        <v>301865.2</v>
      </c>
      <c r="O139" s="10"/>
      <c r="P139" s="11">
        <f t="shared" si="33"/>
        <v>0</v>
      </c>
      <c r="Q139" s="10"/>
      <c r="R139" s="11">
        <f t="shared" si="34"/>
        <v>0</v>
      </c>
      <c r="S139" s="10"/>
      <c r="T139" s="11">
        <f t="shared" si="35"/>
        <v>0</v>
      </c>
      <c r="U139" s="10">
        <v>1799117.97</v>
      </c>
      <c r="V139" s="11">
        <f t="shared" si="26"/>
        <v>1799117.97</v>
      </c>
      <c r="W139" s="10"/>
      <c r="X139" s="11">
        <f t="shared" si="36"/>
        <v>0</v>
      </c>
      <c r="Y139" s="12">
        <f t="shared" si="37"/>
        <v>10929679.66</v>
      </c>
      <c r="Z139" s="13">
        <f t="shared" si="38"/>
        <v>39486514.159999996</v>
      </c>
    </row>
    <row r="140" spans="1:26" x14ac:dyDescent="0.25">
      <c r="A140" s="9">
        <v>791010</v>
      </c>
      <c r="B140" s="9" t="s">
        <v>149</v>
      </c>
      <c r="C140" s="10"/>
      <c r="D140" s="11">
        <f t="shared" si="27"/>
        <v>0</v>
      </c>
      <c r="E140" s="10"/>
      <c r="F140" s="11">
        <f t="shared" si="28"/>
        <v>0</v>
      </c>
      <c r="G140" s="10">
        <v>1904418.85</v>
      </c>
      <c r="H140" s="11">
        <f t="shared" si="29"/>
        <v>3808837.7</v>
      </c>
      <c r="I140" s="10">
        <v>0</v>
      </c>
      <c r="J140" s="11">
        <f t="shared" si="30"/>
        <v>0</v>
      </c>
      <c r="K140" s="10">
        <v>4200430.2300000004</v>
      </c>
      <c r="L140" s="11">
        <f t="shared" si="31"/>
        <v>16801720.920000002</v>
      </c>
      <c r="M140" s="10">
        <v>60054.23</v>
      </c>
      <c r="N140" s="11">
        <f t="shared" si="32"/>
        <v>300271.15000000002</v>
      </c>
      <c r="O140" s="10">
        <v>747154.42</v>
      </c>
      <c r="P140" s="11">
        <f t="shared" si="33"/>
        <v>2241463.2600000002</v>
      </c>
      <c r="Q140" s="10">
        <v>106540</v>
      </c>
      <c r="R140" s="11">
        <f t="shared" si="34"/>
        <v>213080</v>
      </c>
      <c r="S140" s="10"/>
      <c r="T140" s="11">
        <f t="shared" si="35"/>
        <v>0</v>
      </c>
      <c r="U140" s="10">
        <v>43758513.859999999</v>
      </c>
      <c r="V140" s="11">
        <f t="shared" si="26"/>
        <v>43758513.859999999</v>
      </c>
      <c r="W140" s="10"/>
      <c r="X140" s="11">
        <f t="shared" si="36"/>
        <v>0</v>
      </c>
      <c r="Y140" s="12">
        <f t="shared" si="37"/>
        <v>50777111.590000004</v>
      </c>
      <c r="Z140" s="13">
        <f t="shared" si="38"/>
        <v>67123886.890000001</v>
      </c>
    </row>
    <row r="141" spans="1:26" x14ac:dyDescent="0.25">
      <c r="A141" s="9">
        <v>791180</v>
      </c>
      <c r="B141" s="9" t="s">
        <v>150</v>
      </c>
      <c r="C141" s="10"/>
      <c r="D141" s="11">
        <f t="shared" si="27"/>
        <v>0</v>
      </c>
      <c r="E141" s="10"/>
      <c r="F141" s="11">
        <f t="shared" si="28"/>
        <v>0</v>
      </c>
      <c r="G141" s="10">
        <v>277000</v>
      </c>
      <c r="H141" s="11">
        <f t="shared" si="29"/>
        <v>554000</v>
      </c>
      <c r="I141" s="10">
        <v>8050862.46</v>
      </c>
      <c r="J141" s="11">
        <f t="shared" si="30"/>
        <v>40254312.299999997</v>
      </c>
      <c r="K141" s="10">
        <v>9759978.4100000001</v>
      </c>
      <c r="L141" s="11">
        <f t="shared" si="31"/>
        <v>39039913.640000001</v>
      </c>
      <c r="M141" s="10">
        <v>26397.09</v>
      </c>
      <c r="N141" s="11">
        <f t="shared" si="32"/>
        <v>131985.45000000001</v>
      </c>
      <c r="O141" s="10">
        <v>6500</v>
      </c>
      <c r="P141" s="11">
        <f t="shared" si="33"/>
        <v>19500</v>
      </c>
      <c r="Q141" s="10"/>
      <c r="R141" s="11">
        <f t="shared" si="34"/>
        <v>0</v>
      </c>
      <c r="S141" s="10"/>
      <c r="T141" s="11">
        <f t="shared" si="35"/>
        <v>0</v>
      </c>
      <c r="U141" s="10">
        <v>10153985.1</v>
      </c>
      <c r="V141" s="11">
        <f t="shared" si="26"/>
        <v>10153985.1</v>
      </c>
      <c r="W141" s="10"/>
      <c r="X141" s="11">
        <f t="shared" si="36"/>
        <v>0</v>
      </c>
      <c r="Y141" s="12">
        <f t="shared" si="37"/>
        <v>28274723.060000002</v>
      </c>
      <c r="Z141" s="13">
        <f t="shared" si="38"/>
        <v>90153696.489999995</v>
      </c>
    </row>
    <row r="142" spans="1:26" x14ac:dyDescent="0.25">
      <c r="A142" s="9">
        <v>791181</v>
      </c>
      <c r="B142" s="9" t="s">
        <v>151</v>
      </c>
      <c r="C142" s="10"/>
      <c r="D142" s="11">
        <f t="shared" si="27"/>
        <v>0</v>
      </c>
      <c r="E142" s="10">
        <v>109330.35</v>
      </c>
      <c r="F142" s="11">
        <f t="shared" si="28"/>
        <v>109330.35</v>
      </c>
      <c r="G142" s="10">
        <v>1415749.74</v>
      </c>
      <c r="H142" s="11">
        <f t="shared" si="29"/>
        <v>2831499.48</v>
      </c>
      <c r="I142" s="10">
        <v>2945894.12</v>
      </c>
      <c r="J142" s="11">
        <f t="shared" si="30"/>
        <v>14729470.600000001</v>
      </c>
      <c r="K142" s="10">
        <v>37611656.079999998</v>
      </c>
      <c r="L142" s="11">
        <f t="shared" si="31"/>
        <v>150446624.31999999</v>
      </c>
      <c r="M142" s="10">
        <v>90180.72</v>
      </c>
      <c r="N142" s="11">
        <f t="shared" si="32"/>
        <v>450903.6</v>
      </c>
      <c r="O142" s="10">
        <v>18825</v>
      </c>
      <c r="P142" s="11">
        <f t="shared" si="33"/>
        <v>56475</v>
      </c>
      <c r="Q142" s="10"/>
      <c r="R142" s="11">
        <f t="shared" si="34"/>
        <v>0</v>
      </c>
      <c r="S142" s="10"/>
      <c r="T142" s="11">
        <f t="shared" si="35"/>
        <v>0</v>
      </c>
      <c r="U142" s="10">
        <v>11273658.189999999</v>
      </c>
      <c r="V142" s="11">
        <f t="shared" si="26"/>
        <v>11273658.189999999</v>
      </c>
      <c r="W142" s="10"/>
      <c r="X142" s="11">
        <f t="shared" si="36"/>
        <v>0</v>
      </c>
      <c r="Y142" s="12">
        <f t="shared" si="37"/>
        <v>53465294.199999996</v>
      </c>
      <c r="Z142" s="13">
        <f t="shared" si="38"/>
        <v>179897961.53999999</v>
      </c>
    </row>
    <row r="143" spans="1:26" x14ac:dyDescent="0.25">
      <c r="A143" s="9">
        <v>791500</v>
      </c>
      <c r="B143" s="9" t="s">
        <v>152</v>
      </c>
      <c r="C143" s="10"/>
      <c r="D143" s="11">
        <f t="shared" si="27"/>
        <v>0</v>
      </c>
      <c r="E143" s="10"/>
      <c r="F143" s="11">
        <f t="shared" si="28"/>
        <v>0</v>
      </c>
      <c r="G143" s="10"/>
      <c r="H143" s="11">
        <f t="shared" si="29"/>
        <v>0</v>
      </c>
      <c r="I143" s="10">
        <v>2080067.66</v>
      </c>
      <c r="J143" s="11">
        <f t="shared" si="30"/>
        <v>10400338.299999999</v>
      </c>
      <c r="K143" s="10">
        <v>180315.85</v>
      </c>
      <c r="L143" s="11">
        <f t="shared" si="31"/>
        <v>721263.4</v>
      </c>
      <c r="M143" s="10">
        <v>0</v>
      </c>
      <c r="N143" s="11">
        <f t="shared" si="32"/>
        <v>0</v>
      </c>
      <c r="O143" s="10">
        <v>40517.54</v>
      </c>
      <c r="P143" s="11">
        <f t="shared" si="33"/>
        <v>121552.62</v>
      </c>
      <c r="Q143" s="10"/>
      <c r="R143" s="11">
        <f t="shared" si="34"/>
        <v>0</v>
      </c>
      <c r="S143" s="10"/>
      <c r="T143" s="11">
        <f t="shared" si="35"/>
        <v>0</v>
      </c>
      <c r="U143" s="10">
        <v>0</v>
      </c>
      <c r="V143" s="11">
        <f t="shared" si="26"/>
        <v>0</v>
      </c>
      <c r="W143" s="10"/>
      <c r="X143" s="11">
        <f t="shared" si="36"/>
        <v>0</v>
      </c>
      <c r="Y143" s="12">
        <f t="shared" si="37"/>
        <v>2300901.0499999998</v>
      </c>
      <c r="Z143" s="13">
        <f t="shared" si="38"/>
        <v>11243154.319999998</v>
      </c>
    </row>
    <row r="144" spans="1:26" x14ac:dyDescent="0.25">
      <c r="A144" s="9">
        <v>791540</v>
      </c>
      <c r="B144" s="9" t="s">
        <v>153</v>
      </c>
      <c r="C144" s="10"/>
      <c r="D144" s="11">
        <f t="shared" si="27"/>
        <v>0</v>
      </c>
      <c r="E144" s="10"/>
      <c r="F144" s="11">
        <f t="shared" si="28"/>
        <v>0</v>
      </c>
      <c r="G144" s="10"/>
      <c r="H144" s="11">
        <f t="shared" si="29"/>
        <v>0</v>
      </c>
      <c r="I144" s="10">
        <v>839508.35</v>
      </c>
      <c r="J144" s="11">
        <f t="shared" si="30"/>
        <v>4197541.75</v>
      </c>
      <c r="K144" s="10">
        <v>328122.09999999998</v>
      </c>
      <c r="L144" s="11">
        <f t="shared" si="31"/>
        <v>1312488.3999999999</v>
      </c>
      <c r="M144" s="10">
        <v>2172.21</v>
      </c>
      <c r="N144" s="11">
        <f t="shared" si="32"/>
        <v>10861.05</v>
      </c>
      <c r="O144" s="10"/>
      <c r="P144" s="11">
        <f t="shared" si="33"/>
        <v>0</v>
      </c>
      <c r="Q144" s="10"/>
      <c r="R144" s="11">
        <f t="shared" si="34"/>
        <v>0</v>
      </c>
      <c r="S144" s="10"/>
      <c r="T144" s="11">
        <f t="shared" si="35"/>
        <v>0</v>
      </c>
      <c r="U144" s="10">
        <v>3718528.89</v>
      </c>
      <c r="V144" s="11">
        <f t="shared" si="26"/>
        <v>3718528.89</v>
      </c>
      <c r="W144" s="10"/>
      <c r="X144" s="11">
        <f t="shared" si="36"/>
        <v>0</v>
      </c>
      <c r="Y144" s="12">
        <f t="shared" si="37"/>
        <v>4888331.55</v>
      </c>
      <c r="Z144" s="13">
        <f t="shared" si="38"/>
        <v>9239420.0899999999</v>
      </c>
    </row>
    <row r="145" spans="1:26" x14ac:dyDescent="0.25">
      <c r="A145" s="9">
        <v>791580</v>
      </c>
      <c r="B145" s="9" t="s">
        <v>154</v>
      </c>
      <c r="C145" s="10"/>
      <c r="D145" s="11">
        <f t="shared" si="27"/>
        <v>0</v>
      </c>
      <c r="E145" s="10"/>
      <c r="F145" s="11">
        <f t="shared" si="28"/>
        <v>0</v>
      </c>
      <c r="G145" s="10"/>
      <c r="H145" s="11">
        <f t="shared" si="29"/>
        <v>0</v>
      </c>
      <c r="I145" s="10">
        <v>849947.72</v>
      </c>
      <c r="J145" s="11">
        <f t="shared" si="30"/>
        <v>4249738.5999999996</v>
      </c>
      <c r="K145" s="10">
        <v>5015.3</v>
      </c>
      <c r="L145" s="11">
        <f t="shared" si="31"/>
        <v>20061.2</v>
      </c>
      <c r="M145" s="10">
        <v>-42109.8</v>
      </c>
      <c r="N145" s="11">
        <f t="shared" si="32"/>
        <v>-210549</v>
      </c>
      <c r="O145" s="10"/>
      <c r="P145" s="11">
        <f t="shared" si="33"/>
        <v>0</v>
      </c>
      <c r="Q145" s="10"/>
      <c r="R145" s="11">
        <f t="shared" si="34"/>
        <v>0</v>
      </c>
      <c r="S145" s="10"/>
      <c r="T145" s="11">
        <f t="shared" si="35"/>
        <v>0</v>
      </c>
      <c r="U145" s="10">
        <v>1799736.5</v>
      </c>
      <c r="V145" s="11">
        <f t="shared" si="26"/>
        <v>1799736.5</v>
      </c>
      <c r="W145" s="10"/>
      <c r="X145" s="11">
        <f t="shared" si="36"/>
        <v>0</v>
      </c>
      <c r="Y145" s="12">
        <f t="shared" si="37"/>
        <v>2612589.7199999997</v>
      </c>
      <c r="Z145" s="13">
        <f t="shared" si="38"/>
        <v>5858987.2999999998</v>
      </c>
    </row>
    <row r="146" spans="1:26" x14ac:dyDescent="0.25">
      <c r="A146" s="9">
        <v>791590</v>
      </c>
      <c r="B146" s="9" t="s">
        <v>155</v>
      </c>
      <c r="C146" s="10"/>
      <c r="D146" s="11">
        <f t="shared" si="27"/>
        <v>0</v>
      </c>
      <c r="E146" s="10"/>
      <c r="F146" s="11">
        <f t="shared" si="28"/>
        <v>0</v>
      </c>
      <c r="G146" s="10"/>
      <c r="H146" s="11">
        <f t="shared" si="29"/>
        <v>0</v>
      </c>
      <c r="I146" s="10">
        <v>187767.1</v>
      </c>
      <c r="J146" s="11">
        <f t="shared" si="30"/>
        <v>938835.5</v>
      </c>
      <c r="K146" s="10"/>
      <c r="L146" s="11">
        <f t="shared" si="31"/>
        <v>0</v>
      </c>
      <c r="M146" s="10">
        <v>1483.38</v>
      </c>
      <c r="N146" s="11">
        <f t="shared" si="32"/>
        <v>7416.9000000000005</v>
      </c>
      <c r="O146" s="10"/>
      <c r="P146" s="11">
        <f t="shared" si="33"/>
        <v>0</v>
      </c>
      <c r="Q146" s="10"/>
      <c r="R146" s="11">
        <f t="shared" si="34"/>
        <v>0</v>
      </c>
      <c r="S146" s="10"/>
      <c r="T146" s="11">
        <f t="shared" si="35"/>
        <v>0</v>
      </c>
      <c r="U146" s="10">
        <v>291178.40000000002</v>
      </c>
      <c r="V146" s="11">
        <f t="shared" si="26"/>
        <v>291178.40000000002</v>
      </c>
      <c r="W146" s="10"/>
      <c r="X146" s="11">
        <f t="shared" si="36"/>
        <v>0</v>
      </c>
      <c r="Y146" s="12">
        <f t="shared" si="37"/>
        <v>480428.88</v>
      </c>
      <c r="Z146" s="13">
        <f t="shared" si="38"/>
        <v>1237430.8</v>
      </c>
    </row>
    <row r="147" spans="1:26" x14ac:dyDescent="0.25">
      <c r="A147" s="9">
        <v>791800</v>
      </c>
      <c r="B147" s="9" t="s">
        <v>156</v>
      </c>
      <c r="C147" s="10"/>
      <c r="D147" s="11">
        <f t="shared" si="27"/>
        <v>0</v>
      </c>
      <c r="E147" s="10"/>
      <c r="F147" s="11">
        <f t="shared" si="28"/>
        <v>0</v>
      </c>
      <c r="G147" s="10">
        <v>0</v>
      </c>
      <c r="H147" s="11">
        <f t="shared" si="29"/>
        <v>0</v>
      </c>
      <c r="I147" s="10">
        <v>1253037.51</v>
      </c>
      <c r="J147" s="11">
        <f t="shared" si="30"/>
        <v>6265187.5499999998</v>
      </c>
      <c r="K147" s="10">
        <v>27293791.98</v>
      </c>
      <c r="L147" s="11">
        <f t="shared" si="31"/>
        <v>109175167.92</v>
      </c>
      <c r="M147" s="10">
        <v>0</v>
      </c>
      <c r="N147" s="11">
        <f t="shared" si="32"/>
        <v>0</v>
      </c>
      <c r="O147" s="10">
        <v>18000</v>
      </c>
      <c r="P147" s="11">
        <f t="shared" si="33"/>
        <v>54000</v>
      </c>
      <c r="Q147" s="10"/>
      <c r="R147" s="11">
        <f t="shared" si="34"/>
        <v>0</v>
      </c>
      <c r="S147" s="10"/>
      <c r="T147" s="11">
        <f t="shared" si="35"/>
        <v>0</v>
      </c>
      <c r="U147" s="10">
        <v>71173971.230000004</v>
      </c>
      <c r="V147" s="11">
        <f t="shared" si="26"/>
        <v>71173971.230000004</v>
      </c>
      <c r="W147" s="10"/>
      <c r="X147" s="11">
        <f t="shared" si="36"/>
        <v>0</v>
      </c>
      <c r="Y147" s="12">
        <f t="shared" si="37"/>
        <v>99738800.719999999</v>
      </c>
      <c r="Z147" s="13">
        <f t="shared" si="38"/>
        <v>186668326.69999999</v>
      </c>
    </row>
    <row r="148" spans="1:26" x14ac:dyDescent="0.25">
      <c r="A148" s="9">
        <v>791901</v>
      </c>
      <c r="B148" s="9" t="s">
        <v>157</v>
      </c>
      <c r="C148" s="10"/>
      <c r="D148" s="11">
        <f t="shared" si="27"/>
        <v>0</v>
      </c>
      <c r="E148" s="10"/>
      <c r="F148" s="11">
        <f t="shared" si="28"/>
        <v>0</v>
      </c>
      <c r="G148" s="10"/>
      <c r="H148" s="11">
        <f t="shared" si="29"/>
        <v>0</v>
      </c>
      <c r="I148" s="10">
        <v>0</v>
      </c>
      <c r="J148" s="11">
        <f t="shared" si="30"/>
        <v>0</v>
      </c>
      <c r="K148" s="10"/>
      <c r="L148" s="11">
        <f t="shared" si="31"/>
        <v>0</v>
      </c>
      <c r="M148" s="10"/>
      <c r="N148" s="11">
        <f t="shared" si="32"/>
        <v>0</v>
      </c>
      <c r="O148" s="10"/>
      <c r="P148" s="11">
        <f t="shared" si="33"/>
        <v>0</v>
      </c>
      <c r="Q148" s="10"/>
      <c r="R148" s="11">
        <f t="shared" si="34"/>
        <v>0</v>
      </c>
      <c r="S148" s="10"/>
      <c r="T148" s="11">
        <f t="shared" si="35"/>
        <v>0</v>
      </c>
      <c r="U148" s="10">
        <v>207364.83</v>
      </c>
      <c r="V148" s="11">
        <f t="shared" si="26"/>
        <v>207364.83</v>
      </c>
      <c r="W148" s="10"/>
      <c r="X148" s="11">
        <f t="shared" si="36"/>
        <v>0</v>
      </c>
      <c r="Y148" s="12">
        <f t="shared" si="37"/>
        <v>207364.83</v>
      </c>
      <c r="Z148" s="13">
        <f t="shared" si="38"/>
        <v>207364.83</v>
      </c>
    </row>
    <row r="149" spans="1:26" x14ac:dyDescent="0.25">
      <c r="A149" s="9">
        <v>791904</v>
      </c>
      <c r="B149" s="9" t="s">
        <v>158</v>
      </c>
      <c r="C149" s="10">
        <v>0</v>
      </c>
      <c r="D149" s="11">
        <f t="shared" si="27"/>
        <v>0</v>
      </c>
      <c r="E149" s="10"/>
      <c r="F149" s="11">
        <f t="shared" si="28"/>
        <v>0</v>
      </c>
      <c r="G149" s="10"/>
      <c r="H149" s="11">
        <f t="shared" si="29"/>
        <v>0</v>
      </c>
      <c r="I149" s="10">
        <v>726837.31</v>
      </c>
      <c r="J149" s="11">
        <f t="shared" si="30"/>
        <v>3634186.5500000003</v>
      </c>
      <c r="K149" s="10">
        <v>121555.03</v>
      </c>
      <c r="L149" s="11">
        <f t="shared" si="31"/>
        <v>486220.12</v>
      </c>
      <c r="M149" s="10"/>
      <c r="N149" s="11">
        <f t="shared" si="32"/>
        <v>0</v>
      </c>
      <c r="O149" s="10"/>
      <c r="P149" s="11">
        <f t="shared" si="33"/>
        <v>0</v>
      </c>
      <c r="Q149" s="10"/>
      <c r="R149" s="11">
        <f t="shared" si="34"/>
        <v>0</v>
      </c>
      <c r="S149" s="10"/>
      <c r="T149" s="11">
        <f t="shared" si="35"/>
        <v>0</v>
      </c>
      <c r="U149" s="10">
        <v>3628600.35</v>
      </c>
      <c r="V149" s="11">
        <f t="shared" si="26"/>
        <v>3628600.35</v>
      </c>
      <c r="W149" s="10"/>
      <c r="X149" s="11">
        <f t="shared" si="36"/>
        <v>0</v>
      </c>
      <c r="Y149" s="12">
        <f t="shared" si="37"/>
        <v>4476992.6900000004</v>
      </c>
      <c r="Z149" s="13">
        <f t="shared" si="38"/>
        <v>7749007.0200000005</v>
      </c>
    </row>
    <row r="150" spans="1:26" x14ac:dyDescent="0.25">
      <c r="A150" s="9">
        <v>795180</v>
      </c>
      <c r="B150" s="9" t="s">
        <v>159</v>
      </c>
      <c r="C150" s="10"/>
      <c r="D150" s="11">
        <f t="shared" si="27"/>
        <v>0</v>
      </c>
      <c r="E150" s="10"/>
      <c r="F150" s="11">
        <f t="shared" si="28"/>
        <v>0</v>
      </c>
      <c r="G150" s="10"/>
      <c r="H150" s="11">
        <f t="shared" si="29"/>
        <v>0</v>
      </c>
      <c r="I150" s="10">
        <v>11215822.24</v>
      </c>
      <c r="J150" s="11">
        <f t="shared" si="30"/>
        <v>56079111.200000003</v>
      </c>
      <c r="K150" s="10">
        <v>9882621.5500000007</v>
      </c>
      <c r="L150" s="11">
        <f t="shared" si="31"/>
        <v>39530486.200000003</v>
      </c>
      <c r="M150" s="10">
        <v>355513.99</v>
      </c>
      <c r="N150" s="11">
        <f t="shared" si="32"/>
        <v>1777569.95</v>
      </c>
      <c r="O150" s="10">
        <v>143771.78</v>
      </c>
      <c r="P150" s="11">
        <f t="shared" si="33"/>
        <v>431315.33999999997</v>
      </c>
      <c r="Q150" s="10"/>
      <c r="R150" s="11">
        <f t="shared" si="34"/>
        <v>0</v>
      </c>
      <c r="S150" s="10"/>
      <c r="T150" s="11">
        <f t="shared" si="35"/>
        <v>0</v>
      </c>
      <c r="U150" s="10">
        <v>12076934.279999999</v>
      </c>
      <c r="V150" s="11">
        <f t="shared" si="26"/>
        <v>12076934.279999999</v>
      </c>
      <c r="W150" s="10"/>
      <c r="X150" s="11">
        <f t="shared" si="36"/>
        <v>0</v>
      </c>
      <c r="Y150" s="12">
        <f t="shared" si="37"/>
        <v>33674663.839999996</v>
      </c>
      <c r="Z150" s="13">
        <f t="shared" si="38"/>
        <v>109895416.97000001</v>
      </c>
    </row>
    <row r="151" spans="1:26" x14ac:dyDescent="0.25">
      <c r="A151" s="9">
        <v>795380</v>
      </c>
      <c r="B151" s="9" t="s">
        <v>160</v>
      </c>
      <c r="C151" s="10"/>
      <c r="D151" s="11">
        <f t="shared" si="27"/>
        <v>0</v>
      </c>
      <c r="E151" s="10">
        <v>248079.47</v>
      </c>
      <c r="F151" s="11">
        <f t="shared" si="28"/>
        <v>248079.47</v>
      </c>
      <c r="G151" s="10">
        <v>4044482.76</v>
      </c>
      <c r="H151" s="11">
        <f t="shared" si="29"/>
        <v>8088965.5199999996</v>
      </c>
      <c r="I151" s="10">
        <v>3507663.1</v>
      </c>
      <c r="J151" s="11">
        <f t="shared" si="30"/>
        <v>17538315.5</v>
      </c>
      <c r="K151" s="10">
        <v>2111182.2599999998</v>
      </c>
      <c r="L151" s="11">
        <f t="shared" si="31"/>
        <v>8444729.0399999991</v>
      </c>
      <c r="M151" s="10">
        <v>11211.79</v>
      </c>
      <c r="N151" s="11">
        <f t="shared" si="32"/>
        <v>56058.950000000004</v>
      </c>
      <c r="O151" s="10">
        <v>166424.78</v>
      </c>
      <c r="P151" s="11">
        <f t="shared" si="33"/>
        <v>499274.33999999997</v>
      </c>
      <c r="Q151" s="10"/>
      <c r="R151" s="11">
        <f t="shared" si="34"/>
        <v>0</v>
      </c>
      <c r="S151" s="10"/>
      <c r="T151" s="11">
        <f t="shared" si="35"/>
        <v>0</v>
      </c>
      <c r="U151" s="10">
        <v>2984871.94</v>
      </c>
      <c r="V151" s="11">
        <f t="shared" si="26"/>
        <v>2984871.94</v>
      </c>
      <c r="W151" s="10"/>
      <c r="X151" s="11">
        <f t="shared" si="36"/>
        <v>0</v>
      </c>
      <c r="Y151" s="12">
        <f t="shared" si="37"/>
        <v>13073916.099999998</v>
      </c>
      <c r="Z151" s="13">
        <f t="shared" si="38"/>
        <v>37860294.760000005</v>
      </c>
    </row>
    <row r="152" spans="1:26" x14ac:dyDescent="0.25">
      <c r="A152" s="9">
        <v>795400</v>
      </c>
      <c r="B152" s="9" t="s">
        <v>161</v>
      </c>
      <c r="C152" s="10"/>
      <c r="D152" s="11">
        <f t="shared" si="27"/>
        <v>0</v>
      </c>
      <c r="E152" s="10"/>
      <c r="F152" s="11">
        <f t="shared" si="28"/>
        <v>0</v>
      </c>
      <c r="G152" s="10"/>
      <c r="H152" s="11">
        <f t="shared" si="29"/>
        <v>0</v>
      </c>
      <c r="I152" s="10">
        <v>995506.44</v>
      </c>
      <c r="J152" s="11">
        <f t="shared" si="30"/>
        <v>4977532.1999999993</v>
      </c>
      <c r="K152" s="10">
        <v>585166.51</v>
      </c>
      <c r="L152" s="11">
        <f t="shared" si="31"/>
        <v>2340666.04</v>
      </c>
      <c r="M152" s="10">
        <v>18441.27</v>
      </c>
      <c r="N152" s="11">
        <f t="shared" si="32"/>
        <v>92206.35</v>
      </c>
      <c r="O152" s="10">
        <v>717.6</v>
      </c>
      <c r="P152" s="11">
        <f t="shared" si="33"/>
        <v>2152.8000000000002</v>
      </c>
      <c r="Q152" s="10"/>
      <c r="R152" s="11">
        <f t="shared" si="34"/>
        <v>0</v>
      </c>
      <c r="S152" s="10"/>
      <c r="T152" s="11">
        <f t="shared" si="35"/>
        <v>0</v>
      </c>
      <c r="U152" s="10">
        <v>1565751.87</v>
      </c>
      <c r="V152" s="11">
        <f t="shared" si="26"/>
        <v>1565751.87</v>
      </c>
      <c r="W152" s="10"/>
      <c r="X152" s="11">
        <f t="shared" si="36"/>
        <v>0</v>
      </c>
      <c r="Y152" s="12">
        <f t="shared" si="37"/>
        <v>3165583.6900000004</v>
      </c>
      <c r="Z152" s="13">
        <f t="shared" si="38"/>
        <v>8978309.2599999979</v>
      </c>
    </row>
    <row r="153" spans="1:26" x14ac:dyDescent="0.25">
      <c r="A153" s="9">
        <v>795500</v>
      </c>
      <c r="B153" s="9" t="s">
        <v>162</v>
      </c>
      <c r="C153" s="10"/>
      <c r="D153" s="11">
        <f t="shared" si="27"/>
        <v>0</v>
      </c>
      <c r="E153" s="10"/>
      <c r="F153" s="11">
        <f t="shared" si="28"/>
        <v>0</v>
      </c>
      <c r="G153" s="10"/>
      <c r="H153" s="11">
        <f t="shared" si="29"/>
        <v>0</v>
      </c>
      <c r="I153" s="10">
        <v>1273025.51</v>
      </c>
      <c r="J153" s="11">
        <f t="shared" si="30"/>
        <v>6365127.5499999998</v>
      </c>
      <c r="K153" s="10">
        <v>384458.27</v>
      </c>
      <c r="L153" s="11">
        <f t="shared" si="31"/>
        <v>1537833.08</v>
      </c>
      <c r="M153" s="10">
        <v>28766.09</v>
      </c>
      <c r="N153" s="11">
        <f t="shared" si="32"/>
        <v>143830.45000000001</v>
      </c>
      <c r="O153" s="10">
        <v>2669.58</v>
      </c>
      <c r="P153" s="11">
        <f t="shared" si="33"/>
        <v>8008.74</v>
      </c>
      <c r="Q153" s="10"/>
      <c r="R153" s="11">
        <f t="shared" si="34"/>
        <v>0</v>
      </c>
      <c r="S153" s="10"/>
      <c r="T153" s="11">
        <f t="shared" si="35"/>
        <v>0</v>
      </c>
      <c r="U153" s="10">
        <v>5624421.0499999998</v>
      </c>
      <c r="V153" s="11">
        <f t="shared" si="26"/>
        <v>5624421.0499999998</v>
      </c>
      <c r="W153" s="10"/>
      <c r="X153" s="11">
        <f t="shared" si="36"/>
        <v>0</v>
      </c>
      <c r="Y153" s="12">
        <f t="shared" si="37"/>
        <v>7313340.5</v>
      </c>
      <c r="Z153" s="13">
        <f t="shared" si="38"/>
        <v>13679220.870000001</v>
      </c>
    </row>
    <row r="154" spans="1:26" s="5" customFormat="1" x14ac:dyDescent="0.25">
      <c r="A154" s="6" t="s">
        <v>163</v>
      </c>
      <c r="B154" s="6"/>
      <c r="C154" s="12">
        <f t="shared" ref="C154" si="39">SUM(C2:C153)</f>
        <v>7469361.5122340005</v>
      </c>
      <c r="D154" s="13">
        <f>SUM(D2:D153)</f>
        <v>7469361.5122340005</v>
      </c>
      <c r="E154" s="12">
        <f t="shared" ref="E154:X154" si="40">SUM(E2:E153)</f>
        <v>21549716.079999994</v>
      </c>
      <c r="F154" s="13">
        <f t="shared" si="40"/>
        <v>21549716.079999994</v>
      </c>
      <c r="G154" s="12">
        <f t="shared" si="40"/>
        <v>66189449.360245995</v>
      </c>
      <c r="H154" s="13">
        <f t="shared" si="40"/>
        <v>132378898.72049199</v>
      </c>
      <c r="I154" s="12">
        <f t="shared" si="40"/>
        <v>1862311642.7338192</v>
      </c>
      <c r="J154" s="13">
        <f t="shared" si="40"/>
        <v>9311558213.6691113</v>
      </c>
      <c r="K154" s="12">
        <f t="shared" si="40"/>
        <v>1239181812.8807995</v>
      </c>
      <c r="L154" s="13">
        <f t="shared" si="40"/>
        <v>4956727251.5231981</v>
      </c>
      <c r="M154" s="12">
        <f t="shared" si="40"/>
        <v>28734388019.808891</v>
      </c>
      <c r="N154" s="13">
        <f t="shared" si="40"/>
        <v>143671940099.04449</v>
      </c>
      <c r="O154" s="12">
        <f t="shared" si="40"/>
        <v>16179942.249277996</v>
      </c>
      <c r="P154" s="13">
        <f t="shared" si="40"/>
        <v>48539826.747833997</v>
      </c>
      <c r="Q154" s="12">
        <f t="shared" si="40"/>
        <v>4532936.66</v>
      </c>
      <c r="R154" s="13">
        <f t="shared" si="40"/>
        <v>9065873.3200000003</v>
      </c>
      <c r="S154" s="12">
        <f t="shared" si="40"/>
        <v>7180</v>
      </c>
      <c r="T154" s="13">
        <f t="shared" si="40"/>
        <v>7180</v>
      </c>
      <c r="U154" s="12">
        <f t="shared" si="40"/>
        <v>1919758790.279063</v>
      </c>
      <c r="V154" s="13">
        <f t="shared" si="40"/>
        <v>1919758790.279063</v>
      </c>
      <c r="W154" s="12">
        <f t="shared" si="40"/>
        <v>334787.21999999997</v>
      </c>
      <c r="X154" s="13">
        <f t="shared" si="40"/>
        <v>334787.21999999997</v>
      </c>
      <c r="Y154" s="12">
        <f>SUM(Y2:Y153)</f>
        <v>33871903638.784313</v>
      </c>
      <c r="Z154" s="13">
        <f>SUM(Z2:Z153)</f>
        <v>160079329998.11621</v>
      </c>
    </row>
    <row r="155" spans="1:26" x14ac:dyDescent="0.25">
      <c r="Y155" s="38">
        <f>+Y154-'COMPILADO-GERAL'!C444</f>
        <v>0</v>
      </c>
    </row>
    <row r="156" spans="1:26" x14ac:dyDescent="0.25">
      <c r="Y156" s="37" t="s">
        <v>771</v>
      </c>
    </row>
    <row r="157" spans="1:26" x14ac:dyDescent="0.25">
      <c r="W157" s="4" t="s">
        <v>1666</v>
      </c>
      <c r="Y157" s="155">
        <f>Y154-M154</f>
        <v>5137515618.9754219</v>
      </c>
    </row>
  </sheetData>
  <autoFilter ref="A1:Z156" xr:uid="{9DE02C6A-8E47-4934-BD89-3BDF9A51380A}"/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756A4A-1107-47BD-81BD-1D0576812770}">
  <dimension ref="A1:E430"/>
  <sheetViews>
    <sheetView workbookViewId="0"/>
  </sheetViews>
  <sheetFormatPr defaultRowHeight="15.75" x14ac:dyDescent="0.25"/>
  <cols>
    <col min="1" max="1" width="10.42578125" style="2" bestFit="1" customWidth="1"/>
    <col min="2" max="2" width="24.140625" style="2" bestFit="1" customWidth="1"/>
    <col min="3" max="3" width="16" style="2" bestFit="1" customWidth="1"/>
    <col min="4" max="4" width="14.5703125" style="2" bestFit="1" customWidth="1"/>
    <col min="5" max="5" width="12.7109375" style="2" bestFit="1" customWidth="1"/>
    <col min="6" max="16384" width="9.140625" style="2"/>
  </cols>
  <sheetData>
    <row r="1" spans="1:3" s="33" customFormat="1" x14ac:dyDescent="0.25">
      <c r="A1" s="19" t="s">
        <v>604</v>
      </c>
      <c r="B1" s="17" t="s">
        <v>605</v>
      </c>
      <c r="C1" s="17" t="s">
        <v>606</v>
      </c>
    </row>
    <row r="2" spans="1:3" x14ac:dyDescent="0.25">
      <c r="A2" s="3">
        <v>764200</v>
      </c>
      <c r="B2" s="3" t="s">
        <v>271</v>
      </c>
      <c r="C2" s="22">
        <v>16359294142.419975</v>
      </c>
    </row>
    <row r="3" spans="1:3" x14ac:dyDescent="0.25">
      <c r="A3" s="3">
        <v>765720</v>
      </c>
      <c r="B3" s="3" t="s">
        <v>282</v>
      </c>
      <c r="C3" s="22">
        <v>321157395.56999999</v>
      </c>
    </row>
    <row r="4" spans="1:3" x14ac:dyDescent="0.25">
      <c r="A4" s="3">
        <v>762600</v>
      </c>
      <c r="B4" s="3" t="s">
        <v>267</v>
      </c>
      <c r="C4" s="22">
        <v>230755944.68000001</v>
      </c>
    </row>
    <row r="5" spans="1:3" x14ac:dyDescent="0.25">
      <c r="A5" s="3">
        <v>732100</v>
      </c>
      <c r="B5" s="3" t="s">
        <v>212</v>
      </c>
      <c r="C5" s="22">
        <v>168825216.31000003</v>
      </c>
    </row>
    <row r="6" spans="1:3" x14ac:dyDescent="0.25">
      <c r="A6" s="3">
        <v>791800</v>
      </c>
      <c r="B6" s="3" t="s">
        <v>573</v>
      </c>
      <c r="C6" s="22">
        <v>119749205.39</v>
      </c>
    </row>
    <row r="7" spans="1:3" x14ac:dyDescent="0.25">
      <c r="A7" s="3">
        <v>762400</v>
      </c>
      <c r="B7" s="3" t="s">
        <v>261</v>
      </c>
      <c r="C7" s="22">
        <v>102278964.06999999</v>
      </c>
    </row>
    <row r="8" spans="1:3" x14ac:dyDescent="0.25">
      <c r="A8" s="3">
        <v>721000</v>
      </c>
      <c r="B8" s="3" t="s">
        <v>202</v>
      </c>
      <c r="C8" s="22">
        <v>92938821.530000001</v>
      </c>
    </row>
    <row r="9" spans="1:3" x14ac:dyDescent="0.25">
      <c r="A9" s="3">
        <v>720000</v>
      </c>
      <c r="B9" s="3" t="s">
        <v>193</v>
      </c>
      <c r="C9" s="22">
        <v>92016649.74000001</v>
      </c>
    </row>
    <row r="10" spans="1:3" x14ac:dyDescent="0.25">
      <c r="A10" s="3">
        <v>781000</v>
      </c>
      <c r="B10" s="3" t="s">
        <v>315</v>
      </c>
      <c r="C10" s="22">
        <v>91359000.400000006</v>
      </c>
    </row>
    <row r="11" spans="1:3" x14ac:dyDescent="0.25">
      <c r="A11" s="3">
        <v>791180</v>
      </c>
      <c r="B11" s="3" t="s">
        <v>535</v>
      </c>
      <c r="C11" s="22">
        <v>89140133.270000011</v>
      </c>
    </row>
    <row r="12" spans="1:3" x14ac:dyDescent="0.25">
      <c r="A12" s="3">
        <v>762200</v>
      </c>
      <c r="B12" s="3" t="s">
        <v>259</v>
      </c>
      <c r="C12" s="22">
        <v>78952161.129999995</v>
      </c>
    </row>
    <row r="13" spans="1:3" x14ac:dyDescent="0.25">
      <c r="A13" s="3">
        <v>787000</v>
      </c>
      <c r="B13" s="3" t="s">
        <v>465</v>
      </c>
      <c r="C13" s="22">
        <v>78623596.919999987</v>
      </c>
    </row>
    <row r="14" spans="1:3" x14ac:dyDescent="0.25">
      <c r="A14" s="3">
        <v>731050</v>
      </c>
      <c r="B14" s="3" t="s">
        <v>208</v>
      </c>
      <c r="C14" s="22">
        <v>78320710.109999999</v>
      </c>
    </row>
    <row r="15" spans="1:3" x14ac:dyDescent="0.25">
      <c r="A15" s="3">
        <v>788200</v>
      </c>
      <c r="B15" s="3" t="s">
        <v>487</v>
      </c>
      <c r="C15" s="22">
        <v>77424665.969999999</v>
      </c>
    </row>
    <row r="16" spans="1:3" x14ac:dyDescent="0.25">
      <c r="A16" s="3">
        <v>741000</v>
      </c>
      <c r="B16" s="3" t="s">
        <v>224</v>
      </c>
      <c r="C16" s="22">
        <v>76676859.670000002</v>
      </c>
    </row>
    <row r="17" spans="1:3" x14ac:dyDescent="0.25">
      <c r="A17" s="3">
        <v>740015</v>
      </c>
      <c r="B17" s="3" t="s">
        <v>221</v>
      </c>
      <c r="C17" s="22">
        <v>75217775.559999987</v>
      </c>
    </row>
    <row r="18" spans="1:3" x14ac:dyDescent="0.25">
      <c r="A18" s="3">
        <v>799304</v>
      </c>
      <c r="B18" s="3" t="s">
        <v>601</v>
      </c>
      <c r="C18" s="22">
        <v>74214074.310000002</v>
      </c>
    </row>
    <row r="19" spans="1:3" x14ac:dyDescent="0.25">
      <c r="A19" s="3">
        <v>791170</v>
      </c>
      <c r="B19" s="3" t="s">
        <v>534</v>
      </c>
      <c r="C19" s="22">
        <v>71133975.61999999</v>
      </c>
    </row>
    <row r="20" spans="1:3" x14ac:dyDescent="0.25">
      <c r="A20" s="3">
        <v>732400</v>
      </c>
      <c r="B20" s="3" t="s">
        <v>214</v>
      </c>
      <c r="C20" s="22">
        <v>70626216.669999987</v>
      </c>
    </row>
    <row r="21" spans="1:3" x14ac:dyDescent="0.25">
      <c r="A21" s="3">
        <v>764000</v>
      </c>
      <c r="B21" s="3" t="s">
        <v>269</v>
      </c>
      <c r="C21" s="22">
        <v>69710572.409999996</v>
      </c>
    </row>
    <row r="22" spans="1:3" x14ac:dyDescent="0.25">
      <c r="A22" s="3">
        <v>781200</v>
      </c>
      <c r="B22" s="3" t="s">
        <v>323</v>
      </c>
      <c r="C22" s="22">
        <v>66549594.570000008</v>
      </c>
    </row>
    <row r="23" spans="1:3" x14ac:dyDescent="0.25">
      <c r="A23" s="3">
        <v>765721</v>
      </c>
      <c r="B23" s="3" t="s">
        <v>283</v>
      </c>
      <c r="C23" s="22">
        <v>66297232.090000004</v>
      </c>
    </row>
    <row r="24" spans="1:3" x14ac:dyDescent="0.25">
      <c r="A24" s="3">
        <v>787700</v>
      </c>
      <c r="B24" s="3" t="s">
        <v>472</v>
      </c>
      <c r="C24" s="22">
        <v>65261501.980000004</v>
      </c>
    </row>
    <row r="25" spans="1:3" x14ac:dyDescent="0.25">
      <c r="A25" s="3">
        <v>791609</v>
      </c>
      <c r="B25" s="3" t="s">
        <v>552</v>
      </c>
      <c r="C25" s="22">
        <v>64702424.949999988</v>
      </c>
    </row>
    <row r="26" spans="1:3" x14ac:dyDescent="0.25">
      <c r="A26" s="3">
        <v>784200</v>
      </c>
      <c r="B26" s="3" t="s">
        <v>400</v>
      </c>
      <c r="C26" s="22">
        <v>64545425.149999999</v>
      </c>
    </row>
    <row r="27" spans="1:3" x14ac:dyDescent="0.25">
      <c r="A27" s="3">
        <v>773200</v>
      </c>
      <c r="B27" s="3" t="s">
        <v>307</v>
      </c>
      <c r="C27" s="22">
        <v>64463217.079999991</v>
      </c>
    </row>
    <row r="28" spans="1:3" x14ac:dyDescent="0.25">
      <c r="A28" s="3">
        <v>765703</v>
      </c>
      <c r="B28" s="3" t="s">
        <v>275</v>
      </c>
      <c r="C28" s="22">
        <v>62851406.82</v>
      </c>
    </row>
    <row r="29" spans="1:3" x14ac:dyDescent="0.25">
      <c r="A29" s="3">
        <v>788000</v>
      </c>
      <c r="B29" s="3" t="s">
        <v>474</v>
      </c>
      <c r="C29" s="22">
        <v>62251234.299999997</v>
      </c>
    </row>
    <row r="30" spans="1:3" x14ac:dyDescent="0.25">
      <c r="A30" s="3">
        <v>789000</v>
      </c>
      <c r="B30" s="3" t="s">
        <v>507</v>
      </c>
      <c r="C30" s="22">
        <v>60065465.43999999</v>
      </c>
    </row>
    <row r="31" spans="1:3" x14ac:dyDescent="0.25">
      <c r="A31" s="3">
        <v>791901</v>
      </c>
      <c r="B31" s="3" t="s">
        <v>575</v>
      </c>
      <c r="C31" s="22">
        <v>59967186.739999995</v>
      </c>
    </row>
    <row r="32" spans="1:3" x14ac:dyDescent="0.25">
      <c r="A32" s="3">
        <v>732200</v>
      </c>
      <c r="B32" s="3" t="s">
        <v>213</v>
      </c>
      <c r="C32" s="22">
        <v>58491406.329999991</v>
      </c>
    </row>
    <row r="33" spans="1:5" x14ac:dyDescent="0.25">
      <c r="A33" s="3">
        <v>795400</v>
      </c>
      <c r="B33" s="3" t="s">
        <v>595</v>
      </c>
      <c r="C33" s="22">
        <v>57864448.409999989</v>
      </c>
    </row>
    <row r="34" spans="1:5" x14ac:dyDescent="0.25">
      <c r="A34" s="3">
        <v>795120</v>
      </c>
      <c r="B34" s="3" t="s">
        <v>582</v>
      </c>
      <c r="C34" s="22">
        <v>57515571.310000002</v>
      </c>
    </row>
    <row r="35" spans="1:5" x14ac:dyDescent="0.25">
      <c r="A35" s="3">
        <v>762300</v>
      </c>
      <c r="B35" s="3" t="s">
        <v>260</v>
      </c>
      <c r="C35" s="22">
        <v>57008075.910000004</v>
      </c>
    </row>
    <row r="36" spans="1:5" x14ac:dyDescent="0.25">
      <c r="A36" s="3">
        <v>795130</v>
      </c>
      <c r="B36" s="3" t="s">
        <v>583</v>
      </c>
      <c r="C36" s="22">
        <v>56491371.400000006</v>
      </c>
    </row>
    <row r="37" spans="1:5" x14ac:dyDescent="0.25">
      <c r="A37" s="3">
        <v>791580</v>
      </c>
      <c r="B37" s="3" t="s">
        <v>547</v>
      </c>
      <c r="C37" s="22">
        <v>56082489.659999996</v>
      </c>
    </row>
    <row r="38" spans="1:5" x14ac:dyDescent="0.25">
      <c r="A38" s="3">
        <v>795140</v>
      </c>
      <c r="B38" s="3" t="s">
        <v>584</v>
      </c>
      <c r="C38" s="22">
        <v>55100428.900000006</v>
      </c>
    </row>
    <row r="39" spans="1:5" x14ac:dyDescent="0.25">
      <c r="A39" s="3">
        <v>791190</v>
      </c>
      <c r="B39" s="3" t="s">
        <v>537</v>
      </c>
      <c r="C39" s="22">
        <v>54945716.550000004</v>
      </c>
    </row>
    <row r="40" spans="1:5" x14ac:dyDescent="0.25">
      <c r="A40" s="3">
        <v>784000</v>
      </c>
      <c r="B40" s="3" t="s">
        <v>389</v>
      </c>
      <c r="C40" s="22">
        <v>54616566.210000001</v>
      </c>
    </row>
    <row r="41" spans="1:5" x14ac:dyDescent="0.25">
      <c r="A41" s="3">
        <v>795180</v>
      </c>
      <c r="B41" s="3" t="s">
        <v>586</v>
      </c>
      <c r="C41" s="22">
        <v>54468410.589999989</v>
      </c>
    </row>
    <row r="42" spans="1:5" x14ac:dyDescent="0.25">
      <c r="A42" s="3">
        <v>765704</v>
      </c>
      <c r="B42" s="3" t="s">
        <v>276</v>
      </c>
      <c r="C42" s="22">
        <v>54065987.600000001</v>
      </c>
    </row>
    <row r="43" spans="1:5" x14ac:dyDescent="0.25">
      <c r="A43" s="3">
        <v>791500</v>
      </c>
      <c r="B43" s="3" t="s">
        <v>539</v>
      </c>
      <c r="C43" s="22">
        <v>52116075.650000006</v>
      </c>
      <c r="D43" s="121"/>
      <c r="E43" s="121"/>
    </row>
    <row r="44" spans="1:5" x14ac:dyDescent="0.25">
      <c r="A44" s="3">
        <v>791000</v>
      </c>
      <c r="B44" s="3" t="s">
        <v>523</v>
      </c>
      <c r="C44" s="22">
        <v>51413380.699999996</v>
      </c>
    </row>
    <row r="45" spans="1:5" x14ac:dyDescent="0.25">
      <c r="A45" s="3">
        <v>752100</v>
      </c>
      <c r="B45" s="3" t="s">
        <v>254</v>
      </c>
      <c r="C45" s="22">
        <v>51069086.479999997</v>
      </c>
    </row>
    <row r="46" spans="1:5" x14ac:dyDescent="0.25">
      <c r="A46" s="3">
        <v>782000</v>
      </c>
      <c r="B46" s="3" t="s">
        <v>339</v>
      </c>
      <c r="C46" s="22">
        <v>51042940.750000007</v>
      </c>
    </row>
    <row r="47" spans="1:5" x14ac:dyDescent="0.25">
      <c r="A47" s="3">
        <v>791590</v>
      </c>
      <c r="B47" s="3" t="s">
        <v>548</v>
      </c>
      <c r="C47" s="22">
        <v>51038467.960000001</v>
      </c>
    </row>
    <row r="48" spans="1:5" x14ac:dyDescent="0.25">
      <c r="A48" s="3">
        <v>782801</v>
      </c>
      <c r="B48" s="3" t="s">
        <v>359</v>
      </c>
      <c r="C48" s="22">
        <v>50492791.399999991</v>
      </c>
    </row>
    <row r="49" spans="1:3" x14ac:dyDescent="0.25">
      <c r="A49" s="3">
        <v>786200</v>
      </c>
      <c r="B49" s="3" t="s">
        <v>453</v>
      </c>
      <c r="C49" s="22">
        <v>50151722.189999998</v>
      </c>
    </row>
    <row r="50" spans="1:3" x14ac:dyDescent="0.25">
      <c r="A50" s="3">
        <v>720320</v>
      </c>
      <c r="B50" s="3" t="s">
        <v>201</v>
      </c>
      <c r="C50" s="22">
        <v>50111534.430000007</v>
      </c>
    </row>
    <row r="51" spans="1:3" x14ac:dyDescent="0.25">
      <c r="A51" s="3">
        <v>784700</v>
      </c>
      <c r="B51" s="3" t="s">
        <v>414</v>
      </c>
      <c r="C51" s="22">
        <v>49761110.409999989</v>
      </c>
    </row>
    <row r="52" spans="1:3" x14ac:dyDescent="0.25">
      <c r="A52" s="3">
        <v>732000</v>
      </c>
      <c r="B52" s="3" t="s">
        <v>211</v>
      </c>
      <c r="C52" s="22">
        <v>49397231.43</v>
      </c>
    </row>
    <row r="53" spans="1:3" x14ac:dyDescent="0.25">
      <c r="A53" s="3">
        <v>787200</v>
      </c>
      <c r="B53" s="3" t="s">
        <v>467</v>
      </c>
      <c r="C53" s="22">
        <v>49066676.149999999</v>
      </c>
    </row>
    <row r="54" spans="1:3" x14ac:dyDescent="0.25">
      <c r="A54" s="3">
        <v>744021</v>
      </c>
      <c r="B54" s="3" t="s">
        <v>232</v>
      </c>
      <c r="C54" s="22">
        <v>48653734.399999999</v>
      </c>
    </row>
    <row r="55" spans="1:3" x14ac:dyDescent="0.25">
      <c r="A55" s="3">
        <v>744000</v>
      </c>
      <c r="B55" s="3" t="s">
        <v>231</v>
      </c>
      <c r="C55" s="22">
        <v>48611084.350000009</v>
      </c>
    </row>
    <row r="56" spans="1:3" x14ac:dyDescent="0.25">
      <c r="A56" s="3">
        <v>783701</v>
      </c>
      <c r="B56" s="3" t="s">
        <v>385</v>
      </c>
      <c r="C56" s="22">
        <v>48588360.329999998</v>
      </c>
    </row>
    <row r="57" spans="1:3" x14ac:dyDescent="0.25">
      <c r="A57" s="3">
        <v>785200</v>
      </c>
      <c r="B57" s="3" t="s">
        <v>425</v>
      </c>
      <c r="C57" s="22">
        <v>48454362.989999995</v>
      </c>
    </row>
    <row r="58" spans="1:3" x14ac:dyDescent="0.25">
      <c r="A58" s="3">
        <v>751213</v>
      </c>
      <c r="B58" s="3" t="s">
        <v>249</v>
      </c>
      <c r="C58" s="22">
        <v>47679778.980000004</v>
      </c>
    </row>
    <row r="59" spans="1:3" x14ac:dyDescent="0.25">
      <c r="A59" s="3">
        <v>795000</v>
      </c>
      <c r="B59" s="3" t="s">
        <v>578</v>
      </c>
      <c r="C59" s="22">
        <v>47530770.060000002</v>
      </c>
    </row>
    <row r="60" spans="1:3" x14ac:dyDescent="0.25">
      <c r="A60" s="3">
        <v>782700</v>
      </c>
      <c r="B60" s="3" t="s">
        <v>358</v>
      </c>
      <c r="C60" s="22">
        <v>46846283.319999993</v>
      </c>
    </row>
    <row r="61" spans="1:3" x14ac:dyDescent="0.25">
      <c r="A61" s="3">
        <v>731040</v>
      </c>
      <c r="B61" s="3" t="s">
        <v>207</v>
      </c>
      <c r="C61" s="22">
        <v>45887074.870000005</v>
      </c>
    </row>
    <row r="62" spans="1:3" x14ac:dyDescent="0.25">
      <c r="A62" s="3">
        <v>711000</v>
      </c>
      <c r="B62" s="3" t="s">
        <v>184</v>
      </c>
      <c r="C62" s="22">
        <v>45801614.380000003</v>
      </c>
    </row>
    <row r="63" spans="1:3" x14ac:dyDescent="0.25">
      <c r="A63" s="3">
        <v>786000</v>
      </c>
      <c r="B63" s="3" t="s">
        <v>440</v>
      </c>
      <c r="C63" s="22">
        <v>45756116.159999996</v>
      </c>
    </row>
    <row r="64" spans="1:3" x14ac:dyDescent="0.25">
      <c r="A64" s="3">
        <v>785000</v>
      </c>
      <c r="B64" s="3" t="s">
        <v>418</v>
      </c>
      <c r="C64" s="22">
        <v>45337837.109999992</v>
      </c>
    </row>
    <row r="65" spans="1:3" x14ac:dyDescent="0.25">
      <c r="A65" s="3">
        <v>733100</v>
      </c>
      <c r="B65" s="3" t="s">
        <v>216</v>
      </c>
      <c r="C65" s="22">
        <v>45088552.550000004</v>
      </c>
    </row>
    <row r="66" spans="1:3" x14ac:dyDescent="0.25">
      <c r="A66" s="3">
        <v>795320</v>
      </c>
      <c r="B66" s="3" t="s">
        <v>590</v>
      </c>
      <c r="C66" s="22">
        <v>44796354.36999999</v>
      </c>
    </row>
    <row r="67" spans="1:3" x14ac:dyDescent="0.25">
      <c r="A67" s="3">
        <v>795500</v>
      </c>
      <c r="B67" s="3" t="s">
        <v>596</v>
      </c>
      <c r="C67" s="22">
        <v>43279033.370000005</v>
      </c>
    </row>
    <row r="68" spans="1:3" x14ac:dyDescent="0.25">
      <c r="A68" s="3">
        <v>791902</v>
      </c>
      <c r="B68" s="3" t="s">
        <v>576</v>
      </c>
      <c r="C68" s="22">
        <v>42903341.329999998</v>
      </c>
    </row>
    <row r="69" spans="1:3" x14ac:dyDescent="0.25">
      <c r="A69" s="3">
        <v>791602</v>
      </c>
      <c r="B69" s="3" t="s">
        <v>550</v>
      </c>
      <c r="C69" s="22">
        <v>42787468.549999997</v>
      </c>
    </row>
    <row r="70" spans="1:3" x14ac:dyDescent="0.25">
      <c r="A70" s="3">
        <v>783200</v>
      </c>
      <c r="B70" s="3" t="s">
        <v>370</v>
      </c>
      <c r="C70" s="22">
        <v>42650339.370000005</v>
      </c>
    </row>
    <row r="71" spans="1:3" x14ac:dyDescent="0.25">
      <c r="A71" s="3">
        <v>780000</v>
      </c>
      <c r="B71" s="3" t="s">
        <v>311</v>
      </c>
      <c r="C71" s="22">
        <v>41909117.350000001</v>
      </c>
    </row>
    <row r="72" spans="1:3" x14ac:dyDescent="0.25">
      <c r="A72" s="3">
        <v>783000</v>
      </c>
      <c r="B72" s="3" t="s">
        <v>361</v>
      </c>
      <c r="C72" s="22">
        <v>41692425.030000001</v>
      </c>
    </row>
    <row r="73" spans="1:3" x14ac:dyDescent="0.25">
      <c r="A73" s="3">
        <v>791600</v>
      </c>
      <c r="B73" s="3" t="s">
        <v>549</v>
      </c>
      <c r="C73" s="22">
        <v>41006907.25</v>
      </c>
    </row>
    <row r="74" spans="1:3" x14ac:dyDescent="0.25">
      <c r="A74" s="3">
        <v>751212</v>
      </c>
      <c r="B74" s="3" t="s">
        <v>248</v>
      </c>
      <c r="C74" s="22">
        <v>40892488.930000007</v>
      </c>
    </row>
    <row r="75" spans="1:3" x14ac:dyDescent="0.25">
      <c r="A75" s="3">
        <v>714000</v>
      </c>
      <c r="B75" s="3" t="s">
        <v>190</v>
      </c>
      <c r="C75" s="22">
        <v>40043514.790000007</v>
      </c>
    </row>
    <row r="76" spans="1:3" x14ac:dyDescent="0.25">
      <c r="A76" s="3">
        <v>783601</v>
      </c>
      <c r="B76" s="3" t="s">
        <v>383</v>
      </c>
      <c r="C76" s="22">
        <v>39990695.600000001</v>
      </c>
    </row>
    <row r="77" spans="1:3" x14ac:dyDescent="0.25">
      <c r="A77" s="3">
        <v>740030</v>
      </c>
      <c r="B77" s="3" t="s">
        <v>222</v>
      </c>
      <c r="C77" s="22">
        <v>39155962.069999993</v>
      </c>
    </row>
    <row r="78" spans="1:3" x14ac:dyDescent="0.25">
      <c r="A78" s="3">
        <v>745000</v>
      </c>
      <c r="B78" s="3" t="s">
        <v>234</v>
      </c>
      <c r="C78" s="22">
        <v>38954291.679999992</v>
      </c>
    </row>
    <row r="79" spans="1:3" x14ac:dyDescent="0.25">
      <c r="A79" s="3">
        <v>771000</v>
      </c>
      <c r="B79" s="3" t="s">
        <v>290</v>
      </c>
      <c r="C79" s="22">
        <v>38596348.160000004</v>
      </c>
    </row>
    <row r="80" spans="1:3" x14ac:dyDescent="0.25">
      <c r="A80" s="3">
        <v>783800</v>
      </c>
      <c r="B80" s="3" t="s">
        <v>387</v>
      </c>
      <c r="C80" s="22">
        <v>38540034.380000003</v>
      </c>
    </row>
    <row r="81" spans="1:3" x14ac:dyDescent="0.25">
      <c r="A81" s="3">
        <v>742020</v>
      </c>
      <c r="B81" s="3" t="s">
        <v>227</v>
      </c>
      <c r="C81" s="22">
        <v>38484794.729999997</v>
      </c>
    </row>
    <row r="82" spans="1:3" x14ac:dyDescent="0.25">
      <c r="A82" s="3">
        <v>783702</v>
      </c>
      <c r="B82" s="3" t="s">
        <v>386</v>
      </c>
      <c r="C82" s="22">
        <v>38386108.770000003</v>
      </c>
    </row>
    <row r="83" spans="1:3" x14ac:dyDescent="0.25">
      <c r="A83" s="3">
        <v>795160</v>
      </c>
      <c r="B83" s="3" t="s">
        <v>585</v>
      </c>
      <c r="C83" s="22">
        <v>37729289.229999997</v>
      </c>
    </row>
    <row r="84" spans="1:3" x14ac:dyDescent="0.25">
      <c r="A84" s="3">
        <v>752000</v>
      </c>
      <c r="B84" s="3" t="s">
        <v>253</v>
      </c>
      <c r="C84" s="22">
        <v>37272187.960000008</v>
      </c>
    </row>
    <row r="85" spans="1:3" x14ac:dyDescent="0.25">
      <c r="A85" s="3">
        <v>765000</v>
      </c>
      <c r="B85" s="3" t="s">
        <v>272</v>
      </c>
      <c r="C85" s="22">
        <v>37002747.380000003</v>
      </c>
    </row>
    <row r="86" spans="1:3" x14ac:dyDescent="0.25">
      <c r="A86" s="3">
        <v>740002</v>
      </c>
      <c r="B86" s="3" t="s">
        <v>218</v>
      </c>
      <c r="C86" s="22">
        <v>36869930.049999997</v>
      </c>
    </row>
    <row r="87" spans="1:3" x14ac:dyDescent="0.25">
      <c r="A87" s="3">
        <v>742030</v>
      </c>
      <c r="B87" s="3" t="s">
        <v>228</v>
      </c>
      <c r="C87" s="22">
        <v>36722287.340000004</v>
      </c>
    </row>
    <row r="88" spans="1:3" x14ac:dyDescent="0.25">
      <c r="A88" s="3">
        <v>791130</v>
      </c>
      <c r="B88" s="3" t="s">
        <v>530</v>
      </c>
      <c r="C88" s="22">
        <v>36719542.540000007</v>
      </c>
    </row>
    <row r="89" spans="1:3" x14ac:dyDescent="0.25">
      <c r="A89" s="3">
        <v>781600</v>
      </c>
      <c r="B89" s="3" t="s">
        <v>337</v>
      </c>
      <c r="C89" s="22">
        <v>36612444.479999997</v>
      </c>
    </row>
    <row r="90" spans="1:3" x14ac:dyDescent="0.25">
      <c r="A90" s="3">
        <v>784800</v>
      </c>
      <c r="B90" s="3" t="s">
        <v>415</v>
      </c>
      <c r="C90" s="22">
        <v>36153747.300000004</v>
      </c>
    </row>
    <row r="91" spans="1:3" x14ac:dyDescent="0.25">
      <c r="A91" s="3">
        <v>791100</v>
      </c>
      <c r="B91" s="3" t="s">
        <v>526</v>
      </c>
      <c r="C91" s="22">
        <v>36018057.469999999</v>
      </c>
    </row>
    <row r="92" spans="1:3" x14ac:dyDescent="0.25">
      <c r="A92" s="3">
        <v>742000</v>
      </c>
      <c r="B92" s="3" t="s">
        <v>225</v>
      </c>
      <c r="C92" s="22">
        <v>35928686.450000003</v>
      </c>
    </row>
    <row r="93" spans="1:3" x14ac:dyDescent="0.25">
      <c r="A93" s="3">
        <v>784900</v>
      </c>
      <c r="B93" s="3" t="s">
        <v>417</v>
      </c>
      <c r="C93" s="22">
        <v>35723540.089999996</v>
      </c>
    </row>
    <row r="94" spans="1:3" x14ac:dyDescent="0.25">
      <c r="A94" s="3">
        <v>795700</v>
      </c>
      <c r="B94" s="3" t="s">
        <v>598</v>
      </c>
      <c r="C94" s="22">
        <v>35652323.630000003</v>
      </c>
    </row>
    <row r="95" spans="1:3" x14ac:dyDescent="0.25">
      <c r="A95" s="3">
        <v>782200</v>
      </c>
      <c r="B95" s="3" t="s">
        <v>347</v>
      </c>
      <c r="C95" s="22">
        <v>35607434.650000006</v>
      </c>
    </row>
    <row r="96" spans="1:3" x14ac:dyDescent="0.25">
      <c r="A96" s="3">
        <v>795380</v>
      </c>
      <c r="B96" s="3" t="s">
        <v>593</v>
      </c>
      <c r="C96" s="22">
        <v>35352308.710000001</v>
      </c>
    </row>
    <row r="97" spans="1:3" x14ac:dyDescent="0.25">
      <c r="A97" s="3">
        <v>795310</v>
      </c>
      <c r="B97" s="3" t="s">
        <v>589</v>
      </c>
      <c r="C97" s="22">
        <v>34801721.929999992</v>
      </c>
    </row>
    <row r="98" spans="1:3" x14ac:dyDescent="0.25">
      <c r="A98" s="3">
        <v>795106</v>
      </c>
      <c r="B98" s="3" t="s">
        <v>581</v>
      </c>
      <c r="C98" s="22">
        <v>34764606.880000003</v>
      </c>
    </row>
    <row r="99" spans="1:3" x14ac:dyDescent="0.25">
      <c r="A99" s="3">
        <v>788701</v>
      </c>
      <c r="B99" s="3" t="s">
        <v>504</v>
      </c>
      <c r="C99" s="22">
        <v>34693487.099999994</v>
      </c>
    </row>
    <row r="100" spans="1:3" x14ac:dyDescent="0.25">
      <c r="A100" s="3">
        <v>711100</v>
      </c>
      <c r="B100" s="3" t="s">
        <v>186</v>
      </c>
      <c r="C100" s="22">
        <v>33947037.019999996</v>
      </c>
    </row>
    <row r="101" spans="1:3" x14ac:dyDescent="0.25">
      <c r="A101" s="3">
        <v>753000</v>
      </c>
      <c r="B101" s="3" t="s">
        <v>255</v>
      </c>
      <c r="C101" s="22">
        <v>32787692.339999996</v>
      </c>
    </row>
    <row r="102" spans="1:3" x14ac:dyDescent="0.25">
      <c r="A102" s="3">
        <v>787900</v>
      </c>
      <c r="B102" s="3" t="s">
        <v>473</v>
      </c>
      <c r="C102" s="22">
        <v>32702085.599999998</v>
      </c>
    </row>
    <row r="103" spans="1:3" x14ac:dyDescent="0.25">
      <c r="A103" s="3">
        <v>791670</v>
      </c>
      <c r="B103" s="3" t="s">
        <v>567</v>
      </c>
      <c r="C103" s="22">
        <v>32544289.050000001</v>
      </c>
    </row>
    <row r="104" spans="1:3" x14ac:dyDescent="0.25">
      <c r="A104" s="3">
        <v>795104</v>
      </c>
      <c r="B104" s="3" t="s">
        <v>580</v>
      </c>
      <c r="C104" s="22">
        <v>32317274.099999998</v>
      </c>
    </row>
    <row r="105" spans="1:3" x14ac:dyDescent="0.25">
      <c r="A105" s="3">
        <v>786700</v>
      </c>
      <c r="B105" s="3" t="s">
        <v>462</v>
      </c>
      <c r="C105" s="22">
        <v>32136693.280000001</v>
      </c>
    </row>
    <row r="106" spans="1:3" x14ac:dyDescent="0.25">
      <c r="A106" s="3">
        <v>791140</v>
      </c>
      <c r="B106" s="3" t="s">
        <v>531</v>
      </c>
      <c r="C106" s="22">
        <v>31936917.949999996</v>
      </c>
    </row>
    <row r="107" spans="1:3" x14ac:dyDescent="0.25">
      <c r="A107" s="3">
        <v>791614</v>
      </c>
      <c r="B107" s="3" t="s">
        <v>556</v>
      </c>
      <c r="C107" s="22">
        <v>31849602.09</v>
      </c>
    </row>
    <row r="108" spans="1:3" x14ac:dyDescent="0.25">
      <c r="A108" s="3">
        <v>720305</v>
      </c>
      <c r="B108" s="3" t="s">
        <v>198</v>
      </c>
      <c r="C108" s="22">
        <v>31820937.129999999</v>
      </c>
    </row>
    <row r="109" spans="1:3" x14ac:dyDescent="0.25">
      <c r="A109" s="3">
        <v>765708</v>
      </c>
      <c r="B109" s="3" t="s">
        <v>279</v>
      </c>
      <c r="C109" s="22">
        <v>31346716.880000003</v>
      </c>
    </row>
    <row r="110" spans="1:3" x14ac:dyDescent="0.25">
      <c r="A110" s="3">
        <v>765701</v>
      </c>
      <c r="B110" s="3" t="s">
        <v>274</v>
      </c>
      <c r="C110" s="22">
        <v>30761907.520000003</v>
      </c>
    </row>
    <row r="111" spans="1:3" x14ac:dyDescent="0.25">
      <c r="A111" s="3">
        <v>730000</v>
      </c>
      <c r="B111" s="3" t="s">
        <v>204</v>
      </c>
      <c r="C111" s="22">
        <v>30704030.760000002</v>
      </c>
    </row>
    <row r="112" spans="1:3" x14ac:dyDescent="0.25">
      <c r="A112" s="3">
        <v>791160</v>
      </c>
      <c r="B112" s="3" t="s">
        <v>533</v>
      </c>
      <c r="C112" s="22">
        <v>30661156.32</v>
      </c>
    </row>
    <row r="113" spans="1:3" x14ac:dyDescent="0.25">
      <c r="A113" s="3">
        <v>783602</v>
      </c>
      <c r="B113" s="3" t="s">
        <v>384</v>
      </c>
      <c r="C113" s="22">
        <v>30403513.039999999</v>
      </c>
    </row>
    <row r="114" spans="1:3" x14ac:dyDescent="0.25">
      <c r="A114" s="3">
        <v>720300</v>
      </c>
      <c r="B114" s="3" t="s">
        <v>194</v>
      </c>
      <c r="C114" s="22">
        <v>30304381.819999997</v>
      </c>
    </row>
    <row r="115" spans="1:3" x14ac:dyDescent="0.25">
      <c r="A115" s="3">
        <v>795340</v>
      </c>
      <c r="B115" s="3" t="s">
        <v>591</v>
      </c>
      <c r="C115" s="22">
        <v>30109338.93</v>
      </c>
    </row>
    <row r="116" spans="1:3" x14ac:dyDescent="0.25">
      <c r="A116" s="3">
        <v>791660</v>
      </c>
      <c r="B116" s="3" t="s">
        <v>563</v>
      </c>
      <c r="C116" s="22">
        <v>29927520.719999999</v>
      </c>
    </row>
    <row r="117" spans="1:3" x14ac:dyDescent="0.25">
      <c r="A117" s="3">
        <v>791615</v>
      </c>
      <c r="B117" s="3" t="s">
        <v>557</v>
      </c>
      <c r="C117" s="22">
        <v>29623824.329999998</v>
      </c>
    </row>
    <row r="118" spans="1:3" x14ac:dyDescent="0.25">
      <c r="A118" s="3">
        <v>770000</v>
      </c>
      <c r="B118" s="3" t="s">
        <v>289</v>
      </c>
      <c r="C118" s="22">
        <v>29501206.559999999</v>
      </c>
    </row>
    <row r="119" spans="1:3" x14ac:dyDescent="0.25">
      <c r="A119" s="3">
        <v>731000</v>
      </c>
      <c r="B119" s="3" t="s">
        <v>206</v>
      </c>
      <c r="C119" s="22">
        <v>29200003.850000001</v>
      </c>
    </row>
    <row r="120" spans="1:3" x14ac:dyDescent="0.25">
      <c r="A120" s="3">
        <v>749000</v>
      </c>
      <c r="B120" s="3" t="s">
        <v>236</v>
      </c>
      <c r="C120" s="22">
        <v>29096895.139999993</v>
      </c>
    </row>
    <row r="121" spans="1:3" x14ac:dyDescent="0.25">
      <c r="A121" s="3">
        <v>791191</v>
      </c>
      <c r="B121" s="3" t="s">
        <v>538</v>
      </c>
      <c r="C121" s="22">
        <v>28881902.019999996</v>
      </c>
    </row>
    <row r="122" spans="1:3" x14ac:dyDescent="0.25">
      <c r="A122" s="3">
        <v>785600</v>
      </c>
      <c r="B122" s="3" t="s">
        <v>436</v>
      </c>
      <c r="C122" s="22">
        <v>28558072.649999999</v>
      </c>
    </row>
    <row r="123" spans="1:3" x14ac:dyDescent="0.25">
      <c r="A123" s="3">
        <v>765700</v>
      </c>
      <c r="B123" s="3" t="s">
        <v>273</v>
      </c>
      <c r="C123" s="22">
        <v>28372650.939999998</v>
      </c>
    </row>
    <row r="124" spans="1:3" x14ac:dyDescent="0.25">
      <c r="A124" s="3">
        <v>791612</v>
      </c>
      <c r="B124" s="3" t="s">
        <v>554</v>
      </c>
      <c r="C124" s="22">
        <v>28252372.559999999</v>
      </c>
    </row>
    <row r="125" spans="1:3" x14ac:dyDescent="0.25">
      <c r="A125" s="3">
        <v>791150</v>
      </c>
      <c r="B125" s="3" t="s">
        <v>532</v>
      </c>
      <c r="C125" s="22">
        <v>28216218.459999993</v>
      </c>
    </row>
    <row r="126" spans="1:3" x14ac:dyDescent="0.25">
      <c r="A126" s="3">
        <v>791540</v>
      </c>
      <c r="B126" s="3" t="s">
        <v>545</v>
      </c>
      <c r="C126" s="22">
        <v>28214584.490000002</v>
      </c>
    </row>
    <row r="127" spans="1:3" x14ac:dyDescent="0.25">
      <c r="A127" s="3">
        <v>765705</v>
      </c>
      <c r="B127" s="3" t="s">
        <v>277</v>
      </c>
      <c r="C127" s="22">
        <v>28168294.91</v>
      </c>
    </row>
    <row r="128" spans="1:3" x14ac:dyDescent="0.25">
      <c r="A128" s="3">
        <v>779000</v>
      </c>
      <c r="B128" s="3" t="s">
        <v>310</v>
      </c>
      <c r="C128" s="22">
        <v>27783101.920000002</v>
      </c>
    </row>
    <row r="129" spans="1:3" x14ac:dyDescent="0.25">
      <c r="A129" s="3">
        <v>788810</v>
      </c>
      <c r="B129" s="3" t="s">
        <v>505</v>
      </c>
      <c r="C129" s="22">
        <v>27627883.960000001</v>
      </c>
    </row>
    <row r="130" spans="1:3" x14ac:dyDescent="0.25">
      <c r="A130" s="3">
        <v>784010</v>
      </c>
      <c r="B130" s="3" t="s">
        <v>390</v>
      </c>
      <c r="C130" s="22">
        <v>26972044.09</v>
      </c>
    </row>
    <row r="131" spans="1:3" x14ac:dyDescent="0.25">
      <c r="A131" s="3">
        <v>791110</v>
      </c>
      <c r="B131" s="3" t="s">
        <v>528</v>
      </c>
      <c r="C131" s="22">
        <v>26940597.130000003</v>
      </c>
    </row>
    <row r="132" spans="1:3" x14ac:dyDescent="0.25">
      <c r="A132" s="3">
        <v>791120</v>
      </c>
      <c r="B132" s="3" t="s">
        <v>529</v>
      </c>
      <c r="C132" s="22">
        <v>26914714.350000001</v>
      </c>
    </row>
    <row r="133" spans="1:3" x14ac:dyDescent="0.25">
      <c r="A133" s="3">
        <v>744030</v>
      </c>
      <c r="B133" s="3" t="s">
        <v>233</v>
      </c>
      <c r="C133" s="22">
        <v>26798615.149999999</v>
      </c>
    </row>
    <row r="134" spans="1:3" x14ac:dyDescent="0.25">
      <c r="A134" s="3">
        <v>740005</v>
      </c>
      <c r="B134" s="3" t="s">
        <v>219</v>
      </c>
      <c r="C134" s="22">
        <v>26612764.579999994</v>
      </c>
    </row>
    <row r="135" spans="1:3" x14ac:dyDescent="0.25">
      <c r="A135" s="3">
        <v>795100</v>
      </c>
      <c r="B135" s="3" t="s">
        <v>579</v>
      </c>
      <c r="C135" s="22">
        <v>26561703.66</v>
      </c>
    </row>
    <row r="136" spans="1:3" x14ac:dyDescent="0.25">
      <c r="A136" s="3">
        <v>786800</v>
      </c>
      <c r="B136" s="3" t="s">
        <v>463</v>
      </c>
      <c r="C136" s="22">
        <v>26464573.979999997</v>
      </c>
    </row>
    <row r="137" spans="1:3" x14ac:dyDescent="0.25">
      <c r="A137" s="3">
        <v>765709</v>
      </c>
      <c r="B137" s="3" t="s">
        <v>280</v>
      </c>
      <c r="C137" s="22">
        <v>26444845.75</v>
      </c>
    </row>
    <row r="138" spans="1:3" x14ac:dyDescent="0.25">
      <c r="A138" s="3">
        <v>791616</v>
      </c>
      <c r="B138" s="3" t="s">
        <v>558</v>
      </c>
      <c r="C138" s="22">
        <v>26234934.850000001</v>
      </c>
    </row>
    <row r="139" spans="1:3" x14ac:dyDescent="0.25">
      <c r="A139" s="3">
        <v>791012</v>
      </c>
      <c r="B139" s="3" t="s">
        <v>525</v>
      </c>
      <c r="C139" s="22">
        <v>25929587.129999999</v>
      </c>
    </row>
    <row r="140" spans="1:3" x14ac:dyDescent="0.25">
      <c r="A140" s="3">
        <v>765730</v>
      </c>
      <c r="B140" s="3" t="s">
        <v>284</v>
      </c>
      <c r="C140" s="22">
        <v>25861218.349999998</v>
      </c>
    </row>
    <row r="141" spans="1:3" x14ac:dyDescent="0.25">
      <c r="A141" s="3">
        <v>791620</v>
      </c>
      <c r="B141" s="3" t="s">
        <v>560</v>
      </c>
      <c r="C141" s="22">
        <v>25380282.18</v>
      </c>
    </row>
    <row r="142" spans="1:3" x14ac:dyDescent="0.25">
      <c r="A142" s="3">
        <v>746000</v>
      </c>
      <c r="B142" s="3" t="s">
        <v>235</v>
      </c>
      <c r="C142" s="22">
        <v>24923967.339999996</v>
      </c>
    </row>
    <row r="143" spans="1:3" x14ac:dyDescent="0.25">
      <c r="A143" s="3">
        <v>751500</v>
      </c>
      <c r="B143" s="3" t="s">
        <v>252</v>
      </c>
      <c r="C143" s="22">
        <v>24674642.75</v>
      </c>
    </row>
    <row r="144" spans="1:3" x14ac:dyDescent="0.25">
      <c r="A144" s="3">
        <v>791613</v>
      </c>
      <c r="B144" s="3" t="s">
        <v>555</v>
      </c>
      <c r="C144" s="22">
        <v>24436079.379999995</v>
      </c>
    </row>
    <row r="145" spans="1:3" x14ac:dyDescent="0.25">
      <c r="A145" s="3">
        <v>772100</v>
      </c>
      <c r="B145" s="3" t="s">
        <v>305</v>
      </c>
      <c r="C145" s="22">
        <v>24408488.559999999</v>
      </c>
    </row>
    <row r="146" spans="1:3" x14ac:dyDescent="0.25">
      <c r="A146" s="3">
        <v>795300</v>
      </c>
      <c r="B146" s="3" t="s">
        <v>587</v>
      </c>
      <c r="C146" s="22">
        <v>24172868.810000006</v>
      </c>
    </row>
    <row r="147" spans="1:3" x14ac:dyDescent="0.25">
      <c r="A147" s="3">
        <v>720301</v>
      </c>
      <c r="B147" s="3" t="s">
        <v>195</v>
      </c>
      <c r="C147" s="22">
        <v>24170375.670000002</v>
      </c>
    </row>
    <row r="148" spans="1:3" x14ac:dyDescent="0.25">
      <c r="A148" s="3">
        <v>799000</v>
      </c>
      <c r="B148" s="3" t="s">
        <v>599</v>
      </c>
      <c r="C148" s="22">
        <v>23689743.100000001</v>
      </c>
    </row>
    <row r="149" spans="1:3" x14ac:dyDescent="0.25">
      <c r="A149" s="3">
        <v>742001</v>
      </c>
      <c r="B149" s="3" t="s">
        <v>226</v>
      </c>
      <c r="C149" s="22">
        <v>23463694.59</v>
      </c>
    </row>
    <row r="150" spans="1:3" x14ac:dyDescent="0.25">
      <c r="A150" s="3">
        <v>785800</v>
      </c>
      <c r="B150" s="3" t="s">
        <v>437</v>
      </c>
      <c r="C150" s="22">
        <v>23457646.779999997</v>
      </c>
    </row>
    <row r="151" spans="1:3" x14ac:dyDescent="0.25">
      <c r="A151" s="3">
        <v>743000</v>
      </c>
      <c r="B151" s="3" t="s">
        <v>230</v>
      </c>
      <c r="C151" s="22">
        <v>23416456.969999999</v>
      </c>
    </row>
    <row r="152" spans="1:3" x14ac:dyDescent="0.25">
      <c r="A152" s="3">
        <v>785121</v>
      </c>
      <c r="B152" s="3" t="s">
        <v>424</v>
      </c>
      <c r="C152" s="22">
        <v>23283615.969999995</v>
      </c>
    </row>
    <row r="153" spans="1:3" x14ac:dyDescent="0.25">
      <c r="A153" s="3">
        <v>760000</v>
      </c>
      <c r="B153" s="3" t="s">
        <v>256</v>
      </c>
      <c r="C153" s="22">
        <v>23165684.769999996</v>
      </c>
    </row>
    <row r="154" spans="1:3" x14ac:dyDescent="0.25">
      <c r="A154" s="3">
        <v>773000</v>
      </c>
      <c r="B154" s="3" t="s">
        <v>306</v>
      </c>
      <c r="C154" s="22">
        <v>23157374.009999998</v>
      </c>
    </row>
    <row r="155" spans="1:3" x14ac:dyDescent="0.25">
      <c r="A155" s="3">
        <v>765706</v>
      </c>
      <c r="B155" s="3" t="s">
        <v>278</v>
      </c>
      <c r="C155" s="22">
        <v>23053275.48</v>
      </c>
    </row>
    <row r="156" spans="1:3" x14ac:dyDescent="0.25">
      <c r="A156" s="3">
        <v>771280</v>
      </c>
      <c r="B156" s="3" t="s">
        <v>300</v>
      </c>
      <c r="C156" s="22">
        <v>22861772.210000005</v>
      </c>
    </row>
    <row r="157" spans="1:3" x14ac:dyDescent="0.25">
      <c r="A157" s="3">
        <v>740000</v>
      </c>
      <c r="B157" s="3" t="s">
        <v>217</v>
      </c>
      <c r="C157" s="22">
        <v>22375717</v>
      </c>
    </row>
    <row r="158" spans="1:3" x14ac:dyDescent="0.25">
      <c r="A158" s="3">
        <v>791624</v>
      </c>
      <c r="B158" s="3" t="s">
        <v>561</v>
      </c>
      <c r="C158" s="22">
        <v>22355526.609999999</v>
      </c>
    </row>
    <row r="159" spans="1:3" x14ac:dyDescent="0.25">
      <c r="A159" s="3">
        <v>781402</v>
      </c>
      <c r="B159" s="3" t="s">
        <v>336</v>
      </c>
      <c r="C159" s="22">
        <v>22086421.539999999</v>
      </c>
    </row>
    <row r="160" spans="1:3" x14ac:dyDescent="0.25">
      <c r="A160" s="3">
        <v>789310</v>
      </c>
      <c r="B160" s="3" t="s">
        <v>515</v>
      </c>
      <c r="C160" s="22">
        <v>22019095.050000001</v>
      </c>
    </row>
    <row r="161" spans="1:3" x14ac:dyDescent="0.25">
      <c r="A161" s="3">
        <v>781100</v>
      </c>
      <c r="B161" s="3" t="s">
        <v>316</v>
      </c>
      <c r="C161" s="22">
        <v>21951155.830000002</v>
      </c>
    </row>
    <row r="162" spans="1:3" x14ac:dyDescent="0.25">
      <c r="A162" s="3">
        <v>781310</v>
      </c>
      <c r="B162" s="3" t="s">
        <v>324</v>
      </c>
      <c r="C162" s="22">
        <v>21862488.579999998</v>
      </c>
    </row>
    <row r="163" spans="1:3" x14ac:dyDescent="0.25">
      <c r="A163" s="3">
        <v>751000</v>
      </c>
      <c r="B163" s="3" t="s">
        <v>239</v>
      </c>
      <c r="C163" s="22">
        <v>21860124.239999998</v>
      </c>
    </row>
    <row r="164" spans="1:3" x14ac:dyDescent="0.25">
      <c r="A164" s="3">
        <v>791010</v>
      </c>
      <c r="B164" s="3" t="s">
        <v>524</v>
      </c>
      <c r="C164" s="22">
        <v>21730964.640000001</v>
      </c>
    </row>
    <row r="165" spans="1:3" x14ac:dyDescent="0.25">
      <c r="A165" s="3">
        <v>762000</v>
      </c>
      <c r="B165" s="3" t="s">
        <v>258</v>
      </c>
      <c r="C165" s="22">
        <v>21709387.449999999</v>
      </c>
    </row>
    <row r="166" spans="1:3" x14ac:dyDescent="0.25">
      <c r="A166" s="3">
        <v>764100</v>
      </c>
      <c r="B166" s="3" t="s">
        <v>270</v>
      </c>
      <c r="C166" s="22">
        <v>21614863.779999997</v>
      </c>
    </row>
    <row r="167" spans="1:3" x14ac:dyDescent="0.25">
      <c r="A167" s="3">
        <v>765741</v>
      </c>
      <c r="B167" s="3" t="s">
        <v>285</v>
      </c>
      <c r="C167" s="22">
        <v>21579608.170000006</v>
      </c>
    </row>
    <row r="168" spans="1:3" x14ac:dyDescent="0.25">
      <c r="A168" s="3">
        <v>771100</v>
      </c>
      <c r="B168" s="3" t="s">
        <v>291</v>
      </c>
      <c r="C168" s="22">
        <v>21374904.91</v>
      </c>
    </row>
    <row r="169" spans="1:3" x14ac:dyDescent="0.25">
      <c r="A169" s="3">
        <v>791661</v>
      </c>
      <c r="B169" s="3" t="s">
        <v>564</v>
      </c>
      <c r="C169" s="22">
        <v>21367983.700000003</v>
      </c>
    </row>
    <row r="170" spans="1:3" x14ac:dyDescent="0.25">
      <c r="A170" s="3">
        <v>788010</v>
      </c>
      <c r="B170" s="3" t="s">
        <v>475</v>
      </c>
      <c r="C170" s="22">
        <v>21096927.32</v>
      </c>
    </row>
    <row r="171" spans="1:3" x14ac:dyDescent="0.25">
      <c r="A171" s="3">
        <v>751200</v>
      </c>
      <c r="B171" s="3" t="s">
        <v>241</v>
      </c>
      <c r="C171" s="22">
        <v>21053294.289999999</v>
      </c>
    </row>
    <row r="172" spans="1:3" x14ac:dyDescent="0.25">
      <c r="A172" s="3">
        <v>795390</v>
      </c>
      <c r="B172" s="3" t="s">
        <v>594</v>
      </c>
      <c r="C172" s="22">
        <v>20958995.66</v>
      </c>
    </row>
    <row r="173" spans="1:3" x14ac:dyDescent="0.25">
      <c r="A173" s="3">
        <v>762500</v>
      </c>
      <c r="B173" s="3" t="s">
        <v>266</v>
      </c>
      <c r="C173" s="22">
        <v>20695881.43</v>
      </c>
    </row>
    <row r="174" spans="1:3" x14ac:dyDescent="0.25">
      <c r="A174" s="3">
        <v>795350</v>
      </c>
      <c r="B174" s="3" t="s">
        <v>592</v>
      </c>
      <c r="C174" s="22">
        <v>20545822.75</v>
      </c>
    </row>
    <row r="175" spans="1:3" x14ac:dyDescent="0.25">
      <c r="A175" s="3">
        <v>784110</v>
      </c>
      <c r="B175" s="3" t="s">
        <v>391</v>
      </c>
      <c r="C175" s="22">
        <v>20421190.27</v>
      </c>
    </row>
    <row r="176" spans="1:3" x14ac:dyDescent="0.25">
      <c r="A176" s="3">
        <v>788310</v>
      </c>
      <c r="B176" s="3" t="s">
        <v>488</v>
      </c>
      <c r="C176" s="22">
        <v>20375739.189999998</v>
      </c>
    </row>
    <row r="177" spans="1:3" x14ac:dyDescent="0.25">
      <c r="A177" s="3">
        <v>710200</v>
      </c>
      <c r="B177" s="3" t="s">
        <v>182</v>
      </c>
      <c r="C177" s="22">
        <v>20335065.259999998</v>
      </c>
    </row>
    <row r="178" spans="1:3" x14ac:dyDescent="0.25">
      <c r="A178" s="3">
        <v>785900</v>
      </c>
      <c r="B178" s="3" t="s">
        <v>439</v>
      </c>
      <c r="C178" s="22">
        <v>20261406.980000004</v>
      </c>
    </row>
    <row r="179" spans="1:3" x14ac:dyDescent="0.25">
      <c r="A179" s="3">
        <v>712000</v>
      </c>
      <c r="B179" s="3" t="s">
        <v>188</v>
      </c>
      <c r="C179" s="22">
        <v>19904649.930000003</v>
      </c>
    </row>
    <row r="180" spans="1:3" x14ac:dyDescent="0.25">
      <c r="A180" s="3">
        <v>799303</v>
      </c>
      <c r="B180" s="3" t="s">
        <v>600</v>
      </c>
      <c r="C180" s="22">
        <v>19562934.839999996</v>
      </c>
    </row>
    <row r="181" spans="1:3" x14ac:dyDescent="0.25">
      <c r="A181" s="3">
        <v>781330</v>
      </c>
      <c r="B181" s="3" t="s">
        <v>328</v>
      </c>
      <c r="C181" s="22">
        <v>18621266.460000005</v>
      </c>
    </row>
    <row r="182" spans="1:3" x14ac:dyDescent="0.25">
      <c r="A182" s="3">
        <v>784510</v>
      </c>
      <c r="B182" s="3" t="s">
        <v>409</v>
      </c>
      <c r="C182" s="22">
        <v>18520333.449999999</v>
      </c>
    </row>
    <row r="183" spans="1:3" x14ac:dyDescent="0.25">
      <c r="A183" s="3">
        <v>786010</v>
      </c>
      <c r="B183" s="3" t="s">
        <v>441</v>
      </c>
      <c r="C183" s="22">
        <v>18041312.900000002</v>
      </c>
    </row>
    <row r="184" spans="1:3" x14ac:dyDescent="0.25">
      <c r="A184" s="3">
        <v>749001</v>
      </c>
      <c r="B184" s="3" t="s">
        <v>237</v>
      </c>
      <c r="C184" s="22">
        <v>17990483</v>
      </c>
    </row>
    <row r="185" spans="1:3" x14ac:dyDescent="0.25">
      <c r="A185" s="3">
        <v>791570</v>
      </c>
      <c r="B185" s="3" t="s">
        <v>546</v>
      </c>
      <c r="C185" s="22">
        <v>17683944.91</v>
      </c>
    </row>
    <row r="186" spans="1:3" x14ac:dyDescent="0.25">
      <c r="A186" s="3">
        <v>702040</v>
      </c>
      <c r="B186" s="3" t="s">
        <v>179</v>
      </c>
      <c r="C186" s="22">
        <v>17647758.040000003</v>
      </c>
    </row>
    <row r="187" spans="1:3" x14ac:dyDescent="0.25">
      <c r="A187" s="3">
        <v>702020</v>
      </c>
      <c r="B187" s="3" t="s">
        <v>177</v>
      </c>
      <c r="C187" s="22">
        <v>17627661.369999997</v>
      </c>
    </row>
    <row r="188" spans="1:3" x14ac:dyDescent="0.25">
      <c r="A188" s="3">
        <v>740014</v>
      </c>
      <c r="B188" s="3" t="s">
        <v>220</v>
      </c>
      <c r="C188" s="22">
        <v>17493938.27</v>
      </c>
    </row>
    <row r="189" spans="1:3" x14ac:dyDescent="0.25">
      <c r="A189" s="3">
        <v>791619</v>
      </c>
      <c r="B189" s="3" t="s">
        <v>559</v>
      </c>
      <c r="C189" s="22">
        <v>17408755.900000002</v>
      </c>
    </row>
    <row r="190" spans="1:3" x14ac:dyDescent="0.25">
      <c r="A190" s="3">
        <v>795305</v>
      </c>
      <c r="B190" s="3" t="s">
        <v>588</v>
      </c>
      <c r="C190" s="22">
        <v>17266886.75</v>
      </c>
    </row>
    <row r="191" spans="1:3" x14ac:dyDescent="0.25">
      <c r="A191" s="3">
        <v>723000</v>
      </c>
      <c r="B191" s="3" t="s">
        <v>203</v>
      </c>
      <c r="C191" s="22">
        <v>17214746.669999998</v>
      </c>
    </row>
    <row r="192" spans="1:3" x14ac:dyDescent="0.25">
      <c r="A192" s="3">
        <v>791645</v>
      </c>
      <c r="B192" s="3" t="s">
        <v>562</v>
      </c>
      <c r="C192" s="22">
        <v>16947836.259999998</v>
      </c>
    </row>
    <row r="193" spans="1:3" x14ac:dyDescent="0.25">
      <c r="A193" s="3">
        <v>711500</v>
      </c>
      <c r="B193" s="3" t="s">
        <v>187</v>
      </c>
      <c r="C193" s="22">
        <v>16785988.789999999</v>
      </c>
    </row>
    <row r="194" spans="1:3" x14ac:dyDescent="0.25">
      <c r="A194" s="3">
        <v>780021</v>
      </c>
      <c r="B194" s="3" t="s">
        <v>313</v>
      </c>
      <c r="C194" s="22">
        <v>16680159.249999998</v>
      </c>
    </row>
    <row r="195" spans="1:3" x14ac:dyDescent="0.25">
      <c r="A195" s="3">
        <v>788100</v>
      </c>
      <c r="B195" s="3" t="s">
        <v>476</v>
      </c>
      <c r="C195" s="22">
        <v>16622043.68</v>
      </c>
    </row>
    <row r="196" spans="1:3" x14ac:dyDescent="0.25">
      <c r="A196" s="3">
        <v>751110</v>
      </c>
      <c r="B196" s="3" t="s">
        <v>240</v>
      </c>
      <c r="C196" s="22">
        <v>16571084.140000001</v>
      </c>
    </row>
    <row r="197" spans="1:3" x14ac:dyDescent="0.25">
      <c r="A197" s="3">
        <v>789200</v>
      </c>
      <c r="B197" s="3" t="s">
        <v>512</v>
      </c>
      <c r="C197" s="22">
        <v>16471544.050000003</v>
      </c>
    </row>
    <row r="198" spans="1:3" x14ac:dyDescent="0.25">
      <c r="A198" s="3">
        <v>783340</v>
      </c>
      <c r="B198" s="3" t="s">
        <v>377</v>
      </c>
      <c r="C198" s="22">
        <v>16369460.780000001</v>
      </c>
    </row>
    <row r="199" spans="1:3" x14ac:dyDescent="0.25">
      <c r="A199" s="3">
        <v>791515</v>
      </c>
      <c r="B199" s="3" t="s">
        <v>540</v>
      </c>
      <c r="C199" s="22">
        <v>16191967.360000003</v>
      </c>
    </row>
    <row r="200" spans="1:3" x14ac:dyDescent="0.25">
      <c r="A200" s="3">
        <v>784310</v>
      </c>
      <c r="B200" s="3" t="s">
        <v>401</v>
      </c>
      <c r="C200" s="22">
        <v>15628025.699999999</v>
      </c>
    </row>
    <row r="201" spans="1:3" x14ac:dyDescent="0.25">
      <c r="A201" s="3">
        <v>784320</v>
      </c>
      <c r="B201" s="3" t="s">
        <v>405</v>
      </c>
      <c r="C201" s="22">
        <v>15585314.260000002</v>
      </c>
    </row>
    <row r="202" spans="1:3" x14ac:dyDescent="0.25">
      <c r="A202" s="3">
        <v>776000</v>
      </c>
      <c r="B202" s="3" t="s">
        <v>308</v>
      </c>
      <c r="C202" s="22">
        <v>15494547.23</v>
      </c>
    </row>
    <row r="203" spans="1:3" x14ac:dyDescent="0.25">
      <c r="A203" s="3">
        <v>783401</v>
      </c>
      <c r="B203" s="3" t="s">
        <v>380</v>
      </c>
      <c r="C203" s="22">
        <v>15450512.479999999</v>
      </c>
    </row>
    <row r="204" spans="1:3" x14ac:dyDescent="0.25">
      <c r="A204" s="3">
        <v>791665</v>
      </c>
      <c r="B204" s="3" t="s">
        <v>565</v>
      </c>
      <c r="C204" s="22">
        <v>15430892.120000001</v>
      </c>
    </row>
    <row r="205" spans="1:3" x14ac:dyDescent="0.25">
      <c r="A205" s="3">
        <v>771210</v>
      </c>
      <c r="B205" s="3" t="s">
        <v>295</v>
      </c>
      <c r="C205" s="22">
        <v>15046722.449999999</v>
      </c>
    </row>
    <row r="206" spans="1:3" x14ac:dyDescent="0.25">
      <c r="A206" s="3">
        <v>771300</v>
      </c>
      <c r="B206" s="3" t="s">
        <v>302</v>
      </c>
      <c r="C206" s="22">
        <v>14974925.59</v>
      </c>
    </row>
    <row r="207" spans="1:3" x14ac:dyDescent="0.25">
      <c r="A207" s="3">
        <v>784810</v>
      </c>
      <c r="B207" s="3" t="s">
        <v>416</v>
      </c>
      <c r="C207" s="22">
        <v>14969741.24</v>
      </c>
    </row>
    <row r="208" spans="1:3" x14ac:dyDescent="0.25">
      <c r="A208" s="3">
        <v>710100</v>
      </c>
      <c r="B208" s="3" t="s">
        <v>181</v>
      </c>
      <c r="C208" s="22">
        <v>14841966.41</v>
      </c>
    </row>
    <row r="209" spans="1:3" x14ac:dyDescent="0.25">
      <c r="A209" s="3">
        <v>778000</v>
      </c>
      <c r="B209" s="3" t="s">
        <v>309</v>
      </c>
      <c r="C209" s="22">
        <v>14811219.739999998</v>
      </c>
    </row>
    <row r="210" spans="1:3" x14ac:dyDescent="0.25">
      <c r="A210" s="3">
        <v>789300</v>
      </c>
      <c r="B210" s="3" t="s">
        <v>514</v>
      </c>
      <c r="C210" s="22">
        <v>14685695.859999999</v>
      </c>
    </row>
    <row r="211" spans="1:3" x14ac:dyDescent="0.25">
      <c r="A211" s="3">
        <v>783320</v>
      </c>
      <c r="B211" s="3" t="s">
        <v>373</v>
      </c>
      <c r="C211" s="22">
        <v>14539111.969999999</v>
      </c>
    </row>
    <row r="212" spans="1:3" x14ac:dyDescent="0.25">
      <c r="A212" s="3">
        <v>731051</v>
      </c>
      <c r="B212" s="3" t="s">
        <v>209</v>
      </c>
      <c r="C212" s="22">
        <v>14497030.010000002</v>
      </c>
    </row>
    <row r="213" spans="1:3" x14ac:dyDescent="0.25">
      <c r="A213" s="3">
        <v>787400</v>
      </c>
      <c r="B213" s="3" t="s">
        <v>471</v>
      </c>
      <c r="C213" s="22">
        <v>14444674.059999999</v>
      </c>
    </row>
    <row r="214" spans="1:3" x14ac:dyDescent="0.25">
      <c r="A214" s="3">
        <v>786100</v>
      </c>
      <c r="B214" s="3" t="s">
        <v>442</v>
      </c>
      <c r="C214" s="22">
        <v>14440834.980000002</v>
      </c>
    </row>
    <row r="215" spans="1:3" x14ac:dyDescent="0.25">
      <c r="A215" s="3">
        <v>791610</v>
      </c>
      <c r="B215" s="3" t="s">
        <v>553</v>
      </c>
      <c r="C215" s="22">
        <v>14319135.719999999</v>
      </c>
    </row>
    <row r="216" spans="1:3" x14ac:dyDescent="0.25">
      <c r="A216" s="3">
        <v>720308</v>
      </c>
      <c r="B216" s="3" t="s">
        <v>199</v>
      </c>
      <c r="C216" s="22">
        <v>14186439.920000002</v>
      </c>
    </row>
    <row r="217" spans="1:3" x14ac:dyDescent="0.25">
      <c r="A217" s="3">
        <v>783100</v>
      </c>
      <c r="B217" s="3" t="s">
        <v>362</v>
      </c>
      <c r="C217" s="22">
        <v>13856075.640000001</v>
      </c>
    </row>
    <row r="218" spans="1:3" x14ac:dyDescent="0.25">
      <c r="A218" s="3">
        <v>791181</v>
      </c>
      <c r="B218" s="3" t="s">
        <v>536</v>
      </c>
      <c r="C218" s="22">
        <v>13638312.039999999</v>
      </c>
    </row>
    <row r="219" spans="1:3" x14ac:dyDescent="0.25">
      <c r="A219" s="3">
        <v>751210</v>
      </c>
      <c r="B219" s="3" t="s">
        <v>247</v>
      </c>
      <c r="C219" s="22">
        <v>13487880.160000002</v>
      </c>
    </row>
    <row r="220" spans="1:3" x14ac:dyDescent="0.25">
      <c r="A220" s="3">
        <v>702090</v>
      </c>
      <c r="B220" s="3" t="s">
        <v>180</v>
      </c>
      <c r="C220" s="22">
        <v>13484182.969999999</v>
      </c>
    </row>
    <row r="221" spans="1:3" x14ac:dyDescent="0.25">
      <c r="A221" s="3">
        <v>783310</v>
      </c>
      <c r="B221" s="3" t="s">
        <v>371</v>
      </c>
      <c r="C221" s="22">
        <v>13340191.959999999</v>
      </c>
    </row>
    <row r="222" spans="1:3" x14ac:dyDescent="0.25">
      <c r="A222" s="3">
        <v>781312</v>
      </c>
      <c r="B222" s="3" t="s">
        <v>325</v>
      </c>
      <c r="C222" s="22">
        <v>13275973.51</v>
      </c>
    </row>
    <row r="223" spans="1:3" x14ac:dyDescent="0.25">
      <c r="A223" s="3">
        <v>791534</v>
      </c>
      <c r="B223" s="3" t="s">
        <v>544</v>
      </c>
      <c r="C223" s="22">
        <v>13140716.300000003</v>
      </c>
    </row>
    <row r="224" spans="1:3" x14ac:dyDescent="0.25">
      <c r="A224" s="3">
        <v>780030</v>
      </c>
      <c r="B224" s="3" t="s">
        <v>314</v>
      </c>
      <c r="C224" s="22">
        <v>12992465.790000001</v>
      </c>
    </row>
    <row r="225" spans="1:3" x14ac:dyDescent="0.25">
      <c r="A225" s="3">
        <v>782320</v>
      </c>
      <c r="B225" s="3" t="s">
        <v>351</v>
      </c>
      <c r="C225" s="22">
        <v>12876940.67</v>
      </c>
    </row>
    <row r="226" spans="1:3" x14ac:dyDescent="0.25">
      <c r="A226" s="3">
        <v>783330</v>
      </c>
      <c r="B226" s="3" t="s">
        <v>376</v>
      </c>
      <c r="C226" s="22">
        <v>12852010.599999998</v>
      </c>
    </row>
    <row r="227" spans="1:3" x14ac:dyDescent="0.25">
      <c r="A227" s="3">
        <v>785350</v>
      </c>
      <c r="B227" s="3" t="s">
        <v>602</v>
      </c>
      <c r="C227" s="22">
        <v>12560692.649999999</v>
      </c>
    </row>
    <row r="228" spans="1:3" x14ac:dyDescent="0.25">
      <c r="A228" s="3">
        <v>767200</v>
      </c>
      <c r="B228" s="3" t="s">
        <v>288</v>
      </c>
      <c r="C228" s="22">
        <v>12491180.789999999</v>
      </c>
    </row>
    <row r="229" spans="1:3" x14ac:dyDescent="0.25">
      <c r="A229" s="3">
        <v>789330</v>
      </c>
      <c r="B229" s="3" t="s">
        <v>520</v>
      </c>
      <c r="C229" s="22">
        <v>12446830.730000002</v>
      </c>
    </row>
    <row r="230" spans="1:3" x14ac:dyDescent="0.25">
      <c r="A230" s="3">
        <v>784330</v>
      </c>
      <c r="B230" s="3" t="s">
        <v>407</v>
      </c>
      <c r="C230" s="22">
        <v>12403899.4</v>
      </c>
    </row>
    <row r="231" spans="1:3" x14ac:dyDescent="0.25">
      <c r="A231" s="3">
        <v>784312</v>
      </c>
      <c r="B231" s="3" t="s">
        <v>403</v>
      </c>
      <c r="C231" s="22">
        <v>12340804.350000001</v>
      </c>
    </row>
    <row r="232" spans="1:3" x14ac:dyDescent="0.25">
      <c r="A232" s="3">
        <v>720310</v>
      </c>
      <c r="B232" s="3" t="s">
        <v>200</v>
      </c>
      <c r="C232" s="22">
        <v>12340439.550000001</v>
      </c>
    </row>
    <row r="233" spans="1:3" x14ac:dyDescent="0.25">
      <c r="A233" s="3">
        <v>784400</v>
      </c>
      <c r="B233" s="3" t="s">
        <v>408</v>
      </c>
      <c r="C233" s="22">
        <v>12159391.57</v>
      </c>
    </row>
    <row r="234" spans="1:3" x14ac:dyDescent="0.25">
      <c r="A234" s="3">
        <v>791530</v>
      </c>
      <c r="B234" s="3" t="s">
        <v>541</v>
      </c>
      <c r="C234" s="22">
        <v>12126562.360000001</v>
      </c>
    </row>
    <row r="235" spans="1:3" x14ac:dyDescent="0.25">
      <c r="A235" s="3">
        <v>785340</v>
      </c>
      <c r="B235" s="3" t="s">
        <v>429</v>
      </c>
      <c r="C235" s="22">
        <v>12010207.780000001</v>
      </c>
    </row>
    <row r="236" spans="1:3" x14ac:dyDescent="0.25">
      <c r="A236" s="3">
        <v>711001</v>
      </c>
      <c r="B236" s="3" t="s">
        <v>185</v>
      </c>
      <c r="C236" s="22">
        <v>11915524.540000001</v>
      </c>
    </row>
    <row r="237" spans="1:3" x14ac:dyDescent="0.25">
      <c r="A237" s="3">
        <v>781153</v>
      </c>
      <c r="B237" s="3" t="s">
        <v>322</v>
      </c>
      <c r="C237" s="22">
        <v>11898075.970000001</v>
      </c>
    </row>
    <row r="238" spans="1:3" x14ac:dyDescent="0.25">
      <c r="A238" s="3">
        <v>781940</v>
      </c>
      <c r="B238" s="3" t="s">
        <v>338</v>
      </c>
      <c r="C238" s="22">
        <v>11856590.180000002</v>
      </c>
    </row>
    <row r="239" spans="1:3" x14ac:dyDescent="0.25">
      <c r="A239" s="3">
        <v>784311</v>
      </c>
      <c r="B239" s="3" t="s">
        <v>402</v>
      </c>
      <c r="C239" s="22">
        <v>11741674.849999998</v>
      </c>
    </row>
    <row r="240" spans="1:3" x14ac:dyDescent="0.25">
      <c r="A240" s="3">
        <v>783103</v>
      </c>
      <c r="B240" s="3" t="s">
        <v>363</v>
      </c>
      <c r="C240" s="22">
        <v>11604253.489999998</v>
      </c>
    </row>
    <row r="241" spans="1:3" x14ac:dyDescent="0.25">
      <c r="A241" s="3">
        <v>781152</v>
      </c>
      <c r="B241" s="3" t="s">
        <v>321</v>
      </c>
      <c r="C241" s="22">
        <v>11587998.450000001</v>
      </c>
    </row>
    <row r="242" spans="1:3" x14ac:dyDescent="0.25">
      <c r="A242" s="3">
        <v>731060</v>
      </c>
      <c r="B242" s="3" t="s">
        <v>210</v>
      </c>
      <c r="C242" s="22">
        <v>11527774.159999998</v>
      </c>
    </row>
    <row r="243" spans="1:3" x14ac:dyDescent="0.25">
      <c r="A243" s="3">
        <v>771200</v>
      </c>
      <c r="B243" s="3" t="s">
        <v>292</v>
      </c>
      <c r="C243" s="22">
        <v>11490659.09</v>
      </c>
    </row>
    <row r="244" spans="1:3" x14ac:dyDescent="0.25">
      <c r="A244" s="3">
        <v>763000</v>
      </c>
      <c r="B244" s="3" t="s">
        <v>268</v>
      </c>
      <c r="C244" s="22">
        <v>11436172.870000001</v>
      </c>
    </row>
    <row r="245" spans="1:3" x14ac:dyDescent="0.25">
      <c r="A245" s="3">
        <v>782310</v>
      </c>
      <c r="B245" s="3" t="s">
        <v>348</v>
      </c>
      <c r="C245" s="22">
        <v>11336881.609999999</v>
      </c>
    </row>
    <row r="246" spans="1:3" x14ac:dyDescent="0.25">
      <c r="A246" s="3">
        <v>785810</v>
      </c>
      <c r="B246" s="3" t="s">
        <v>438</v>
      </c>
      <c r="C246" s="22">
        <v>11164956.98</v>
      </c>
    </row>
    <row r="247" spans="1:3" x14ac:dyDescent="0.25">
      <c r="A247" s="3">
        <v>791904</v>
      </c>
      <c r="B247" s="3" t="s">
        <v>577</v>
      </c>
      <c r="C247" s="22">
        <v>11111694.609999999</v>
      </c>
    </row>
    <row r="248" spans="1:3" x14ac:dyDescent="0.25">
      <c r="A248" s="3">
        <v>751204</v>
      </c>
      <c r="B248" s="3" t="s">
        <v>245</v>
      </c>
      <c r="C248" s="22">
        <v>11108731.440000001</v>
      </c>
    </row>
    <row r="249" spans="1:3" x14ac:dyDescent="0.25">
      <c r="A249" s="3">
        <v>785330</v>
      </c>
      <c r="B249" s="3" t="s">
        <v>426</v>
      </c>
      <c r="C249" s="22">
        <v>11030186.810000001</v>
      </c>
    </row>
    <row r="250" spans="1:3" x14ac:dyDescent="0.25">
      <c r="A250" s="3">
        <v>780020</v>
      </c>
      <c r="B250" s="3" t="s">
        <v>312</v>
      </c>
      <c r="C250" s="22">
        <v>10932661.950000003</v>
      </c>
    </row>
    <row r="251" spans="1:3" x14ac:dyDescent="0.25">
      <c r="A251" s="3">
        <v>772000</v>
      </c>
      <c r="B251" s="3" t="s">
        <v>304</v>
      </c>
      <c r="C251" s="22">
        <v>10851851.879999999</v>
      </c>
    </row>
    <row r="252" spans="1:3" x14ac:dyDescent="0.25">
      <c r="A252" s="3">
        <v>781401</v>
      </c>
      <c r="B252" s="3" t="s">
        <v>335</v>
      </c>
      <c r="C252" s="22">
        <v>10834954.25</v>
      </c>
    </row>
    <row r="253" spans="1:3" x14ac:dyDescent="0.25">
      <c r="A253" s="3">
        <v>785344</v>
      </c>
      <c r="B253" s="3" t="s">
        <v>432</v>
      </c>
      <c r="C253" s="22">
        <v>10816264.209999999</v>
      </c>
    </row>
    <row r="254" spans="1:3" x14ac:dyDescent="0.25">
      <c r="A254" s="3">
        <v>720312</v>
      </c>
      <c r="B254" s="3" t="s">
        <v>603</v>
      </c>
      <c r="C254" s="22">
        <v>10796263.319999998</v>
      </c>
    </row>
    <row r="255" spans="1:3" x14ac:dyDescent="0.25">
      <c r="A255" s="3">
        <v>781360</v>
      </c>
      <c r="B255" s="3" t="s">
        <v>332</v>
      </c>
      <c r="C255" s="22">
        <v>10747086.690000001</v>
      </c>
    </row>
    <row r="256" spans="1:3" x14ac:dyDescent="0.25">
      <c r="A256" s="3">
        <v>751215</v>
      </c>
      <c r="B256" s="3" t="s">
        <v>251</v>
      </c>
      <c r="C256" s="22">
        <v>10744538.109999999</v>
      </c>
    </row>
    <row r="257" spans="1:3" x14ac:dyDescent="0.25">
      <c r="A257" s="3">
        <v>782802</v>
      </c>
      <c r="B257" s="3" t="s">
        <v>360</v>
      </c>
      <c r="C257" s="22">
        <v>10663827.209999999</v>
      </c>
    </row>
    <row r="258" spans="1:3" x14ac:dyDescent="0.25">
      <c r="A258" s="3">
        <v>786510</v>
      </c>
      <c r="B258" s="3" t="s">
        <v>460</v>
      </c>
      <c r="C258" s="22">
        <v>10611267.98</v>
      </c>
    </row>
    <row r="259" spans="1:3" x14ac:dyDescent="0.25">
      <c r="A259" s="3">
        <v>767100</v>
      </c>
      <c r="B259" s="3" t="s">
        <v>287</v>
      </c>
      <c r="C259" s="22">
        <v>10505788.970000003</v>
      </c>
    </row>
    <row r="260" spans="1:3" x14ac:dyDescent="0.25">
      <c r="A260" s="3">
        <v>788820</v>
      </c>
      <c r="B260" s="3" t="s">
        <v>506</v>
      </c>
      <c r="C260" s="22">
        <v>10492190.08</v>
      </c>
    </row>
    <row r="261" spans="1:3" x14ac:dyDescent="0.25">
      <c r="A261" s="3">
        <v>788510</v>
      </c>
      <c r="B261" s="3" t="s">
        <v>500</v>
      </c>
      <c r="C261" s="22">
        <v>10442473.570000002</v>
      </c>
    </row>
    <row r="262" spans="1:3" x14ac:dyDescent="0.25">
      <c r="A262" s="3">
        <v>751201</v>
      </c>
      <c r="B262" s="3" t="s">
        <v>242</v>
      </c>
      <c r="C262" s="22">
        <v>10383089.379999999</v>
      </c>
    </row>
    <row r="263" spans="1:3" x14ac:dyDescent="0.25">
      <c r="A263" s="3">
        <v>791105</v>
      </c>
      <c r="B263" s="3" t="s">
        <v>527</v>
      </c>
      <c r="C263" s="22">
        <v>10292449.9</v>
      </c>
    </row>
    <row r="264" spans="1:3" x14ac:dyDescent="0.25">
      <c r="A264" s="3">
        <v>767000</v>
      </c>
      <c r="B264" s="3" t="s">
        <v>286</v>
      </c>
      <c r="C264" s="22">
        <v>10175457.249999998</v>
      </c>
    </row>
    <row r="265" spans="1:3" x14ac:dyDescent="0.25">
      <c r="A265" s="3">
        <v>785510</v>
      </c>
      <c r="B265" s="3" t="s">
        <v>434</v>
      </c>
      <c r="C265" s="22">
        <v>9770876.0200000014</v>
      </c>
    </row>
    <row r="266" spans="1:3" x14ac:dyDescent="0.25">
      <c r="A266" s="3">
        <v>781332</v>
      </c>
      <c r="B266" s="3" t="s">
        <v>330</v>
      </c>
      <c r="C266" s="22">
        <v>9747772.8500000015</v>
      </c>
    </row>
    <row r="267" spans="1:3" x14ac:dyDescent="0.25">
      <c r="A267" s="3">
        <v>788330</v>
      </c>
      <c r="B267" s="3" t="s">
        <v>495</v>
      </c>
      <c r="C267" s="22">
        <v>9642818.4799999986</v>
      </c>
    </row>
    <row r="268" spans="1:3" x14ac:dyDescent="0.25">
      <c r="A268" s="3">
        <v>788340</v>
      </c>
      <c r="B268" s="3" t="s">
        <v>496</v>
      </c>
      <c r="C268" s="22">
        <v>9639095.6199999992</v>
      </c>
    </row>
    <row r="269" spans="1:3" x14ac:dyDescent="0.25">
      <c r="A269" s="3">
        <v>783810</v>
      </c>
      <c r="B269" s="3" t="s">
        <v>388</v>
      </c>
      <c r="C269" s="22">
        <v>9610628.4099999983</v>
      </c>
    </row>
    <row r="270" spans="1:3" x14ac:dyDescent="0.25">
      <c r="A270" s="3">
        <v>782510</v>
      </c>
      <c r="B270" s="3" t="s">
        <v>355</v>
      </c>
      <c r="C270" s="22">
        <v>9559957.5</v>
      </c>
    </row>
    <row r="271" spans="1:3" x14ac:dyDescent="0.25">
      <c r="A271" s="3">
        <v>787010</v>
      </c>
      <c r="B271" s="3" t="s">
        <v>466</v>
      </c>
      <c r="C271" s="22">
        <v>9521648.8599999994</v>
      </c>
    </row>
    <row r="272" spans="1:3" x14ac:dyDescent="0.25">
      <c r="A272" s="3">
        <v>786810</v>
      </c>
      <c r="B272" s="3" t="s">
        <v>464</v>
      </c>
      <c r="C272" s="22">
        <v>9395330.8399999999</v>
      </c>
    </row>
    <row r="273" spans="1:3" x14ac:dyDescent="0.25">
      <c r="A273" s="3">
        <v>787310</v>
      </c>
      <c r="B273" s="3" t="s">
        <v>468</v>
      </c>
      <c r="C273" s="22">
        <v>9383467.1699999999</v>
      </c>
    </row>
    <row r="274" spans="1:3" x14ac:dyDescent="0.25">
      <c r="A274" s="3">
        <v>789101</v>
      </c>
      <c r="B274" s="3" t="s">
        <v>509</v>
      </c>
      <c r="C274" s="22">
        <v>9335640.6300000008</v>
      </c>
    </row>
    <row r="275" spans="1:3" x14ac:dyDescent="0.25">
      <c r="A275" s="3">
        <v>783510</v>
      </c>
      <c r="B275" s="3" t="s">
        <v>381</v>
      </c>
      <c r="C275" s="22">
        <v>9230457.7799999993</v>
      </c>
    </row>
    <row r="276" spans="1:3" x14ac:dyDescent="0.25">
      <c r="A276" s="3">
        <v>750000</v>
      </c>
      <c r="B276" s="3" t="s">
        <v>238</v>
      </c>
      <c r="C276" s="22">
        <v>9095929.1999999993</v>
      </c>
    </row>
    <row r="277" spans="1:3" x14ac:dyDescent="0.25">
      <c r="A277" s="3">
        <v>786310</v>
      </c>
      <c r="B277" s="3" t="s">
        <v>454</v>
      </c>
      <c r="C277" s="22">
        <v>9050462.9600000009</v>
      </c>
    </row>
    <row r="278" spans="1:3" x14ac:dyDescent="0.25">
      <c r="A278" s="3">
        <v>789320</v>
      </c>
      <c r="B278" s="3" t="s">
        <v>517</v>
      </c>
      <c r="C278" s="22">
        <v>9007030.4399999995</v>
      </c>
    </row>
    <row r="279" spans="1:3" x14ac:dyDescent="0.25">
      <c r="A279" s="3">
        <v>783350</v>
      </c>
      <c r="B279" s="3" t="s">
        <v>378</v>
      </c>
      <c r="C279" s="22">
        <v>8888717.0700000003</v>
      </c>
    </row>
    <row r="280" spans="1:3" x14ac:dyDescent="0.25">
      <c r="A280" s="3">
        <v>786102</v>
      </c>
      <c r="B280" s="3" t="s">
        <v>443</v>
      </c>
      <c r="C280" s="22">
        <v>8872842.040000001</v>
      </c>
    </row>
    <row r="281" spans="1:3" x14ac:dyDescent="0.25">
      <c r="A281" s="3">
        <v>791900</v>
      </c>
      <c r="B281" s="3" t="s">
        <v>574</v>
      </c>
      <c r="C281" s="22">
        <v>8856037.7799999993</v>
      </c>
    </row>
    <row r="282" spans="1:3" x14ac:dyDescent="0.25">
      <c r="A282" s="3">
        <v>791604</v>
      </c>
      <c r="B282" s="3" t="s">
        <v>551</v>
      </c>
      <c r="C282" s="22">
        <v>8776554.1900000013</v>
      </c>
    </row>
    <row r="283" spans="1:3" x14ac:dyDescent="0.25">
      <c r="A283" s="3">
        <v>751203</v>
      </c>
      <c r="B283" s="3" t="s">
        <v>244</v>
      </c>
      <c r="C283" s="22">
        <v>8720613.5099999998</v>
      </c>
    </row>
    <row r="284" spans="1:3" x14ac:dyDescent="0.25">
      <c r="A284" s="3">
        <v>784124</v>
      </c>
      <c r="B284" s="3" t="s">
        <v>397</v>
      </c>
      <c r="C284" s="22">
        <v>8697205.1699999981</v>
      </c>
    </row>
    <row r="285" spans="1:3" x14ac:dyDescent="0.25">
      <c r="A285" s="3">
        <v>786312</v>
      </c>
      <c r="B285" s="3" t="s">
        <v>456</v>
      </c>
      <c r="C285" s="22">
        <v>8547761.7000000011</v>
      </c>
    </row>
    <row r="286" spans="1:3" x14ac:dyDescent="0.25">
      <c r="A286" s="3">
        <v>789311</v>
      </c>
      <c r="B286" s="3" t="s">
        <v>516</v>
      </c>
      <c r="C286" s="22">
        <v>8465323.8000000007</v>
      </c>
    </row>
    <row r="287" spans="1:3" x14ac:dyDescent="0.25">
      <c r="A287" s="3">
        <v>788121</v>
      </c>
      <c r="B287" s="3" t="s">
        <v>480</v>
      </c>
      <c r="C287" s="22">
        <v>8458245.9199999999</v>
      </c>
    </row>
    <row r="288" spans="1:3" x14ac:dyDescent="0.25">
      <c r="A288" s="3">
        <v>751202</v>
      </c>
      <c r="B288" s="3" t="s">
        <v>243</v>
      </c>
      <c r="C288" s="22">
        <v>8437253.9500000011</v>
      </c>
    </row>
    <row r="289" spans="1:3" x14ac:dyDescent="0.25">
      <c r="A289" s="3">
        <v>720304</v>
      </c>
      <c r="B289" s="3" t="s">
        <v>197</v>
      </c>
      <c r="C289" s="22">
        <v>8394035.4600000009</v>
      </c>
    </row>
    <row r="290" spans="1:3" x14ac:dyDescent="0.25">
      <c r="A290" s="3">
        <v>782600</v>
      </c>
      <c r="B290" s="3" t="s">
        <v>357</v>
      </c>
      <c r="C290" s="22">
        <v>8347568.580000001</v>
      </c>
    </row>
    <row r="291" spans="1:3" x14ac:dyDescent="0.25">
      <c r="A291" s="3">
        <v>713000</v>
      </c>
      <c r="B291" s="3" t="s">
        <v>189</v>
      </c>
      <c r="C291" s="22">
        <v>8309751.6399999987</v>
      </c>
    </row>
    <row r="292" spans="1:3" x14ac:dyDescent="0.25">
      <c r="A292" s="3">
        <v>765710</v>
      </c>
      <c r="B292" s="3" t="s">
        <v>281</v>
      </c>
      <c r="C292" s="22">
        <v>8307079.1200000001</v>
      </c>
    </row>
    <row r="293" spans="1:3" x14ac:dyDescent="0.25">
      <c r="A293" s="3">
        <v>791700</v>
      </c>
      <c r="B293" s="3" t="s">
        <v>572</v>
      </c>
      <c r="C293" s="22">
        <v>8302994.4100000001</v>
      </c>
    </row>
    <row r="294" spans="1:3" x14ac:dyDescent="0.25">
      <c r="A294" s="3">
        <v>785400</v>
      </c>
      <c r="B294" s="3" t="s">
        <v>433</v>
      </c>
      <c r="C294" s="22">
        <v>8252470.5099999998</v>
      </c>
    </row>
    <row r="295" spans="1:3" x14ac:dyDescent="0.25">
      <c r="A295" s="3">
        <v>785100</v>
      </c>
      <c r="B295" s="3" t="s">
        <v>419</v>
      </c>
      <c r="C295" s="22">
        <v>8171519.6799999997</v>
      </c>
    </row>
    <row r="296" spans="1:3" x14ac:dyDescent="0.25">
      <c r="A296" s="3">
        <v>789322</v>
      </c>
      <c r="B296" s="3" t="s">
        <v>519</v>
      </c>
      <c r="C296" s="22">
        <v>8006741.1100000013</v>
      </c>
    </row>
    <row r="297" spans="1:3" x14ac:dyDescent="0.25">
      <c r="A297" s="3">
        <v>771220</v>
      </c>
      <c r="B297" s="3" t="s">
        <v>296</v>
      </c>
      <c r="C297" s="22">
        <v>7972426.8300000001</v>
      </c>
    </row>
    <row r="298" spans="1:3" x14ac:dyDescent="0.25">
      <c r="A298" s="3">
        <v>789260</v>
      </c>
      <c r="B298" s="3" t="s">
        <v>513</v>
      </c>
      <c r="C298" s="22">
        <v>7864854.9900000002</v>
      </c>
    </row>
    <row r="299" spans="1:3" x14ac:dyDescent="0.25">
      <c r="A299" s="3">
        <v>786112</v>
      </c>
      <c r="B299" s="3" t="s">
        <v>452</v>
      </c>
      <c r="C299" s="22">
        <v>7648733.5399999991</v>
      </c>
    </row>
    <row r="300" spans="1:3" x14ac:dyDescent="0.25">
      <c r="A300" s="3">
        <v>781331</v>
      </c>
      <c r="B300" s="3" t="s">
        <v>329</v>
      </c>
      <c r="C300" s="22">
        <v>7636495.2800000012</v>
      </c>
    </row>
    <row r="301" spans="1:3" x14ac:dyDescent="0.25">
      <c r="A301" s="3">
        <v>782100</v>
      </c>
      <c r="B301" s="3" t="s">
        <v>343</v>
      </c>
      <c r="C301" s="22">
        <v>7260073.0299999993</v>
      </c>
    </row>
    <row r="302" spans="1:3" x14ac:dyDescent="0.25">
      <c r="A302" s="3">
        <v>785342</v>
      </c>
      <c r="B302" s="3" t="s">
        <v>431</v>
      </c>
      <c r="C302" s="22">
        <v>7237270.6199999992</v>
      </c>
    </row>
    <row r="303" spans="1:3" x14ac:dyDescent="0.25">
      <c r="A303" s="3">
        <v>733000</v>
      </c>
      <c r="B303" s="3" t="s">
        <v>215</v>
      </c>
      <c r="C303" s="22">
        <v>7214560.21</v>
      </c>
    </row>
    <row r="304" spans="1:3" x14ac:dyDescent="0.25">
      <c r="A304" s="3">
        <v>771250</v>
      </c>
      <c r="B304" s="3" t="s">
        <v>298</v>
      </c>
      <c r="C304" s="22">
        <v>7184682.8699999992</v>
      </c>
    </row>
    <row r="305" spans="1:3" x14ac:dyDescent="0.25">
      <c r="A305" s="3">
        <v>740031</v>
      </c>
      <c r="B305" s="3" t="s">
        <v>223</v>
      </c>
      <c r="C305" s="22">
        <v>7163803.1099999994</v>
      </c>
    </row>
    <row r="306" spans="1:3" x14ac:dyDescent="0.25">
      <c r="A306" s="3">
        <v>788132</v>
      </c>
      <c r="B306" s="3" t="s">
        <v>483</v>
      </c>
      <c r="C306" s="22">
        <v>7124317.790000001</v>
      </c>
    </row>
    <row r="307" spans="1:3" x14ac:dyDescent="0.25">
      <c r="A307" s="3">
        <v>787320</v>
      </c>
      <c r="B307" s="3" t="s">
        <v>469</v>
      </c>
      <c r="C307" s="22">
        <v>7118222.7599999998</v>
      </c>
    </row>
    <row r="308" spans="1:3" x14ac:dyDescent="0.25">
      <c r="A308" s="3">
        <v>742050</v>
      </c>
      <c r="B308" s="3" t="s">
        <v>229</v>
      </c>
      <c r="C308" s="22">
        <v>7095598.5</v>
      </c>
    </row>
    <row r="309" spans="1:3" x14ac:dyDescent="0.25">
      <c r="A309" s="3">
        <v>771600</v>
      </c>
      <c r="B309" s="3" t="s">
        <v>303</v>
      </c>
      <c r="C309" s="22">
        <v>7005323.7500000009</v>
      </c>
    </row>
    <row r="310" spans="1:3" x14ac:dyDescent="0.25">
      <c r="A310" s="3">
        <v>788134</v>
      </c>
      <c r="B310" s="3" t="s">
        <v>485</v>
      </c>
      <c r="C310" s="22">
        <v>6972781.71</v>
      </c>
    </row>
    <row r="311" spans="1:3" x14ac:dyDescent="0.25">
      <c r="A311" s="3">
        <v>788120</v>
      </c>
      <c r="B311" s="3" t="s">
        <v>479</v>
      </c>
      <c r="C311" s="22">
        <v>6836653.620000001</v>
      </c>
    </row>
    <row r="312" spans="1:3" x14ac:dyDescent="0.25">
      <c r="A312" s="3">
        <v>788133</v>
      </c>
      <c r="B312" s="3" t="s">
        <v>484</v>
      </c>
      <c r="C312" s="22">
        <v>6779232.2400000002</v>
      </c>
    </row>
    <row r="313" spans="1:3" x14ac:dyDescent="0.25">
      <c r="A313" s="3">
        <v>782019</v>
      </c>
      <c r="B313" s="3" t="s">
        <v>340</v>
      </c>
      <c r="C313" s="22">
        <v>6716222.9699999988</v>
      </c>
    </row>
    <row r="314" spans="1:3" x14ac:dyDescent="0.25">
      <c r="A314" s="3">
        <v>785341</v>
      </c>
      <c r="B314" s="3" t="s">
        <v>430</v>
      </c>
      <c r="C314" s="22">
        <v>6688320</v>
      </c>
    </row>
    <row r="315" spans="1:3" x14ac:dyDescent="0.25">
      <c r="A315" s="3">
        <v>788130</v>
      </c>
      <c r="B315" s="3" t="s">
        <v>481</v>
      </c>
      <c r="C315" s="22">
        <v>6596310.3799999999</v>
      </c>
    </row>
    <row r="316" spans="1:3" x14ac:dyDescent="0.25">
      <c r="A316" s="3">
        <v>786104</v>
      </c>
      <c r="B316" s="3" t="s">
        <v>445</v>
      </c>
      <c r="C316" s="22">
        <v>6539149.3499999996</v>
      </c>
    </row>
    <row r="317" spans="1:3" x14ac:dyDescent="0.25">
      <c r="A317" s="3">
        <v>784119</v>
      </c>
      <c r="B317" s="3" t="s">
        <v>393</v>
      </c>
      <c r="C317" s="22">
        <v>6524233.6700000009</v>
      </c>
    </row>
    <row r="318" spans="1:3" x14ac:dyDescent="0.25">
      <c r="A318" s="3">
        <v>751209</v>
      </c>
      <c r="B318" s="3" t="s">
        <v>246</v>
      </c>
      <c r="C318" s="22">
        <v>6432010.1900000004</v>
      </c>
    </row>
    <row r="319" spans="1:3" x14ac:dyDescent="0.25">
      <c r="A319" s="3">
        <v>702021</v>
      </c>
      <c r="B319" s="3" t="s">
        <v>178</v>
      </c>
      <c r="C319" s="22">
        <v>6420848.129999999</v>
      </c>
    </row>
    <row r="320" spans="1:3" x14ac:dyDescent="0.25">
      <c r="A320" s="3">
        <v>716000</v>
      </c>
      <c r="B320" s="3" t="s">
        <v>192</v>
      </c>
      <c r="C320" s="22">
        <v>6420566.2600000016</v>
      </c>
    </row>
    <row r="321" spans="1:3" x14ac:dyDescent="0.25">
      <c r="A321" s="3">
        <v>788118</v>
      </c>
      <c r="B321" s="3" t="s">
        <v>477</v>
      </c>
      <c r="C321" s="22">
        <v>6265364.2299999995</v>
      </c>
    </row>
    <row r="322" spans="1:3" x14ac:dyDescent="0.25">
      <c r="A322" s="3">
        <v>782400</v>
      </c>
      <c r="B322" s="3" t="s">
        <v>354</v>
      </c>
      <c r="C322" s="22">
        <v>6210474.2700000014</v>
      </c>
    </row>
    <row r="323" spans="1:3" x14ac:dyDescent="0.25">
      <c r="A323" s="3">
        <v>788119</v>
      </c>
      <c r="B323" s="3" t="s">
        <v>478</v>
      </c>
      <c r="C323" s="22">
        <v>6189497.9699999988</v>
      </c>
    </row>
    <row r="324" spans="1:3" x14ac:dyDescent="0.25">
      <c r="A324" s="3">
        <v>784120</v>
      </c>
      <c r="B324" s="3" t="s">
        <v>394</v>
      </c>
      <c r="C324" s="22">
        <v>6042870.7699999996</v>
      </c>
    </row>
    <row r="325" spans="1:3" x14ac:dyDescent="0.25">
      <c r="A325" s="3">
        <v>710300</v>
      </c>
      <c r="B325" s="3" t="s">
        <v>183</v>
      </c>
      <c r="C325" s="22">
        <v>6032652.8700000001</v>
      </c>
    </row>
    <row r="326" spans="1:3" x14ac:dyDescent="0.25">
      <c r="A326" s="3">
        <v>795600</v>
      </c>
      <c r="B326" s="3" t="s">
        <v>597</v>
      </c>
      <c r="C326" s="22">
        <v>6026002.2700000005</v>
      </c>
    </row>
    <row r="327" spans="1:3" x14ac:dyDescent="0.25">
      <c r="A327" s="3">
        <v>788131</v>
      </c>
      <c r="B327" s="3" t="s">
        <v>482</v>
      </c>
      <c r="C327" s="22">
        <v>5885330.8300000001</v>
      </c>
    </row>
    <row r="328" spans="1:3" x14ac:dyDescent="0.25">
      <c r="A328" s="3">
        <v>771290</v>
      </c>
      <c r="B328" s="3" t="s">
        <v>301</v>
      </c>
      <c r="C328" s="22">
        <v>5790966.1600000011</v>
      </c>
    </row>
    <row r="329" spans="1:3" x14ac:dyDescent="0.25">
      <c r="A329" s="3">
        <v>784127</v>
      </c>
      <c r="B329" s="3" t="s">
        <v>399</v>
      </c>
      <c r="C329" s="22">
        <v>5749450.5100000007</v>
      </c>
    </row>
    <row r="330" spans="1:3" x14ac:dyDescent="0.25">
      <c r="A330" s="3">
        <v>781361</v>
      </c>
      <c r="B330" s="3" t="s">
        <v>333</v>
      </c>
      <c r="C330" s="22">
        <v>5740359.3999999994</v>
      </c>
    </row>
    <row r="331" spans="1:3" x14ac:dyDescent="0.25">
      <c r="A331" s="3">
        <v>786103</v>
      </c>
      <c r="B331" s="3" t="s">
        <v>444</v>
      </c>
      <c r="C331" s="22">
        <v>5709717.0500000007</v>
      </c>
    </row>
    <row r="332" spans="1:3" x14ac:dyDescent="0.25">
      <c r="A332" s="3">
        <v>785120</v>
      </c>
      <c r="B332" s="3" t="s">
        <v>423</v>
      </c>
      <c r="C332" s="22">
        <v>5709475.4700000007</v>
      </c>
    </row>
    <row r="333" spans="1:3" x14ac:dyDescent="0.25">
      <c r="A333" s="3">
        <v>781123</v>
      </c>
      <c r="B333" s="3" t="s">
        <v>317</v>
      </c>
      <c r="C333" s="22">
        <v>5661832.1100000013</v>
      </c>
    </row>
    <row r="334" spans="1:3" x14ac:dyDescent="0.25">
      <c r="A334" s="3">
        <v>751214</v>
      </c>
      <c r="B334" s="3" t="s">
        <v>250</v>
      </c>
      <c r="C334" s="22">
        <v>5630594.5499999998</v>
      </c>
    </row>
    <row r="335" spans="1:3" x14ac:dyDescent="0.25">
      <c r="A335" s="3">
        <v>714100</v>
      </c>
      <c r="B335" s="3" t="s">
        <v>191</v>
      </c>
      <c r="C335" s="22">
        <v>5607465.9700000007</v>
      </c>
    </row>
    <row r="336" spans="1:3" x14ac:dyDescent="0.25">
      <c r="A336" s="3">
        <v>784126</v>
      </c>
      <c r="B336" s="3" t="s">
        <v>398</v>
      </c>
      <c r="C336" s="22">
        <v>5555443.3900000006</v>
      </c>
    </row>
    <row r="337" spans="1:3" x14ac:dyDescent="0.25">
      <c r="A337" s="3">
        <v>785101</v>
      </c>
      <c r="B337" s="3" t="s">
        <v>420</v>
      </c>
      <c r="C337" s="22">
        <v>5530721.8699999992</v>
      </c>
    </row>
    <row r="338" spans="1:3" x14ac:dyDescent="0.25">
      <c r="A338" s="3">
        <v>785107</v>
      </c>
      <c r="B338" s="3" t="s">
        <v>422</v>
      </c>
      <c r="C338" s="22">
        <v>5517140.9899999993</v>
      </c>
    </row>
    <row r="339" spans="1:3" x14ac:dyDescent="0.25">
      <c r="A339" s="3">
        <v>771230</v>
      </c>
      <c r="B339" s="3" t="s">
        <v>297</v>
      </c>
      <c r="C339" s="22">
        <v>5493725.5800000001</v>
      </c>
    </row>
    <row r="340" spans="1:3" x14ac:dyDescent="0.25">
      <c r="A340" s="3">
        <v>785332</v>
      </c>
      <c r="B340" s="3" t="s">
        <v>427</v>
      </c>
      <c r="C340" s="22">
        <v>5440520.9900000002</v>
      </c>
    </row>
    <row r="341" spans="1:3" x14ac:dyDescent="0.25">
      <c r="A341" s="3">
        <v>782311</v>
      </c>
      <c r="B341" s="3" t="s">
        <v>349</v>
      </c>
      <c r="C341" s="22">
        <v>5376236.9799999995</v>
      </c>
    </row>
    <row r="342" spans="1:3" x14ac:dyDescent="0.25">
      <c r="A342" s="3">
        <v>789015</v>
      </c>
      <c r="B342" s="3" t="s">
        <v>508</v>
      </c>
      <c r="C342" s="22">
        <v>5362816.5300000012</v>
      </c>
    </row>
    <row r="343" spans="1:3" x14ac:dyDescent="0.25">
      <c r="A343" s="3">
        <v>783323</v>
      </c>
      <c r="B343" s="3" t="s">
        <v>375</v>
      </c>
      <c r="C343" s="22">
        <v>5325917.03</v>
      </c>
    </row>
    <row r="344" spans="1:3" x14ac:dyDescent="0.25">
      <c r="A344" s="3">
        <v>788511</v>
      </c>
      <c r="B344" s="3" t="s">
        <v>501</v>
      </c>
      <c r="C344" s="22">
        <v>5310807.2399999993</v>
      </c>
    </row>
    <row r="345" spans="1:3" x14ac:dyDescent="0.25">
      <c r="A345" s="3">
        <v>789321</v>
      </c>
      <c r="B345" s="3" t="s">
        <v>518</v>
      </c>
      <c r="C345" s="22">
        <v>5310356.6500000004</v>
      </c>
    </row>
    <row r="346" spans="1:3" x14ac:dyDescent="0.25">
      <c r="A346" s="3">
        <v>781313</v>
      </c>
      <c r="B346" s="3" t="s">
        <v>326</v>
      </c>
      <c r="C346" s="22">
        <v>5285659.169999999</v>
      </c>
    </row>
    <row r="347" spans="1:3" x14ac:dyDescent="0.25">
      <c r="A347" s="3">
        <v>789510</v>
      </c>
      <c r="B347" s="3" t="s">
        <v>522</v>
      </c>
      <c r="C347" s="22">
        <v>5274029.3100000005</v>
      </c>
    </row>
    <row r="348" spans="1:3" x14ac:dyDescent="0.25">
      <c r="A348" s="3">
        <v>785106</v>
      </c>
      <c r="B348" s="3" t="s">
        <v>421</v>
      </c>
      <c r="C348" s="22">
        <v>5244367.83</v>
      </c>
    </row>
    <row r="349" spans="1:3" x14ac:dyDescent="0.25">
      <c r="A349" s="3">
        <v>787330</v>
      </c>
      <c r="B349" s="3" t="s">
        <v>470</v>
      </c>
      <c r="C349" s="22">
        <v>5227915.7000000011</v>
      </c>
    </row>
    <row r="350" spans="1:3" x14ac:dyDescent="0.25">
      <c r="A350" s="3">
        <v>783171</v>
      </c>
      <c r="B350" s="3" t="s">
        <v>369</v>
      </c>
      <c r="C350" s="22">
        <v>5226683.71</v>
      </c>
    </row>
    <row r="351" spans="1:3" x14ac:dyDescent="0.25">
      <c r="A351" s="3">
        <v>783123</v>
      </c>
      <c r="B351" s="3" t="s">
        <v>364</v>
      </c>
      <c r="C351" s="22">
        <v>5124015.1500000004</v>
      </c>
    </row>
    <row r="352" spans="1:3" x14ac:dyDescent="0.25">
      <c r="A352" s="3">
        <v>730010</v>
      </c>
      <c r="B352" s="3" t="s">
        <v>205</v>
      </c>
      <c r="C352" s="22">
        <v>5095290.91</v>
      </c>
    </row>
    <row r="353" spans="1:3" x14ac:dyDescent="0.25">
      <c r="A353" s="3">
        <v>782314</v>
      </c>
      <c r="B353" s="3" t="s">
        <v>350</v>
      </c>
      <c r="C353" s="22">
        <v>5071115.33</v>
      </c>
    </row>
    <row r="354" spans="1:3" x14ac:dyDescent="0.25">
      <c r="A354" s="3">
        <v>786106</v>
      </c>
      <c r="B354" s="3" t="s">
        <v>447</v>
      </c>
      <c r="C354" s="22">
        <v>5016489.7600000007</v>
      </c>
    </row>
    <row r="355" spans="1:3" x14ac:dyDescent="0.25">
      <c r="A355" s="3">
        <v>791669</v>
      </c>
      <c r="B355" s="3" t="s">
        <v>566</v>
      </c>
      <c r="C355" s="22">
        <v>4958948.9600000009</v>
      </c>
    </row>
    <row r="356" spans="1:3" x14ac:dyDescent="0.25">
      <c r="A356" s="3">
        <v>784513</v>
      </c>
      <c r="B356" s="3" t="s">
        <v>410</v>
      </c>
      <c r="C356" s="22">
        <v>4911953.290000001</v>
      </c>
    </row>
    <row r="357" spans="1:3" x14ac:dyDescent="0.25">
      <c r="A357" s="3">
        <v>781362</v>
      </c>
      <c r="B357" s="3" t="s">
        <v>334</v>
      </c>
      <c r="C357" s="22">
        <v>4842847.3899999997</v>
      </c>
    </row>
    <row r="358" spans="1:3" x14ac:dyDescent="0.25">
      <c r="A358" s="3">
        <v>781314</v>
      </c>
      <c r="B358" s="3" t="s">
        <v>327</v>
      </c>
      <c r="C358" s="22">
        <v>4749815.0799999991</v>
      </c>
    </row>
    <row r="359" spans="1:3" x14ac:dyDescent="0.25">
      <c r="A359" s="3">
        <v>788135</v>
      </c>
      <c r="B359" s="3" t="s">
        <v>486</v>
      </c>
      <c r="C359" s="22">
        <v>4657619.7700000005</v>
      </c>
    </row>
    <row r="360" spans="1:3" x14ac:dyDescent="0.25">
      <c r="A360" s="3">
        <v>771260</v>
      </c>
      <c r="B360" s="3" t="s">
        <v>299</v>
      </c>
      <c r="C360" s="22">
        <v>4656635.6499999994</v>
      </c>
    </row>
    <row r="361" spans="1:3" x14ac:dyDescent="0.25">
      <c r="A361" s="3">
        <v>781148</v>
      </c>
      <c r="B361" s="3" t="s">
        <v>320</v>
      </c>
      <c r="C361" s="22">
        <v>4522897.87</v>
      </c>
    </row>
    <row r="362" spans="1:3" x14ac:dyDescent="0.25">
      <c r="A362" s="3">
        <v>784121</v>
      </c>
      <c r="B362" s="3" t="s">
        <v>395</v>
      </c>
      <c r="C362" s="22">
        <v>4433363.1899999995</v>
      </c>
    </row>
    <row r="363" spans="1:3" x14ac:dyDescent="0.25">
      <c r="A363" s="3">
        <v>786111</v>
      </c>
      <c r="B363" s="3" t="s">
        <v>451</v>
      </c>
      <c r="C363" s="22">
        <v>4354145.82</v>
      </c>
    </row>
    <row r="364" spans="1:3" x14ac:dyDescent="0.25">
      <c r="A364" s="3">
        <v>784322</v>
      </c>
      <c r="B364" s="3" t="s">
        <v>406</v>
      </c>
      <c r="C364" s="22">
        <v>4254652.84</v>
      </c>
    </row>
    <row r="365" spans="1:3" x14ac:dyDescent="0.25">
      <c r="A365" s="3">
        <v>783351</v>
      </c>
      <c r="B365" s="3" t="s">
        <v>379</v>
      </c>
      <c r="C365" s="22">
        <v>4247813.88</v>
      </c>
    </row>
    <row r="366" spans="1:3" x14ac:dyDescent="0.25">
      <c r="A366" s="3">
        <v>781335</v>
      </c>
      <c r="B366" s="3" t="s">
        <v>331</v>
      </c>
      <c r="C366" s="22">
        <v>4173060.69</v>
      </c>
    </row>
    <row r="367" spans="1:3" x14ac:dyDescent="0.25">
      <c r="A367" s="3">
        <v>789145</v>
      </c>
      <c r="B367" s="3" t="s">
        <v>511</v>
      </c>
      <c r="C367" s="22">
        <v>4091011.9200000004</v>
      </c>
    </row>
    <row r="368" spans="1:3" x14ac:dyDescent="0.25">
      <c r="A368" s="3">
        <v>784122</v>
      </c>
      <c r="B368" s="3" t="s">
        <v>396</v>
      </c>
      <c r="C368" s="22">
        <v>4077780.6900000004</v>
      </c>
    </row>
    <row r="369" spans="1:3" x14ac:dyDescent="0.25">
      <c r="A369" s="3">
        <v>786511</v>
      </c>
      <c r="B369" s="3" t="s">
        <v>461</v>
      </c>
      <c r="C369" s="22">
        <v>4008499.86</v>
      </c>
    </row>
    <row r="370" spans="1:3" x14ac:dyDescent="0.25">
      <c r="A370" s="3">
        <v>782117</v>
      </c>
      <c r="B370" s="3" t="s">
        <v>345</v>
      </c>
      <c r="C370" s="22">
        <v>3995455.88</v>
      </c>
    </row>
    <row r="371" spans="1:3" x14ac:dyDescent="0.25">
      <c r="A371" s="3">
        <v>782115</v>
      </c>
      <c r="B371" s="3" t="s">
        <v>344</v>
      </c>
      <c r="C371" s="22">
        <v>3941112.31</v>
      </c>
    </row>
    <row r="372" spans="1:3" x14ac:dyDescent="0.25">
      <c r="A372" s="3">
        <v>783140</v>
      </c>
      <c r="B372" s="3" t="s">
        <v>365</v>
      </c>
      <c r="C372" s="22">
        <v>3923427.0400000005</v>
      </c>
    </row>
    <row r="373" spans="1:3" x14ac:dyDescent="0.25">
      <c r="A373" s="3">
        <v>784514</v>
      </c>
      <c r="B373" s="3" t="s">
        <v>411</v>
      </c>
      <c r="C373" s="22">
        <v>3910428.3300000005</v>
      </c>
    </row>
    <row r="374" spans="1:3" x14ac:dyDescent="0.25">
      <c r="A374" s="3">
        <v>782118</v>
      </c>
      <c r="B374" s="3" t="s">
        <v>346</v>
      </c>
      <c r="C374" s="22">
        <v>3880858.21</v>
      </c>
    </row>
    <row r="375" spans="1:3" x14ac:dyDescent="0.25">
      <c r="A375" s="3">
        <v>782340</v>
      </c>
      <c r="B375" s="3" t="s">
        <v>352</v>
      </c>
      <c r="C375" s="22">
        <v>3874643.2900000005</v>
      </c>
    </row>
    <row r="376" spans="1:3" x14ac:dyDescent="0.25">
      <c r="A376" s="3">
        <v>782024</v>
      </c>
      <c r="B376" s="3" t="s">
        <v>341</v>
      </c>
      <c r="C376" s="22">
        <v>3868606.3599999994</v>
      </c>
    </row>
    <row r="377" spans="1:3" x14ac:dyDescent="0.25">
      <c r="A377" s="3">
        <v>789144</v>
      </c>
      <c r="B377" s="3" t="s">
        <v>510</v>
      </c>
      <c r="C377" s="22">
        <v>3828517.8699999996</v>
      </c>
    </row>
    <row r="378" spans="1:3" x14ac:dyDescent="0.25">
      <c r="A378" s="3">
        <v>783511</v>
      </c>
      <c r="B378" s="3" t="s">
        <v>382</v>
      </c>
      <c r="C378" s="22">
        <v>3822479.71</v>
      </c>
    </row>
    <row r="379" spans="1:3" x14ac:dyDescent="0.25">
      <c r="A379" s="3">
        <v>783141</v>
      </c>
      <c r="B379" s="3" t="s">
        <v>366</v>
      </c>
      <c r="C379" s="22">
        <v>3810878.5200000005</v>
      </c>
    </row>
    <row r="380" spans="1:3" x14ac:dyDescent="0.25">
      <c r="A380" s="3">
        <v>791671</v>
      </c>
      <c r="B380" s="3" t="s">
        <v>568</v>
      </c>
      <c r="C380" s="22">
        <v>3790874.5399999996</v>
      </c>
    </row>
    <row r="381" spans="1:3" x14ac:dyDescent="0.25">
      <c r="A381" s="3">
        <v>762412</v>
      </c>
      <c r="B381" s="3" t="s">
        <v>264</v>
      </c>
      <c r="C381" s="22">
        <v>3775290.79</v>
      </c>
    </row>
    <row r="382" spans="1:3" x14ac:dyDescent="0.25">
      <c r="A382" s="3">
        <v>781147</v>
      </c>
      <c r="B382" s="3" t="s">
        <v>319</v>
      </c>
      <c r="C382" s="22">
        <v>3770592.8500000006</v>
      </c>
    </row>
    <row r="383" spans="1:3" x14ac:dyDescent="0.25">
      <c r="A383" s="3">
        <v>788321</v>
      </c>
      <c r="B383" s="3" t="s">
        <v>494</v>
      </c>
      <c r="C383" s="22">
        <v>3743698.72</v>
      </c>
    </row>
    <row r="384" spans="1:3" x14ac:dyDescent="0.25">
      <c r="A384" s="3">
        <v>785511</v>
      </c>
      <c r="B384" s="3" t="s">
        <v>435</v>
      </c>
      <c r="C384" s="22">
        <v>3701030.0500000003</v>
      </c>
    </row>
    <row r="385" spans="1:3" x14ac:dyDescent="0.25">
      <c r="A385" s="3">
        <v>783142</v>
      </c>
      <c r="B385" s="3" t="s">
        <v>367</v>
      </c>
      <c r="C385" s="22">
        <v>3673094.32</v>
      </c>
    </row>
    <row r="386" spans="1:3" x14ac:dyDescent="0.25">
      <c r="A386" s="3">
        <v>781146</v>
      </c>
      <c r="B386" s="3" t="s">
        <v>318</v>
      </c>
      <c r="C386" s="22">
        <v>3612530.3800000004</v>
      </c>
    </row>
    <row r="387" spans="1:3" x14ac:dyDescent="0.25">
      <c r="A387" s="3">
        <v>786311</v>
      </c>
      <c r="B387" s="3" t="s">
        <v>455</v>
      </c>
      <c r="C387" s="22">
        <v>3527952.49</v>
      </c>
    </row>
    <row r="388" spans="1:3" x14ac:dyDescent="0.25">
      <c r="A388" s="3">
        <v>782025</v>
      </c>
      <c r="B388" s="3" t="s">
        <v>342</v>
      </c>
      <c r="C388" s="22">
        <v>3511370.56</v>
      </c>
    </row>
    <row r="389" spans="1:3" x14ac:dyDescent="0.25">
      <c r="A389" s="3">
        <v>720302</v>
      </c>
      <c r="B389" s="3" t="s">
        <v>196</v>
      </c>
      <c r="C389" s="22">
        <v>3453447.8600000003</v>
      </c>
    </row>
    <row r="390" spans="1:3" x14ac:dyDescent="0.25">
      <c r="A390" s="3">
        <v>788513</v>
      </c>
      <c r="B390" s="3" t="s">
        <v>503</v>
      </c>
      <c r="C390" s="22">
        <v>3349735.08</v>
      </c>
    </row>
    <row r="391" spans="1:3" x14ac:dyDescent="0.25">
      <c r="A391" s="3">
        <v>783322</v>
      </c>
      <c r="B391" s="3" t="s">
        <v>374</v>
      </c>
      <c r="C391" s="22">
        <v>3347028.56</v>
      </c>
    </row>
    <row r="392" spans="1:3" x14ac:dyDescent="0.25">
      <c r="A392" s="3">
        <v>783311</v>
      </c>
      <c r="B392" s="3" t="s">
        <v>372</v>
      </c>
      <c r="C392" s="22">
        <v>3343962.8</v>
      </c>
    </row>
    <row r="393" spans="1:3" x14ac:dyDescent="0.25">
      <c r="A393" s="3">
        <v>786323</v>
      </c>
      <c r="B393" s="3" t="s">
        <v>459</v>
      </c>
      <c r="C393" s="22">
        <v>3343225.73</v>
      </c>
    </row>
    <row r="394" spans="1:3" x14ac:dyDescent="0.25">
      <c r="A394" s="3">
        <v>791672</v>
      </c>
      <c r="B394" s="3" t="s">
        <v>569</v>
      </c>
      <c r="C394" s="22">
        <v>3335507.6300000004</v>
      </c>
    </row>
    <row r="395" spans="1:3" x14ac:dyDescent="0.25">
      <c r="A395" s="3">
        <v>785333</v>
      </c>
      <c r="B395" s="3" t="s">
        <v>428</v>
      </c>
      <c r="C395" s="22">
        <v>3289846.04</v>
      </c>
    </row>
    <row r="396" spans="1:3" x14ac:dyDescent="0.25">
      <c r="A396" s="3">
        <v>783143</v>
      </c>
      <c r="B396" s="3" t="s">
        <v>368</v>
      </c>
      <c r="C396" s="22">
        <v>3226169.9699999997</v>
      </c>
    </row>
    <row r="397" spans="1:3" x14ac:dyDescent="0.25">
      <c r="A397" s="3">
        <v>788316</v>
      </c>
      <c r="B397" s="3" t="s">
        <v>492</v>
      </c>
      <c r="C397" s="22">
        <v>3205840.4799999995</v>
      </c>
    </row>
    <row r="398" spans="1:3" x14ac:dyDescent="0.25">
      <c r="A398" s="3">
        <v>788315</v>
      </c>
      <c r="B398" s="3" t="s">
        <v>491</v>
      </c>
      <c r="C398" s="22">
        <v>3191559.0100000002</v>
      </c>
    </row>
    <row r="399" spans="1:3" x14ac:dyDescent="0.25">
      <c r="A399" s="3">
        <v>786109</v>
      </c>
      <c r="B399" s="3" t="s">
        <v>450</v>
      </c>
      <c r="C399" s="22">
        <v>3188114.1599999997</v>
      </c>
    </row>
    <row r="400" spans="1:3" x14ac:dyDescent="0.25">
      <c r="A400" s="3">
        <v>791674</v>
      </c>
      <c r="B400" s="3" t="s">
        <v>571</v>
      </c>
      <c r="C400" s="22">
        <v>3145708.0499999993</v>
      </c>
    </row>
    <row r="401" spans="1:3" x14ac:dyDescent="0.25">
      <c r="A401" s="3">
        <v>784115</v>
      </c>
      <c r="B401" s="3" t="s">
        <v>392</v>
      </c>
      <c r="C401" s="22">
        <v>3135143.91</v>
      </c>
    </row>
    <row r="402" spans="1:3" x14ac:dyDescent="0.25">
      <c r="A402" s="3">
        <v>786108</v>
      </c>
      <c r="B402" s="3" t="s">
        <v>449</v>
      </c>
      <c r="C402" s="22">
        <v>3052988.55</v>
      </c>
    </row>
    <row r="403" spans="1:3" x14ac:dyDescent="0.25">
      <c r="A403" s="3">
        <v>788317</v>
      </c>
      <c r="B403" s="3" t="s">
        <v>493</v>
      </c>
      <c r="C403" s="22">
        <v>3049259.8600000003</v>
      </c>
    </row>
    <row r="404" spans="1:3" x14ac:dyDescent="0.25">
      <c r="A404" s="3">
        <v>786105</v>
      </c>
      <c r="B404" s="3" t="s">
        <v>446</v>
      </c>
      <c r="C404" s="22">
        <v>3031442.92</v>
      </c>
    </row>
    <row r="405" spans="1:3" x14ac:dyDescent="0.25">
      <c r="A405" s="3">
        <v>788512</v>
      </c>
      <c r="B405" s="3" t="s">
        <v>502</v>
      </c>
      <c r="C405" s="22">
        <v>3026615.3100000005</v>
      </c>
    </row>
    <row r="406" spans="1:3" x14ac:dyDescent="0.25">
      <c r="A406" s="3">
        <v>782512</v>
      </c>
      <c r="B406" s="3" t="s">
        <v>356</v>
      </c>
      <c r="C406" s="22">
        <v>2995802.08</v>
      </c>
    </row>
    <row r="407" spans="1:3" x14ac:dyDescent="0.25">
      <c r="A407" s="3">
        <v>784515</v>
      </c>
      <c r="B407" s="3" t="s">
        <v>412</v>
      </c>
      <c r="C407" s="22">
        <v>2982649.2399999998</v>
      </c>
    </row>
    <row r="408" spans="1:3" x14ac:dyDescent="0.25">
      <c r="A408" s="3">
        <v>762411</v>
      </c>
      <c r="B408" s="3" t="s">
        <v>263</v>
      </c>
      <c r="C408" s="22">
        <v>2973439.98</v>
      </c>
    </row>
    <row r="409" spans="1:3" x14ac:dyDescent="0.25">
      <c r="A409" s="3">
        <v>761000</v>
      </c>
      <c r="B409" s="3" t="s">
        <v>257</v>
      </c>
      <c r="C409" s="22">
        <v>2920261.5400000005</v>
      </c>
    </row>
    <row r="410" spans="1:3" x14ac:dyDescent="0.25">
      <c r="A410" s="3">
        <v>789331</v>
      </c>
      <c r="B410" s="3" t="s">
        <v>521</v>
      </c>
      <c r="C410" s="22">
        <v>2815331.82</v>
      </c>
    </row>
    <row r="411" spans="1:3" x14ac:dyDescent="0.25">
      <c r="A411" s="3">
        <v>788343</v>
      </c>
      <c r="B411" s="3" t="s">
        <v>499</v>
      </c>
      <c r="C411" s="22">
        <v>2730138.8700000006</v>
      </c>
    </row>
    <row r="412" spans="1:3" x14ac:dyDescent="0.25">
      <c r="A412" s="3">
        <v>786107</v>
      </c>
      <c r="B412" s="3" t="s">
        <v>448</v>
      </c>
      <c r="C412" s="22">
        <v>2643194.7800000003</v>
      </c>
    </row>
    <row r="413" spans="1:3" x14ac:dyDescent="0.25">
      <c r="A413" s="3">
        <v>786313</v>
      </c>
      <c r="B413" s="3" t="s">
        <v>457</v>
      </c>
      <c r="C413" s="22">
        <v>2627094.9900000002</v>
      </c>
    </row>
    <row r="414" spans="1:3" x14ac:dyDescent="0.25">
      <c r="A414" s="3">
        <v>784516</v>
      </c>
      <c r="B414" s="3" t="s">
        <v>413</v>
      </c>
      <c r="C414" s="22">
        <v>2625844.3199999998</v>
      </c>
    </row>
    <row r="415" spans="1:3" x14ac:dyDescent="0.25">
      <c r="A415" s="3">
        <v>788342</v>
      </c>
      <c r="B415" s="3" t="s">
        <v>498</v>
      </c>
      <c r="C415" s="22">
        <v>2576475.9999999995</v>
      </c>
    </row>
    <row r="416" spans="1:3" x14ac:dyDescent="0.25">
      <c r="A416" s="3">
        <v>762410</v>
      </c>
      <c r="B416" s="3" t="s">
        <v>262</v>
      </c>
      <c r="C416" s="22">
        <v>2500529.4000000004</v>
      </c>
    </row>
    <row r="417" spans="1:3" x14ac:dyDescent="0.25">
      <c r="A417" s="3">
        <v>791673</v>
      </c>
      <c r="B417" s="3" t="s">
        <v>570</v>
      </c>
      <c r="C417" s="22">
        <v>2434462.2399999998</v>
      </c>
    </row>
    <row r="418" spans="1:3" x14ac:dyDescent="0.25">
      <c r="A418" s="3">
        <v>786314</v>
      </c>
      <c r="B418" s="3" t="s">
        <v>458</v>
      </c>
      <c r="C418" s="22">
        <v>2396974.17</v>
      </c>
    </row>
    <row r="419" spans="1:3" x14ac:dyDescent="0.25">
      <c r="A419" s="3">
        <v>788311</v>
      </c>
      <c r="B419" s="3" t="s">
        <v>489</v>
      </c>
      <c r="C419" s="22">
        <v>2345760.12</v>
      </c>
    </row>
    <row r="420" spans="1:3" x14ac:dyDescent="0.25">
      <c r="A420" s="3">
        <v>782341</v>
      </c>
      <c r="B420" s="3" t="s">
        <v>353</v>
      </c>
      <c r="C420" s="22">
        <v>2303487.96</v>
      </c>
    </row>
    <row r="421" spans="1:3" x14ac:dyDescent="0.25">
      <c r="A421" s="3">
        <v>788341</v>
      </c>
      <c r="B421" s="3" t="s">
        <v>497</v>
      </c>
      <c r="C421" s="22">
        <v>2055340.4899999998</v>
      </c>
    </row>
    <row r="422" spans="1:3" x14ac:dyDescent="0.25">
      <c r="A422" s="3">
        <v>788313</v>
      </c>
      <c r="B422" s="3" t="s">
        <v>490</v>
      </c>
      <c r="C422" s="22">
        <v>1862273.0799999998</v>
      </c>
    </row>
    <row r="423" spans="1:3" x14ac:dyDescent="0.25">
      <c r="A423" s="3">
        <v>771202</v>
      </c>
      <c r="B423" s="3" t="s">
        <v>294</v>
      </c>
      <c r="C423" s="22">
        <v>1629748.1300000004</v>
      </c>
    </row>
    <row r="424" spans="1:3" x14ac:dyDescent="0.25">
      <c r="A424" s="3">
        <v>771201</v>
      </c>
      <c r="B424" s="3" t="s">
        <v>293</v>
      </c>
      <c r="C424" s="22">
        <v>1614454.47</v>
      </c>
    </row>
    <row r="425" spans="1:3" x14ac:dyDescent="0.25">
      <c r="A425" s="3">
        <v>784315</v>
      </c>
      <c r="B425" s="3" t="s">
        <v>404</v>
      </c>
      <c r="C425" s="22">
        <v>1592518.35</v>
      </c>
    </row>
    <row r="426" spans="1:3" x14ac:dyDescent="0.25">
      <c r="A426" s="3">
        <v>762413</v>
      </c>
      <c r="B426" s="3" t="s">
        <v>265</v>
      </c>
      <c r="C426" s="22">
        <v>1381422.23</v>
      </c>
    </row>
    <row r="427" spans="1:3" x14ac:dyDescent="0.25">
      <c r="A427" s="3">
        <v>791531</v>
      </c>
      <c r="B427" s="3" t="s">
        <v>542</v>
      </c>
      <c r="C427" s="22">
        <v>1280166.17</v>
      </c>
    </row>
    <row r="428" spans="1:3" x14ac:dyDescent="0.25">
      <c r="A428" s="3">
        <v>791532</v>
      </c>
      <c r="B428" s="3" t="s">
        <v>543</v>
      </c>
      <c r="C428" s="22">
        <v>132641.31</v>
      </c>
    </row>
    <row r="429" spans="1:3" x14ac:dyDescent="0.25">
      <c r="C429" s="23">
        <f>SUM(C2:C428)</f>
        <v>26222688612.98</v>
      </c>
    </row>
    <row r="430" spans="1:3" x14ac:dyDescent="0.25">
      <c r="B430" s="37" t="s">
        <v>771</v>
      </c>
      <c r="C430" s="39">
        <f>+C429-'COMPILADO-GERAL'!G444</f>
        <v>0</v>
      </c>
    </row>
  </sheetData>
  <autoFilter ref="A1:C430" xr:uid="{49756A4A-1107-47BD-81BD-1D0576812770}"/>
  <sortState ref="A2:C428">
    <sortCondition descending="1" ref="C2:C428"/>
  </sortState>
  <pageMargins left="0.511811024" right="0.511811024" top="0.78740157499999996" bottom="0.78740157499999996" header="0.31496062000000002" footer="0.3149606200000000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8DC938-90DB-4842-814F-FFB255902B79}">
  <dimension ref="A1:AMK448"/>
  <sheetViews>
    <sheetView workbookViewId="0"/>
  </sheetViews>
  <sheetFormatPr defaultColWidth="11.5703125" defaultRowHeight="12.75" x14ac:dyDescent="0.2"/>
  <cols>
    <col min="1" max="1" width="15.5703125" style="139" bestFit="1" customWidth="1"/>
    <col min="2" max="2" width="43" style="58" bestFit="1" customWidth="1"/>
    <col min="3" max="3" width="14.140625" style="58" bestFit="1" customWidth="1"/>
    <col min="4" max="4" width="86.5703125" style="139" bestFit="1" customWidth="1"/>
    <col min="5" max="5" width="15.7109375" style="143" bestFit="1" customWidth="1"/>
    <col min="6" max="6" width="15.5703125" style="139" bestFit="1" customWidth="1"/>
    <col min="7" max="7" width="25.42578125" style="139" bestFit="1" customWidth="1"/>
    <col min="8" max="8" width="7.5703125" style="139" bestFit="1" customWidth="1"/>
    <col min="9" max="9" width="13.42578125" style="139" bestFit="1" customWidth="1"/>
    <col min="10" max="10" width="19.28515625" style="139" bestFit="1" customWidth="1"/>
    <col min="11" max="11" width="23.28515625" style="139" bestFit="1" customWidth="1"/>
    <col min="12" max="16384" width="11.5703125" style="139"/>
  </cols>
  <sheetData>
    <row r="1" spans="1:1025" s="138" customFormat="1" ht="27.95" customHeight="1" x14ac:dyDescent="0.2">
      <c r="A1" s="136" t="s">
        <v>1070</v>
      </c>
      <c r="B1" s="136" t="s">
        <v>1071</v>
      </c>
      <c r="C1" s="136" t="s">
        <v>1639</v>
      </c>
      <c r="D1" s="136" t="s">
        <v>1072</v>
      </c>
      <c r="E1" s="137" t="s">
        <v>1073</v>
      </c>
      <c r="F1" s="136" t="s">
        <v>1074</v>
      </c>
      <c r="G1" s="136" t="s">
        <v>1075</v>
      </c>
      <c r="H1" s="136" t="s">
        <v>1076</v>
      </c>
      <c r="I1" s="136" t="s">
        <v>1077</v>
      </c>
      <c r="J1" s="136" t="s">
        <v>1078</v>
      </c>
      <c r="K1" s="136" t="s">
        <v>1079</v>
      </c>
      <c r="AMJ1" s="139"/>
      <c r="AMK1" s="139"/>
    </row>
    <row r="2" spans="1:1025" x14ac:dyDescent="0.2">
      <c r="A2" s="140" t="s">
        <v>1080</v>
      </c>
      <c r="B2" s="55" t="s">
        <v>1647</v>
      </c>
      <c r="C2" s="55">
        <f>VLOOKUP(B2,OM_SIAFI!A:B,2,0)</f>
        <v>781000</v>
      </c>
      <c r="D2" s="129" t="s">
        <v>1081</v>
      </c>
      <c r="E2" s="141">
        <v>12799722</v>
      </c>
      <c r="F2" s="142">
        <f t="shared" ref="F2:F65" si="0">E2/(SUM($E$2:$E$282))</f>
        <v>6.0155516753129357E-2</v>
      </c>
      <c r="G2" s="129">
        <v>7</v>
      </c>
      <c r="H2" s="129" t="s">
        <v>1082</v>
      </c>
      <c r="I2" s="129" t="s">
        <v>1083</v>
      </c>
      <c r="J2" s="129" t="s">
        <v>1084</v>
      </c>
      <c r="K2" s="129"/>
    </row>
    <row r="3" spans="1:1025" x14ac:dyDescent="0.2">
      <c r="A3" s="140" t="s">
        <v>1085</v>
      </c>
      <c r="B3" s="55" t="s">
        <v>586</v>
      </c>
      <c r="C3" s="55">
        <f>VLOOKUP(B3,OM_SIAFI!A:B,2,0)</f>
        <v>795180</v>
      </c>
      <c r="D3" s="129" t="s">
        <v>1086</v>
      </c>
      <c r="E3" s="141">
        <v>10764550.4</v>
      </c>
      <c r="F3" s="142">
        <f t="shared" si="0"/>
        <v>5.0590715323903544E-2</v>
      </c>
      <c r="G3" s="129">
        <v>2</v>
      </c>
      <c r="H3" s="129" t="s">
        <v>1082</v>
      </c>
      <c r="I3" s="129" t="s">
        <v>1083</v>
      </c>
      <c r="J3" s="129" t="s">
        <v>1084</v>
      </c>
      <c r="K3" s="129"/>
    </row>
    <row r="4" spans="1:1025" x14ac:dyDescent="0.2">
      <c r="A4" s="140" t="s">
        <v>1087</v>
      </c>
      <c r="B4" s="55" t="s">
        <v>221</v>
      </c>
      <c r="C4" s="55">
        <f>VLOOKUP(B4,OM_SIAFI!A:B,2,0)</f>
        <v>740015</v>
      </c>
      <c r="D4" s="129" t="s">
        <v>34</v>
      </c>
      <c r="E4" s="141">
        <v>10602553.199999999</v>
      </c>
      <c r="F4" s="142">
        <f t="shared" si="0"/>
        <v>4.9829368688518796E-2</v>
      </c>
      <c r="G4" s="129">
        <v>7</v>
      </c>
      <c r="H4" s="129" t="s">
        <v>1082</v>
      </c>
      <c r="I4" s="129" t="s">
        <v>1083</v>
      </c>
      <c r="J4" s="129" t="s">
        <v>1084</v>
      </c>
      <c r="K4" s="129"/>
    </row>
    <row r="5" spans="1:1025" x14ac:dyDescent="0.2">
      <c r="A5" s="140" t="s">
        <v>1088</v>
      </c>
      <c r="B5" s="55" t="s">
        <v>267</v>
      </c>
      <c r="C5" s="55">
        <f>VLOOKUP(B5,OM_SIAFI!A:B,2,0)</f>
        <v>762600</v>
      </c>
      <c r="D5" s="129" t="s">
        <v>1089</v>
      </c>
      <c r="E5" s="141">
        <v>9933136.1999999993</v>
      </c>
      <c r="F5" s="142">
        <f t="shared" si="0"/>
        <v>4.6683274925050373E-2</v>
      </c>
      <c r="G5" s="129">
        <v>5</v>
      </c>
      <c r="H5" s="129" t="s">
        <v>1082</v>
      </c>
      <c r="I5" s="129" t="s">
        <v>1083</v>
      </c>
      <c r="J5" s="129" t="s">
        <v>1084</v>
      </c>
      <c r="K5" s="129"/>
    </row>
    <row r="6" spans="1:1025" x14ac:dyDescent="0.2">
      <c r="A6" s="140" t="s">
        <v>1090</v>
      </c>
      <c r="B6" s="55" t="s">
        <v>947</v>
      </c>
      <c r="C6" s="55">
        <f>VLOOKUP(B6,OM_SIAFI!A:B,2,0)</f>
        <v>791010</v>
      </c>
      <c r="D6" s="129" t="s">
        <v>1091</v>
      </c>
      <c r="E6" s="141">
        <v>9775579.5500000007</v>
      </c>
      <c r="F6" s="142">
        <f t="shared" si="0"/>
        <v>4.5942797772605827E-2</v>
      </c>
      <c r="G6" s="129">
        <v>4</v>
      </c>
      <c r="H6" s="129" t="s">
        <v>1082</v>
      </c>
      <c r="I6" s="129" t="s">
        <v>1083</v>
      </c>
      <c r="J6" s="129" t="s">
        <v>1084</v>
      </c>
      <c r="K6" s="129"/>
    </row>
    <row r="7" spans="1:1025" x14ac:dyDescent="0.2">
      <c r="A7" s="140" t="s">
        <v>1092</v>
      </c>
      <c r="B7" s="55" t="s">
        <v>957</v>
      </c>
      <c r="C7" s="55">
        <f>VLOOKUP(B7,OM_SIAFI!A:B,2,0)</f>
        <v>791180</v>
      </c>
      <c r="D7" s="129" t="s">
        <v>1093</v>
      </c>
      <c r="E7" s="141">
        <v>8629859.8499999996</v>
      </c>
      <c r="F7" s="142">
        <f t="shared" si="0"/>
        <v>4.0558199528382986E-2</v>
      </c>
      <c r="G7" s="129" t="s">
        <v>1094</v>
      </c>
      <c r="H7" s="129" t="s">
        <v>1082</v>
      </c>
      <c r="I7" s="129" t="s">
        <v>1083</v>
      </c>
      <c r="J7" s="129" t="s">
        <v>1084</v>
      </c>
      <c r="K7" s="129" t="s">
        <v>1095</v>
      </c>
    </row>
    <row r="8" spans="1:1025" x14ac:dyDescent="0.2">
      <c r="A8" s="140" t="s">
        <v>1096</v>
      </c>
      <c r="B8" s="55" t="s">
        <v>282</v>
      </c>
      <c r="C8" s="55">
        <f>VLOOKUP(B8,OM_SIAFI!A:B,2,0)</f>
        <v>765720</v>
      </c>
      <c r="D8" s="129" t="s">
        <v>1097</v>
      </c>
      <c r="E8" s="141">
        <v>7999428.6500000004</v>
      </c>
      <c r="F8" s="142">
        <f t="shared" si="0"/>
        <v>3.7595329349382582E-2</v>
      </c>
      <c r="G8" s="129">
        <v>6</v>
      </c>
      <c r="H8" s="129" t="s">
        <v>1082</v>
      </c>
      <c r="I8" s="129" t="s">
        <v>1083</v>
      </c>
      <c r="J8" s="129" t="s">
        <v>1084</v>
      </c>
      <c r="K8" s="129"/>
    </row>
    <row r="9" spans="1:1025" x14ac:dyDescent="0.2">
      <c r="A9" s="140" t="s">
        <v>1098</v>
      </c>
      <c r="B9" s="55" t="s">
        <v>261</v>
      </c>
      <c r="C9" s="55">
        <f>VLOOKUP(B9,OM_SIAFI!A:B,2,0)</f>
        <v>762400</v>
      </c>
      <c r="D9" s="129" t="s">
        <v>49</v>
      </c>
      <c r="E9" s="141">
        <v>4999249.3</v>
      </c>
      <c r="F9" s="142">
        <f t="shared" si="0"/>
        <v>2.3495230991674679E-2</v>
      </c>
      <c r="G9" s="129">
        <v>6</v>
      </c>
      <c r="H9" s="129" t="s">
        <v>1082</v>
      </c>
      <c r="I9" s="129" t="s">
        <v>1083</v>
      </c>
      <c r="J9" s="129" t="s">
        <v>1084</v>
      </c>
      <c r="K9" s="129" t="s">
        <v>1099</v>
      </c>
    </row>
    <row r="10" spans="1:1025" x14ac:dyDescent="0.2">
      <c r="A10" s="140" t="s">
        <v>1100</v>
      </c>
      <c r="B10" s="55" t="s">
        <v>914</v>
      </c>
      <c r="C10" s="55">
        <f>VLOOKUP(B10,OM_SIAFI!A:B,2,0)</f>
        <v>786800</v>
      </c>
      <c r="D10" s="129" t="s">
        <v>1101</v>
      </c>
      <c r="E10" s="141">
        <v>4691718.9000000004</v>
      </c>
      <c r="F10" s="142">
        <f t="shared" si="0"/>
        <v>2.2049914434854417E-2</v>
      </c>
      <c r="G10" s="129">
        <v>2</v>
      </c>
      <c r="H10" s="129" t="s">
        <v>1102</v>
      </c>
      <c r="I10" s="129" t="s">
        <v>1103</v>
      </c>
      <c r="J10" s="129" t="s">
        <v>1084</v>
      </c>
      <c r="K10" s="129"/>
    </row>
    <row r="11" spans="1:1025" x14ac:dyDescent="0.2">
      <c r="A11" s="140" t="s">
        <v>1104</v>
      </c>
      <c r="B11" s="55" t="s">
        <v>793</v>
      </c>
      <c r="C11" s="55">
        <f>VLOOKUP(B11,OM_SIAFI!A:B,2,0)</f>
        <v>731050</v>
      </c>
      <c r="D11" s="129" t="s">
        <v>1105</v>
      </c>
      <c r="E11" s="141">
        <v>4503772.2</v>
      </c>
      <c r="F11" s="142">
        <f t="shared" si="0"/>
        <v>2.116661158964064E-2</v>
      </c>
      <c r="G11" s="129">
        <v>3</v>
      </c>
      <c r="H11" s="129" t="s">
        <v>1082</v>
      </c>
      <c r="I11" s="129" t="s">
        <v>1083</v>
      </c>
      <c r="J11" s="129" t="s">
        <v>1084</v>
      </c>
      <c r="K11" s="129"/>
    </row>
    <row r="12" spans="1:1025" x14ac:dyDescent="0.2">
      <c r="A12" s="140" t="s">
        <v>1106</v>
      </c>
      <c r="B12" s="55" t="s">
        <v>212</v>
      </c>
      <c r="C12" s="55">
        <f>VLOOKUP(B12,OM_SIAFI!A:B,2,0)</f>
        <v>732100</v>
      </c>
      <c r="D12" s="129" t="s">
        <v>1107</v>
      </c>
      <c r="E12" s="141">
        <v>4486230.55</v>
      </c>
      <c r="F12" s="142">
        <f t="shared" si="0"/>
        <v>2.1084170188143594E-2</v>
      </c>
      <c r="G12" s="129">
        <v>4</v>
      </c>
      <c r="H12" s="129" t="s">
        <v>1082</v>
      </c>
      <c r="I12" s="129" t="s">
        <v>1083</v>
      </c>
      <c r="J12" s="129" t="s">
        <v>1084</v>
      </c>
      <c r="K12" s="129"/>
    </row>
    <row r="13" spans="1:1025" x14ac:dyDescent="0.2">
      <c r="A13" s="140" t="s">
        <v>1108</v>
      </c>
      <c r="B13" s="55" t="s">
        <v>248</v>
      </c>
      <c r="C13" s="55">
        <f>VLOOKUP(B13,OM_SIAFI!A:B,2,0)</f>
        <v>751212</v>
      </c>
      <c r="D13" s="129" t="s">
        <v>1109</v>
      </c>
      <c r="E13" s="141">
        <v>3879226.2</v>
      </c>
      <c r="F13" s="142">
        <f t="shared" si="0"/>
        <v>1.8231400390045841E-2</v>
      </c>
      <c r="G13" s="129">
        <v>6</v>
      </c>
      <c r="H13" s="129" t="s">
        <v>1082</v>
      </c>
      <c r="I13" s="129" t="s">
        <v>1083</v>
      </c>
      <c r="J13" s="129" t="s">
        <v>1084</v>
      </c>
      <c r="K13" s="129" t="s">
        <v>1110</v>
      </c>
    </row>
    <row r="14" spans="1:1025" x14ac:dyDescent="0.2">
      <c r="A14" s="140" t="s">
        <v>1111</v>
      </c>
      <c r="B14" s="55" t="s">
        <v>213</v>
      </c>
      <c r="C14" s="55">
        <f>VLOOKUP(B14,OM_SIAFI!A:B,2,0)</f>
        <v>732200</v>
      </c>
      <c r="D14" s="129" t="s">
        <v>1112</v>
      </c>
      <c r="E14" s="141">
        <v>3820717.2</v>
      </c>
      <c r="F14" s="142">
        <f t="shared" si="0"/>
        <v>1.7956422610863696E-2</v>
      </c>
      <c r="G14" s="129">
        <v>2</v>
      </c>
      <c r="H14" s="129" t="s">
        <v>1082</v>
      </c>
      <c r="I14" s="129" t="s">
        <v>1083</v>
      </c>
      <c r="J14" s="129" t="s">
        <v>1084</v>
      </c>
      <c r="K14" s="129" t="s">
        <v>1113</v>
      </c>
    </row>
    <row r="15" spans="1:1025" x14ac:dyDescent="0.2">
      <c r="A15" s="140" t="s">
        <v>1114</v>
      </c>
      <c r="B15" s="55" t="s">
        <v>596</v>
      </c>
      <c r="C15" s="55">
        <f>VLOOKUP(B15,OM_SIAFI!A:B,2,0)</f>
        <v>795500</v>
      </c>
      <c r="D15" s="129" t="s">
        <v>162</v>
      </c>
      <c r="E15" s="141">
        <v>3718365.2</v>
      </c>
      <c r="F15" s="142">
        <f t="shared" si="0"/>
        <v>1.7475393612677931E-2</v>
      </c>
      <c r="G15" s="129">
        <v>5</v>
      </c>
      <c r="H15" s="129" t="s">
        <v>1082</v>
      </c>
      <c r="I15" s="129" t="s">
        <v>1083</v>
      </c>
      <c r="J15" s="129" t="s">
        <v>1084</v>
      </c>
      <c r="K15" s="129" t="s">
        <v>1115</v>
      </c>
    </row>
    <row r="16" spans="1:1025" x14ac:dyDescent="0.2">
      <c r="A16" s="140" t="s">
        <v>1116</v>
      </c>
      <c r="B16" s="55" t="s">
        <v>593</v>
      </c>
      <c r="C16" s="55">
        <f>VLOOKUP(B16,OM_SIAFI!A:B,2,0)</f>
        <v>795380</v>
      </c>
      <c r="D16" s="129" t="s">
        <v>160</v>
      </c>
      <c r="E16" s="141">
        <v>3091913.6</v>
      </c>
      <c r="F16" s="142">
        <f t="shared" si="0"/>
        <v>1.4531226566016707E-2</v>
      </c>
      <c r="G16" s="129">
        <v>2</v>
      </c>
      <c r="H16" s="129" t="s">
        <v>1082</v>
      </c>
      <c r="I16" s="129" t="s">
        <v>1083</v>
      </c>
      <c r="J16" s="129" t="s">
        <v>1084</v>
      </c>
      <c r="K16" s="129"/>
    </row>
    <row r="17" spans="1:11" x14ac:dyDescent="0.2">
      <c r="A17" s="140" t="s">
        <v>1117</v>
      </c>
      <c r="B17" s="55" t="s">
        <v>930</v>
      </c>
      <c r="C17" s="55">
        <f>VLOOKUP(B17,OM_SIAFI!A:B,2,0)</f>
        <v>788200</v>
      </c>
      <c r="D17" s="129" t="s">
        <v>1118</v>
      </c>
      <c r="E17" s="141">
        <v>2983630.15</v>
      </c>
      <c r="F17" s="142">
        <f t="shared" si="0"/>
        <v>1.4022321224903701E-2</v>
      </c>
      <c r="G17" s="129">
        <v>2</v>
      </c>
      <c r="H17" s="129" t="s">
        <v>1119</v>
      </c>
      <c r="I17" s="129" t="s">
        <v>1120</v>
      </c>
      <c r="J17" s="129" t="s">
        <v>1084</v>
      </c>
      <c r="K17" s="129" t="s">
        <v>1121</v>
      </c>
    </row>
    <row r="18" spans="1:11" x14ac:dyDescent="0.2">
      <c r="A18" s="140" t="s">
        <v>1122</v>
      </c>
      <c r="B18" s="55" t="s">
        <v>884</v>
      </c>
      <c r="C18" s="55">
        <f>VLOOKUP(B18,OM_SIAFI!A:B,2,0)</f>
        <v>784810</v>
      </c>
      <c r="D18" s="129" t="s">
        <v>1123</v>
      </c>
      <c r="E18" s="141">
        <v>2839840.8</v>
      </c>
      <c r="F18" s="142">
        <f t="shared" si="0"/>
        <v>1.3346546965677868E-2</v>
      </c>
      <c r="G18" s="129">
        <v>2</v>
      </c>
      <c r="H18" s="129" t="s">
        <v>1124</v>
      </c>
      <c r="I18" s="129" t="s">
        <v>1125</v>
      </c>
      <c r="J18" s="129" t="s">
        <v>1084</v>
      </c>
      <c r="K18" s="129"/>
    </row>
    <row r="19" spans="1:11" x14ac:dyDescent="0.2">
      <c r="A19" s="140" t="s">
        <v>1126</v>
      </c>
      <c r="B19" s="55" t="s">
        <v>260</v>
      </c>
      <c r="C19" s="55">
        <f>VLOOKUP(B19,OM_SIAFI!A:B,2,0)</f>
        <v>762300</v>
      </c>
      <c r="D19" s="129" t="s">
        <v>1127</v>
      </c>
      <c r="E19" s="141">
        <v>2768464.2</v>
      </c>
      <c r="F19" s="142">
        <f t="shared" si="0"/>
        <v>1.301109465998862E-2</v>
      </c>
      <c r="G19" s="129">
        <v>5</v>
      </c>
      <c r="H19" s="129" t="s">
        <v>1082</v>
      </c>
      <c r="I19" s="129" t="s">
        <v>1083</v>
      </c>
      <c r="J19" s="129" t="s">
        <v>1084</v>
      </c>
      <c r="K19" s="129"/>
    </row>
    <row r="20" spans="1:11" x14ac:dyDescent="0.2">
      <c r="A20" s="140" t="s">
        <v>1128</v>
      </c>
      <c r="B20" s="55" t="s">
        <v>291</v>
      </c>
      <c r="C20" s="55">
        <f>VLOOKUP(B20,OM_SIAFI!A:B,2,0)</f>
        <v>771100</v>
      </c>
      <c r="D20" s="129" t="s">
        <v>1129</v>
      </c>
      <c r="E20" s="141">
        <v>2635729.2000000002</v>
      </c>
      <c r="F20" s="142">
        <f t="shared" si="0"/>
        <v>1.238727310228396E-2</v>
      </c>
      <c r="G20" s="129">
        <v>4</v>
      </c>
      <c r="H20" s="129" t="s">
        <v>1082</v>
      </c>
      <c r="I20" s="129" t="s">
        <v>1083</v>
      </c>
      <c r="J20" s="129" t="s">
        <v>1084</v>
      </c>
      <c r="K20" s="129" t="s">
        <v>1130</v>
      </c>
    </row>
    <row r="21" spans="1:11" x14ac:dyDescent="0.2">
      <c r="A21" s="140" t="s">
        <v>1131</v>
      </c>
      <c r="B21" s="55" t="s">
        <v>545</v>
      </c>
      <c r="C21" s="55">
        <f>VLOOKUP(B21,OM_SIAFI!A:B,2,0)</f>
        <v>791540</v>
      </c>
      <c r="D21" s="129" t="s">
        <v>153</v>
      </c>
      <c r="E21" s="141">
        <v>2621672.77</v>
      </c>
      <c r="F21" s="142">
        <f t="shared" si="0"/>
        <v>1.2321211369821785E-2</v>
      </c>
      <c r="G21" s="129">
        <v>2</v>
      </c>
      <c r="H21" s="129" t="s">
        <v>1082</v>
      </c>
      <c r="I21" s="129" t="s">
        <v>1083</v>
      </c>
      <c r="J21" s="129" t="s">
        <v>1084</v>
      </c>
      <c r="K21" s="129" t="s">
        <v>1132</v>
      </c>
    </row>
    <row r="22" spans="1:11" x14ac:dyDescent="0.2">
      <c r="A22" s="140" t="s">
        <v>1133</v>
      </c>
      <c r="B22" s="55" t="s">
        <v>1648</v>
      </c>
      <c r="C22" s="55">
        <f>VLOOKUP(B22,OM_SIAFI!A:B,2,0)</f>
        <v>787000</v>
      </c>
      <c r="D22" s="129" t="s">
        <v>1134</v>
      </c>
      <c r="E22" s="141">
        <v>2526615</v>
      </c>
      <c r="F22" s="142">
        <f t="shared" si="0"/>
        <v>1.1874463442347258E-2</v>
      </c>
      <c r="G22" s="129">
        <v>5</v>
      </c>
      <c r="H22" s="129" t="s">
        <v>1135</v>
      </c>
      <c r="I22" s="129" t="s">
        <v>1136</v>
      </c>
      <c r="J22" s="129" t="s">
        <v>1084</v>
      </c>
      <c r="K22" s="129" t="s">
        <v>1132</v>
      </c>
    </row>
    <row r="23" spans="1:11" x14ac:dyDescent="0.2">
      <c r="A23" s="140" t="s">
        <v>1137</v>
      </c>
      <c r="B23" s="55" t="s">
        <v>855</v>
      </c>
      <c r="C23" s="55">
        <f>VLOOKUP(B23,OM_SIAFI!A:B,2,0)</f>
        <v>782802</v>
      </c>
      <c r="D23" s="129" t="s">
        <v>1138</v>
      </c>
      <c r="E23" s="141">
        <v>2431370.4</v>
      </c>
      <c r="F23" s="142">
        <f t="shared" si="0"/>
        <v>1.1426837460240372E-2</v>
      </c>
      <c r="G23" s="129" t="s">
        <v>1094</v>
      </c>
      <c r="H23" s="129" t="s">
        <v>1139</v>
      </c>
      <c r="I23" s="129" t="s">
        <v>1140</v>
      </c>
      <c r="J23" s="129" t="s">
        <v>1084</v>
      </c>
      <c r="K23" s="129"/>
    </row>
    <row r="24" spans="1:11" x14ac:dyDescent="0.2">
      <c r="A24" s="140" t="s">
        <v>1141</v>
      </c>
      <c r="B24" s="55" t="s">
        <v>254</v>
      </c>
      <c r="C24" s="55">
        <f>VLOOKUP(B24,OM_SIAFI!A:B,2,0)</f>
        <v>752100</v>
      </c>
      <c r="D24" s="129" t="s">
        <v>1142</v>
      </c>
      <c r="E24" s="141">
        <v>2393233.7999999998</v>
      </c>
      <c r="F24" s="142">
        <f t="shared" si="0"/>
        <v>1.1247604905017109E-2</v>
      </c>
      <c r="G24" s="129">
        <v>5</v>
      </c>
      <c r="H24" s="129" t="s">
        <v>1082</v>
      </c>
      <c r="I24" s="129" t="s">
        <v>1083</v>
      </c>
      <c r="J24" s="129" t="s">
        <v>1084</v>
      </c>
      <c r="K24" s="129"/>
    </row>
    <row r="25" spans="1:11" x14ac:dyDescent="0.2">
      <c r="A25" s="140" t="s">
        <v>1143</v>
      </c>
      <c r="B25" s="55" t="s">
        <v>1649</v>
      </c>
      <c r="C25" s="55">
        <f>VLOOKUP(B25,OM_SIAFI!A:B,2,0)</f>
        <v>791609</v>
      </c>
      <c r="D25" s="129" t="s">
        <v>1144</v>
      </c>
      <c r="E25" s="141">
        <v>2370499.2000000002</v>
      </c>
      <c r="F25" s="142">
        <f t="shared" si="0"/>
        <v>1.1140757927311213E-2</v>
      </c>
      <c r="G25" s="129">
        <v>1</v>
      </c>
      <c r="H25" s="129" t="s">
        <v>1082</v>
      </c>
      <c r="I25" s="129" t="s">
        <v>1083</v>
      </c>
      <c r="J25" s="129" t="s">
        <v>1084</v>
      </c>
      <c r="K25" s="129"/>
    </row>
    <row r="26" spans="1:11" x14ac:dyDescent="0.2">
      <c r="A26" s="140" t="s">
        <v>1145</v>
      </c>
      <c r="B26" s="55" t="s">
        <v>834</v>
      </c>
      <c r="C26" s="55">
        <f>VLOOKUP(B26,OM_SIAFI!A:B,2,0)</f>
        <v>781200</v>
      </c>
      <c r="D26" s="129" t="s">
        <v>1146</v>
      </c>
      <c r="E26" s="141">
        <v>2306403</v>
      </c>
      <c r="F26" s="142">
        <f t="shared" si="0"/>
        <v>1.0839521694765543E-2</v>
      </c>
      <c r="G26" s="129">
        <v>4</v>
      </c>
      <c r="H26" s="129" t="s">
        <v>1082</v>
      </c>
      <c r="I26" s="129" t="s">
        <v>1083</v>
      </c>
      <c r="J26" s="129" t="s">
        <v>1084</v>
      </c>
      <c r="K26" s="129"/>
    </row>
    <row r="27" spans="1:11" x14ac:dyDescent="0.2">
      <c r="A27" s="140" t="s">
        <v>1147</v>
      </c>
      <c r="B27" s="55" t="s">
        <v>214</v>
      </c>
      <c r="C27" s="55">
        <f>VLOOKUP(B27,OM_SIAFI!A:B,2,0)</f>
        <v>732400</v>
      </c>
      <c r="D27" s="129" t="s">
        <v>1148</v>
      </c>
      <c r="E27" s="141">
        <v>2227574.4</v>
      </c>
      <c r="F27" s="142">
        <f t="shared" si="0"/>
        <v>1.0469046838520561E-2</v>
      </c>
      <c r="G27" s="129">
        <v>4</v>
      </c>
      <c r="H27" s="129" t="s">
        <v>1082</v>
      </c>
      <c r="I27" s="129" t="s">
        <v>1083</v>
      </c>
      <c r="J27" s="129" t="s">
        <v>1084</v>
      </c>
      <c r="K27" s="129"/>
    </row>
    <row r="28" spans="1:11" x14ac:dyDescent="0.2">
      <c r="A28" s="140" t="s">
        <v>1149</v>
      </c>
      <c r="B28" s="55" t="s">
        <v>916</v>
      </c>
      <c r="C28" s="55">
        <f>VLOOKUP(B28,OM_SIAFI!A:B,2,0)</f>
        <v>787010</v>
      </c>
      <c r="D28" s="129" t="s">
        <v>1150</v>
      </c>
      <c r="E28" s="141">
        <v>2065590</v>
      </c>
      <c r="F28" s="142">
        <f t="shared" si="0"/>
        <v>9.7077603599591035E-3</v>
      </c>
      <c r="G28" s="129" t="s">
        <v>1094</v>
      </c>
      <c r="H28" s="129" t="s">
        <v>1135</v>
      </c>
      <c r="I28" s="129" t="s">
        <v>1136</v>
      </c>
      <c r="J28" s="129" t="s">
        <v>1084</v>
      </c>
      <c r="K28" s="129"/>
    </row>
    <row r="29" spans="1:11" x14ac:dyDescent="0.2">
      <c r="A29" s="140" t="s">
        <v>1151</v>
      </c>
      <c r="B29" s="55" t="s">
        <v>1642</v>
      </c>
      <c r="C29" s="55">
        <f>VLOOKUP(B29,OM_SIAFI!A:B,2,0)</f>
        <v>785000</v>
      </c>
      <c r="D29" s="129" t="s">
        <v>1152</v>
      </c>
      <c r="E29" s="141">
        <v>1941237</v>
      </c>
      <c r="F29" s="142">
        <f t="shared" si="0"/>
        <v>9.1233321220019134E-3</v>
      </c>
      <c r="G29" s="129">
        <v>2</v>
      </c>
      <c r="H29" s="129" t="s">
        <v>1153</v>
      </c>
      <c r="I29" s="129" t="s">
        <v>1154</v>
      </c>
      <c r="J29" s="129" t="s">
        <v>1084</v>
      </c>
      <c r="K29" s="129"/>
    </row>
    <row r="30" spans="1:11" x14ac:dyDescent="0.2">
      <c r="A30" s="140" t="s">
        <v>1155</v>
      </c>
      <c r="B30" s="55" t="s">
        <v>505</v>
      </c>
      <c r="C30" s="55">
        <f>VLOOKUP(B30,OM_SIAFI!A:B,2,0)</f>
        <v>788810</v>
      </c>
      <c r="D30" s="129" t="s">
        <v>1156</v>
      </c>
      <c r="E30" s="141">
        <v>1895893.8</v>
      </c>
      <c r="F30" s="142">
        <f t="shared" si="0"/>
        <v>8.9102303353193208E-3</v>
      </c>
      <c r="G30" s="129">
        <v>7</v>
      </c>
      <c r="H30" s="129" t="s">
        <v>1119</v>
      </c>
      <c r="I30" s="129" t="s">
        <v>1120</v>
      </c>
      <c r="J30" s="129" t="s">
        <v>1084</v>
      </c>
      <c r="K30" s="129" t="s">
        <v>1157</v>
      </c>
    </row>
    <row r="31" spans="1:11" x14ac:dyDescent="0.2">
      <c r="A31" s="140" t="s">
        <v>1158</v>
      </c>
      <c r="B31" s="55" t="s">
        <v>818</v>
      </c>
      <c r="C31" s="55">
        <f>VLOOKUP(B31,OM_SIAFI!A:B,2,0)</f>
        <v>771000</v>
      </c>
      <c r="D31" s="129" t="s">
        <v>72</v>
      </c>
      <c r="E31" s="141">
        <v>1893015.9</v>
      </c>
      <c r="F31" s="142">
        <f t="shared" si="0"/>
        <v>8.8967049195592084E-3</v>
      </c>
      <c r="G31" s="129">
        <v>1</v>
      </c>
      <c r="H31" s="129" t="s">
        <v>1082</v>
      </c>
      <c r="I31" s="129" t="s">
        <v>1083</v>
      </c>
      <c r="J31" s="129" t="s">
        <v>1084</v>
      </c>
      <c r="K31" s="129"/>
    </row>
    <row r="32" spans="1:11" x14ac:dyDescent="0.2">
      <c r="A32" s="140" t="s">
        <v>1159</v>
      </c>
      <c r="B32" s="55" t="s">
        <v>417</v>
      </c>
      <c r="C32" s="55">
        <f>VLOOKUP(B32,OM_SIAFI!A:B,2,0)</f>
        <v>784900</v>
      </c>
      <c r="D32" s="129" t="s">
        <v>1160</v>
      </c>
      <c r="E32" s="141">
        <v>1844035.2</v>
      </c>
      <c r="F32" s="142">
        <f t="shared" si="0"/>
        <v>8.6665077856347382E-3</v>
      </c>
      <c r="G32" s="129">
        <v>3</v>
      </c>
      <c r="H32" s="129" t="s">
        <v>1124</v>
      </c>
      <c r="I32" s="129" t="s">
        <v>1125</v>
      </c>
      <c r="J32" s="129" t="s">
        <v>1084</v>
      </c>
      <c r="K32" s="129"/>
    </row>
    <row r="33" spans="1:11" x14ac:dyDescent="0.2">
      <c r="A33" s="140" t="s">
        <v>1161</v>
      </c>
      <c r="B33" s="55" t="s">
        <v>225</v>
      </c>
      <c r="C33" s="55">
        <f>VLOOKUP(B33,OM_SIAFI!A:B,2,0)</f>
        <v>742000</v>
      </c>
      <c r="D33" s="129" t="s">
        <v>1162</v>
      </c>
      <c r="E33" s="141">
        <v>1705437</v>
      </c>
      <c r="F33" s="142">
        <f t="shared" si="0"/>
        <v>8.0151306430644876E-3</v>
      </c>
      <c r="G33" s="129">
        <v>4</v>
      </c>
      <c r="H33" s="129" t="s">
        <v>1163</v>
      </c>
      <c r="I33" s="129" t="s">
        <v>1164</v>
      </c>
      <c r="J33" s="129" t="s">
        <v>1084</v>
      </c>
      <c r="K33" s="129"/>
    </row>
    <row r="34" spans="1:11" x14ac:dyDescent="0.2">
      <c r="A34" s="140" t="s">
        <v>1165</v>
      </c>
      <c r="B34" s="55" t="s">
        <v>890</v>
      </c>
      <c r="C34" s="55">
        <f>VLOOKUP(B34,OM_SIAFI!A:B,2,0)</f>
        <v>785200</v>
      </c>
      <c r="D34" s="129" t="s">
        <v>685</v>
      </c>
      <c r="E34" s="141">
        <v>1695904.1</v>
      </c>
      <c r="F34" s="142">
        <f t="shared" si="0"/>
        <v>7.970328378948446E-3</v>
      </c>
      <c r="G34" s="129">
        <v>1</v>
      </c>
      <c r="H34" s="129" t="s">
        <v>1153</v>
      </c>
      <c r="I34" s="129" t="s">
        <v>1154</v>
      </c>
      <c r="J34" s="129" t="s">
        <v>1084</v>
      </c>
      <c r="K34" s="129" t="s">
        <v>1166</v>
      </c>
    </row>
    <row r="35" spans="1:11" x14ac:dyDescent="0.2">
      <c r="A35" s="140" t="s">
        <v>1167</v>
      </c>
      <c r="B35" s="55" t="s">
        <v>259</v>
      </c>
      <c r="C35" s="55">
        <f>VLOOKUP(B35,OM_SIAFI!A:B,2,0)</f>
        <v>762200</v>
      </c>
      <c r="D35" s="129" t="s">
        <v>1168</v>
      </c>
      <c r="E35" s="141">
        <v>1673189.4</v>
      </c>
      <c r="F35" s="142">
        <f t="shared" si="0"/>
        <v>7.8635749263037472E-3</v>
      </c>
      <c r="G35" s="129">
        <v>4</v>
      </c>
      <c r="H35" s="129" t="s">
        <v>1082</v>
      </c>
      <c r="I35" s="129" t="s">
        <v>1083</v>
      </c>
      <c r="J35" s="129" t="s">
        <v>1084</v>
      </c>
      <c r="K35" s="129"/>
    </row>
    <row r="36" spans="1:11" x14ac:dyDescent="0.2">
      <c r="A36" s="140" t="s">
        <v>1169</v>
      </c>
      <c r="B36" s="55" t="s">
        <v>547</v>
      </c>
      <c r="C36" s="55">
        <f>VLOOKUP(B36,OM_SIAFI!A:B,2,0)</f>
        <v>791580</v>
      </c>
      <c r="D36" s="129" t="s">
        <v>154</v>
      </c>
      <c r="E36" s="141">
        <v>1648047.06</v>
      </c>
      <c r="F36" s="142">
        <f t="shared" si="0"/>
        <v>7.7454121681529943E-3</v>
      </c>
      <c r="G36" s="129">
        <v>4</v>
      </c>
      <c r="H36" s="129" t="s">
        <v>1082</v>
      </c>
      <c r="I36" s="129" t="s">
        <v>1083</v>
      </c>
      <c r="J36" s="129" t="s">
        <v>1084</v>
      </c>
      <c r="K36" s="129"/>
    </row>
    <row r="37" spans="1:11" x14ac:dyDescent="0.2">
      <c r="A37" s="140" t="s">
        <v>1170</v>
      </c>
      <c r="B37" s="55" t="s">
        <v>879</v>
      </c>
      <c r="C37" s="55">
        <f>VLOOKUP(B37,OM_SIAFI!A:B,2,0)</f>
        <v>784200</v>
      </c>
      <c r="D37" s="129" t="s">
        <v>1171</v>
      </c>
      <c r="E37" s="141">
        <v>1605528</v>
      </c>
      <c r="F37" s="142">
        <f t="shared" si="0"/>
        <v>7.5455831385727182E-3</v>
      </c>
      <c r="G37" s="129">
        <v>4</v>
      </c>
      <c r="H37" s="129" t="s">
        <v>1124</v>
      </c>
      <c r="I37" s="129" t="s">
        <v>1125</v>
      </c>
      <c r="J37" s="129" t="s">
        <v>1084</v>
      </c>
      <c r="K37" s="129"/>
    </row>
    <row r="38" spans="1:11" x14ac:dyDescent="0.2">
      <c r="A38" s="140" t="s">
        <v>1172</v>
      </c>
      <c r="B38" s="55" t="s">
        <v>1643</v>
      </c>
      <c r="C38" s="55">
        <f>VLOOKUP(B38,OM_SIAFI!A:B,2,0)</f>
        <v>782000</v>
      </c>
      <c r="D38" s="129" t="s">
        <v>1173</v>
      </c>
      <c r="E38" s="141">
        <v>1598370.8</v>
      </c>
      <c r="F38" s="142">
        <f t="shared" si="0"/>
        <v>7.5119460748532488E-3</v>
      </c>
      <c r="G38" s="129">
        <v>5</v>
      </c>
      <c r="H38" s="129" t="s">
        <v>1139</v>
      </c>
      <c r="I38" s="129" t="s">
        <v>1140</v>
      </c>
      <c r="J38" s="129" t="s">
        <v>1084</v>
      </c>
      <c r="K38" s="129"/>
    </row>
    <row r="39" spans="1:11" x14ac:dyDescent="0.2">
      <c r="A39" s="140" t="s">
        <v>1174</v>
      </c>
      <c r="B39" s="55" t="s">
        <v>474</v>
      </c>
      <c r="C39" s="55">
        <f>VLOOKUP(B39,OM_SIAFI!A:B,2,0)</f>
        <v>788000</v>
      </c>
      <c r="D39" s="129" t="s">
        <v>1175</v>
      </c>
      <c r="E39" s="141">
        <v>1572676.5</v>
      </c>
      <c r="F39" s="142">
        <f t="shared" si="0"/>
        <v>7.3911892416884395E-3</v>
      </c>
      <c r="G39" s="129">
        <v>3</v>
      </c>
      <c r="H39" s="129" t="s">
        <v>1119</v>
      </c>
      <c r="I39" s="129" t="s">
        <v>1120</v>
      </c>
      <c r="J39" s="129" t="s">
        <v>1084</v>
      </c>
      <c r="K39" s="129"/>
    </row>
    <row r="40" spans="1:11" x14ac:dyDescent="0.2">
      <c r="A40" s="140" t="s">
        <v>1176</v>
      </c>
      <c r="B40" s="55" t="s">
        <v>795</v>
      </c>
      <c r="C40" s="55">
        <f>VLOOKUP(B40,OM_SIAFI!A:B,2,0)</f>
        <v>731060</v>
      </c>
      <c r="D40" s="129" t="s">
        <v>1177</v>
      </c>
      <c r="E40" s="141">
        <v>1464640.2</v>
      </c>
      <c r="F40" s="142">
        <f t="shared" si="0"/>
        <v>6.8834454442375176E-3</v>
      </c>
      <c r="G40" s="129">
        <v>2</v>
      </c>
      <c r="H40" s="129" t="s">
        <v>1082</v>
      </c>
      <c r="I40" s="129" t="s">
        <v>1083</v>
      </c>
      <c r="J40" s="129" t="s">
        <v>1084</v>
      </c>
      <c r="K40" s="129"/>
    </row>
    <row r="41" spans="1:11" x14ac:dyDescent="0.2">
      <c r="A41" s="140" t="s">
        <v>1178</v>
      </c>
      <c r="B41" s="55" t="s">
        <v>228</v>
      </c>
      <c r="C41" s="55">
        <f>VLOOKUP(B41,OM_SIAFI!A:B,2,0)</f>
        <v>742030</v>
      </c>
      <c r="D41" s="129" t="s">
        <v>627</v>
      </c>
      <c r="E41" s="141">
        <v>1453037.35</v>
      </c>
      <c r="F41" s="142">
        <f t="shared" si="0"/>
        <v>6.8289149288435864E-3</v>
      </c>
      <c r="G41" s="129">
        <v>2</v>
      </c>
      <c r="H41" s="129" t="s">
        <v>1163</v>
      </c>
      <c r="I41" s="129" t="s">
        <v>1164</v>
      </c>
      <c r="J41" s="129" t="s">
        <v>1084</v>
      </c>
      <c r="K41" s="129"/>
    </row>
    <row r="42" spans="1:11" x14ac:dyDescent="0.2">
      <c r="A42" s="140" t="s">
        <v>1179</v>
      </c>
      <c r="B42" s="55" t="s">
        <v>387</v>
      </c>
      <c r="C42" s="55">
        <f>VLOOKUP(B42,OM_SIAFI!A:B,2,0)</f>
        <v>783800</v>
      </c>
      <c r="D42" s="129" t="s">
        <v>112</v>
      </c>
      <c r="E42" s="141">
        <v>1439113.2</v>
      </c>
      <c r="F42" s="142">
        <f t="shared" si="0"/>
        <v>6.7634748795520399E-3</v>
      </c>
      <c r="G42" s="129">
        <v>4</v>
      </c>
      <c r="H42" s="129" t="s">
        <v>1180</v>
      </c>
      <c r="I42" s="129" t="s">
        <v>1181</v>
      </c>
      <c r="J42" s="129" t="s">
        <v>1084</v>
      </c>
      <c r="K42" s="129"/>
    </row>
    <row r="43" spans="1:11" x14ac:dyDescent="0.2">
      <c r="A43" s="140" t="s">
        <v>1182</v>
      </c>
      <c r="B43" s="55" t="s">
        <v>473</v>
      </c>
      <c r="C43" s="55">
        <f>VLOOKUP(B43,OM_SIAFI!A:B,2,0)</f>
        <v>787900</v>
      </c>
      <c r="D43" s="129" t="s">
        <v>1183</v>
      </c>
      <c r="E43" s="141">
        <v>1420797</v>
      </c>
      <c r="F43" s="142">
        <f t="shared" si="0"/>
        <v>6.677393285283534E-3</v>
      </c>
      <c r="G43" s="129">
        <v>4</v>
      </c>
      <c r="H43" s="129" t="s">
        <v>1135</v>
      </c>
      <c r="I43" s="129" t="s">
        <v>1136</v>
      </c>
      <c r="J43" s="129" t="s">
        <v>1084</v>
      </c>
      <c r="K43" s="129"/>
    </row>
    <row r="44" spans="1:11" x14ac:dyDescent="0.2">
      <c r="A44" s="140" t="s">
        <v>1184</v>
      </c>
      <c r="B44" s="55" t="s">
        <v>917</v>
      </c>
      <c r="C44" s="55">
        <f>VLOOKUP(B44,OM_SIAFI!A:B,2,0)</f>
        <v>787200</v>
      </c>
      <c r="D44" s="129" t="s">
        <v>1185</v>
      </c>
      <c r="E44" s="141">
        <v>1410346.2</v>
      </c>
      <c r="F44" s="142">
        <f t="shared" si="0"/>
        <v>6.6282771189727649E-3</v>
      </c>
      <c r="G44" s="129">
        <v>3</v>
      </c>
      <c r="H44" s="129" t="s">
        <v>1135</v>
      </c>
      <c r="I44" s="129" t="s">
        <v>1136</v>
      </c>
      <c r="J44" s="129" t="s">
        <v>1084</v>
      </c>
      <c r="K44" s="129"/>
    </row>
    <row r="45" spans="1:11" x14ac:dyDescent="0.2">
      <c r="A45" s="140" t="s">
        <v>1186</v>
      </c>
      <c r="B45" s="55" t="s">
        <v>383</v>
      </c>
      <c r="C45" s="55">
        <f>VLOOKUP(B45,OM_SIAFI!A:B,2,0)</f>
        <v>783601</v>
      </c>
      <c r="D45" s="129" t="s">
        <v>1187</v>
      </c>
      <c r="E45" s="141">
        <v>1391146.8</v>
      </c>
      <c r="F45" s="142">
        <f t="shared" si="0"/>
        <v>6.5380447038976544E-3</v>
      </c>
      <c r="G45" s="129">
        <v>4</v>
      </c>
      <c r="H45" s="129" t="s">
        <v>1188</v>
      </c>
      <c r="I45" s="129" t="s">
        <v>1181</v>
      </c>
      <c r="J45" s="129" t="s">
        <v>1084</v>
      </c>
      <c r="K45" s="129"/>
    </row>
    <row r="46" spans="1:11" x14ac:dyDescent="0.2">
      <c r="A46" s="140" t="s">
        <v>1189</v>
      </c>
      <c r="B46" s="55" t="s">
        <v>202</v>
      </c>
      <c r="C46" s="55">
        <f>VLOOKUP(B46,OM_SIAFI!A:B,2,0)</f>
        <v>721000</v>
      </c>
      <c r="D46" s="129" t="s">
        <v>23</v>
      </c>
      <c r="E46" s="141">
        <v>1387283.1</v>
      </c>
      <c r="F46" s="142">
        <f t="shared" si="0"/>
        <v>6.5198862727943018E-3</v>
      </c>
      <c r="G46" s="129">
        <v>5</v>
      </c>
      <c r="H46" s="129" t="s">
        <v>1082</v>
      </c>
      <c r="I46" s="129" t="s">
        <v>1083</v>
      </c>
      <c r="J46" s="129" t="s">
        <v>1084</v>
      </c>
      <c r="K46" s="129"/>
    </row>
    <row r="47" spans="1:11" x14ac:dyDescent="0.2">
      <c r="A47" s="140" t="s">
        <v>1190</v>
      </c>
      <c r="B47" s="55" t="s">
        <v>995</v>
      </c>
      <c r="C47" s="55">
        <f>VLOOKUP(B47,OM_SIAFI!A:B,2,0)</f>
        <v>795400</v>
      </c>
      <c r="D47" s="129" t="s">
        <v>1191</v>
      </c>
      <c r="E47" s="141">
        <v>1360499.5</v>
      </c>
      <c r="F47" s="142">
        <f t="shared" si="0"/>
        <v>6.3940099999729768E-3</v>
      </c>
      <c r="G47" s="129">
        <v>1</v>
      </c>
      <c r="H47" s="129" t="s">
        <v>1082</v>
      </c>
      <c r="I47" s="129" t="s">
        <v>1083</v>
      </c>
      <c r="J47" s="129" t="s">
        <v>1084</v>
      </c>
      <c r="K47" s="129"/>
    </row>
    <row r="48" spans="1:11" x14ac:dyDescent="0.2">
      <c r="A48" s="140" t="s">
        <v>1192</v>
      </c>
      <c r="B48" s="55" t="s">
        <v>337</v>
      </c>
      <c r="C48" s="55">
        <f>VLOOKUP(B48,OM_SIAFI!A:B,2,0)</f>
        <v>781600</v>
      </c>
      <c r="D48" s="129" t="s">
        <v>1193</v>
      </c>
      <c r="E48" s="141">
        <v>1301263.1000000001</v>
      </c>
      <c r="F48" s="142">
        <f t="shared" si="0"/>
        <v>6.1156136213176386E-3</v>
      </c>
      <c r="G48" s="129">
        <v>4</v>
      </c>
      <c r="H48" s="129" t="s">
        <v>1194</v>
      </c>
      <c r="I48" s="129" t="s">
        <v>1083</v>
      </c>
      <c r="J48" s="129" t="s">
        <v>1084</v>
      </c>
      <c r="K48" s="129"/>
    </row>
    <row r="49" spans="1:11" x14ac:dyDescent="0.2">
      <c r="A49" s="140" t="s">
        <v>1195</v>
      </c>
      <c r="B49" s="55" t="s">
        <v>216</v>
      </c>
      <c r="C49" s="55">
        <f>VLOOKUP(B49,OM_SIAFI!A:B,2,0)</f>
        <v>733100</v>
      </c>
      <c r="D49" s="129" t="s">
        <v>1196</v>
      </c>
      <c r="E49" s="141">
        <v>1290718</v>
      </c>
      <c r="F49" s="142">
        <f t="shared" si="0"/>
        <v>6.0660542684103308E-3</v>
      </c>
      <c r="G49" s="129">
        <v>3</v>
      </c>
      <c r="H49" s="129" t="s">
        <v>1082</v>
      </c>
      <c r="I49" s="129" t="s">
        <v>1083</v>
      </c>
      <c r="J49" s="129" t="s">
        <v>1084</v>
      </c>
      <c r="K49" s="129"/>
    </row>
    <row r="50" spans="1:11" x14ac:dyDescent="0.2">
      <c r="A50" s="140" t="s">
        <v>1197</v>
      </c>
      <c r="B50" s="55" t="s">
        <v>864</v>
      </c>
      <c r="C50" s="55">
        <f>VLOOKUP(B50,OM_SIAFI!A:B,2,0)</f>
        <v>783200</v>
      </c>
      <c r="D50" s="129" t="s">
        <v>668</v>
      </c>
      <c r="E50" s="141">
        <v>1277872.6000000001</v>
      </c>
      <c r="F50" s="142">
        <f t="shared" si="0"/>
        <v>6.00568407639361E-3</v>
      </c>
      <c r="G50" s="129">
        <v>4</v>
      </c>
      <c r="H50" s="129" t="s">
        <v>1180</v>
      </c>
      <c r="I50" s="129" t="s">
        <v>1181</v>
      </c>
      <c r="J50" s="129" t="s">
        <v>1084</v>
      </c>
      <c r="K50" s="129"/>
    </row>
    <row r="51" spans="1:11" x14ac:dyDescent="0.2">
      <c r="A51" s="140" t="s">
        <v>1198</v>
      </c>
      <c r="B51" s="55" t="s">
        <v>276</v>
      </c>
      <c r="C51" s="55">
        <f>VLOOKUP(B51,OM_SIAFI!A:B,2,0)</f>
        <v>765704</v>
      </c>
      <c r="D51" s="129" t="s">
        <v>1199</v>
      </c>
      <c r="E51" s="141">
        <v>1188693</v>
      </c>
      <c r="F51" s="142">
        <f t="shared" si="0"/>
        <v>5.5865620890694027E-3</v>
      </c>
      <c r="G51" s="129">
        <v>2</v>
      </c>
      <c r="H51" s="129" t="s">
        <v>1082</v>
      </c>
      <c r="I51" s="129" t="s">
        <v>1083</v>
      </c>
      <c r="J51" s="129" t="s">
        <v>1084</v>
      </c>
      <c r="K51" s="129"/>
    </row>
    <row r="52" spans="1:11" x14ac:dyDescent="0.2">
      <c r="A52" s="140" t="s">
        <v>1200</v>
      </c>
      <c r="B52" s="55" t="s">
        <v>867</v>
      </c>
      <c r="C52" s="55">
        <f>VLOOKUP(B52,OM_SIAFI!A:B,2,0)</f>
        <v>783701</v>
      </c>
      <c r="D52" s="129" t="s">
        <v>110</v>
      </c>
      <c r="E52" s="141">
        <v>1183725</v>
      </c>
      <c r="F52" s="142">
        <f t="shared" si="0"/>
        <v>5.5632137220322474E-3</v>
      </c>
      <c r="G52" s="129">
        <v>5</v>
      </c>
      <c r="H52" s="129" t="s">
        <v>1180</v>
      </c>
      <c r="I52" s="129" t="s">
        <v>1181</v>
      </c>
      <c r="J52" s="129" t="s">
        <v>1084</v>
      </c>
      <c r="K52" s="129"/>
    </row>
    <row r="53" spans="1:11" x14ac:dyDescent="0.2">
      <c r="A53" s="140" t="s">
        <v>1201</v>
      </c>
      <c r="B53" s="55" t="s">
        <v>253</v>
      </c>
      <c r="C53" s="55">
        <f>VLOOKUP(B53,OM_SIAFI!A:B,2,0)</f>
        <v>752000</v>
      </c>
      <c r="D53" s="129" t="s">
        <v>42</v>
      </c>
      <c r="E53" s="141">
        <v>1180959</v>
      </c>
      <c r="F53" s="142">
        <f t="shared" si="0"/>
        <v>5.5502142085006919E-3</v>
      </c>
      <c r="G53" s="129">
        <v>5</v>
      </c>
      <c r="H53" s="129" t="s">
        <v>1082</v>
      </c>
      <c r="I53" s="129" t="s">
        <v>1083</v>
      </c>
      <c r="J53" s="129" t="s">
        <v>1084</v>
      </c>
      <c r="K53" s="129" t="s">
        <v>1115</v>
      </c>
    </row>
    <row r="54" spans="1:11" x14ac:dyDescent="0.2">
      <c r="A54" s="140" t="s">
        <v>1202</v>
      </c>
      <c r="B54" s="55" t="s">
        <v>847</v>
      </c>
      <c r="C54" s="55">
        <f>VLOOKUP(B54,OM_SIAFI!A:B,2,0)</f>
        <v>782200</v>
      </c>
      <c r="D54" s="129" t="s">
        <v>658</v>
      </c>
      <c r="E54" s="141">
        <v>1097534.1000000001</v>
      </c>
      <c r="F54" s="142">
        <f t="shared" si="0"/>
        <v>5.1581378829697044E-3</v>
      </c>
      <c r="G54" s="129">
        <v>1</v>
      </c>
      <c r="H54" s="129" t="s">
        <v>1139</v>
      </c>
      <c r="I54" s="129" t="s">
        <v>1140</v>
      </c>
      <c r="J54" s="129" t="s">
        <v>1084</v>
      </c>
      <c r="K54" s="129"/>
    </row>
    <row r="55" spans="1:11" x14ac:dyDescent="0.2">
      <c r="A55" s="140" t="s">
        <v>1203</v>
      </c>
      <c r="B55" s="55" t="s">
        <v>384</v>
      </c>
      <c r="C55" s="55">
        <f>VLOOKUP(B55,OM_SIAFI!A:B,2,0)</f>
        <v>783602</v>
      </c>
      <c r="D55" s="129" t="s">
        <v>1204</v>
      </c>
      <c r="E55" s="141">
        <v>1061663.7</v>
      </c>
      <c r="F55" s="142">
        <f t="shared" si="0"/>
        <v>4.9895559053188257E-3</v>
      </c>
      <c r="G55" s="129">
        <v>3</v>
      </c>
      <c r="H55" s="129" t="s">
        <v>1205</v>
      </c>
      <c r="I55" s="129" t="s">
        <v>1181</v>
      </c>
      <c r="J55" s="129" t="s">
        <v>1084</v>
      </c>
      <c r="K55" s="129"/>
    </row>
    <row r="56" spans="1:11" x14ac:dyDescent="0.2">
      <c r="A56" s="140" t="s">
        <v>1206</v>
      </c>
      <c r="B56" s="55" t="s">
        <v>883</v>
      </c>
      <c r="C56" s="55">
        <f>VLOOKUP(B56,OM_SIAFI!A:B,2,0)</f>
        <v>784700</v>
      </c>
      <c r="D56" s="129" t="s">
        <v>1207</v>
      </c>
      <c r="E56" s="141">
        <v>1057066.5</v>
      </c>
      <c r="F56" s="142">
        <f t="shared" si="0"/>
        <v>4.9679502062561836E-3</v>
      </c>
      <c r="G56" s="129">
        <v>4</v>
      </c>
      <c r="H56" s="129" t="s">
        <v>1124</v>
      </c>
      <c r="I56" s="129" t="s">
        <v>1125</v>
      </c>
      <c r="J56" s="129" t="s">
        <v>1084</v>
      </c>
      <c r="K56" s="129"/>
    </row>
    <row r="57" spans="1:11" x14ac:dyDescent="0.2">
      <c r="A57" s="140" t="s">
        <v>1208</v>
      </c>
      <c r="B57" s="55" t="s">
        <v>919</v>
      </c>
      <c r="C57" s="55">
        <f>VLOOKUP(B57,OM_SIAFI!A:B,2,0)</f>
        <v>787700</v>
      </c>
      <c r="D57" s="129" t="s">
        <v>1209</v>
      </c>
      <c r="E57" s="141">
        <v>986704.8</v>
      </c>
      <c r="F57" s="142">
        <f t="shared" si="0"/>
        <v>4.6372676786881114E-3</v>
      </c>
      <c r="G57" s="129">
        <v>4</v>
      </c>
      <c r="H57" s="129" t="s">
        <v>1135</v>
      </c>
      <c r="I57" s="129" t="s">
        <v>1136</v>
      </c>
      <c r="J57" s="129" t="s">
        <v>1084</v>
      </c>
      <c r="K57" s="129"/>
    </row>
    <row r="58" spans="1:11" x14ac:dyDescent="0.2">
      <c r="A58" s="140" t="s">
        <v>1210</v>
      </c>
      <c r="B58" s="55" t="s">
        <v>854</v>
      </c>
      <c r="C58" s="55">
        <f>VLOOKUP(B58,OM_SIAFI!A:B,2,0)</f>
        <v>782700</v>
      </c>
      <c r="D58" s="129" t="s">
        <v>1211</v>
      </c>
      <c r="E58" s="141">
        <v>954553.85</v>
      </c>
      <c r="F58" s="142">
        <f t="shared" si="0"/>
        <v>4.486166192940684E-3</v>
      </c>
      <c r="G58" s="129">
        <v>5</v>
      </c>
      <c r="H58" s="129" t="s">
        <v>1139</v>
      </c>
      <c r="I58" s="129" t="s">
        <v>1140</v>
      </c>
      <c r="J58" s="129" t="s">
        <v>1084</v>
      </c>
      <c r="K58" s="129"/>
    </row>
    <row r="59" spans="1:11" x14ac:dyDescent="0.2">
      <c r="A59" s="140" t="s">
        <v>1212</v>
      </c>
      <c r="B59" s="55" t="s">
        <v>436</v>
      </c>
      <c r="C59" s="55">
        <f>VLOOKUP(B59,OM_SIAFI!A:B,2,0)</f>
        <v>785600</v>
      </c>
      <c r="D59" s="129" t="s">
        <v>1213</v>
      </c>
      <c r="E59" s="141">
        <v>953243.1</v>
      </c>
      <c r="F59" s="142">
        <f t="shared" si="0"/>
        <v>4.4800059932438348E-3</v>
      </c>
      <c r="G59" s="129">
        <v>5</v>
      </c>
      <c r="H59" s="129" t="s">
        <v>1214</v>
      </c>
      <c r="I59" s="129" t="s">
        <v>1154</v>
      </c>
      <c r="J59" s="129" t="s">
        <v>1084</v>
      </c>
      <c r="K59" s="129" t="s">
        <v>1215</v>
      </c>
    </row>
    <row r="60" spans="1:11" x14ac:dyDescent="0.2">
      <c r="A60" s="140" t="s">
        <v>1216</v>
      </c>
      <c r="B60" s="55" t="s">
        <v>198</v>
      </c>
      <c r="C60" s="55">
        <f>VLOOKUP(B60,OM_SIAFI!A:B,2,0)</f>
        <v>720305</v>
      </c>
      <c r="D60" s="129" t="s">
        <v>1217</v>
      </c>
      <c r="E60" s="141">
        <v>950706</v>
      </c>
      <c r="F60" s="142">
        <f t="shared" si="0"/>
        <v>4.4680822529036641E-3</v>
      </c>
      <c r="G60" s="129">
        <v>1</v>
      </c>
      <c r="H60" s="129" t="s">
        <v>1082</v>
      </c>
      <c r="I60" s="129" t="s">
        <v>1083</v>
      </c>
      <c r="J60" s="129" t="s">
        <v>1084</v>
      </c>
      <c r="K60" s="129" t="s">
        <v>1121</v>
      </c>
    </row>
    <row r="61" spans="1:11" x14ac:dyDescent="0.2">
      <c r="A61" s="140" t="s">
        <v>1218</v>
      </c>
      <c r="B61" s="55" t="s">
        <v>958</v>
      </c>
      <c r="C61" s="55">
        <f>VLOOKUP(B61,OM_SIAFI!A:B,2,0)</f>
        <v>791181</v>
      </c>
      <c r="D61" s="129" t="s">
        <v>1219</v>
      </c>
      <c r="E61" s="141">
        <v>928145.85</v>
      </c>
      <c r="F61" s="142">
        <f t="shared" si="0"/>
        <v>4.362055146902603E-3</v>
      </c>
      <c r="G61" s="129" t="s">
        <v>1094</v>
      </c>
      <c r="H61" s="129" t="s">
        <v>1082</v>
      </c>
      <c r="I61" s="129" t="s">
        <v>1083</v>
      </c>
      <c r="J61" s="129" t="s">
        <v>1084</v>
      </c>
      <c r="K61" s="129"/>
    </row>
    <row r="62" spans="1:11" x14ac:dyDescent="0.2">
      <c r="A62" s="140" t="s">
        <v>1220</v>
      </c>
      <c r="B62" s="55" t="s">
        <v>269</v>
      </c>
      <c r="C62" s="55">
        <f>VLOOKUP(B62,OM_SIAFI!A:B,2,0)</f>
        <v>764000</v>
      </c>
      <c r="D62" s="129" t="s">
        <v>52</v>
      </c>
      <c r="E62" s="141">
        <v>874251</v>
      </c>
      <c r="F62" s="142">
        <f t="shared" si="0"/>
        <v>4.1087627275764342E-3</v>
      </c>
      <c r="G62" s="129" t="s">
        <v>1094</v>
      </c>
      <c r="H62" s="129" t="s">
        <v>1082</v>
      </c>
      <c r="I62" s="129" t="s">
        <v>1083</v>
      </c>
      <c r="J62" s="129" t="s">
        <v>1084</v>
      </c>
      <c r="K62" s="129"/>
    </row>
    <row r="63" spans="1:11" x14ac:dyDescent="0.2">
      <c r="A63" s="140" t="s">
        <v>1221</v>
      </c>
      <c r="B63" s="55" t="s">
        <v>1644</v>
      </c>
      <c r="C63" s="55">
        <f>VLOOKUP(B63,OM_SIAFI!A:B,2,0)</f>
        <v>789000</v>
      </c>
      <c r="D63" s="129" t="s">
        <v>1222</v>
      </c>
      <c r="E63" s="141">
        <v>873069.6</v>
      </c>
      <c r="F63" s="142">
        <f t="shared" si="0"/>
        <v>4.1032104407773811E-3</v>
      </c>
      <c r="G63" s="129">
        <v>8</v>
      </c>
      <c r="H63" s="129" t="s">
        <v>1163</v>
      </c>
      <c r="I63" s="129" t="s">
        <v>1164</v>
      </c>
      <c r="J63" s="129" t="s">
        <v>1084</v>
      </c>
      <c r="K63" s="129" t="s">
        <v>1132</v>
      </c>
    </row>
    <row r="64" spans="1:11" x14ac:dyDescent="0.2">
      <c r="A64" s="140" t="s">
        <v>1223</v>
      </c>
      <c r="B64" s="55" t="s">
        <v>1645</v>
      </c>
      <c r="C64" s="55">
        <f>VLOOKUP(B64,OM_SIAFI!A:B,2,0)</f>
        <v>783000</v>
      </c>
      <c r="D64" s="129" t="s">
        <v>1224</v>
      </c>
      <c r="E64" s="141">
        <v>852759</v>
      </c>
      <c r="F64" s="142">
        <f t="shared" si="0"/>
        <v>4.007755661480916E-3</v>
      </c>
      <c r="G64" s="129">
        <v>4</v>
      </c>
      <c r="H64" s="129" t="s">
        <v>1180</v>
      </c>
      <c r="I64" s="129" t="s">
        <v>1181</v>
      </c>
      <c r="J64" s="129" t="s">
        <v>1084</v>
      </c>
      <c r="K64" s="129" t="s">
        <v>1225</v>
      </c>
    </row>
    <row r="65" spans="1:11" x14ac:dyDescent="0.2">
      <c r="A65" s="140" t="s">
        <v>1226</v>
      </c>
      <c r="B65" s="55" t="s">
        <v>1640</v>
      </c>
      <c r="C65" s="55">
        <f>VLOOKUP(B65,OM_SIAFI!A:B,2,0)</f>
        <v>791613</v>
      </c>
      <c r="D65" s="129" t="s">
        <v>1227</v>
      </c>
      <c r="E65" s="141">
        <v>809484</v>
      </c>
      <c r="F65" s="142">
        <f t="shared" si="0"/>
        <v>3.8043739015105301E-3</v>
      </c>
      <c r="G65" s="129">
        <v>2</v>
      </c>
      <c r="H65" s="129" t="s">
        <v>1082</v>
      </c>
      <c r="I65" s="129" t="s">
        <v>1083</v>
      </c>
      <c r="J65" s="129" t="s">
        <v>1084</v>
      </c>
      <c r="K65" s="129"/>
    </row>
    <row r="66" spans="1:11" x14ac:dyDescent="0.2">
      <c r="A66" s="140" t="s">
        <v>1228</v>
      </c>
      <c r="B66" s="55" t="s">
        <v>1641</v>
      </c>
      <c r="C66" s="55">
        <f>VLOOKUP(B66,OM_SIAFI!A:B,2,0)</f>
        <v>784000</v>
      </c>
      <c r="D66" s="129" t="s">
        <v>1229</v>
      </c>
      <c r="E66" s="141">
        <v>806361.59999999998</v>
      </c>
      <c r="F66" s="142">
        <f t="shared" ref="F66:F129" si="1">E66/(SUM($E$2:$E$282))</f>
        <v>3.7896993964306562E-3</v>
      </c>
      <c r="G66" s="129">
        <v>4</v>
      </c>
      <c r="H66" s="129" t="s">
        <v>1124</v>
      </c>
      <c r="I66" s="129" t="s">
        <v>1125</v>
      </c>
      <c r="J66" s="129" t="s">
        <v>1084</v>
      </c>
      <c r="K66" s="129"/>
    </row>
    <row r="67" spans="1:11" x14ac:dyDescent="0.2">
      <c r="A67" s="140" t="s">
        <v>1230</v>
      </c>
      <c r="B67" s="55" t="s">
        <v>968</v>
      </c>
      <c r="C67" s="55">
        <f>VLOOKUP(B67,OM_SIAFI!A:B,2,0)</f>
        <v>791612</v>
      </c>
      <c r="D67" s="129" t="s">
        <v>1231</v>
      </c>
      <c r="E67" s="141">
        <v>797981.1</v>
      </c>
      <c r="F67" s="142">
        <f t="shared" si="1"/>
        <v>3.7503131263109143E-3</v>
      </c>
      <c r="G67" s="129">
        <v>2</v>
      </c>
      <c r="H67" s="129" t="s">
        <v>1082</v>
      </c>
      <c r="I67" s="129" t="s">
        <v>1083</v>
      </c>
      <c r="J67" s="129" t="s">
        <v>1084</v>
      </c>
      <c r="K67" s="129"/>
    </row>
    <row r="68" spans="1:11" x14ac:dyDescent="0.2">
      <c r="A68" s="140" t="s">
        <v>1232</v>
      </c>
      <c r="B68" s="55" t="s">
        <v>255</v>
      </c>
      <c r="C68" s="55">
        <f>VLOOKUP(B68,OM_SIAFI!A:B,2,0)</f>
        <v>753000</v>
      </c>
      <c r="D68" s="129" t="s">
        <v>1233</v>
      </c>
      <c r="E68" s="141">
        <v>760536</v>
      </c>
      <c r="F68" s="142">
        <f t="shared" si="1"/>
        <v>3.5743304494705421E-3</v>
      </c>
      <c r="G68" s="129">
        <v>2</v>
      </c>
      <c r="H68" s="129" t="s">
        <v>1082</v>
      </c>
      <c r="I68" s="129" t="s">
        <v>1083</v>
      </c>
      <c r="J68" s="129" t="s">
        <v>1084</v>
      </c>
      <c r="K68" s="129"/>
    </row>
    <row r="69" spans="1:11" x14ac:dyDescent="0.2">
      <c r="A69" s="140" t="s">
        <v>1234</v>
      </c>
      <c r="B69" s="55" t="s">
        <v>868</v>
      </c>
      <c r="C69" s="55">
        <f>VLOOKUP(B69,OM_SIAFI!A:B,2,0)</f>
        <v>783702</v>
      </c>
      <c r="D69" s="129" t="s">
        <v>111</v>
      </c>
      <c r="E69" s="141">
        <v>748530</v>
      </c>
      <c r="F69" s="142">
        <f t="shared" si="1"/>
        <v>3.5179052291307513E-3</v>
      </c>
      <c r="G69" s="129">
        <v>6</v>
      </c>
      <c r="H69" s="129" t="s">
        <v>1205</v>
      </c>
      <c r="I69" s="129" t="s">
        <v>1181</v>
      </c>
      <c r="J69" s="129" t="s">
        <v>1084</v>
      </c>
      <c r="K69" s="129"/>
    </row>
    <row r="70" spans="1:11" x14ac:dyDescent="0.2">
      <c r="A70" s="140" t="s">
        <v>1235</v>
      </c>
      <c r="B70" s="55" t="s">
        <v>233</v>
      </c>
      <c r="C70" s="55">
        <f>VLOOKUP(B70,OM_SIAFI!A:B,2,0)</f>
        <v>744030</v>
      </c>
      <c r="D70" s="129" t="s">
        <v>1236</v>
      </c>
      <c r="E70" s="141">
        <v>695214</v>
      </c>
      <c r="F70" s="142">
        <f t="shared" si="1"/>
        <v>3.2673332611450525E-3</v>
      </c>
      <c r="G70" s="129">
        <v>3</v>
      </c>
      <c r="H70" s="129" t="s">
        <v>1082</v>
      </c>
      <c r="I70" s="129" t="s">
        <v>1083</v>
      </c>
      <c r="J70" s="129" t="s">
        <v>1084</v>
      </c>
      <c r="K70" s="129"/>
    </row>
    <row r="71" spans="1:11" x14ac:dyDescent="0.2">
      <c r="A71" s="140" t="s">
        <v>1237</v>
      </c>
      <c r="B71" s="55" t="s">
        <v>575</v>
      </c>
      <c r="C71" s="55">
        <f>VLOOKUP(B71,OM_SIAFI!A:B,2,0)</f>
        <v>791901</v>
      </c>
      <c r="D71" s="129" t="s">
        <v>1238</v>
      </c>
      <c r="E71" s="141">
        <v>679967.35</v>
      </c>
      <c r="F71" s="142">
        <f t="shared" si="1"/>
        <v>3.195677790072782E-3</v>
      </c>
      <c r="G71" s="129">
        <v>3</v>
      </c>
      <c r="H71" s="129" t="s">
        <v>1082</v>
      </c>
      <c r="I71" s="129" t="s">
        <v>1083</v>
      </c>
      <c r="J71" s="129" t="s">
        <v>1084</v>
      </c>
      <c r="K71" s="129"/>
    </row>
    <row r="72" spans="1:11" x14ac:dyDescent="0.2">
      <c r="A72" s="140" t="s">
        <v>1239</v>
      </c>
      <c r="B72" s="55" t="s">
        <v>971</v>
      </c>
      <c r="C72" s="55">
        <f>VLOOKUP(B72,OM_SIAFI!A:B,2,0)</f>
        <v>791615</v>
      </c>
      <c r="D72" s="129" t="s">
        <v>1240</v>
      </c>
      <c r="E72" s="141">
        <v>678175.7</v>
      </c>
      <c r="F72" s="142">
        <f t="shared" si="1"/>
        <v>3.1872574797261397E-3</v>
      </c>
      <c r="G72" s="129">
        <v>3</v>
      </c>
      <c r="H72" s="129" t="s">
        <v>1082</v>
      </c>
      <c r="I72" s="129" t="s">
        <v>1083</v>
      </c>
      <c r="J72" s="129" t="s">
        <v>1084</v>
      </c>
      <c r="K72" s="129" t="s">
        <v>1166</v>
      </c>
    </row>
    <row r="73" spans="1:11" x14ac:dyDescent="0.2">
      <c r="A73" s="140" t="s">
        <v>1241</v>
      </c>
      <c r="B73" s="55" t="s">
        <v>277</v>
      </c>
      <c r="C73" s="55">
        <f>VLOOKUP(B73,OM_SIAFI!A:B,2,0)</f>
        <v>765705</v>
      </c>
      <c r="D73" s="129" t="s">
        <v>61</v>
      </c>
      <c r="E73" s="141">
        <v>667442.30000000005</v>
      </c>
      <c r="F73" s="142">
        <f t="shared" si="1"/>
        <v>3.1368131635513014E-3</v>
      </c>
      <c r="G73" s="129">
        <v>2</v>
      </c>
      <c r="H73" s="129" t="s">
        <v>1082</v>
      </c>
      <c r="I73" s="129" t="s">
        <v>1083</v>
      </c>
      <c r="J73" s="129" t="s">
        <v>1084</v>
      </c>
      <c r="K73" s="129"/>
    </row>
    <row r="74" spans="1:11" x14ac:dyDescent="0.2">
      <c r="A74" s="140" t="s">
        <v>1242</v>
      </c>
      <c r="B74" s="55" t="s">
        <v>300</v>
      </c>
      <c r="C74" s="55">
        <f>VLOOKUP(B74,OM_SIAFI!A:B,2,0)</f>
        <v>771280</v>
      </c>
      <c r="D74" s="129" t="s">
        <v>1243</v>
      </c>
      <c r="E74" s="141">
        <v>666623.4</v>
      </c>
      <c r="F74" s="142">
        <f t="shared" si="1"/>
        <v>3.1329645367866622E-3</v>
      </c>
      <c r="G74" s="129">
        <v>3</v>
      </c>
      <c r="H74" s="129" t="s">
        <v>1082</v>
      </c>
      <c r="I74" s="129" t="s">
        <v>1083</v>
      </c>
      <c r="J74" s="129" t="s">
        <v>1084</v>
      </c>
      <c r="K74" s="129"/>
    </row>
    <row r="75" spans="1:11" x14ac:dyDescent="0.2">
      <c r="A75" s="140" t="s">
        <v>1244</v>
      </c>
      <c r="B75" s="55" t="s">
        <v>285</v>
      </c>
      <c r="C75" s="55">
        <f>VLOOKUP(B75,OM_SIAFI!A:B,2,0)</f>
        <v>765741</v>
      </c>
      <c r="D75" s="129" t="s">
        <v>1245</v>
      </c>
      <c r="E75" s="141">
        <v>651699.6</v>
      </c>
      <c r="F75" s="142">
        <f t="shared" si="1"/>
        <v>3.0628263805891798E-3</v>
      </c>
      <c r="G75" s="129">
        <v>4</v>
      </c>
      <c r="H75" s="129" t="s">
        <v>1082</v>
      </c>
      <c r="I75" s="129" t="s">
        <v>1083</v>
      </c>
      <c r="J75" s="129" t="s">
        <v>1084</v>
      </c>
      <c r="K75" s="129"/>
    </row>
    <row r="76" spans="1:11" x14ac:dyDescent="0.2">
      <c r="A76" s="140" t="s">
        <v>1246</v>
      </c>
      <c r="B76" s="55" t="s">
        <v>274</v>
      </c>
      <c r="C76" s="55">
        <f>VLOOKUP(B76,OM_SIAFI!A:B,2,0)</f>
        <v>765701</v>
      </c>
      <c r="D76" s="129" t="s">
        <v>1247</v>
      </c>
      <c r="E76" s="141">
        <v>647937</v>
      </c>
      <c r="F76" s="142">
        <f t="shared" si="1"/>
        <v>3.0451430943947357E-3</v>
      </c>
      <c r="G76" s="129" t="s">
        <v>1094</v>
      </c>
      <c r="H76" s="129" t="s">
        <v>1082</v>
      </c>
      <c r="I76" s="129" t="s">
        <v>1083</v>
      </c>
      <c r="J76" s="129" t="s">
        <v>1084</v>
      </c>
      <c r="K76" s="129"/>
    </row>
    <row r="77" spans="1:11" x14ac:dyDescent="0.2">
      <c r="A77" s="140" t="s">
        <v>1248</v>
      </c>
      <c r="B77" s="55" t="s">
        <v>278</v>
      </c>
      <c r="C77" s="55">
        <f>VLOOKUP(B77,OM_SIAFI!A:B,2,0)</f>
        <v>765706</v>
      </c>
      <c r="D77" s="129" t="s">
        <v>62</v>
      </c>
      <c r="E77" s="141">
        <v>598527</v>
      </c>
      <c r="F77" s="142">
        <f t="shared" si="1"/>
        <v>2.8129283570143362E-3</v>
      </c>
      <c r="G77" s="129">
        <v>3</v>
      </c>
      <c r="H77" s="129" t="s">
        <v>1082</v>
      </c>
      <c r="I77" s="129" t="s">
        <v>1083</v>
      </c>
      <c r="J77" s="129" t="s">
        <v>1084</v>
      </c>
      <c r="K77" s="129"/>
    </row>
    <row r="78" spans="1:11" x14ac:dyDescent="0.2">
      <c r="A78" s="140" t="s">
        <v>1249</v>
      </c>
      <c r="B78" s="55" t="s">
        <v>433</v>
      </c>
      <c r="C78" s="55">
        <f>VLOOKUP(B78,OM_SIAFI!A:B,2,0)</f>
        <v>785400</v>
      </c>
      <c r="D78" s="129" t="s">
        <v>1250</v>
      </c>
      <c r="E78" s="141">
        <v>592168.6</v>
      </c>
      <c r="F78" s="142">
        <f t="shared" si="1"/>
        <v>2.7830454550479421E-3</v>
      </c>
      <c r="G78" s="129">
        <v>2</v>
      </c>
      <c r="H78" s="129" t="s">
        <v>1153</v>
      </c>
      <c r="I78" s="129" t="s">
        <v>1154</v>
      </c>
      <c r="J78" s="129" t="s">
        <v>1084</v>
      </c>
      <c r="K78" s="129"/>
    </row>
    <row r="79" spans="1:11" x14ac:dyDescent="0.2">
      <c r="A79" s="140" t="s">
        <v>1251</v>
      </c>
      <c r="B79" s="55" t="s">
        <v>336</v>
      </c>
      <c r="C79" s="55">
        <f>VLOOKUP(B79,OM_SIAFI!A:B,2,0)</f>
        <v>781402</v>
      </c>
      <c r="D79" s="129" t="s">
        <v>1252</v>
      </c>
      <c r="E79" s="141">
        <v>591993</v>
      </c>
      <c r="F79" s="142">
        <f t="shared" si="1"/>
        <v>2.7822201786285128E-3</v>
      </c>
      <c r="G79" s="129">
        <v>2</v>
      </c>
      <c r="H79" s="129" t="s">
        <v>1082</v>
      </c>
      <c r="I79" s="129" t="s">
        <v>1083</v>
      </c>
      <c r="J79" s="129" t="s">
        <v>1084</v>
      </c>
      <c r="K79" s="129"/>
    </row>
    <row r="80" spans="1:11" x14ac:dyDescent="0.2">
      <c r="A80" s="140" t="s">
        <v>1253</v>
      </c>
      <c r="B80" s="55" t="s">
        <v>975</v>
      </c>
      <c r="C80" s="55">
        <f>VLOOKUP(B80,OM_SIAFI!A:B,2,0)</f>
        <v>791624</v>
      </c>
      <c r="D80" s="129" t="s">
        <v>1254</v>
      </c>
      <c r="E80" s="141">
        <v>565633.80000000005</v>
      </c>
      <c r="F80" s="142">
        <f t="shared" si="1"/>
        <v>2.6583384804792025E-3</v>
      </c>
      <c r="G80" s="129">
        <v>1</v>
      </c>
      <c r="H80" s="129" t="s">
        <v>1082</v>
      </c>
      <c r="I80" s="129" t="s">
        <v>1083</v>
      </c>
      <c r="J80" s="129" t="s">
        <v>1084</v>
      </c>
      <c r="K80" s="129"/>
    </row>
    <row r="81" spans="1:11" x14ac:dyDescent="0.2">
      <c r="A81" s="140" t="s">
        <v>1255</v>
      </c>
      <c r="B81" s="55" t="s">
        <v>970</v>
      </c>
      <c r="C81" s="55">
        <f>VLOOKUP(B81,OM_SIAFI!A:B,2,0)</f>
        <v>791614</v>
      </c>
      <c r="D81" s="129" t="s">
        <v>1256</v>
      </c>
      <c r="E81" s="141">
        <v>517072.35</v>
      </c>
      <c r="F81" s="142">
        <f t="shared" si="1"/>
        <v>2.4301117175048776E-3</v>
      </c>
      <c r="G81" s="129">
        <v>1</v>
      </c>
      <c r="H81" s="129" t="s">
        <v>1082</v>
      </c>
      <c r="I81" s="129" t="s">
        <v>1083</v>
      </c>
      <c r="J81" s="129" t="s">
        <v>1084</v>
      </c>
      <c r="K81" s="129"/>
    </row>
    <row r="82" spans="1:11" x14ac:dyDescent="0.2">
      <c r="A82" s="140" t="s">
        <v>1257</v>
      </c>
      <c r="B82" s="55" t="s">
        <v>827</v>
      </c>
      <c r="C82" s="55">
        <f>VLOOKUP(B82,OM_SIAFI!A:B,2,0)</f>
        <v>780000</v>
      </c>
      <c r="D82" s="129" t="s">
        <v>1258</v>
      </c>
      <c r="E82" s="141">
        <v>505512</v>
      </c>
      <c r="F82" s="142">
        <f t="shared" si="1"/>
        <v>2.3757809415632563E-3</v>
      </c>
      <c r="G82" s="129">
        <v>5</v>
      </c>
      <c r="H82" s="129" t="s">
        <v>1082</v>
      </c>
      <c r="I82" s="129" t="s">
        <v>1083</v>
      </c>
      <c r="J82" s="129" t="s">
        <v>1084</v>
      </c>
      <c r="K82" s="129"/>
    </row>
    <row r="83" spans="1:11" x14ac:dyDescent="0.2">
      <c r="A83" s="140" t="s">
        <v>1259</v>
      </c>
      <c r="B83" s="55" t="s">
        <v>324</v>
      </c>
      <c r="C83" s="55">
        <f>VLOOKUP(B83,OM_SIAFI!A:B,2,0)</f>
        <v>781310</v>
      </c>
      <c r="D83" s="129" t="s">
        <v>1260</v>
      </c>
      <c r="E83" s="141">
        <v>445959</v>
      </c>
      <c r="F83" s="142">
        <f t="shared" si="1"/>
        <v>2.095896621481999E-3</v>
      </c>
      <c r="G83" s="129">
        <v>2</v>
      </c>
      <c r="H83" s="129" t="s">
        <v>1194</v>
      </c>
      <c r="I83" s="129" t="s">
        <v>1083</v>
      </c>
      <c r="J83" s="129" t="s">
        <v>1084</v>
      </c>
      <c r="K83" s="129"/>
    </row>
    <row r="84" spans="1:11" x14ac:dyDescent="0.2">
      <c r="A84" s="140" t="s">
        <v>1261</v>
      </c>
      <c r="B84" s="55" t="s">
        <v>377</v>
      </c>
      <c r="C84" s="55">
        <f>VLOOKUP(B84,OM_SIAFI!A:B,2,0)</f>
        <v>783340</v>
      </c>
      <c r="D84" s="129" t="s">
        <v>1262</v>
      </c>
      <c r="E84" s="141">
        <v>429696</v>
      </c>
      <c r="F84" s="142">
        <f t="shared" si="1"/>
        <v>2.0194645576484139E-3</v>
      </c>
      <c r="G84" s="129">
        <v>1</v>
      </c>
      <c r="H84" s="129" t="s">
        <v>1205</v>
      </c>
      <c r="I84" s="129" t="s">
        <v>1181</v>
      </c>
      <c r="J84" s="129" t="s">
        <v>1084</v>
      </c>
      <c r="K84" s="129"/>
    </row>
    <row r="85" spans="1:11" x14ac:dyDescent="0.2">
      <c r="A85" s="140" t="s">
        <v>1263</v>
      </c>
      <c r="B85" s="55" t="s">
        <v>1650</v>
      </c>
      <c r="C85" s="55">
        <f>VLOOKUP(B85,OM_SIAFI!A:B,2,0)</f>
        <v>791515</v>
      </c>
      <c r="D85" s="129" t="s">
        <v>1264</v>
      </c>
      <c r="E85" s="141">
        <v>427148.85</v>
      </c>
      <c r="F85" s="142">
        <f t="shared" si="1"/>
        <v>2.0074935848024616E-3</v>
      </c>
      <c r="G85" s="129" t="s">
        <v>1094</v>
      </c>
      <c r="H85" s="129" t="s">
        <v>1082</v>
      </c>
      <c r="I85" s="129" t="s">
        <v>1083</v>
      </c>
      <c r="J85" s="129" t="s">
        <v>1084</v>
      </c>
      <c r="K85" s="129"/>
    </row>
    <row r="86" spans="1:11" x14ac:dyDescent="0.2">
      <c r="A86" s="140" t="s">
        <v>1265</v>
      </c>
      <c r="B86" s="55" t="s">
        <v>1651</v>
      </c>
      <c r="C86" s="55">
        <f>VLOOKUP(B86,OM_SIAFI!A:B,2,0)</f>
        <v>751210</v>
      </c>
      <c r="D86" s="129" t="s">
        <v>1266</v>
      </c>
      <c r="E86" s="141">
        <v>419479.2</v>
      </c>
      <c r="F86" s="142">
        <f t="shared" si="1"/>
        <v>1.9714481332633082E-3</v>
      </c>
      <c r="G86" s="129" t="s">
        <v>1094</v>
      </c>
      <c r="H86" s="129" t="s">
        <v>1082</v>
      </c>
      <c r="I86" s="129" t="s">
        <v>1083</v>
      </c>
      <c r="J86" s="129" t="s">
        <v>1084</v>
      </c>
      <c r="K86" s="129"/>
    </row>
    <row r="87" spans="1:11" x14ac:dyDescent="0.2">
      <c r="A87" s="140" t="s">
        <v>1267</v>
      </c>
      <c r="B87" s="55" t="s">
        <v>820</v>
      </c>
      <c r="C87" s="55">
        <f>VLOOKUP(B87,OM_SIAFI!A:B,2,0)</f>
        <v>771210</v>
      </c>
      <c r="D87" s="129" t="s">
        <v>1268</v>
      </c>
      <c r="E87" s="141">
        <v>417605.4</v>
      </c>
      <c r="F87" s="142">
        <f t="shared" si="1"/>
        <v>1.9626417383047292E-3</v>
      </c>
      <c r="G87" s="129">
        <v>2</v>
      </c>
      <c r="H87" s="129" t="s">
        <v>1082</v>
      </c>
      <c r="I87" s="129" t="s">
        <v>1083</v>
      </c>
      <c r="J87" s="129" t="s">
        <v>1084</v>
      </c>
      <c r="K87" s="129"/>
    </row>
    <row r="88" spans="1:11" x14ac:dyDescent="0.2">
      <c r="A88" s="140" t="s">
        <v>1269</v>
      </c>
      <c r="B88" s="55" t="s">
        <v>256</v>
      </c>
      <c r="C88" s="55">
        <f>VLOOKUP(B88,OM_SIAFI!A:B,2,0)</f>
        <v>760000</v>
      </c>
      <c r="D88" s="129" t="s">
        <v>45</v>
      </c>
      <c r="E88" s="141">
        <v>387252</v>
      </c>
      <c r="F88" s="142">
        <f t="shared" si="1"/>
        <v>1.8199882914396773E-3</v>
      </c>
      <c r="G88" s="129">
        <v>3</v>
      </c>
      <c r="H88" s="129" t="s">
        <v>1082</v>
      </c>
      <c r="I88" s="129" t="s">
        <v>1083</v>
      </c>
      <c r="J88" s="129" t="s">
        <v>1084</v>
      </c>
      <c r="K88" s="129"/>
    </row>
    <row r="89" spans="1:11" x14ac:dyDescent="0.2">
      <c r="A89" s="140" t="s">
        <v>1270</v>
      </c>
      <c r="B89" s="55" t="s">
        <v>979</v>
      </c>
      <c r="C89" s="55">
        <f>VLOOKUP(B89,OM_SIAFI!A:B,2,0)</f>
        <v>791665</v>
      </c>
      <c r="D89" s="129" t="s">
        <v>1271</v>
      </c>
      <c r="E89" s="141">
        <v>375262.2</v>
      </c>
      <c r="F89" s="142">
        <f t="shared" si="1"/>
        <v>1.7636392070793552E-3</v>
      </c>
      <c r="G89" s="129">
        <v>1</v>
      </c>
      <c r="H89" s="129" t="s">
        <v>1082</v>
      </c>
      <c r="I89" s="129" t="s">
        <v>1083</v>
      </c>
      <c r="J89" s="129" t="s">
        <v>1084</v>
      </c>
      <c r="K89" s="129"/>
    </row>
    <row r="90" spans="1:11" x14ac:dyDescent="0.2">
      <c r="A90" s="140" t="s">
        <v>1272</v>
      </c>
      <c r="B90" s="55" t="s">
        <v>380</v>
      </c>
      <c r="C90" s="55">
        <f>VLOOKUP(B90,OM_SIAFI!A:B,2,0)</f>
        <v>783401</v>
      </c>
      <c r="D90" s="129" t="s">
        <v>1273</v>
      </c>
      <c r="E90" s="141">
        <v>363141</v>
      </c>
      <c r="F90" s="142">
        <f t="shared" si="1"/>
        <v>1.7066725753300069E-3</v>
      </c>
      <c r="G90" s="129">
        <v>1</v>
      </c>
      <c r="H90" s="129" t="s">
        <v>1180</v>
      </c>
      <c r="I90" s="129" t="s">
        <v>1181</v>
      </c>
      <c r="J90" s="129" t="s">
        <v>1084</v>
      </c>
      <c r="K90" s="129"/>
    </row>
    <row r="91" spans="1:11" x14ac:dyDescent="0.2">
      <c r="A91" s="140" t="s">
        <v>1274</v>
      </c>
      <c r="B91" s="55" t="s">
        <v>288</v>
      </c>
      <c r="C91" s="55">
        <f>VLOOKUP(B91,OM_SIAFI!A:B,2,0)</f>
        <v>767200</v>
      </c>
      <c r="D91" s="129" t="s">
        <v>68</v>
      </c>
      <c r="E91" s="141">
        <v>359325</v>
      </c>
      <c r="F91" s="142">
        <f t="shared" si="1"/>
        <v>1.6887383223884241E-3</v>
      </c>
      <c r="G91" s="129">
        <v>4</v>
      </c>
      <c r="H91" s="129" t="s">
        <v>1082</v>
      </c>
      <c r="I91" s="129" t="s">
        <v>1083</v>
      </c>
      <c r="J91" s="129" t="s">
        <v>1084</v>
      </c>
      <c r="K91" s="129" t="s">
        <v>1113</v>
      </c>
    </row>
    <row r="92" spans="1:11" x14ac:dyDescent="0.2">
      <c r="A92" s="140" t="s">
        <v>1275</v>
      </c>
      <c r="B92" s="55" t="s">
        <v>929</v>
      </c>
      <c r="C92" s="55">
        <f>VLOOKUP(B92,OM_SIAFI!A:B,2,0)</f>
        <v>788134</v>
      </c>
      <c r="D92" s="129" t="s">
        <v>1276</v>
      </c>
      <c r="E92" s="141">
        <v>353503.9</v>
      </c>
      <c r="F92" s="142">
        <f t="shared" si="1"/>
        <v>1.6613805970744182E-3</v>
      </c>
      <c r="G92" s="129" t="s">
        <v>1094</v>
      </c>
      <c r="H92" s="129" t="s">
        <v>1119</v>
      </c>
      <c r="I92" s="129" t="s">
        <v>1120</v>
      </c>
      <c r="J92" s="129" t="s">
        <v>1084</v>
      </c>
      <c r="K92" s="129"/>
    </row>
    <row r="93" spans="1:11" x14ac:dyDescent="0.2">
      <c r="A93" s="140" t="s">
        <v>1277</v>
      </c>
      <c r="B93" s="55" t="s">
        <v>520</v>
      </c>
      <c r="C93" s="55">
        <f>VLOOKUP(B93,OM_SIAFI!A:B,2,0)</f>
        <v>789330</v>
      </c>
      <c r="D93" s="129" t="s">
        <v>1278</v>
      </c>
      <c r="E93" s="141">
        <v>349443</v>
      </c>
      <c r="F93" s="142">
        <f t="shared" si="1"/>
        <v>1.6422953749123442E-3</v>
      </c>
      <c r="G93" s="129">
        <v>4</v>
      </c>
      <c r="H93" s="129" t="s">
        <v>1279</v>
      </c>
      <c r="I93" s="129" t="s">
        <v>1164</v>
      </c>
      <c r="J93" s="129" t="s">
        <v>1084</v>
      </c>
      <c r="K93" s="129"/>
    </row>
    <row r="94" spans="1:11" x14ac:dyDescent="0.2">
      <c r="A94" s="140" t="s">
        <v>1280</v>
      </c>
      <c r="B94" s="55" t="s">
        <v>857</v>
      </c>
      <c r="C94" s="55">
        <f>VLOOKUP(B94,OM_SIAFI!A:B,2,0)</f>
        <v>783103</v>
      </c>
      <c r="D94" s="129" t="s">
        <v>1281</v>
      </c>
      <c r="E94" s="141">
        <v>348186.6</v>
      </c>
      <c r="F94" s="142">
        <f t="shared" si="1"/>
        <v>1.6363906067268607E-3</v>
      </c>
      <c r="G94" s="129">
        <v>1</v>
      </c>
      <c r="H94" s="129" t="s">
        <v>1180</v>
      </c>
      <c r="I94" s="129" t="s">
        <v>1181</v>
      </c>
      <c r="J94" s="129" t="s">
        <v>1084</v>
      </c>
      <c r="K94" s="129"/>
    </row>
    <row r="95" spans="1:11" x14ac:dyDescent="0.2">
      <c r="A95" s="140" t="s">
        <v>1282</v>
      </c>
      <c r="B95" s="55" t="s">
        <v>373</v>
      </c>
      <c r="C95" s="55">
        <f>VLOOKUP(B95,OM_SIAFI!A:B,2,0)</f>
        <v>783320</v>
      </c>
      <c r="D95" s="129" t="s">
        <v>1283</v>
      </c>
      <c r="E95" s="141">
        <v>341667</v>
      </c>
      <c r="F95" s="142">
        <f t="shared" si="1"/>
        <v>1.6057501047672322E-3</v>
      </c>
      <c r="G95" s="129">
        <v>5</v>
      </c>
      <c r="H95" s="129" t="s">
        <v>1188</v>
      </c>
      <c r="I95" s="129" t="s">
        <v>1181</v>
      </c>
      <c r="J95" s="129" t="s">
        <v>1084</v>
      </c>
      <c r="K95" s="129"/>
    </row>
    <row r="96" spans="1:11" x14ac:dyDescent="0.2">
      <c r="A96" s="140" t="s">
        <v>1284</v>
      </c>
      <c r="B96" s="55" t="s">
        <v>877</v>
      </c>
      <c r="C96" s="55">
        <f>VLOOKUP(B96,OM_SIAFI!A:B,2,0)</f>
        <v>784124</v>
      </c>
      <c r="D96" s="129" t="s">
        <v>1285</v>
      </c>
      <c r="E96" s="141">
        <v>339190.8</v>
      </c>
      <c r="F96" s="142">
        <f t="shared" si="1"/>
        <v>1.5941125793128435E-3</v>
      </c>
      <c r="G96" s="129">
        <v>1</v>
      </c>
      <c r="H96" s="129" t="s">
        <v>1124</v>
      </c>
      <c r="I96" s="129" t="s">
        <v>1125</v>
      </c>
      <c r="J96" s="129" t="s">
        <v>1084</v>
      </c>
      <c r="K96" s="129"/>
    </row>
    <row r="97" spans="1:11" x14ac:dyDescent="0.2">
      <c r="A97" s="140" t="s">
        <v>1286</v>
      </c>
      <c r="B97" s="55" t="s">
        <v>541</v>
      </c>
      <c r="C97" s="55">
        <f>VLOOKUP(B97,OM_SIAFI!A:B,2,0)</f>
        <v>791530</v>
      </c>
      <c r="D97" s="129" t="s">
        <v>1287</v>
      </c>
      <c r="E97" s="141">
        <v>335199.59999999998</v>
      </c>
      <c r="F97" s="142">
        <f t="shared" si="1"/>
        <v>1.575354929852559E-3</v>
      </c>
      <c r="G97" s="129">
        <v>2</v>
      </c>
      <c r="H97" s="129" t="s">
        <v>1082</v>
      </c>
      <c r="I97" s="129" t="s">
        <v>1083</v>
      </c>
      <c r="J97" s="129" t="s">
        <v>1084</v>
      </c>
      <c r="K97" s="129"/>
    </row>
    <row r="98" spans="1:11" x14ac:dyDescent="0.2">
      <c r="A98" s="140" t="s">
        <v>1288</v>
      </c>
      <c r="B98" s="55" t="s">
        <v>880</v>
      </c>
      <c r="C98" s="55">
        <f>VLOOKUP(B98,OM_SIAFI!A:B,2,0)</f>
        <v>784400</v>
      </c>
      <c r="D98" s="129" t="s">
        <v>1289</v>
      </c>
      <c r="E98" s="141">
        <v>316748.40000000002</v>
      </c>
      <c r="F98" s="142">
        <f t="shared" si="1"/>
        <v>1.4886388690884785E-3</v>
      </c>
      <c r="G98" s="129">
        <v>1</v>
      </c>
      <c r="H98" s="129" t="s">
        <v>1124</v>
      </c>
      <c r="I98" s="129" t="s">
        <v>1125</v>
      </c>
      <c r="J98" s="129" t="s">
        <v>1084</v>
      </c>
      <c r="K98" s="129"/>
    </row>
    <row r="99" spans="1:11" x14ac:dyDescent="0.2">
      <c r="A99" s="140" t="s">
        <v>1290</v>
      </c>
      <c r="B99" s="55" t="s">
        <v>514</v>
      </c>
      <c r="C99" s="55">
        <f>VLOOKUP(B99,OM_SIAFI!A:B,2,0)</f>
        <v>789300</v>
      </c>
      <c r="D99" s="129" t="s">
        <v>1291</v>
      </c>
      <c r="E99" s="141">
        <v>312372.59999999998</v>
      </c>
      <c r="F99" s="142">
        <f t="shared" si="1"/>
        <v>1.4680736950785785E-3</v>
      </c>
      <c r="G99" s="129">
        <v>9</v>
      </c>
      <c r="H99" s="129" t="s">
        <v>1279</v>
      </c>
      <c r="I99" s="129" t="s">
        <v>1164</v>
      </c>
      <c r="J99" s="129" t="s">
        <v>1084</v>
      </c>
      <c r="K99" s="129"/>
    </row>
    <row r="100" spans="1:11" x14ac:dyDescent="0.2">
      <c r="A100" s="140" t="s">
        <v>1292</v>
      </c>
      <c r="B100" s="55" t="s">
        <v>812</v>
      </c>
      <c r="C100" s="55">
        <f>VLOOKUP(B100,OM_SIAFI!A:B,2,0)</f>
        <v>762000</v>
      </c>
      <c r="D100" s="129" t="s">
        <v>46</v>
      </c>
      <c r="E100" s="141">
        <v>310842</v>
      </c>
      <c r="F100" s="142">
        <f t="shared" si="1"/>
        <v>1.4608802549443054E-3</v>
      </c>
      <c r="G100" s="129">
        <v>1</v>
      </c>
      <c r="H100" s="129" t="s">
        <v>1082</v>
      </c>
      <c r="I100" s="129" t="s">
        <v>1083</v>
      </c>
      <c r="J100" s="129" t="s">
        <v>1084</v>
      </c>
      <c r="K100" s="129"/>
    </row>
    <row r="101" spans="1:11" x14ac:dyDescent="0.2">
      <c r="A101" s="140" t="s">
        <v>1293</v>
      </c>
      <c r="B101" s="55" t="s">
        <v>429</v>
      </c>
      <c r="C101" s="55">
        <f>VLOOKUP(B101,OM_SIAFI!A:B,2,0)</f>
        <v>785340</v>
      </c>
      <c r="D101" s="129" t="s">
        <v>121</v>
      </c>
      <c r="E101" s="141">
        <v>302067</v>
      </c>
      <c r="F101" s="142">
        <f t="shared" si="1"/>
        <v>1.4196399327319393E-3</v>
      </c>
      <c r="G101" s="129">
        <v>1</v>
      </c>
      <c r="H101" s="129" t="s">
        <v>1214</v>
      </c>
      <c r="I101" s="129" t="s">
        <v>1154</v>
      </c>
      <c r="J101" s="129" t="s">
        <v>1084</v>
      </c>
      <c r="K101" s="129"/>
    </row>
    <row r="102" spans="1:11" x14ac:dyDescent="0.2">
      <c r="A102" s="140" t="s">
        <v>1294</v>
      </c>
      <c r="B102" s="55" t="s">
        <v>928</v>
      </c>
      <c r="C102" s="55">
        <f>VLOOKUP(B102,OM_SIAFI!A:B,2,0)</f>
        <v>788133</v>
      </c>
      <c r="D102" s="129" t="s">
        <v>1295</v>
      </c>
      <c r="E102" s="141">
        <v>301598.59999999998</v>
      </c>
      <c r="F102" s="142">
        <f t="shared" si="1"/>
        <v>1.4174385689798854E-3</v>
      </c>
      <c r="G102" s="129">
        <v>1</v>
      </c>
      <c r="H102" s="129" t="s">
        <v>1119</v>
      </c>
      <c r="I102" s="129" t="s">
        <v>1120</v>
      </c>
      <c r="J102" s="129" t="s">
        <v>1084</v>
      </c>
      <c r="K102" s="129"/>
    </row>
    <row r="103" spans="1:11" x14ac:dyDescent="0.2">
      <c r="A103" s="140" t="s">
        <v>1296</v>
      </c>
      <c r="B103" s="55" t="s">
        <v>832</v>
      </c>
      <c r="C103" s="55">
        <f>VLOOKUP(B103,OM_SIAFI!A:B,2,0)</f>
        <v>781152</v>
      </c>
      <c r="D103" s="129" t="s">
        <v>1297</v>
      </c>
      <c r="E103" s="141">
        <v>292371.3</v>
      </c>
      <c r="F103" s="142">
        <f t="shared" si="1"/>
        <v>1.3740725490197527E-3</v>
      </c>
      <c r="G103" s="129">
        <v>1</v>
      </c>
      <c r="H103" s="129" t="s">
        <v>1082</v>
      </c>
      <c r="I103" s="129" t="s">
        <v>1083</v>
      </c>
      <c r="J103" s="129" t="s">
        <v>1084</v>
      </c>
      <c r="K103" s="129"/>
    </row>
    <row r="104" spans="1:11" x14ac:dyDescent="0.2">
      <c r="A104" s="140" t="s">
        <v>1298</v>
      </c>
      <c r="B104" s="55" t="s">
        <v>927</v>
      </c>
      <c r="C104" s="55">
        <f>VLOOKUP(B104,OM_SIAFI!A:B,2,0)</f>
        <v>788132</v>
      </c>
      <c r="D104" s="129" t="s">
        <v>1299</v>
      </c>
      <c r="E104" s="141">
        <v>290379.7</v>
      </c>
      <c r="F104" s="142">
        <f t="shared" si="1"/>
        <v>1.3647125232968871E-3</v>
      </c>
      <c r="G104" s="129" t="s">
        <v>1094</v>
      </c>
      <c r="H104" s="129" t="s">
        <v>1119</v>
      </c>
      <c r="I104" s="129" t="s">
        <v>1120</v>
      </c>
      <c r="J104" s="129" t="s">
        <v>1084</v>
      </c>
      <c r="K104" s="129"/>
    </row>
    <row r="105" spans="1:11" x14ac:dyDescent="0.2">
      <c r="A105" s="140" t="s">
        <v>1300</v>
      </c>
      <c r="B105" s="55" t="s">
        <v>471</v>
      </c>
      <c r="C105" s="55">
        <f>VLOOKUP(B105,OM_SIAFI!A:B,2,0)</f>
        <v>787400</v>
      </c>
      <c r="D105" s="129" t="s">
        <v>1301</v>
      </c>
      <c r="E105" s="141">
        <v>286254</v>
      </c>
      <c r="F105" s="142">
        <f t="shared" si="1"/>
        <v>1.3453227572169373E-3</v>
      </c>
      <c r="G105" s="129" t="s">
        <v>1094</v>
      </c>
      <c r="H105" s="129" t="s">
        <v>1135</v>
      </c>
      <c r="I105" s="129" t="s">
        <v>1136</v>
      </c>
      <c r="J105" s="129" t="s">
        <v>1084</v>
      </c>
      <c r="K105" s="129"/>
    </row>
    <row r="106" spans="1:11" x14ac:dyDescent="0.2">
      <c r="A106" s="140" t="s">
        <v>1302</v>
      </c>
      <c r="B106" s="55" t="s">
        <v>894</v>
      </c>
      <c r="C106" s="55">
        <f>VLOOKUP(B106,OM_SIAFI!A:B,2,0)</f>
        <v>785344</v>
      </c>
      <c r="D106" s="129" t="s">
        <v>1303</v>
      </c>
      <c r="E106" s="141">
        <v>282951</v>
      </c>
      <c r="F106" s="142">
        <f t="shared" si="1"/>
        <v>1.3297994769585389E-3</v>
      </c>
      <c r="G106" s="129">
        <v>4</v>
      </c>
      <c r="H106" s="129" t="s">
        <v>1214</v>
      </c>
      <c r="I106" s="129" t="s">
        <v>1154</v>
      </c>
      <c r="J106" s="129" t="s">
        <v>1084</v>
      </c>
      <c r="K106" s="129"/>
    </row>
    <row r="107" spans="1:11" x14ac:dyDescent="0.2">
      <c r="A107" s="140" t="s">
        <v>1304</v>
      </c>
      <c r="B107" s="55" t="s">
        <v>973</v>
      </c>
      <c r="C107" s="55">
        <f>VLOOKUP(B107,OM_SIAFI!A:B,2,0)</f>
        <v>791619</v>
      </c>
      <c r="D107" s="129" t="s">
        <v>1305</v>
      </c>
      <c r="E107" s="141">
        <v>279214.2</v>
      </c>
      <c r="F107" s="142">
        <f t="shared" si="1"/>
        <v>1.3122374443610269E-3</v>
      </c>
      <c r="G107" s="129" t="s">
        <v>1094</v>
      </c>
      <c r="H107" s="129" t="s">
        <v>1082</v>
      </c>
      <c r="I107" s="129" t="s">
        <v>1083</v>
      </c>
      <c r="J107" s="129" t="s">
        <v>1084</v>
      </c>
      <c r="K107" s="129"/>
    </row>
    <row r="108" spans="1:11" x14ac:dyDescent="0.2">
      <c r="A108" s="140" t="s">
        <v>1306</v>
      </c>
      <c r="B108" s="55" t="s">
        <v>335</v>
      </c>
      <c r="C108" s="55">
        <f>VLOOKUP(B108,OM_SIAFI!A:B,2,0)</f>
        <v>781401</v>
      </c>
      <c r="D108" s="129" t="s">
        <v>1307</v>
      </c>
      <c r="E108" s="141">
        <v>273218.8</v>
      </c>
      <c r="F108" s="142">
        <f t="shared" si="1"/>
        <v>1.2840605523049562E-3</v>
      </c>
      <c r="G108" s="129" t="s">
        <v>1094</v>
      </c>
      <c r="H108" s="129" t="s">
        <v>1082</v>
      </c>
      <c r="I108" s="129" t="s">
        <v>1083</v>
      </c>
      <c r="J108" s="129" t="s">
        <v>1084</v>
      </c>
      <c r="K108" s="129"/>
    </row>
    <row r="109" spans="1:11" x14ac:dyDescent="0.2">
      <c r="A109" s="140" t="s">
        <v>1308</v>
      </c>
      <c r="B109" s="55" t="s">
        <v>978</v>
      </c>
      <c r="C109" s="55">
        <f>VLOOKUP(B109,OM_SIAFI!A:B,2,0)</f>
        <v>791661</v>
      </c>
      <c r="D109" s="129" t="s">
        <v>1309</v>
      </c>
      <c r="E109" s="141">
        <v>269016.59999999998</v>
      </c>
      <c r="F109" s="142">
        <f t="shared" si="1"/>
        <v>1.2643112552108474E-3</v>
      </c>
      <c r="G109" s="129">
        <v>1</v>
      </c>
      <c r="H109" s="129" t="s">
        <v>1082</v>
      </c>
      <c r="I109" s="129" t="s">
        <v>1083</v>
      </c>
      <c r="J109" s="129" t="s">
        <v>1084</v>
      </c>
      <c r="K109" s="129"/>
    </row>
    <row r="110" spans="1:11" x14ac:dyDescent="0.2">
      <c r="A110" s="140" t="s">
        <v>1310</v>
      </c>
      <c r="B110" s="55" t="s">
        <v>401</v>
      </c>
      <c r="C110" s="55">
        <f>VLOOKUP(B110,OM_SIAFI!A:B,2,0)</f>
        <v>784310</v>
      </c>
      <c r="D110" s="129" t="s">
        <v>678</v>
      </c>
      <c r="E110" s="141">
        <v>268209.59999999998</v>
      </c>
      <c r="F110" s="142">
        <f t="shared" si="1"/>
        <v>1.2605185554928555E-3</v>
      </c>
      <c r="G110" s="129">
        <v>1</v>
      </c>
      <c r="H110" s="129" t="s">
        <v>1124</v>
      </c>
      <c r="I110" s="129" t="s">
        <v>1125</v>
      </c>
      <c r="J110" s="129" t="s">
        <v>1084</v>
      </c>
      <c r="K110" s="129"/>
    </row>
    <row r="111" spans="1:11" x14ac:dyDescent="0.2">
      <c r="A111" s="140" t="s">
        <v>1311</v>
      </c>
      <c r="B111" s="55" t="s">
        <v>602</v>
      </c>
      <c r="C111" s="55">
        <f>VLOOKUP(B111,OM_SIAFI!A:B,2,0)</f>
        <v>785350</v>
      </c>
      <c r="D111" s="129" t="s">
        <v>125</v>
      </c>
      <c r="E111" s="141">
        <v>266472</v>
      </c>
      <c r="F111" s="142">
        <f t="shared" si="1"/>
        <v>1.2523522667320342E-3</v>
      </c>
      <c r="G111" s="129">
        <v>1</v>
      </c>
      <c r="H111" s="129" t="s">
        <v>1153</v>
      </c>
      <c r="I111" s="129" t="s">
        <v>1154</v>
      </c>
      <c r="J111" s="129" t="s">
        <v>1084</v>
      </c>
      <c r="K111" s="129"/>
    </row>
    <row r="112" spans="1:11" x14ac:dyDescent="0.2">
      <c r="A112" s="140" t="s">
        <v>1312</v>
      </c>
      <c r="B112" s="55" t="s">
        <v>922</v>
      </c>
      <c r="C112" s="55">
        <f>VLOOKUP(B112,OM_SIAFI!A:B,2,0)</f>
        <v>788118</v>
      </c>
      <c r="D112" s="129" t="s">
        <v>1313</v>
      </c>
      <c r="E112" s="141">
        <v>264617.34999999998</v>
      </c>
      <c r="F112" s="142">
        <f t="shared" si="1"/>
        <v>1.2436358720207901E-3</v>
      </c>
      <c r="G112" s="129">
        <v>2</v>
      </c>
      <c r="H112" s="129" t="s">
        <v>1119</v>
      </c>
      <c r="I112" s="129" t="s">
        <v>1120</v>
      </c>
      <c r="J112" s="129" t="s">
        <v>1084</v>
      </c>
      <c r="K112" s="129"/>
    </row>
    <row r="113" spans="1:11" x14ac:dyDescent="0.2">
      <c r="A113" s="140" t="s">
        <v>1314</v>
      </c>
      <c r="B113" s="55" t="s">
        <v>805</v>
      </c>
      <c r="C113" s="55">
        <f>VLOOKUP(B113,OM_SIAFI!A:B,2,0)</f>
        <v>751203</v>
      </c>
      <c r="D113" s="129" t="s">
        <v>1315</v>
      </c>
      <c r="E113" s="141">
        <v>251279.4</v>
      </c>
      <c r="F113" s="142">
        <f t="shared" si="1"/>
        <v>1.1809508172455848E-3</v>
      </c>
      <c r="G113" s="129" t="s">
        <v>1094</v>
      </c>
      <c r="H113" s="129" t="s">
        <v>1082</v>
      </c>
      <c r="I113" s="129" t="s">
        <v>1083</v>
      </c>
      <c r="J113" s="129" t="s">
        <v>1084</v>
      </c>
      <c r="K113" s="129"/>
    </row>
    <row r="114" spans="1:11" x14ac:dyDescent="0.2">
      <c r="A114" s="140" t="s">
        <v>1316</v>
      </c>
      <c r="B114" s="55" t="s">
        <v>185</v>
      </c>
      <c r="C114" s="55">
        <f>VLOOKUP(B114,OM_SIAFI!A:B,2,0)</f>
        <v>711001</v>
      </c>
      <c r="D114" s="129" t="s">
        <v>609</v>
      </c>
      <c r="E114" s="141">
        <v>250191</v>
      </c>
      <c r="F114" s="142">
        <f t="shared" si="1"/>
        <v>1.1758356073657058E-3</v>
      </c>
      <c r="G114" s="129" t="s">
        <v>1094</v>
      </c>
      <c r="H114" s="129" t="s">
        <v>1082</v>
      </c>
      <c r="I114" s="129" t="s">
        <v>1083</v>
      </c>
      <c r="J114" s="129" t="s">
        <v>1084</v>
      </c>
      <c r="K114" s="129"/>
    </row>
    <row r="115" spans="1:11" x14ac:dyDescent="0.2">
      <c r="A115" s="140" t="s">
        <v>1317</v>
      </c>
      <c r="B115" s="55" t="s">
        <v>926</v>
      </c>
      <c r="C115" s="55">
        <f>VLOOKUP(B115,OM_SIAFI!A:B,2,0)</f>
        <v>788131</v>
      </c>
      <c r="D115" s="129" t="s">
        <v>1318</v>
      </c>
      <c r="E115" s="141">
        <v>249656</v>
      </c>
      <c r="F115" s="142">
        <f t="shared" si="1"/>
        <v>1.1733212401425018E-3</v>
      </c>
      <c r="G115" s="129">
        <v>1</v>
      </c>
      <c r="H115" s="129" t="s">
        <v>1119</v>
      </c>
      <c r="I115" s="129" t="s">
        <v>1120</v>
      </c>
      <c r="J115" s="129" t="s">
        <v>1084</v>
      </c>
      <c r="K115" s="129"/>
    </row>
    <row r="116" spans="1:11" x14ac:dyDescent="0.2">
      <c r="A116" s="140" t="s">
        <v>1319</v>
      </c>
      <c r="B116" s="55" t="s">
        <v>378</v>
      </c>
      <c r="C116" s="55">
        <f>VLOOKUP(B116,OM_SIAFI!A:B,2,0)</f>
        <v>783350</v>
      </c>
      <c r="D116" s="129" t="s">
        <v>671</v>
      </c>
      <c r="E116" s="141">
        <v>243522</v>
      </c>
      <c r="F116" s="142">
        <f t="shared" si="1"/>
        <v>1.1444929624843075E-3</v>
      </c>
      <c r="G116" s="129">
        <v>3</v>
      </c>
      <c r="H116" s="129" t="s">
        <v>1180</v>
      </c>
      <c r="I116" s="129" t="s">
        <v>1181</v>
      </c>
      <c r="J116" s="129" t="s">
        <v>1084</v>
      </c>
      <c r="K116" s="129"/>
    </row>
    <row r="117" spans="1:11" x14ac:dyDescent="0.2">
      <c r="A117" s="140" t="s">
        <v>1320</v>
      </c>
      <c r="B117" s="55" t="s">
        <v>325</v>
      </c>
      <c r="C117" s="55">
        <f>VLOOKUP(B117,OM_SIAFI!A:B,2,0)</f>
        <v>781312</v>
      </c>
      <c r="D117" s="129" t="s">
        <v>92</v>
      </c>
      <c r="E117" s="141">
        <v>236974.8</v>
      </c>
      <c r="F117" s="142">
        <f t="shared" si="1"/>
        <v>1.1137227473744726E-3</v>
      </c>
      <c r="G117" s="129">
        <v>6</v>
      </c>
      <c r="H117" s="129" t="s">
        <v>1321</v>
      </c>
      <c r="I117" s="129" t="s">
        <v>1083</v>
      </c>
      <c r="J117" s="129" t="s">
        <v>1084</v>
      </c>
      <c r="K117" s="129"/>
    </row>
    <row r="118" spans="1:11" x14ac:dyDescent="0.2">
      <c r="A118" s="140" t="s">
        <v>1322</v>
      </c>
      <c r="B118" s="55" t="s">
        <v>840</v>
      </c>
      <c r="C118" s="55">
        <f>VLOOKUP(B118,OM_SIAFI!A:B,2,0)</f>
        <v>782019</v>
      </c>
      <c r="D118" s="129" t="s">
        <v>1323</v>
      </c>
      <c r="E118" s="141">
        <v>200634.3</v>
      </c>
      <c r="F118" s="142">
        <f t="shared" si="1"/>
        <v>9.4293141639344819E-4</v>
      </c>
      <c r="G118" s="129">
        <v>1</v>
      </c>
      <c r="H118" s="129" t="s">
        <v>1139</v>
      </c>
      <c r="I118" s="129" t="s">
        <v>1140</v>
      </c>
      <c r="J118" s="129" t="s">
        <v>1084</v>
      </c>
      <c r="K118" s="129"/>
    </row>
    <row r="119" spans="1:11" x14ac:dyDescent="0.2">
      <c r="A119" s="140" t="s">
        <v>1324</v>
      </c>
      <c r="B119" s="55" t="s">
        <v>934</v>
      </c>
      <c r="C119" s="55">
        <f>VLOOKUP(B119,OM_SIAFI!A:B,2,0)</f>
        <v>788511</v>
      </c>
      <c r="D119" s="129" t="s">
        <v>1325</v>
      </c>
      <c r="E119" s="141">
        <v>193447.4</v>
      </c>
      <c r="F119" s="142">
        <f t="shared" si="1"/>
        <v>9.0915477004495219E-4</v>
      </c>
      <c r="G119" s="129" t="s">
        <v>1094</v>
      </c>
      <c r="H119" s="129" t="s">
        <v>1119</v>
      </c>
      <c r="I119" s="129" t="s">
        <v>1120</v>
      </c>
      <c r="J119" s="129" t="s">
        <v>1084</v>
      </c>
      <c r="K119" s="129"/>
    </row>
    <row r="120" spans="1:11" x14ac:dyDescent="0.2">
      <c r="A120" s="140" t="s">
        <v>1326</v>
      </c>
      <c r="B120" s="55" t="s">
        <v>266</v>
      </c>
      <c r="C120" s="55">
        <f>VLOOKUP(B120,OM_SIAFI!A:B,2,0)</f>
        <v>762500</v>
      </c>
      <c r="D120" s="129" t="s">
        <v>1327</v>
      </c>
      <c r="E120" s="141">
        <v>186480</v>
      </c>
      <c r="F120" s="142">
        <f t="shared" si="1"/>
        <v>8.7640971922074262E-4</v>
      </c>
      <c r="G120" s="129">
        <v>3</v>
      </c>
      <c r="H120" s="129" t="s">
        <v>1082</v>
      </c>
      <c r="I120" s="129" t="s">
        <v>1083</v>
      </c>
      <c r="J120" s="129" t="s">
        <v>1084</v>
      </c>
      <c r="K120" s="129"/>
    </row>
    <row r="121" spans="1:11" x14ac:dyDescent="0.2">
      <c r="A121" s="140" t="s">
        <v>1328</v>
      </c>
      <c r="B121" s="55" t="s">
        <v>961</v>
      </c>
      <c r="C121" s="55">
        <f>VLOOKUP(B121,OM_SIAFI!A:B,2,0)</f>
        <v>791534</v>
      </c>
      <c r="D121" s="129" t="s">
        <v>1329</v>
      </c>
      <c r="E121" s="141">
        <v>186100.8</v>
      </c>
      <c r="F121" s="142">
        <f t="shared" si="1"/>
        <v>8.746275733309501E-4</v>
      </c>
      <c r="G121" s="129">
        <v>2</v>
      </c>
      <c r="H121" s="129" t="s">
        <v>1082</v>
      </c>
      <c r="I121" s="129" t="s">
        <v>1083</v>
      </c>
      <c r="J121" s="129" t="s">
        <v>1084</v>
      </c>
      <c r="K121" s="129"/>
    </row>
    <row r="122" spans="1:11" x14ac:dyDescent="0.2">
      <c r="A122" s="140" t="s">
        <v>1330</v>
      </c>
      <c r="B122" s="55" t="s">
        <v>923</v>
      </c>
      <c r="C122" s="55">
        <f>VLOOKUP(B122,OM_SIAFI!A:B,2,0)</f>
        <v>788120</v>
      </c>
      <c r="D122" s="129" t="s">
        <v>1331</v>
      </c>
      <c r="E122" s="141">
        <v>185592.6</v>
      </c>
      <c r="F122" s="142">
        <f t="shared" si="1"/>
        <v>8.7223915945649718E-4</v>
      </c>
      <c r="G122" s="129" t="s">
        <v>1094</v>
      </c>
      <c r="H122" s="129" t="s">
        <v>1119</v>
      </c>
      <c r="I122" s="129" t="s">
        <v>1120</v>
      </c>
      <c r="J122" s="129" t="s">
        <v>1084</v>
      </c>
      <c r="K122" s="129"/>
    </row>
    <row r="123" spans="1:11" x14ac:dyDescent="0.2">
      <c r="A123" s="140" t="s">
        <v>1332</v>
      </c>
      <c r="B123" s="55" t="s">
        <v>808</v>
      </c>
      <c r="C123" s="55">
        <f>VLOOKUP(B123,OM_SIAFI!A:B,2,0)</f>
        <v>751209</v>
      </c>
      <c r="D123" s="129" t="s">
        <v>1333</v>
      </c>
      <c r="E123" s="141">
        <v>180556.2</v>
      </c>
      <c r="F123" s="142">
        <f t="shared" si="1"/>
        <v>8.4856932939491767E-4</v>
      </c>
      <c r="G123" s="129" t="s">
        <v>1094</v>
      </c>
      <c r="H123" s="129" t="s">
        <v>1082</v>
      </c>
      <c r="I123" s="129" t="s">
        <v>1083</v>
      </c>
      <c r="J123" s="129" t="s">
        <v>1084</v>
      </c>
      <c r="K123" s="129"/>
    </row>
    <row r="124" spans="1:11" x14ac:dyDescent="0.2">
      <c r="A124" s="140" t="s">
        <v>1334</v>
      </c>
      <c r="B124" s="55" t="s">
        <v>468</v>
      </c>
      <c r="C124" s="55">
        <f>VLOOKUP(B124,OM_SIAFI!A:B,2,0)</f>
        <v>787310</v>
      </c>
      <c r="D124" s="129" t="s">
        <v>1335</v>
      </c>
      <c r="E124" s="141">
        <v>174925.6</v>
      </c>
      <c r="F124" s="142">
        <f t="shared" si="1"/>
        <v>8.2210690680244495E-4</v>
      </c>
      <c r="G124" s="129">
        <v>2</v>
      </c>
      <c r="H124" s="129" t="s">
        <v>1336</v>
      </c>
      <c r="I124" s="129" t="s">
        <v>1136</v>
      </c>
      <c r="J124" s="129" t="s">
        <v>1084</v>
      </c>
      <c r="K124" s="129"/>
    </row>
    <row r="125" spans="1:11" x14ac:dyDescent="0.2">
      <c r="A125" s="140" t="s">
        <v>1337</v>
      </c>
      <c r="B125" s="55" t="s">
        <v>478</v>
      </c>
      <c r="C125" s="55">
        <f>VLOOKUP(B125,OM_SIAFI!A:B,2,0)</f>
        <v>788119</v>
      </c>
      <c r="D125" s="129" t="s">
        <v>1338</v>
      </c>
      <c r="E125" s="141">
        <v>174096.6</v>
      </c>
      <c r="F125" s="142">
        <f t="shared" si="1"/>
        <v>8.1821081254443342E-4</v>
      </c>
      <c r="G125" s="129" t="s">
        <v>1094</v>
      </c>
      <c r="H125" s="129" t="s">
        <v>1119</v>
      </c>
      <c r="I125" s="129" t="s">
        <v>1120</v>
      </c>
      <c r="J125" s="129" t="s">
        <v>1084</v>
      </c>
      <c r="K125" s="129"/>
    </row>
    <row r="126" spans="1:11" x14ac:dyDescent="0.2">
      <c r="A126" s="140" t="s">
        <v>1339</v>
      </c>
      <c r="B126" s="55" t="s">
        <v>924</v>
      </c>
      <c r="C126" s="55">
        <f>VLOOKUP(B126,OM_SIAFI!A:B,2,0)</f>
        <v>788121</v>
      </c>
      <c r="D126" s="129" t="s">
        <v>1340</v>
      </c>
      <c r="E126" s="141">
        <v>172136.75</v>
      </c>
      <c r="F126" s="142">
        <f t="shared" si="1"/>
        <v>8.0900000394182304E-4</v>
      </c>
      <c r="G126" s="129">
        <v>1</v>
      </c>
      <c r="H126" s="129" t="s">
        <v>1119</v>
      </c>
      <c r="I126" s="129" t="s">
        <v>1120</v>
      </c>
      <c r="J126" s="129" t="s">
        <v>1084</v>
      </c>
      <c r="K126" s="129"/>
    </row>
    <row r="127" spans="1:11" x14ac:dyDescent="0.2">
      <c r="A127" s="140" t="s">
        <v>1341</v>
      </c>
      <c r="B127" s="55" t="s">
        <v>893</v>
      </c>
      <c r="C127" s="55">
        <f>VLOOKUP(B127,OM_SIAFI!A:B,2,0)</f>
        <v>785342</v>
      </c>
      <c r="D127" s="129" t="s">
        <v>1342</v>
      </c>
      <c r="E127" s="141">
        <v>168759</v>
      </c>
      <c r="F127" s="142">
        <f t="shared" si="1"/>
        <v>7.9312541723494906E-4</v>
      </c>
      <c r="G127" s="129">
        <v>2</v>
      </c>
      <c r="H127" s="129" t="s">
        <v>1214</v>
      </c>
      <c r="I127" s="129" t="s">
        <v>1154</v>
      </c>
      <c r="J127" s="129" t="s">
        <v>1084</v>
      </c>
      <c r="K127" s="129"/>
    </row>
    <row r="128" spans="1:11" x14ac:dyDescent="0.2">
      <c r="A128" s="140" t="s">
        <v>1343</v>
      </c>
      <c r="B128" s="55" t="s">
        <v>889</v>
      </c>
      <c r="C128" s="55">
        <f>VLOOKUP(B128,OM_SIAFI!A:B,2,0)</f>
        <v>785120</v>
      </c>
      <c r="D128" s="129" t="s">
        <v>1344</v>
      </c>
      <c r="E128" s="141">
        <v>168748.45</v>
      </c>
      <c r="F128" s="142">
        <f t="shared" si="1"/>
        <v>7.9307583485325789E-4</v>
      </c>
      <c r="G128" s="129" t="s">
        <v>1094</v>
      </c>
      <c r="H128" s="129" t="s">
        <v>1153</v>
      </c>
      <c r="I128" s="129" t="s">
        <v>1154</v>
      </c>
      <c r="J128" s="129" t="s">
        <v>1084</v>
      </c>
      <c r="K128" s="129"/>
    </row>
    <row r="129" spans="1:11" x14ac:dyDescent="0.2">
      <c r="A129" s="140" t="s">
        <v>1345</v>
      </c>
      <c r="B129" s="55" t="s">
        <v>925</v>
      </c>
      <c r="C129" s="55">
        <f>VLOOKUP(B129,OM_SIAFI!A:B,2,0)</f>
        <v>788130</v>
      </c>
      <c r="D129" s="129" t="s">
        <v>1346</v>
      </c>
      <c r="E129" s="141">
        <v>164415.29999999999</v>
      </c>
      <c r="F129" s="142">
        <f t="shared" si="1"/>
        <v>7.7271110525844143E-4</v>
      </c>
      <c r="G129" s="129">
        <v>1</v>
      </c>
      <c r="H129" s="129" t="s">
        <v>1119</v>
      </c>
      <c r="I129" s="129" t="s">
        <v>1120</v>
      </c>
      <c r="J129" s="129" t="s">
        <v>1084</v>
      </c>
      <c r="K129" s="129"/>
    </row>
    <row r="130" spans="1:11" x14ac:dyDescent="0.2">
      <c r="A130" s="140" t="s">
        <v>1347</v>
      </c>
      <c r="B130" s="55" t="s">
        <v>878</v>
      </c>
      <c r="C130" s="55">
        <f>VLOOKUP(B130,OM_SIAFI!A:B,2,0)</f>
        <v>784126</v>
      </c>
      <c r="D130" s="129" t="s">
        <v>1348</v>
      </c>
      <c r="E130" s="141">
        <v>163542.29999999999</v>
      </c>
      <c r="F130" s="142">
        <f t="shared" ref="F130:F193" si="2">E130/(SUM($E$2:$E$282))</f>
        <v>7.6860822192039064E-4</v>
      </c>
      <c r="G130" s="129" t="s">
        <v>1094</v>
      </c>
      <c r="H130" s="129" t="s">
        <v>1124</v>
      </c>
      <c r="I130" s="129" t="s">
        <v>1125</v>
      </c>
      <c r="J130" s="129" t="s">
        <v>1084</v>
      </c>
      <c r="K130" s="129"/>
    </row>
    <row r="131" spans="1:11" x14ac:dyDescent="0.2">
      <c r="A131" s="140" t="s">
        <v>1349</v>
      </c>
      <c r="B131" s="55" t="s">
        <v>863</v>
      </c>
      <c r="C131" s="55">
        <f>VLOOKUP(B131,OM_SIAFI!A:B,2,0)</f>
        <v>783171</v>
      </c>
      <c r="D131" s="129" t="s">
        <v>1350</v>
      </c>
      <c r="E131" s="141">
        <v>159087.9</v>
      </c>
      <c r="F131" s="142">
        <f t="shared" si="2"/>
        <v>7.4767364741751166E-4</v>
      </c>
      <c r="G131" s="129">
        <v>1</v>
      </c>
      <c r="H131" s="129" t="s">
        <v>1180</v>
      </c>
      <c r="I131" s="129" t="s">
        <v>1181</v>
      </c>
      <c r="J131" s="129" t="s">
        <v>1084</v>
      </c>
      <c r="K131" s="129"/>
    </row>
    <row r="132" spans="1:11" x14ac:dyDescent="0.2">
      <c r="A132" s="140" t="s">
        <v>1351</v>
      </c>
      <c r="B132" s="55" t="s">
        <v>874</v>
      </c>
      <c r="C132" s="55">
        <f>VLOOKUP(B132,OM_SIAFI!A:B,2,0)</f>
        <v>784120</v>
      </c>
      <c r="D132" s="129" t="s">
        <v>1352</v>
      </c>
      <c r="E132" s="141">
        <v>140263.65</v>
      </c>
      <c r="F132" s="142">
        <f t="shared" si="2"/>
        <v>6.5920434423732575E-4</v>
      </c>
      <c r="G132" s="129" t="s">
        <v>1094</v>
      </c>
      <c r="H132" s="129" t="s">
        <v>1124</v>
      </c>
      <c r="I132" s="129" t="s">
        <v>1125</v>
      </c>
      <c r="J132" s="129" t="s">
        <v>1084</v>
      </c>
      <c r="K132" s="129"/>
    </row>
    <row r="133" spans="1:11" x14ac:dyDescent="0.2">
      <c r="A133" s="140" t="s">
        <v>1353</v>
      </c>
      <c r="B133" s="55" t="s">
        <v>858</v>
      </c>
      <c r="C133" s="55">
        <f>VLOOKUP(B133,OM_SIAFI!A:B,2,0)</f>
        <v>783123</v>
      </c>
      <c r="D133" s="129" t="s">
        <v>1354</v>
      </c>
      <c r="E133" s="141">
        <v>138003</v>
      </c>
      <c r="F133" s="142">
        <f t="shared" si="2"/>
        <v>6.4857985028753833E-4</v>
      </c>
      <c r="G133" s="129">
        <v>1</v>
      </c>
      <c r="H133" s="129" t="s">
        <v>1180</v>
      </c>
      <c r="I133" s="129" t="s">
        <v>1181</v>
      </c>
      <c r="J133" s="129" t="s">
        <v>1084</v>
      </c>
      <c r="K133" s="129"/>
    </row>
    <row r="134" spans="1:11" x14ac:dyDescent="0.2">
      <c r="A134" s="140" t="s">
        <v>1355</v>
      </c>
      <c r="B134" s="55" t="s">
        <v>962</v>
      </c>
      <c r="C134" s="55">
        <f>VLOOKUP(B134,OM_SIAFI!A:B,2,0)</f>
        <v>791535</v>
      </c>
      <c r="D134" s="129" t="s">
        <v>1356</v>
      </c>
      <c r="E134" s="141">
        <v>136992</v>
      </c>
      <c r="F134" s="142">
        <f t="shared" si="2"/>
        <v>6.4382840119845547E-4</v>
      </c>
      <c r="G134" s="129">
        <v>2</v>
      </c>
      <c r="H134" s="129" t="s">
        <v>1082</v>
      </c>
      <c r="I134" s="129" t="s">
        <v>1083</v>
      </c>
      <c r="J134" s="129" t="s">
        <v>1084</v>
      </c>
      <c r="K134" s="129"/>
    </row>
    <row r="135" spans="1:11" x14ac:dyDescent="0.2">
      <c r="A135" s="140" t="s">
        <v>1357</v>
      </c>
      <c r="B135" s="55" t="s">
        <v>963</v>
      </c>
      <c r="C135" s="55">
        <f>VLOOKUP(B135,OM_SIAFI!A:B,2,0)</f>
        <v>791536</v>
      </c>
      <c r="D135" s="129" t="s">
        <v>1358</v>
      </c>
      <c r="E135" s="141">
        <v>135217.79999999999</v>
      </c>
      <c r="F135" s="142">
        <f t="shared" si="2"/>
        <v>6.3549010152105594E-4</v>
      </c>
      <c r="G135" s="129" t="s">
        <v>1094</v>
      </c>
      <c r="H135" s="129" t="s">
        <v>1082</v>
      </c>
      <c r="I135" s="129" t="s">
        <v>1083</v>
      </c>
      <c r="J135" s="129" t="s">
        <v>1084</v>
      </c>
      <c r="K135" s="129"/>
    </row>
    <row r="136" spans="1:11" x14ac:dyDescent="0.2">
      <c r="A136" s="140" t="s">
        <v>1359</v>
      </c>
      <c r="B136" s="55" t="s">
        <v>980</v>
      </c>
      <c r="C136" s="55">
        <f>VLOOKUP(B136,OM_SIAFI!A:B,2,0)</f>
        <v>791669</v>
      </c>
      <c r="D136" s="129" t="s">
        <v>1360</v>
      </c>
      <c r="E136" s="141">
        <v>131949</v>
      </c>
      <c r="F136" s="142">
        <f t="shared" si="2"/>
        <v>6.2012755277487009E-4</v>
      </c>
      <c r="G136" s="129">
        <v>1</v>
      </c>
      <c r="H136" s="129" t="s">
        <v>1082</v>
      </c>
      <c r="I136" s="129" t="s">
        <v>1083</v>
      </c>
      <c r="J136" s="129" t="s">
        <v>1084</v>
      </c>
      <c r="K136" s="129"/>
    </row>
    <row r="137" spans="1:11" x14ac:dyDescent="0.2">
      <c r="A137" s="140" t="s">
        <v>1361</v>
      </c>
      <c r="B137" s="55" t="s">
        <v>886</v>
      </c>
      <c r="C137" s="55">
        <f>VLOOKUP(B137,OM_SIAFI!A:B,2,0)</f>
        <v>785101</v>
      </c>
      <c r="D137" s="129" t="s">
        <v>1362</v>
      </c>
      <c r="E137" s="141">
        <v>131085</v>
      </c>
      <c r="F137" s="142">
        <f t="shared" si="2"/>
        <v>6.1606696720319098E-4</v>
      </c>
      <c r="G137" s="129" t="s">
        <v>1094</v>
      </c>
      <c r="H137" s="129" t="s">
        <v>1153</v>
      </c>
      <c r="I137" s="129" t="s">
        <v>1154</v>
      </c>
      <c r="J137" s="129" t="s">
        <v>1084</v>
      </c>
      <c r="K137" s="129"/>
    </row>
    <row r="138" spans="1:11" x14ac:dyDescent="0.2">
      <c r="A138" s="140" t="s">
        <v>1363</v>
      </c>
      <c r="B138" s="55" t="s">
        <v>860</v>
      </c>
      <c r="C138" s="55">
        <f>VLOOKUP(B138,OM_SIAFI!A:B,2,0)</f>
        <v>783141</v>
      </c>
      <c r="D138" s="129" t="s">
        <v>1364</v>
      </c>
      <c r="E138" s="141">
        <v>127167.95</v>
      </c>
      <c r="F138" s="142">
        <f t="shared" si="2"/>
        <v>5.976578043402908E-4</v>
      </c>
      <c r="G138" s="129">
        <v>1</v>
      </c>
      <c r="H138" s="129" t="s">
        <v>1180</v>
      </c>
      <c r="I138" s="129" t="s">
        <v>1181</v>
      </c>
      <c r="J138" s="129" t="s">
        <v>1084</v>
      </c>
      <c r="K138" s="129"/>
    </row>
    <row r="139" spans="1:11" x14ac:dyDescent="0.2">
      <c r="A139" s="140" t="s">
        <v>1365</v>
      </c>
      <c r="B139" s="55" t="s">
        <v>862</v>
      </c>
      <c r="C139" s="55">
        <f>VLOOKUP(B139,OM_SIAFI!A:B,2,0)</f>
        <v>783143</v>
      </c>
      <c r="D139" s="129" t="s">
        <v>1366</v>
      </c>
      <c r="E139" s="141">
        <v>127086.95</v>
      </c>
      <c r="F139" s="142">
        <f t="shared" si="2"/>
        <v>5.9727712444294586E-4</v>
      </c>
      <c r="G139" s="129">
        <v>1</v>
      </c>
      <c r="H139" s="129" t="s">
        <v>1180</v>
      </c>
      <c r="I139" s="129" t="s">
        <v>1181</v>
      </c>
      <c r="J139" s="129" t="s">
        <v>1084</v>
      </c>
      <c r="K139" s="129"/>
    </row>
    <row r="140" spans="1:11" x14ac:dyDescent="0.2">
      <c r="A140" s="140" t="s">
        <v>1367</v>
      </c>
      <c r="B140" s="55" t="s">
        <v>804</v>
      </c>
      <c r="C140" s="55">
        <f>VLOOKUP(B140,OM_SIAFI!A:B,2,0)</f>
        <v>751202</v>
      </c>
      <c r="D140" s="129" t="s">
        <v>1368</v>
      </c>
      <c r="E140" s="141">
        <v>125253</v>
      </c>
      <c r="F140" s="142">
        <f t="shared" si="2"/>
        <v>5.8865801459435691E-4</v>
      </c>
      <c r="G140" s="129" t="s">
        <v>1094</v>
      </c>
      <c r="H140" s="129" t="s">
        <v>1082</v>
      </c>
      <c r="I140" s="129" t="s">
        <v>1083</v>
      </c>
      <c r="J140" s="129" t="s">
        <v>1084</v>
      </c>
      <c r="K140" s="129"/>
    </row>
    <row r="141" spans="1:11" x14ac:dyDescent="0.2">
      <c r="A141" s="140" t="s">
        <v>1369</v>
      </c>
      <c r="B141" s="55" t="s">
        <v>876</v>
      </c>
      <c r="C141" s="55">
        <f>VLOOKUP(B141,OM_SIAFI!A:B,2,0)</f>
        <v>784122</v>
      </c>
      <c r="D141" s="129" t="s">
        <v>1370</v>
      </c>
      <c r="E141" s="141">
        <v>122366.6</v>
      </c>
      <c r="F141" s="142">
        <f t="shared" si="2"/>
        <v>5.7509265094378447E-4</v>
      </c>
      <c r="G141" s="129" t="s">
        <v>1094</v>
      </c>
      <c r="H141" s="129" t="s">
        <v>1124</v>
      </c>
      <c r="I141" s="129" t="s">
        <v>1125</v>
      </c>
      <c r="J141" s="129" t="s">
        <v>1084</v>
      </c>
      <c r="K141" s="129"/>
    </row>
    <row r="142" spans="1:11" x14ac:dyDescent="0.2">
      <c r="A142" s="140" t="s">
        <v>1371</v>
      </c>
      <c r="B142" s="55" t="s">
        <v>1655</v>
      </c>
      <c r="C142" s="55">
        <f>VLOOKUP(B142,OM_SIAFI!A:B,2,0)</f>
        <v>784514</v>
      </c>
      <c r="D142" s="129" t="s">
        <v>1372</v>
      </c>
      <c r="E142" s="141">
        <v>121225.8</v>
      </c>
      <c r="F142" s="142">
        <f t="shared" si="2"/>
        <v>5.697311740685859E-4</v>
      </c>
      <c r="G142" s="129">
        <v>1</v>
      </c>
      <c r="H142" s="129" t="s">
        <v>1124</v>
      </c>
      <c r="I142" s="129" t="s">
        <v>1125</v>
      </c>
      <c r="J142" s="129" t="s">
        <v>1084</v>
      </c>
      <c r="K142" s="129" t="s">
        <v>1132</v>
      </c>
    </row>
    <row r="143" spans="1:11" x14ac:dyDescent="0.2">
      <c r="A143" s="140" t="s">
        <v>1373</v>
      </c>
      <c r="B143" s="55" t="s">
        <v>831</v>
      </c>
      <c r="C143" s="55">
        <f>VLOOKUP(B143,OM_SIAFI!A:B,2,0)</f>
        <v>781148</v>
      </c>
      <c r="D143" s="129" t="s">
        <v>1374</v>
      </c>
      <c r="E143" s="141">
        <v>120986.65</v>
      </c>
      <c r="F143" s="142">
        <f t="shared" si="2"/>
        <v>5.6860722842105459E-4</v>
      </c>
      <c r="G143" s="129" t="s">
        <v>1094</v>
      </c>
      <c r="H143" s="129" t="s">
        <v>1082</v>
      </c>
      <c r="I143" s="129" t="s">
        <v>1083</v>
      </c>
      <c r="J143" s="129" t="s">
        <v>1084</v>
      </c>
      <c r="K143" s="129"/>
    </row>
    <row r="144" spans="1:11" x14ac:dyDescent="0.2">
      <c r="A144" s="140" t="s">
        <v>1375</v>
      </c>
      <c r="B144" s="55" t="s">
        <v>861</v>
      </c>
      <c r="C144" s="55">
        <f>VLOOKUP(B144,OM_SIAFI!A:B,2,0)</f>
        <v>783142</v>
      </c>
      <c r="D144" s="129" t="s">
        <v>1376</v>
      </c>
      <c r="E144" s="141">
        <v>117912</v>
      </c>
      <c r="F144" s="142">
        <f t="shared" si="2"/>
        <v>5.5415713649054163E-4</v>
      </c>
      <c r="G144" s="129">
        <v>1</v>
      </c>
      <c r="H144" s="129" t="s">
        <v>1180</v>
      </c>
      <c r="I144" s="129" t="s">
        <v>1181</v>
      </c>
      <c r="J144" s="129" t="s">
        <v>1084</v>
      </c>
      <c r="K144" s="129"/>
    </row>
    <row r="145" spans="1:11" x14ac:dyDescent="0.2">
      <c r="A145" s="140" t="s">
        <v>1377</v>
      </c>
      <c r="B145" s="55" t="s">
        <v>881</v>
      </c>
      <c r="C145" s="55">
        <f>VLOOKUP(B145,OM_SIAFI!A:B,2,0)</f>
        <v>784513</v>
      </c>
      <c r="D145" s="129" t="s">
        <v>1378</v>
      </c>
      <c r="E145" s="141">
        <v>117084</v>
      </c>
      <c r="F145" s="142">
        <f t="shared" si="2"/>
        <v>5.5026574198434916E-4</v>
      </c>
      <c r="G145" s="129" t="s">
        <v>1094</v>
      </c>
      <c r="H145" s="129" t="s">
        <v>1124</v>
      </c>
      <c r="I145" s="129" t="s">
        <v>1125</v>
      </c>
      <c r="J145" s="129" t="s">
        <v>1084</v>
      </c>
      <c r="K145" s="129"/>
    </row>
    <row r="146" spans="1:11" x14ac:dyDescent="0.2">
      <c r="A146" s="140" t="s">
        <v>1379</v>
      </c>
      <c r="B146" s="55" t="s">
        <v>828</v>
      </c>
      <c r="C146" s="55">
        <f>VLOOKUP(B146,OM_SIAFI!A:B,2,0)</f>
        <v>781123</v>
      </c>
      <c r="D146" s="129" t="s">
        <v>1380</v>
      </c>
      <c r="E146" s="141">
        <v>115981.65</v>
      </c>
      <c r="F146" s="142">
        <f t="shared" si="2"/>
        <v>5.4508497056659393E-4</v>
      </c>
      <c r="G146" s="129">
        <v>1</v>
      </c>
      <c r="H146" s="129" t="s">
        <v>1082</v>
      </c>
      <c r="I146" s="129" t="s">
        <v>1083</v>
      </c>
      <c r="J146" s="129" t="s">
        <v>1084</v>
      </c>
      <c r="K146" s="129"/>
    </row>
    <row r="147" spans="1:11" x14ac:dyDescent="0.2">
      <c r="A147" s="140" t="s">
        <v>1381</v>
      </c>
      <c r="B147" s="55" t="s">
        <v>356</v>
      </c>
      <c r="C147" s="55">
        <f>VLOOKUP(B147,OM_SIAFI!A:B,2,0)</f>
        <v>782512</v>
      </c>
      <c r="D147" s="129" t="s">
        <v>1382</v>
      </c>
      <c r="E147" s="141">
        <v>113815.4</v>
      </c>
      <c r="F147" s="142">
        <f t="shared" si="2"/>
        <v>5.3490413318852694E-4</v>
      </c>
      <c r="G147" s="129">
        <v>1</v>
      </c>
      <c r="H147" s="129" t="s">
        <v>1139</v>
      </c>
      <c r="I147" s="129" t="s">
        <v>1140</v>
      </c>
      <c r="J147" s="129" t="s">
        <v>1084</v>
      </c>
      <c r="K147" s="129"/>
    </row>
    <row r="148" spans="1:11" x14ac:dyDescent="0.2">
      <c r="A148" s="140" t="s">
        <v>1383</v>
      </c>
      <c r="B148" s="55" t="s">
        <v>908</v>
      </c>
      <c r="C148" s="55">
        <f>VLOOKUP(B148,OM_SIAFI!A:B,2,0)</f>
        <v>786111</v>
      </c>
      <c r="D148" s="129" t="s">
        <v>1384</v>
      </c>
      <c r="E148" s="141">
        <v>113177.3</v>
      </c>
      <c r="F148" s="142">
        <f t="shared" si="2"/>
        <v>5.319052215527765E-4</v>
      </c>
      <c r="G148" s="129">
        <v>1</v>
      </c>
      <c r="H148" s="129" t="s">
        <v>1102</v>
      </c>
      <c r="I148" s="129" t="s">
        <v>1103</v>
      </c>
      <c r="J148" s="129" t="s">
        <v>1084</v>
      </c>
      <c r="K148" s="129"/>
    </row>
    <row r="149" spans="1:11" x14ac:dyDescent="0.2">
      <c r="A149" s="140" t="s">
        <v>1385</v>
      </c>
      <c r="B149" s="55" t="s">
        <v>787</v>
      </c>
      <c r="C149" s="55">
        <f>VLOOKUP(B149,OM_SIAFI!A:B,2,0)</f>
        <v>714100</v>
      </c>
      <c r="D149" s="129" t="s">
        <v>1386</v>
      </c>
      <c r="E149" s="141">
        <v>112938</v>
      </c>
      <c r="F149" s="142">
        <f t="shared" si="2"/>
        <v>5.3078057094247224E-4</v>
      </c>
      <c r="G149" s="129">
        <v>3</v>
      </c>
      <c r="H149" s="129" t="s">
        <v>1082</v>
      </c>
      <c r="I149" s="129" t="s">
        <v>1083</v>
      </c>
      <c r="J149" s="129" t="s">
        <v>1084</v>
      </c>
      <c r="K149" s="129"/>
    </row>
    <row r="150" spans="1:11" x14ac:dyDescent="0.2">
      <c r="A150" s="140" t="s">
        <v>1387</v>
      </c>
      <c r="B150" s="55" t="s">
        <v>1652</v>
      </c>
      <c r="C150" s="55">
        <f>VLOOKUP(B150,OM_SIAFI!A:B,2,0)</f>
        <v>782118</v>
      </c>
      <c r="D150" s="129" t="s">
        <v>1388</v>
      </c>
      <c r="E150" s="141">
        <v>110879.4</v>
      </c>
      <c r="F150" s="142">
        <f t="shared" si="2"/>
        <v>5.2110566184772843E-4</v>
      </c>
      <c r="G150" s="129" t="s">
        <v>1094</v>
      </c>
      <c r="H150" s="129" t="s">
        <v>1139</v>
      </c>
      <c r="I150" s="129" t="s">
        <v>1140</v>
      </c>
      <c r="J150" s="129" t="s">
        <v>1084</v>
      </c>
      <c r="K150" s="129"/>
    </row>
    <row r="151" spans="1:11" x14ac:dyDescent="0.2">
      <c r="A151" s="140" t="s">
        <v>1389</v>
      </c>
      <c r="B151" s="55" t="s">
        <v>844</v>
      </c>
      <c r="C151" s="55">
        <f>VLOOKUP(B151,OM_SIAFI!A:B,2,0)</f>
        <v>782115</v>
      </c>
      <c r="D151" s="129" t="s">
        <v>1390</v>
      </c>
      <c r="E151" s="141">
        <v>110282.4</v>
      </c>
      <c r="F151" s="142">
        <f t="shared" si="2"/>
        <v>5.182999100117418E-4</v>
      </c>
      <c r="G151" s="129">
        <v>1</v>
      </c>
      <c r="H151" s="129" t="s">
        <v>1139</v>
      </c>
      <c r="I151" s="129" t="s">
        <v>1140</v>
      </c>
      <c r="J151" s="129" t="s">
        <v>1084</v>
      </c>
      <c r="K151" s="129" t="s">
        <v>1391</v>
      </c>
    </row>
    <row r="152" spans="1:11" x14ac:dyDescent="0.2">
      <c r="A152" s="140" t="s">
        <v>1392</v>
      </c>
      <c r="B152" s="55" t="s">
        <v>845</v>
      </c>
      <c r="C152" s="55">
        <f>VLOOKUP(B152,OM_SIAFI!A:B,2,0)</f>
        <v>782117</v>
      </c>
      <c r="D152" s="129" t="s">
        <v>1393</v>
      </c>
      <c r="E152" s="141">
        <v>109458.6</v>
      </c>
      <c r="F152" s="142">
        <f t="shared" si="2"/>
        <v>5.1442825446318949E-4</v>
      </c>
      <c r="G152" s="129" t="s">
        <v>1094</v>
      </c>
      <c r="H152" s="129" t="s">
        <v>1139</v>
      </c>
      <c r="I152" s="129" t="s">
        <v>1140</v>
      </c>
      <c r="J152" s="129" t="s">
        <v>1084</v>
      </c>
      <c r="K152" s="129"/>
    </row>
    <row r="153" spans="1:11" x14ac:dyDescent="0.2">
      <c r="A153" s="140" t="s">
        <v>1394</v>
      </c>
      <c r="B153" s="55" t="s">
        <v>841</v>
      </c>
      <c r="C153" s="55">
        <f>VLOOKUP(B153,OM_SIAFI!A:B,2,0)</f>
        <v>782024</v>
      </c>
      <c r="D153" s="129" t="s">
        <v>1395</v>
      </c>
      <c r="E153" s="141">
        <v>106397.85</v>
      </c>
      <c r="F153" s="142">
        <f t="shared" si="2"/>
        <v>5.0004348908296167E-4</v>
      </c>
      <c r="G153" s="129">
        <v>1</v>
      </c>
      <c r="H153" s="129" t="s">
        <v>1139</v>
      </c>
      <c r="I153" s="129" t="s">
        <v>1140</v>
      </c>
      <c r="J153" s="129" t="s">
        <v>1084</v>
      </c>
      <c r="K153" s="129"/>
    </row>
    <row r="154" spans="1:11" x14ac:dyDescent="0.2">
      <c r="A154" s="140" t="s">
        <v>1396</v>
      </c>
      <c r="B154" s="55" t="s">
        <v>842</v>
      </c>
      <c r="C154" s="55">
        <f>VLOOKUP(B154,OM_SIAFI!A:B,2,0)</f>
        <v>782025</v>
      </c>
      <c r="D154" s="129" t="s">
        <v>1397</v>
      </c>
      <c r="E154" s="141">
        <v>105612.95</v>
      </c>
      <c r="F154" s="142">
        <f t="shared" si="2"/>
        <v>4.9635465388017121E-4</v>
      </c>
      <c r="G154" s="129">
        <v>1</v>
      </c>
      <c r="H154" s="129" t="s">
        <v>1139</v>
      </c>
      <c r="I154" s="129" t="s">
        <v>1140</v>
      </c>
      <c r="J154" s="129" t="s">
        <v>1084</v>
      </c>
      <c r="K154" s="129"/>
    </row>
    <row r="155" spans="1:11" x14ac:dyDescent="0.2">
      <c r="A155" s="140" t="s">
        <v>1398</v>
      </c>
      <c r="B155" s="55" t="s">
        <v>887</v>
      </c>
      <c r="C155" s="55">
        <f>VLOOKUP(B155,OM_SIAFI!A:B,2,0)</f>
        <v>785106</v>
      </c>
      <c r="D155" s="129" t="s">
        <v>1399</v>
      </c>
      <c r="E155" s="141">
        <v>104152.7</v>
      </c>
      <c r="F155" s="142">
        <f t="shared" si="2"/>
        <v>4.8949184128636977E-4</v>
      </c>
      <c r="G155" s="129" t="s">
        <v>1094</v>
      </c>
      <c r="H155" s="129" t="s">
        <v>1153</v>
      </c>
      <c r="I155" s="129" t="s">
        <v>1154</v>
      </c>
      <c r="J155" s="129" t="s">
        <v>1084</v>
      </c>
      <c r="K155" s="129"/>
    </row>
    <row r="156" spans="1:11" x14ac:dyDescent="0.2">
      <c r="A156" s="140" t="s">
        <v>1400</v>
      </c>
      <c r="B156" s="55" t="s">
        <v>810</v>
      </c>
      <c r="C156" s="55">
        <f>VLOOKUP(B156,OM_SIAFI!A:B,2,0)</f>
        <v>751214</v>
      </c>
      <c r="D156" s="129" t="s">
        <v>1401</v>
      </c>
      <c r="E156" s="141">
        <v>98052</v>
      </c>
      <c r="F156" s="142">
        <f t="shared" si="2"/>
        <v>4.6082006536375084E-4</v>
      </c>
      <c r="G156" s="129">
        <v>1</v>
      </c>
      <c r="H156" s="129" t="s">
        <v>1082</v>
      </c>
      <c r="I156" s="129" t="s">
        <v>1083</v>
      </c>
      <c r="J156" s="129" t="s">
        <v>1084</v>
      </c>
      <c r="K156" s="129"/>
    </row>
    <row r="157" spans="1:11" x14ac:dyDescent="0.2">
      <c r="A157" s="140" t="s">
        <v>1402</v>
      </c>
      <c r="B157" s="55" t="s">
        <v>945</v>
      </c>
      <c r="C157" s="55">
        <f>VLOOKUP(B157,OM_SIAFI!A:B,2,0)</f>
        <v>789331</v>
      </c>
      <c r="D157" s="129" t="s">
        <v>1403</v>
      </c>
      <c r="E157" s="141">
        <v>96841.2</v>
      </c>
      <c r="F157" s="142">
        <f t="shared" si="2"/>
        <v>4.5512960586121718E-4</v>
      </c>
      <c r="G157" s="129" t="s">
        <v>1094</v>
      </c>
      <c r="H157" s="129" t="s">
        <v>1279</v>
      </c>
      <c r="I157" s="129" t="s">
        <v>1164</v>
      </c>
      <c r="J157" s="129" t="s">
        <v>1084</v>
      </c>
      <c r="K157" s="129"/>
    </row>
    <row r="158" spans="1:11" x14ac:dyDescent="0.2">
      <c r="A158" s="140" t="s">
        <v>1404</v>
      </c>
      <c r="B158" s="55" t="s">
        <v>196</v>
      </c>
      <c r="C158" s="55">
        <f>VLOOKUP(B158,OM_SIAFI!A:B,2,0)</f>
        <v>720302</v>
      </c>
      <c r="D158" s="129" t="s">
        <v>1405</v>
      </c>
      <c r="E158" s="141">
        <v>95671.6</v>
      </c>
      <c r="F158" s="142">
        <f t="shared" si="2"/>
        <v>4.4963277613362936E-4</v>
      </c>
      <c r="G158" s="129" t="s">
        <v>1094</v>
      </c>
      <c r="H158" s="129" t="s">
        <v>1082</v>
      </c>
      <c r="I158" s="129" t="s">
        <v>1083</v>
      </c>
      <c r="J158" s="129" t="s">
        <v>1084</v>
      </c>
      <c r="K158" s="129"/>
    </row>
    <row r="159" spans="1:11" x14ac:dyDescent="0.2">
      <c r="A159" s="140" t="s">
        <v>1406</v>
      </c>
      <c r="B159" s="55" t="s">
        <v>901</v>
      </c>
      <c r="C159" s="55">
        <f>VLOOKUP(B159,OM_SIAFI!A:B,2,0)</f>
        <v>786103</v>
      </c>
      <c r="D159" s="129" t="s">
        <v>1407</v>
      </c>
      <c r="E159" s="141">
        <v>94238.399999999994</v>
      </c>
      <c r="F159" s="142">
        <f t="shared" si="2"/>
        <v>4.4289709182653383E-4</v>
      </c>
      <c r="G159" s="129" t="s">
        <v>1094</v>
      </c>
      <c r="H159" s="129" t="s">
        <v>1102</v>
      </c>
      <c r="I159" s="129" t="s">
        <v>1103</v>
      </c>
      <c r="J159" s="129" t="s">
        <v>1084</v>
      </c>
      <c r="K159" s="129"/>
    </row>
    <row r="160" spans="1:11" x14ac:dyDescent="0.2">
      <c r="A160" s="140" t="s">
        <v>1408</v>
      </c>
      <c r="B160" s="55" t="s">
        <v>830</v>
      </c>
      <c r="C160" s="55">
        <f>VLOOKUP(B160,OM_SIAFI!A:B,2,0)</f>
        <v>781147</v>
      </c>
      <c r="D160" s="129" t="s">
        <v>1409</v>
      </c>
      <c r="E160" s="141">
        <v>93868.5</v>
      </c>
      <c r="F160" s="142">
        <f t="shared" si="2"/>
        <v>4.4115865362865872E-4</v>
      </c>
      <c r="G160" s="129">
        <v>1</v>
      </c>
      <c r="H160" s="129" t="s">
        <v>1082</v>
      </c>
      <c r="I160" s="129" t="s">
        <v>1083</v>
      </c>
      <c r="J160" s="129" t="s">
        <v>1084</v>
      </c>
      <c r="K160" s="129"/>
    </row>
    <row r="161" spans="1:11" x14ac:dyDescent="0.2">
      <c r="A161" s="140" t="s">
        <v>1410</v>
      </c>
      <c r="B161" s="55" t="s">
        <v>829</v>
      </c>
      <c r="C161" s="55">
        <f>VLOOKUP(B161,OM_SIAFI!A:B,2,0)</f>
        <v>781146</v>
      </c>
      <c r="D161" s="129" t="s">
        <v>1411</v>
      </c>
      <c r="E161" s="141">
        <v>89810.55</v>
      </c>
      <c r="F161" s="142">
        <f t="shared" si="2"/>
        <v>4.2208729573445122E-4</v>
      </c>
      <c r="G161" s="129">
        <v>1</v>
      </c>
      <c r="H161" s="129" t="s">
        <v>1082</v>
      </c>
      <c r="I161" s="129" t="s">
        <v>1083</v>
      </c>
      <c r="J161" s="129" t="s">
        <v>1084</v>
      </c>
      <c r="K161" s="129"/>
    </row>
    <row r="162" spans="1:11" x14ac:dyDescent="0.2">
      <c r="A162" s="140" t="s">
        <v>1412</v>
      </c>
      <c r="B162" s="55" t="s">
        <v>888</v>
      </c>
      <c r="C162" s="55">
        <f>VLOOKUP(B162,OM_SIAFI!A:B,2,0)</f>
        <v>785107</v>
      </c>
      <c r="D162" s="129" t="s">
        <v>1413</v>
      </c>
      <c r="E162" s="141">
        <v>88032.6</v>
      </c>
      <c r="F162" s="142">
        <f t="shared" si="2"/>
        <v>4.1373137198773031E-4</v>
      </c>
      <c r="G162" s="129">
        <v>1</v>
      </c>
      <c r="H162" s="129" t="s">
        <v>1153</v>
      </c>
      <c r="I162" s="129" t="s">
        <v>1154</v>
      </c>
      <c r="J162" s="129" t="s">
        <v>1084</v>
      </c>
      <c r="K162" s="129"/>
    </row>
    <row r="163" spans="1:11" x14ac:dyDescent="0.2">
      <c r="A163" s="140" t="s">
        <v>1414</v>
      </c>
      <c r="B163" s="55" t="s">
        <v>940</v>
      </c>
      <c r="C163" s="55">
        <f>VLOOKUP(B163,OM_SIAFI!A:B,2,0)</f>
        <v>789145</v>
      </c>
      <c r="D163" s="129" t="s">
        <v>1415</v>
      </c>
      <c r="E163" s="141">
        <v>86723.4</v>
      </c>
      <c r="F163" s="142">
        <f t="shared" si="2"/>
        <v>4.0757845690619985E-4</v>
      </c>
      <c r="G163" s="129">
        <v>2</v>
      </c>
      <c r="H163" s="129" t="s">
        <v>1163</v>
      </c>
      <c r="I163" s="129" t="s">
        <v>1164</v>
      </c>
      <c r="J163" s="129" t="s">
        <v>1084</v>
      </c>
      <c r="K163" s="129"/>
    </row>
    <row r="164" spans="1:11" x14ac:dyDescent="0.2">
      <c r="A164" s="140" t="s">
        <v>1416</v>
      </c>
      <c r="B164" s="55" t="s">
        <v>1654</v>
      </c>
      <c r="C164" s="55">
        <f>VLOOKUP(B164,OM_SIAFI!A:B,2,0)</f>
        <v>783511</v>
      </c>
      <c r="D164" s="129" t="s">
        <v>1417</v>
      </c>
      <c r="E164" s="141">
        <v>86191.6</v>
      </c>
      <c r="F164" s="142">
        <f t="shared" si="2"/>
        <v>4.0507912888881686E-4</v>
      </c>
      <c r="G164" s="129">
        <v>1</v>
      </c>
      <c r="H164" s="129" t="s">
        <v>1180</v>
      </c>
      <c r="I164" s="129" t="s">
        <v>1181</v>
      </c>
      <c r="J164" s="129" t="s">
        <v>1084</v>
      </c>
      <c r="K164" s="129"/>
    </row>
    <row r="165" spans="1:11" x14ac:dyDescent="0.2">
      <c r="A165" s="140" t="s">
        <v>1418</v>
      </c>
      <c r="B165" s="55" t="s">
        <v>1653</v>
      </c>
      <c r="C165" s="55">
        <f>VLOOKUP(B165,OM_SIAFI!A:B,2,0)</f>
        <v>785511</v>
      </c>
      <c r="D165" s="129" t="s">
        <v>1419</v>
      </c>
      <c r="E165" s="141">
        <v>86179.8</v>
      </c>
      <c r="F165" s="142">
        <f t="shared" si="2"/>
        <v>4.0502367181735176E-4</v>
      </c>
      <c r="G165" s="129" t="s">
        <v>1094</v>
      </c>
      <c r="H165" s="129" t="s">
        <v>1153</v>
      </c>
      <c r="I165" s="129" t="s">
        <v>1154</v>
      </c>
      <c r="J165" s="129" t="s">
        <v>1084</v>
      </c>
      <c r="K165" s="129"/>
    </row>
    <row r="166" spans="1:11" x14ac:dyDescent="0.2">
      <c r="A166" s="140" t="s">
        <v>1420</v>
      </c>
      <c r="B166" s="55" t="s">
        <v>448</v>
      </c>
      <c r="C166" s="55">
        <f>VLOOKUP(B166,OM_SIAFI!A:B,2,0)</f>
        <v>786107</v>
      </c>
      <c r="D166" s="129" t="s">
        <v>1421</v>
      </c>
      <c r="E166" s="141">
        <v>86084.25</v>
      </c>
      <c r="F166" s="142">
        <f t="shared" si="2"/>
        <v>4.0457461053103929E-4</v>
      </c>
      <c r="G166" s="129" t="s">
        <v>1094</v>
      </c>
      <c r="H166" s="129" t="s">
        <v>1102</v>
      </c>
      <c r="I166" s="129" t="s">
        <v>1103</v>
      </c>
      <c r="J166" s="129" t="s">
        <v>1084</v>
      </c>
      <c r="K166" s="129"/>
    </row>
    <row r="167" spans="1:11" x14ac:dyDescent="0.2">
      <c r="A167" s="140" t="s">
        <v>1422</v>
      </c>
      <c r="B167" s="55" t="s">
        <v>937</v>
      </c>
      <c r="C167" s="55">
        <f>VLOOKUP(B167,OM_SIAFI!A:B,2,0)</f>
        <v>789015</v>
      </c>
      <c r="D167" s="129" t="s">
        <v>1423</v>
      </c>
      <c r="E167" s="141">
        <v>83344.7</v>
      </c>
      <c r="F167" s="142">
        <f t="shared" si="2"/>
        <v>3.9169940543509773E-4</v>
      </c>
      <c r="G167" s="129" t="s">
        <v>1094</v>
      </c>
      <c r="H167" s="129" t="s">
        <v>1082</v>
      </c>
      <c r="I167" s="129" t="s">
        <v>1164</v>
      </c>
      <c r="J167" s="129" t="s">
        <v>1084</v>
      </c>
      <c r="K167" s="129"/>
    </row>
    <row r="168" spans="1:11" x14ac:dyDescent="0.2">
      <c r="A168" s="140" t="s">
        <v>1424</v>
      </c>
      <c r="B168" s="55" t="s">
        <v>859</v>
      </c>
      <c r="C168" s="55">
        <f>VLOOKUP(B168,OM_SIAFI!A:B,2,0)</f>
        <v>783140</v>
      </c>
      <c r="D168" s="129" t="s">
        <v>1425</v>
      </c>
      <c r="E168" s="141">
        <v>83240.2</v>
      </c>
      <c r="F168" s="142">
        <f t="shared" si="2"/>
        <v>3.9120828137000459E-4</v>
      </c>
      <c r="G168" s="129" t="s">
        <v>1094</v>
      </c>
      <c r="H168" s="129" t="s">
        <v>1180</v>
      </c>
      <c r="I168" s="129" t="s">
        <v>1181</v>
      </c>
      <c r="J168" s="129" t="s">
        <v>1084</v>
      </c>
      <c r="K168" s="129" t="s">
        <v>1426</v>
      </c>
    </row>
    <row r="169" spans="1:11" x14ac:dyDescent="0.2">
      <c r="A169" s="140" t="s">
        <v>1427</v>
      </c>
      <c r="B169" s="55" t="s">
        <v>872</v>
      </c>
      <c r="C169" s="55">
        <f>VLOOKUP(B169,OM_SIAFI!A:B,2,0)</f>
        <v>784115</v>
      </c>
      <c r="D169" s="129" t="s">
        <v>1428</v>
      </c>
      <c r="E169" s="141">
        <v>81864.899999999994</v>
      </c>
      <c r="F169" s="142">
        <f t="shared" si="2"/>
        <v>3.8474471269323344E-4</v>
      </c>
      <c r="G169" s="129">
        <v>2</v>
      </c>
      <c r="H169" s="129" t="s">
        <v>1124</v>
      </c>
      <c r="I169" s="129" t="s">
        <v>1125</v>
      </c>
      <c r="J169" s="129" t="s">
        <v>1084</v>
      </c>
      <c r="K169" s="129"/>
    </row>
    <row r="170" spans="1:11" x14ac:dyDescent="0.2">
      <c r="A170" s="140" t="s">
        <v>1429</v>
      </c>
      <c r="B170" s="55" t="s">
        <v>939</v>
      </c>
      <c r="C170" s="55">
        <f>VLOOKUP(B170,OM_SIAFI!A:B,2,0)</f>
        <v>789144</v>
      </c>
      <c r="D170" s="129" t="s">
        <v>1430</v>
      </c>
      <c r="E170" s="141">
        <v>74521.8</v>
      </c>
      <c r="F170" s="142">
        <f t="shared" si="2"/>
        <v>3.5023396511059813E-4</v>
      </c>
      <c r="G170" s="129">
        <v>1</v>
      </c>
      <c r="H170" s="129" t="s">
        <v>1163</v>
      </c>
      <c r="I170" s="129" t="s">
        <v>1164</v>
      </c>
      <c r="J170" s="129" t="s">
        <v>1084</v>
      </c>
      <c r="K170" s="129"/>
    </row>
    <row r="171" spans="1:11" x14ac:dyDescent="0.2">
      <c r="A171" s="140" t="s">
        <v>1431</v>
      </c>
      <c r="B171" s="55" t="s">
        <v>190</v>
      </c>
      <c r="C171" s="55">
        <f>VLOOKUP(B171,OM_SIAFI!A:B,2,0)</f>
        <v>714000</v>
      </c>
      <c r="D171" s="129" t="s">
        <v>1432</v>
      </c>
      <c r="E171" s="141">
        <v>69876</v>
      </c>
      <c r="F171" s="142">
        <f t="shared" si="2"/>
        <v>3.2839985810954853E-4</v>
      </c>
      <c r="G171" s="129">
        <v>3</v>
      </c>
      <c r="H171" s="129" t="s">
        <v>1135</v>
      </c>
      <c r="I171" s="129" t="s">
        <v>1136</v>
      </c>
      <c r="J171" s="129" t="s">
        <v>1084</v>
      </c>
      <c r="K171" s="129"/>
    </row>
    <row r="172" spans="1:11" x14ac:dyDescent="0.2">
      <c r="A172" s="140" t="s">
        <v>1433</v>
      </c>
      <c r="B172" s="55" t="s">
        <v>788</v>
      </c>
      <c r="C172" s="55">
        <f>VLOOKUP(B172,OM_SIAFI!A:B,2,0)</f>
        <v>720001</v>
      </c>
      <c r="D172" s="129" t="s">
        <v>1434</v>
      </c>
      <c r="E172" s="141">
        <v>66762</v>
      </c>
      <c r="F172" s="142">
        <f t="shared" si="2"/>
        <v>3.1376483094495506E-4</v>
      </c>
      <c r="G172" s="129" t="s">
        <v>1094</v>
      </c>
      <c r="H172" s="129" t="s">
        <v>1082</v>
      </c>
      <c r="I172" s="129" t="s">
        <v>1083</v>
      </c>
      <c r="J172" s="129" t="s">
        <v>1084</v>
      </c>
      <c r="K172" s="129"/>
    </row>
    <row r="173" spans="1:11" x14ac:dyDescent="0.2">
      <c r="A173" s="140" t="s">
        <v>1435</v>
      </c>
      <c r="B173" s="55" t="s">
        <v>906</v>
      </c>
      <c r="C173" s="55">
        <f>VLOOKUP(B173,OM_SIAFI!A:B,2,0)</f>
        <v>786108</v>
      </c>
      <c r="D173" s="129" t="s">
        <v>1436</v>
      </c>
      <c r="E173" s="141">
        <v>64815.35</v>
      </c>
      <c r="F173" s="142">
        <f t="shared" si="2"/>
        <v>3.0461605906635647E-4</v>
      </c>
      <c r="G173" s="129" t="s">
        <v>1094</v>
      </c>
      <c r="H173" s="129" t="s">
        <v>1102</v>
      </c>
      <c r="I173" s="129" t="s">
        <v>1103</v>
      </c>
      <c r="J173" s="129" t="s">
        <v>1084</v>
      </c>
      <c r="K173" s="129"/>
    </row>
    <row r="174" spans="1:11" x14ac:dyDescent="0.2">
      <c r="A174" s="140" t="s">
        <v>1437</v>
      </c>
      <c r="B174" s="55" t="s">
        <v>875</v>
      </c>
      <c r="C174" s="55">
        <f>VLOOKUP(B174,OM_SIAFI!A:B,2,0)</f>
        <v>784121</v>
      </c>
      <c r="D174" s="129" t="s">
        <v>1438</v>
      </c>
      <c r="E174" s="141">
        <v>60867</v>
      </c>
      <c r="F174" s="142">
        <f t="shared" si="2"/>
        <v>2.8605979397151941E-4</v>
      </c>
      <c r="G174" s="129">
        <v>1</v>
      </c>
      <c r="H174" s="129" t="s">
        <v>1124</v>
      </c>
      <c r="I174" s="129" t="s">
        <v>1125</v>
      </c>
      <c r="J174" s="129" t="s">
        <v>1084</v>
      </c>
      <c r="K174" s="129"/>
    </row>
    <row r="175" spans="1:11" x14ac:dyDescent="0.2">
      <c r="A175" s="140" t="s">
        <v>1439</v>
      </c>
      <c r="B175" s="55" t="s">
        <v>907</v>
      </c>
      <c r="C175" s="55">
        <f>VLOOKUP(B175,OM_SIAFI!A:B,2,0)</f>
        <v>786109</v>
      </c>
      <c r="D175" s="129" t="s">
        <v>1440</v>
      </c>
      <c r="E175" s="141">
        <v>60579.9</v>
      </c>
      <c r="F175" s="142">
        <f t="shared" si="2"/>
        <v>2.8471049522426354E-4</v>
      </c>
      <c r="G175" s="129" t="s">
        <v>1094</v>
      </c>
      <c r="H175" s="129" t="s">
        <v>1102</v>
      </c>
      <c r="I175" s="129" t="s">
        <v>1103</v>
      </c>
      <c r="J175" s="129" t="s">
        <v>1084</v>
      </c>
      <c r="K175" s="129" t="s">
        <v>1391</v>
      </c>
    </row>
    <row r="176" spans="1:11" x14ac:dyDescent="0.2">
      <c r="A176" s="140" t="s">
        <v>1441</v>
      </c>
      <c r="B176" s="55" t="s">
        <v>289</v>
      </c>
      <c r="C176" s="55">
        <f>VLOOKUP(B176,OM_SIAFI!A:B,2,0)</f>
        <v>770000</v>
      </c>
      <c r="D176" s="129" t="s">
        <v>69</v>
      </c>
      <c r="E176" s="141">
        <v>55665</v>
      </c>
      <c r="F176" s="142">
        <f t="shared" si="2"/>
        <v>2.6161168500870143E-4</v>
      </c>
      <c r="G176" s="129" t="s">
        <v>1094</v>
      </c>
      <c r="H176" s="129" t="s">
        <v>1135</v>
      </c>
      <c r="I176" s="129" t="s">
        <v>1136</v>
      </c>
      <c r="J176" s="129" t="s">
        <v>1084</v>
      </c>
      <c r="K176" s="129"/>
    </row>
    <row r="177" spans="1:11" x14ac:dyDescent="0.2">
      <c r="A177" s="140" t="s">
        <v>1442</v>
      </c>
      <c r="B177" s="55" t="s">
        <v>181</v>
      </c>
      <c r="C177" s="55">
        <f>VLOOKUP(B177,OM_SIAFI!A:B,2,0)</f>
        <v>710100</v>
      </c>
      <c r="D177" s="129" t="s">
        <v>1443</v>
      </c>
      <c r="E177" s="141">
        <v>45981</v>
      </c>
      <c r="F177" s="142">
        <f t="shared" si="2"/>
        <v>2.1609928839279798E-4</v>
      </c>
      <c r="G177" s="129">
        <v>3</v>
      </c>
      <c r="H177" s="129" t="s">
        <v>1082</v>
      </c>
      <c r="I177" s="129" t="s">
        <v>1083</v>
      </c>
      <c r="J177" s="129" t="s">
        <v>1084</v>
      </c>
      <c r="K177" s="129"/>
    </row>
    <row r="178" spans="1:11" x14ac:dyDescent="0.2">
      <c r="A178" s="140" t="s">
        <v>1444</v>
      </c>
      <c r="B178" s="55" t="s">
        <v>186</v>
      </c>
      <c r="C178" s="55">
        <f>VLOOKUP(B178,OM_SIAFI!A:B,2,0)</f>
        <v>711100</v>
      </c>
      <c r="D178" s="129" t="s">
        <v>1445</v>
      </c>
      <c r="E178" s="141">
        <v>44406</v>
      </c>
      <c r="F178" s="142">
        <f t="shared" si="2"/>
        <v>2.0869717927775791E-4</v>
      </c>
      <c r="G178" s="129">
        <v>4</v>
      </c>
      <c r="H178" s="129" t="s">
        <v>1135</v>
      </c>
      <c r="I178" s="129" t="s">
        <v>1136</v>
      </c>
      <c r="J178" s="129" t="s">
        <v>1084</v>
      </c>
      <c r="K178" s="129"/>
    </row>
    <row r="179" spans="1:11" x14ac:dyDescent="0.2">
      <c r="A179" s="140" t="s">
        <v>1446</v>
      </c>
      <c r="B179" s="55" t="s">
        <v>193</v>
      </c>
      <c r="C179" s="55">
        <f>VLOOKUP(B179,OM_SIAFI!A:B,2,0)</f>
        <v>720000</v>
      </c>
      <c r="D179" s="129" t="s">
        <v>20</v>
      </c>
      <c r="E179" s="141">
        <v>41598</v>
      </c>
      <c r="F179" s="142">
        <f t="shared" si="2"/>
        <v>1.955002761698008E-4</v>
      </c>
      <c r="G179" s="129" t="s">
        <v>1094</v>
      </c>
      <c r="H179" s="129" t="s">
        <v>1135</v>
      </c>
      <c r="I179" s="129" t="s">
        <v>1136</v>
      </c>
      <c r="J179" s="129" t="s">
        <v>1084</v>
      </c>
      <c r="K179" s="129"/>
    </row>
    <row r="180" spans="1:11" x14ac:dyDescent="0.2">
      <c r="A180" s="140" t="s">
        <v>1447</v>
      </c>
      <c r="B180" s="55" t="s">
        <v>873</v>
      </c>
      <c r="C180" s="55">
        <f>VLOOKUP(B180,OM_SIAFI!A:B,2,0)</f>
        <v>784119</v>
      </c>
      <c r="D180" s="129" t="s">
        <v>1448</v>
      </c>
      <c r="E180" s="141">
        <v>23956.2</v>
      </c>
      <c r="F180" s="142">
        <f t="shared" si="2"/>
        <v>1.1258819452807784E-4</v>
      </c>
      <c r="G180" s="129" t="s">
        <v>1094</v>
      </c>
      <c r="H180" s="129" t="s">
        <v>1124</v>
      </c>
      <c r="I180" s="129" t="s">
        <v>1125</v>
      </c>
      <c r="J180" s="129" t="s">
        <v>1084</v>
      </c>
      <c r="K180" s="129"/>
    </row>
    <row r="181" spans="1:11" x14ac:dyDescent="0.2">
      <c r="A181" s="140" t="s">
        <v>1449</v>
      </c>
      <c r="B181" s="55" t="s">
        <v>806</v>
      </c>
      <c r="C181" s="55">
        <f>VLOOKUP(B181,OM_SIAFI!A:B,2,0)</f>
        <v>751204</v>
      </c>
      <c r="D181" s="129" t="s">
        <v>1450</v>
      </c>
      <c r="E181" s="141">
        <v>15435</v>
      </c>
      <c r="F181" s="142">
        <f t="shared" si="2"/>
        <v>7.2540669327392549E-5</v>
      </c>
      <c r="G181" s="129">
        <v>1</v>
      </c>
      <c r="H181" s="129" t="s">
        <v>1082</v>
      </c>
      <c r="I181" s="129" t="s">
        <v>1083</v>
      </c>
      <c r="J181" s="129" t="s">
        <v>1084</v>
      </c>
      <c r="K181" s="129"/>
    </row>
    <row r="182" spans="1:11" x14ac:dyDescent="0.2">
      <c r="A182" s="140" t="s">
        <v>1451</v>
      </c>
      <c r="B182" s="55" t="s">
        <v>903</v>
      </c>
      <c r="C182" s="55">
        <f>VLOOKUP(B182,OM_SIAFI!A:B,2,0)</f>
        <v>786105</v>
      </c>
      <c r="D182" s="129" t="s">
        <v>1452</v>
      </c>
      <c r="E182" s="141">
        <v>10311.4</v>
      </c>
      <c r="F182" s="142">
        <f t="shared" si="2"/>
        <v>4.8461020907189861E-5</v>
      </c>
      <c r="G182" s="129">
        <v>1</v>
      </c>
      <c r="H182" s="129" t="s">
        <v>1102</v>
      </c>
      <c r="I182" s="129" t="s">
        <v>1103</v>
      </c>
      <c r="J182" s="129" t="s">
        <v>1084</v>
      </c>
      <c r="K182" s="129"/>
    </row>
    <row r="183" spans="1:11" x14ac:dyDescent="0.2">
      <c r="A183" s="140" t="s">
        <v>1453</v>
      </c>
      <c r="B183" s="55" t="s">
        <v>184</v>
      </c>
      <c r="C183" s="55">
        <f>VLOOKUP(B183,OM_SIAFI!A:B,2,0)</f>
        <v>711000</v>
      </c>
      <c r="D183" s="129" t="s">
        <v>14</v>
      </c>
      <c r="E183" s="141">
        <v>7902</v>
      </c>
      <c r="F183" s="142">
        <f t="shared" si="2"/>
        <v>3.7137438874315254E-5</v>
      </c>
      <c r="G183" s="129" t="s">
        <v>1094</v>
      </c>
      <c r="H183" s="129" t="s">
        <v>1135</v>
      </c>
      <c r="I183" s="129" t="s">
        <v>1136</v>
      </c>
      <c r="J183" s="129" t="s">
        <v>1084</v>
      </c>
      <c r="K183" s="129"/>
    </row>
    <row r="184" spans="1:11" x14ac:dyDescent="0.2">
      <c r="A184" s="140" t="s">
        <v>1454</v>
      </c>
      <c r="B184" s="55" t="s">
        <v>833</v>
      </c>
      <c r="C184" s="55">
        <f>VLOOKUP(B184,OM_SIAFI!A:B,2,0)</f>
        <v>781153</v>
      </c>
      <c r="D184" s="129" t="s">
        <v>1455</v>
      </c>
      <c r="E184" s="141">
        <v>4889.3999999999996</v>
      </c>
      <c r="F184" s="142">
        <f t="shared" si="2"/>
        <v>2.2978966544175777E-5</v>
      </c>
      <c r="G184" s="129">
        <v>1</v>
      </c>
      <c r="H184" s="129" t="s">
        <v>1082</v>
      </c>
      <c r="I184" s="129" t="s">
        <v>1083</v>
      </c>
      <c r="J184" s="129" t="s">
        <v>1084</v>
      </c>
      <c r="K184" s="129"/>
    </row>
    <row r="185" spans="1:11" x14ac:dyDescent="0.2">
      <c r="A185" s="140" t="s">
        <v>1456</v>
      </c>
      <c r="B185" s="55" t="s">
        <v>488</v>
      </c>
      <c r="C185" s="55">
        <f>VLOOKUP(B185,OM_SIAFI!A:B,2,0)</f>
        <v>788310</v>
      </c>
      <c r="D185" s="129" t="s">
        <v>1457</v>
      </c>
      <c r="E185" s="141">
        <v>4222.5</v>
      </c>
      <c r="F185" s="142">
        <f t="shared" si="2"/>
        <v>1.9844702056035958E-5</v>
      </c>
      <c r="G185" s="129" t="s">
        <v>1094</v>
      </c>
      <c r="H185" s="129" t="s">
        <v>1119</v>
      </c>
      <c r="I185" s="129" t="s">
        <v>1120</v>
      </c>
      <c r="J185" s="129" t="s">
        <v>1084</v>
      </c>
      <c r="K185" s="129"/>
    </row>
    <row r="186" spans="1:11" x14ac:dyDescent="0.2">
      <c r="A186" s="140" t="s">
        <v>1458</v>
      </c>
      <c r="B186" s="55" t="s">
        <v>573</v>
      </c>
      <c r="C186" s="55">
        <f>VLOOKUP(B186,OM_SIAFI!A:B,2,0)</f>
        <v>791800</v>
      </c>
      <c r="D186" s="129" t="s">
        <v>156</v>
      </c>
      <c r="E186" s="141">
        <v>756</v>
      </c>
      <c r="F186" s="142">
        <f t="shared" si="2"/>
        <v>3.5530123752192267E-6</v>
      </c>
      <c r="G186" s="129">
        <v>3</v>
      </c>
      <c r="H186" s="129" t="s">
        <v>1082</v>
      </c>
      <c r="I186" s="129" t="s">
        <v>1083</v>
      </c>
      <c r="J186" s="129" t="s">
        <v>1084</v>
      </c>
      <c r="K186" s="129" t="s">
        <v>1459</v>
      </c>
    </row>
    <row r="187" spans="1:11" x14ac:dyDescent="0.2">
      <c r="A187" s="140" t="s">
        <v>1460</v>
      </c>
      <c r="B187" s="55" t="s">
        <v>789</v>
      </c>
      <c r="C187" s="55">
        <f>VLOOKUP(B187,OM_SIAFI!A:B,2,0)</f>
        <v>720301</v>
      </c>
      <c r="D187" s="129" t="s">
        <v>613</v>
      </c>
      <c r="E187" s="141">
        <v>45</v>
      </c>
      <c r="F187" s="142">
        <f t="shared" si="2"/>
        <v>2.1148883185828731E-7</v>
      </c>
      <c r="G187" s="129" t="s">
        <v>1094</v>
      </c>
      <c r="H187" s="129" t="s">
        <v>1082</v>
      </c>
      <c r="I187" s="129" t="s">
        <v>1083</v>
      </c>
      <c r="J187" s="129" t="s">
        <v>1084</v>
      </c>
      <c r="K187" s="129"/>
    </row>
    <row r="188" spans="1:11" x14ac:dyDescent="0.2">
      <c r="A188" s="140" t="s">
        <v>1461</v>
      </c>
      <c r="B188" s="55" t="s">
        <v>870</v>
      </c>
      <c r="C188" s="55">
        <f>VLOOKUP(B188,OM_SIAFI!A:B,2,0)</f>
        <v>784010</v>
      </c>
      <c r="D188" s="129" t="s">
        <v>1462</v>
      </c>
      <c r="E188" s="141">
        <v>0</v>
      </c>
      <c r="F188" s="142">
        <f t="shared" si="2"/>
        <v>0</v>
      </c>
      <c r="G188" s="129">
        <v>1</v>
      </c>
      <c r="H188" s="129" t="s">
        <v>1124</v>
      </c>
      <c r="I188" s="129" t="s">
        <v>1125</v>
      </c>
      <c r="J188" s="129" t="s">
        <v>1084</v>
      </c>
      <c r="K188" s="129" t="s">
        <v>1463</v>
      </c>
    </row>
    <row r="189" spans="1:11" x14ac:dyDescent="0.2">
      <c r="A189" s="140" t="s">
        <v>1464</v>
      </c>
      <c r="B189" s="55" t="s">
        <v>920</v>
      </c>
      <c r="C189" s="55">
        <f>VLOOKUP(B189,OM_SIAFI!A:B,2,0)</f>
        <v>788010</v>
      </c>
      <c r="D189" s="129" t="s">
        <v>1465</v>
      </c>
      <c r="E189" s="141">
        <v>0</v>
      </c>
      <c r="F189" s="142">
        <f t="shared" si="2"/>
        <v>0</v>
      </c>
      <c r="G189" s="129">
        <v>2</v>
      </c>
      <c r="H189" s="129" t="s">
        <v>1119</v>
      </c>
      <c r="I189" s="129" t="s">
        <v>1120</v>
      </c>
      <c r="J189" s="129" t="s">
        <v>1084</v>
      </c>
      <c r="K189" s="129"/>
    </row>
    <row r="190" spans="1:11" x14ac:dyDescent="0.2">
      <c r="A190" s="140" t="s">
        <v>1466</v>
      </c>
      <c r="B190" s="55" t="s">
        <v>897</v>
      </c>
      <c r="C190" s="55">
        <f>VLOOKUP(B190,OM_SIAFI!A:B,2,0)</f>
        <v>785900</v>
      </c>
      <c r="D190" s="129" t="s">
        <v>1467</v>
      </c>
      <c r="E190" s="141">
        <v>0</v>
      </c>
      <c r="F190" s="142">
        <f t="shared" si="2"/>
        <v>0</v>
      </c>
      <c r="G190" s="129">
        <v>2</v>
      </c>
      <c r="H190" s="129" t="s">
        <v>1153</v>
      </c>
      <c r="I190" s="129" t="s">
        <v>1154</v>
      </c>
      <c r="J190" s="129" t="s">
        <v>1084</v>
      </c>
      <c r="K190" s="129"/>
    </row>
    <row r="191" spans="1:11" x14ac:dyDescent="0.2">
      <c r="A191" s="140" t="s">
        <v>1468</v>
      </c>
      <c r="B191" s="55" t="s">
        <v>224</v>
      </c>
      <c r="C191" s="55">
        <f>VLOOKUP(B191,OM_SIAFI!A:B,2,0)</f>
        <v>741000</v>
      </c>
      <c r="D191" s="129" t="s">
        <v>1469</v>
      </c>
      <c r="E191" s="141">
        <v>0</v>
      </c>
      <c r="F191" s="142">
        <f t="shared" si="2"/>
        <v>0</v>
      </c>
      <c r="G191" s="129">
        <v>4</v>
      </c>
      <c r="H191" s="129" t="s">
        <v>1082</v>
      </c>
      <c r="I191" s="129" t="s">
        <v>1083</v>
      </c>
      <c r="J191" s="129" t="s">
        <v>1084</v>
      </c>
      <c r="K191" s="129"/>
    </row>
    <row r="192" spans="1:11" x14ac:dyDescent="0.2">
      <c r="A192" s="140" t="s">
        <v>1470</v>
      </c>
      <c r="B192" s="55" t="s">
        <v>359</v>
      </c>
      <c r="C192" s="55">
        <f>VLOOKUP(B192,OM_SIAFI!A:B,2,0)</f>
        <v>782801</v>
      </c>
      <c r="D192" s="129" t="s">
        <v>104</v>
      </c>
      <c r="E192" s="141">
        <v>0</v>
      </c>
      <c r="F192" s="142">
        <f t="shared" si="2"/>
        <v>0</v>
      </c>
      <c r="G192" s="129">
        <v>3</v>
      </c>
      <c r="H192" s="129" t="s">
        <v>1139</v>
      </c>
      <c r="I192" s="129" t="s">
        <v>1140</v>
      </c>
      <c r="J192" s="129" t="s">
        <v>1084</v>
      </c>
      <c r="K192" s="129"/>
    </row>
    <row r="193" spans="1:11" x14ac:dyDescent="0.2">
      <c r="A193" s="140" t="s">
        <v>1471</v>
      </c>
      <c r="B193" s="55" t="s">
        <v>415</v>
      </c>
      <c r="C193" s="55">
        <f>VLOOKUP(B193,OM_SIAFI!A:B,2,0)</f>
        <v>784800</v>
      </c>
      <c r="D193" s="129" t="s">
        <v>1472</v>
      </c>
      <c r="E193" s="141">
        <v>0</v>
      </c>
      <c r="F193" s="142">
        <f t="shared" si="2"/>
        <v>0</v>
      </c>
      <c r="G193" s="129">
        <v>1</v>
      </c>
      <c r="H193" s="129" t="s">
        <v>1124</v>
      </c>
      <c r="I193" s="129" t="s">
        <v>1125</v>
      </c>
      <c r="J193" s="129" t="s">
        <v>1084</v>
      </c>
      <c r="K193" s="129"/>
    </row>
    <row r="194" spans="1:11" x14ac:dyDescent="0.2">
      <c r="A194" s="140" t="s">
        <v>1473</v>
      </c>
      <c r="B194" s="55" t="s">
        <v>988</v>
      </c>
      <c r="C194" s="55">
        <f>VLOOKUP(B194,OM_SIAFI!A:B,2,0)</f>
        <v>795160</v>
      </c>
      <c r="D194" s="129" t="s">
        <v>1474</v>
      </c>
      <c r="E194" s="141">
        <v>0</v>
      </c>
      <c r="F194" s="142">
        <f t="shared" ref="F194:F257" si="3">E194/(SUM($E$2:$E$282))</f>
        <v>0</v>
      </c>
      <c r="G194" s="129">
        <v>1</v>
      </c>
      <c r="H194" s="129" t="s">
        <v>1082</v>
      </c>
      <c r="I194" s="129" t="s">
        <v>1083</v>
      </c>
      <c r="J194" s="129" t="s">
        <v>1084</v>
      </c>
      <c r="K194" s="129"/>
    </row>
    <row r="195" spans="1:11" x14ac:dyDescent="0.2">
      <c r="A195" s="140" t="s">
        <v>1475</v>
      </c>
      <c r="B195" s="55" t="s">
        <v>987</v>
      </c>
      <c r="C195" s="55">
        <f>VLOOKUP(B195,OM_SIAFI!A:B,2,0)</f>
        <v>795106</v>
      </c>
      <c r="D195" s="129" t="s">
        <v>1476</v>
      </c>
      <c r="E195" s="141">
        <v>0</v>
      </c>
      <c r="F195" s="142">
        <f t="shared" si="3"/>
        <v>0</v>
      </c>
      <c r="G195" s="129">
        <v>2</v>
      </c>
      <c r="H195" s="129" t="s">
        <v>1082</v>
      </c>
      <c r="I195" s="129" t="s">
        <v>1083</v>
      </c>
      <c r="J195" s="129" t="s">
        <v>1084</v>
      </c>
      <c r="K195" s="129"/>
    </row>
    <row r="196" spans="1:11" x14ac:dyDescent="0.2">
      <c r="A196" s="140" t="s">
        <v>1477</v>
      </c>
      <c r="B196" s="55" t="s">
        <v>996</v>
      </c>
      <c r="C196" s="55">
        <f>VLOOKUP(B196,OM_SIAFI!A:B,2,0)</f>
        <v>795700</v>
      </c>
      <c r="D196" s="129" t="s">
        <v>1478</v>
      </c>
      <c r="E196" s="141">
        <v>0</v>
      </c>
      <c r="F196" s="142">
        <f t="shared" si="3"/>
        <v>0</v>
      </c>
      <c r="G196" s="129">
        <v>3</v>
      </c>
      <c r="H196" s="129" t="s">
        <v>1082</v>
      </c>
      <c r="I196" s="129" t="s">
        <v>1083</v>
      </c>
      <c r="J196" s="129" t="s">
        <v>1084</v>
      </c>
      <c r="K196" s="129"/>
    </row>
    <row r="197" spans="1:11" x14ac:dyDescent="0.2">
      <c r="A197" s="140" t="s">
        <v>1479</v>
      </c>
      <c r="B197" s="55" t="s">
        <v>990</v>
      </c>
      <c r="C197" s="55">
        <f>VLOOKUP(B197,OM_SIAFI!A:B,2,0)</f>
        <v>795305</v>
      </c>
      <c r="D197" s="129" t="s">
        <v>1480</v>
      </c>
      <c r="E197" s="141">
        <v>0</v>
      </c>
      <c r="F197" s="142">
        <f t="shared" si="3"/>
        <v>0</v>
      </c>
      <c r="G197" s="129">
        <v>1</v>
      </c>
      <c r="H197" s="129" t="s">
        <v>1082</v>
      </c>
      <c r="I197" s="129" t="s">
        <v>1083</v>
      </c>
      <c r="J197" s="129" t="s">
        <v>1084</v>
      </c>
      <c r="K197" s="129"/>
    </row>
    <row r="198" spans="1:11" x14ac:dyDescent="0.2">
      <c r="A198" s="140" t="s">
        <v>1481</v>
      </c>
      <c r="B198" s="55" t="s">
        <v>991</v>
      </c>
      <c r="C198" s="55">
        <f>VLOOKUP(B198,OM_SIAFI!A:B,2,0)</f>
        <v>795310</v>
      </c>
      <c r="D198" s="129" t="s">
        <v>1482</v>
      </c>
      <c r="E198" s="141">
        <v>0</v>
      </c>
      <c r="F198" s="142">
        <f t="shared" si="3"/>
        <v>0</v>
      </c>
      <c r="G198" s="129">
        <v>1</v>
      </c>
      <c r="H198" s="129" t="s">
        <v>1082</v>
      </c>
      <c r="I198" s="129" t="s">
        <v>1083</v>
      </c>
      <c r="J198" s="129" t="s">
        <v>1084</v>
      </c>
      <c r="K198" s="129"/>
    </row>
    <row r="199" spans="1:11" x14ac:dyDescent="0.2">
      <c r="A199" s="140" t="s">
        <v>1483</v>
      </c>
      <c r="B199" s="55" t="s">
        <v>993</v>
      </c>
      <c r="C199" s="55">
        <f>VLOOKUP(B199,OM_SIAFI!A:B,2,0)</f>
        <v>795340</v>
      </c>
      <c r="D199" s="129" t="s">
        <v>1484</v>
      </c>
      <c r="E199" s="141">
        <v>0</v>
      </c>
      <c r="F199" s="142">
        <f t="shared" si="3"/>
        <v>0</v>
      </c>
      <c r="G199" s="129">
        <v>1</v>
      </c>
      <c r="H199" s="129" t="s">
        <v>1082</v>
      </c>
      <c r="I199" s="129" t="s">
        <v>1083</v>
      </c>
      <c r="J199" s="129" t="s">
        <v>1084</v>
      </c>
      <c r="K199" s="129"/>
    </row>
    <row r="200" spans="1:11" x14ac:dyDescent="0.2">
      <c r="A200" s="140" t="s">
        <v>1485</v>
      </c>
      <c r="B200" s="55" t="s">
        <v>348</v>
      </c>
      <c r="C200" s="55">
        <f>VLOOKUP(B200,OM_SIAFI!A:B,2,0)</f>
        <v>782310</v>
      </c>
      <c r="D200" s="129" t="s">
        <v>1486</v>
      </c>
      <c r="E200" s="141">
        <v>0</v>
      </c>
      <c r="F200" s="142">
        <f t="shared" si="3"/>
        <v>0</v>
      </c>
      <c r="G200" s="129">
        <v>2</v>
      </c>
      <c r="H200" s="129" t="s">
        <v>1139</v>
      </c>
      <c r="I200" s="129" t="s">
        <v>1140</v>
      </c>
      <c r="J200" s="129" t="s">
        <v>1084</v>
      </c>
      <c r="K200" s="129"/>
    </row>
    <row r="201" spans="1:11" x14ac:dyDescent="0.2">
      <c r="A201" s="140" t="s">
        <v>1487</v>
      </c>
      <c r="B201" s="55" t="s">
        <v>328</v>
      </c>
      <c r="C201" s="55">
        <f>VLOOKUP(B201,OM_SIAFI!A:B,2,0)</f>
        <v>781330</v>
      </c>
      <c r="D201" s="129" t="s">
        <v>1488</v>
      </c>
      <c r="E201" s="141">
        <v>0</v>
      </c>
      <c r="F201" s="142">
        <f t="shared" si="3"/>
        <v>0</v>
      </c>
      <c r="G201" s="129">
        <v>3</v>
      </c>
      <c r="H201" s="129" t="s">
        <v>1082</v>
      </c>
      <c r="I201" s="129" t="s">
        <v>1083</v>
      </c>
      <c r="J201" s="129" t="s">
        <v>1084</v>
      </c>
      <c r="K201" s="129"/>
    </row>
    <row r="202" spans="1:11" x14ac:dyDescent="0.2">
      <c r="A202" s="140" t="s">
        <v>1489</v>
      </c>
      <c r="B202" s="55" t="s">
        <v>469</v>
      </c>
      <c r="C202" s="55">
        <f>VLOOKUP(B202,OM_SIAFI!A:B,2,0)</f>
        <v>787320</v>
      </c>
      <c r="D202" s="129" t="s">
        <v>1490</v>
      </c>
      <c r="E202" s="141">
        <v>0</v>
      </c>
      <c r="F202" s="142">
        <f t="shared" si="3"/>
        <v>0</v>
      </c>
      <c r="G202" s="129">
        <v>2</v>
      </c>
      <c r="H202" s="129" t="s">
        <v>1135</v>
      </c>
      <c r="I202" s="129" t="s">
        <v>1136</v>
      </c>
      <c r="J202" s="129" t="s">
        <v>1084</v>
      </c>
      <c r="K202" s="129"/>
    </row>
    <row r="203" spans="1:11" x14ac:dyDescent="0.2">
      <c r="A203" s="140" t="s">
        <v>1491</v>
      </c>
      <c r="B203" s="55" t="s">
        <v>203</v>
      </c>
      <c r="C203" s="55">
        <f>VLOOKUP(B203,OM_SIAFI!A:B,2,0)</f>
        <v>723000</v>
      </c>
      <c r="D203" s="129" t="s">
        <v>1492</v>
      </c>
      <c r="E203" s="141">
        <v>0</v>
      </c>
      <c r="F203" s="142">
        <f t="shared" si="3"/>
        <v>0</v>
      </c>
      <c r="G203" s="129">
        <v>5</v>
      </c>
      <c r="H203" s="129" t="s">
        <v>1082</v>
      </c>
      <c r="I203" s="129" t="s">
        <v>1083</v>
      </c>
      <c r="J203" s="129" t="s">
        <v>1084</v>
      </c>
      <c r="K203" s="129"/>
    </row>
    <row r="204" spans="1:11" x14ac:dyDescent="0.2">
      <c r="A204" s="140" t="s">
        <v>1493</v>
      </c>
      <c r="B204" s="55" t="s">
        <v>576</v>
      </c>
      <c r="C204" s="55">
        <f>VLOOKUP(B204,OM_SIAFI!A:B,2,0)</f>
        <v>791902</v>
      </c>
      <c r="D204" s="129" t="s">
        <v>733</v>
      </c>
      <c r="E204" s="141">
        <v>0</v>
      </c>
      <c r="F204" s="142">
        <f t="shared" si="3"/>
        <v>0</v>
      </c>
      <c r="G204" s="129">
        <v>2</v>
      </c>
      <c r="H204" s="129" t="s">
        <v>1082</v>
      </c>
      <c r="I204" s="129" t="s">
        <v>1083</v>
      </c>
      <c r="J204" s="129" t="s">
        <v>1084</v>
      </c>
      <c r="K204" s="129"/>
    </row>
    <row r="205" spans="1:11" x14ac:dyDescent="0.2">
      <c r="A205" s="140" t="s">
        <v>1494</v>
      </c>
      <c r="B205" s="55" t="s">
        <v>821</v>
      </c>
      <c r="C205" s="55">
        <f>VLOOKUP(B205,OM_SIAFI!A:B,2,0)</f>
        <v>771220</v>
      </c>
      <c r="D205" s="129" t="s">
        <v>1495</v>
      </c>
      <c r="E205" s="141">
        <v>0</v>
      </c>
      <c r="F205" s="142">
        <f t="shared" si="3"/>
        <v>0</v>
      </c>
      <c r="G205" s="129">
        <v>1</v>
      </c>
      <c r="H205" s="129" t="s">
        <v>1082</v>
      </c>
      <c r="I205" s="129" t="s">
        <v>1083</v>
      </c>
      <c r="J205" s="129" t="s">
        <v>1084</v>
      </c>
      <c r="K205" s="129"/>
    </row>
    <row r="206" spans="1:11" x14ac:dyDescent="0.2">
      <c r="A206" s="140" t="s">
        <v>1496</v>
      </c>
      <c r="B206" s="55" t="s">
        <v>313</v>
      </c>
      <c r="C206" s="55">
        <f>VLOOKUP(B206,OM_SIAFI!A:B,2,0)</f>
        <v>780021</v>
      </c>
      <c r="D206" s="129" t="s">
        <v>1497</v>
      </c>
      <c r="E206" s="141">
        <v>0</v>
      </c>
      <c r="F206" s="142">
        <f t="shared" si="3"/>
        <v>0</v>
      </c>
      <c r="G206" s="129">
        <v>2</v>
      </c>
      <c r="H206" s="129" t="s">
        <v>1082</v>
      </c>
      <c r="I206" s="129" t="s">
        <v>1083</v>
      </c>
      <c r="J206" s="129" t="s">
        <v>1084</v>
      </c>
      <c r="K206" s="129"/>
    </row>
    <row r="207" spans="1:11" x14ac:dyDescent="0.2">
      <c r="A207" s="140" t="s">
        <v>1498</v>
      </c>
      <c r="B207" s="55" t="s">
        <v>249</v>
      </c>
      <c r="C207" s="55">
        <f>VLOOKUP(B207,OM_SIAFI!A:B,2,0)</f>
        <v>751213</v>
      </c>
      <c r="D207" s="129" t="s">
        <v>634</v>
      </c>
      <c r="E207" s="141">
        <v>0</v>
      </c>
      <c r="F207" s="142">
        <f t="shared" si="3"/>
        <v>0</v>
      </c>
      <c r="G207" s="129">
        <v>1</v>
      </c>
      <c r="H207" s="129" t="s">
        <v>1082</v>
      </c>
      <c r="I207" s="129" t="s">
        <v>1083</v>
      </c>
      <c r="J207" s="129" t="s">
        <v>1084</v>
      </c>
      <c r="K207" s="129"/>
    </row>
    <row r="208" spans="1:11" x14ac:dyDescent="0.2">
      <c r="A208" s="140" t="s">
        <v>1499</v>
      </c>
      <c r="B208" s="55" t="s">
        <v>933</v>
      </c>
      <c r="C208" s="55">
        <f>VLOOKUP(B208,OM_SIAFI!A:B,2,0)</f>
        <v>788510</v>
      </c>
      <c r="D208" s="129" t="s">
        <v>1500</v>
      </c>
      <c r="E208" s="141">
        <v>0</v>
      </c>
      <c r="F208" s="142">
        <f t="shared" si="3"/>
        <v>0</v>
      </c>
      <c r="G208" s="129">
        <v>1</v>
      </c>
      <c r="H208" s="129" t="s">
        <v>1119</v>
      </c>
      <c r="I208" s="129" t="s">
        <v>1120</v>
      </c>
      <c r="J208" s="129" t="s">
        <v>1084</v>
      </c>
      <c r="K208" s="129"/>
    </row>
    <row r="209" spans="1:11" x14ac:dyDescent="0.2">
      <c r="A209" s="140" t="s">
        <v>1501</v>
      </c>
      <c r="B209" s="55" t="s">
        <v>409</v>
      </c>
      <c r="C209" s="55">
        <f>VLOOKUP(B209,OM_SIAFI!A:B,2,0)</f>
        <v>784510</v>
      </c>
      <c r="D209" s="129" t="s">
        <v>1502</v>
      </c>
      <c r="E209" s="141">
        <v>0</v>
      </c>
      <c r="F209" s="142">
        <f t="shared" si="3"/>
        <v>0</v>
      </c>
      <c r="G209" s="129">
        <v>1</v>
      </c>
      <c r="H209" s="129" t="s">
        <v>1124</v>
      </c>
      <c r="I209" s="129" t="s">
        <v>1125</v>
      </c>
      <c r="J209" s="129" t="s">
        <v>1084</v>
      </c>
      <c r="K209" s="129"/>
    </row>
    <row r="210" spans="1:11" x14ac:dyDescent="0.2">
      <c r="A210" s="140" t="s">
        <v>1503</v>
      </c>
      <c r="B210" s="55" t="s">
        <v>911</v>
      </c>
      <c r="C210" s="55">
        <f>VLOOKUP(B210,OM_SIAFI!A:B,2,0)</f>
        <v>786510</v>
      </c>
      <c r="D210" s="129" t="s">
        <v>1504</v>
      </c>
      <c r="E210" s="141">
        <v>0</v>
      </c>
      <c r="F210" s="142">
        <f t="shared" si="3"/>
        <v>0</v>
      </c>
      <c r="G210" s="129">
        <v>1</v>
      </c>
      <c r="H210" s="129" t="s">
        <v>1102</v>
      </c>
      <c r="I210" s="129" t="s">
        <v>1103</v>
      </c>
      <c r="J210" s="129" t="s">
        <v>1084</v>
      </c>
      <c r="K210" s="129"/>
    </row>
    <row r="211" spans="1:11" x14ac:dyDescent="0.2">
      <c r="A211" s="140" t="s">
        <v>1505</v>
      </c>
      <c r="B211" s="55" t="s">
        <v>548</v>
      </c>
      <c r="C211" s="55">
        <f>VLOOKUP(B211,OM_SIAFI!A:B,2,0)</f>
        <v>791590</v>
      </c>
      <c r="D211" s="129" t="s">
        <v>1506</v>
      </c>
      <c r="E211" s="141">
        <v>0</v>
      </c>
      <c r="F211" s="142">
        <f t="shared" si="3"/>
        <v>0</v>
      </c>
      <c r="G211" s="129">
        <v>3</v>
      </c>
      <c r="H211" s="129" t="s">
        <v>1082</v>
      </c>
      <c r="I211" s="129" t="s">
        <v>1083</v>
      </c>
      <c r="J211" s="129" t="s">
        <v>1084</v>
      </c>
      <c r="K211" s="129"/>
    </row>
    <row r="212" spans="1:11" x14ac:dyDescent="0.2">
      <c r="A212" s="140" t="s">
        <v>1507</v>
      </c>
      <c r="B212" s="55" t="s">
        <v>305</v>
      </c>
      <c r="C212" s="55">
        <f>VLOOKUP(B212,OM_SIAFI!A:B,2,0)</f>
        <v>772100</v>
      </c>
      <c r="D212" s="129" t="s">
        <v>1508</v>
      </c>
      <c r="E212" s="141">
        <v>0</v>
      </c>
      <c r="F212" s="142">
        <f t="shared" si="3"/>
        <v>0</v>
      </c>
      <c r="G212" s="129">
        <v>1</v>
      </c>
      <c r="H212" s="129" t="s">
        <v>1082</v>
      </c>
      <c r="I212" s="129" t="s">
        <v>1083</v>
      </c>
      <c r="J212" s="129" t="s">
        <v>1084</v>
      </c>
      <c r="K212" s="129"/>
    </row>
    <row r="213" spans="1:11" x14ac:dyDescent="0.2">
      <c r="A213" s="140" t="s">
        <v>1509</v>
      </c>
      <c r="B213" s="55" t="s">
        <v>915</v>
      </c>
      <c r="C213" s="55">
        <f>VLOOKUP(B213,OM_SIAFI!A:B,2,0)</f>
        <v>786810</v>
      </c>
      <c r="D213" s="129" t="s">
        <v>1510</v>
      </c>
      <c r="E213" s="141">
        <v>0</v>
      </c>
      <c r="F213" s="142">
        <f t="shared" si="3"/>
        <v>0</v>
      </c>
      <c r="G213" s="129">
        <v>2</v>
      </c>
      <c r="H213" s="129" t="s">
        <v>1102</v>
      </c>
      <c r="I213" s="129" t="s">
        <v>1103</v>
      </c>
      <c r="J213" s="129" t="s">
        <v>1084</v>
      </c>
      <c r="K213" s="129"/>
    </row>
    <row r="214" spans="1:11" x14ac:dyDescent="0.2">
      <c r="A214" s="140" t="s">
        <v>1511</v>
      </c>
      <c r="B214" s="55" t="s">
        <v>936</v>
      </c>
      <c r="C214" s="55">
        <f>VLOOKUP(B214,OM_SIAFI!A:B,2,0)</f>
        <v>788820</v>
      </c>
      <c r="D214" s="129" t="s">
        <v>1512</v>
      </c>
      <c r="E214" s="141">
        <v>0</v>
      </c>
      <c r="F214" s="142">
        <f t="shared" si="3"/>
        <v>0</v>
      </c>
      <c r="G214" s="129">
        <v>1</v>
      </c>
      <c r="H214" s="129" t="s">
        <v>1119</v>
      </c>
      <c r="I214" s="129" t="s">
        <v>1120</v>
      </c>
      <c r="J214" s="129" t="s">
        <v>1084</v>
      </c>
      <c r="K214" s="129"/>
    </row>
    <row r="215" spans="1:11" x14ac:dyDescent="0.2">
      <c r="A215" s="140" t="s">
        <v>1513</v>
      </c>
      <c r="B215" s="55" t="s">
        <v>869</v>
      </c>
      <c r="C215" s="55">
        <f>VLOOKUP(B215,OM_SIAFI!A:B,2,0)</f>
        <v>783810</v>
      </c>
      <c r="D215" s="129" t="s">
        <v>1514</v>
      </c>
      <c r="E215" s="141">
        <v>0</v>
      </c>
      <c r="F215" s="142">
        <f t="shared" si="3"/>
        <v>0</v>
      </c>
      <c r="G215" s="129">
        <v>1</v>
      </c>
      <c r="H215" s="129" t="s">
        <v>1180</v>
      </c>
      <c r="I215" s="129" t="s">
        <v>1181</v>
      </c>
      <c r="J215" s="129" t="s">
        <v>1084</v>
      </c>
      <c r="K215" s="129"/>
    </row>
    <row r="216" spans="1:11" x14ac:dyDescent="0.2">
      <c r="A216" s="140" t="s">
        <v>1515</v>
      </c>
      <c r="B216" s="55" t="s">
        <v>896</v>
      </c>
      <c r="C216" s="55">
        <f>VLOOKUP(B216,OM_SIAFI!A:B,2,0)</f>
        <v>785810</v>
      </c>
      <c r="D216" s="129" t="s">
        <v>1516</v>
      </c>
      <c r="E216" s="141">
        <v>0</v>
      </c>
      <c r="F216" s="142">
        <f t="shared" si="3"/>
        <v>0</v>
      </c>
      <c r="G216" s="129">
        <v>3</v>
      </c>
      <c r="H216" s="129" t="s">
        <v>1153</v>
      </c>
      <c r="I216" s="129" t="s">
        <v>1154</v>
      </c>
      <c r="J216" s="129" t="s">
        <v>1084</v>
      </c>
      <c r="K216" s="129"/>
    </row>
    <row r="217" spans="1:11" x14ac:dyDescent="0.2">
      <c r="A217" s="140" t="s">
        <v>1517</v>
      </c>
      <c r="B217" s="55" t="s">
        <v>577</v>
      </c>
      <c r="C217" s="55">
        <f>VLOOKUP(B217,OM_SIAFI!A:B,2,0)</f>
        <v>791904</v>
      </c>
      <c r="D217" s="129" t="s">
        <v>1518</v>
      </c>
      <c r="E217" s="141">
        <v>0</v>
      </c>
      <c r="F217" s="142">
        <f t="shared" si="3"/>
        <v>0</v>
      </c>
      <c r="G217" s="129">
        <v>1</v>
      </c>
      <c r="H217" s="129" t="s">
        <v>1082</v>
      </c>
      <c r="I217" s="129" t="s">
        <v>1083</v>
      </c>
      <c r="J217" s="129" t="s">
        <v>1084</v>
      </c>
      <c r="K217" s="129"/>
    </row>
    <row r="218" spans="1:11" x14ac:dyDescent="0.2">
      <c r="A218" s="140" t="s">
        <v>1519</v>
      </c>
      <c r="B218" s="55" t="s">
        <v>232</v>
      </c>
      <c r="C218" s="55">
        <f>VLOOKUP(B218,OM_SIAFI!A:B,2,0)</f>
        <v>744021</v>
      </c>
      <c r="D218" s="129" t="s">
        <v>1520</v>
      </c>
      <c r="E218" s="141">
        <v>0</v>
      </c>
      <c r="F218" s="142">
        <f t="shared" si="3"/>
        <v>0</v>
      </c>
      <c r="G218" s="129">
        <v>3</v>
      </c>
      <c r="H218" s="129" t="s">
        <v>1082</v>
      </c>
      <c r="I218" s="129" t="s">
        <v>1083</v>
      </c>
      <c r="J218" s="129" t="s">
        <v>1084</v>
      </c>
      <c r="K218" s="129"/>
    </row>
    <row r="219" spans="1:11" x14ac:dyDescent="0.2">
      <c r="A219" s="140" t="s">
        <v>1521</v>
      </c>
      <c r="B219" s="55" t="s">
        <v>302</v>
      </c>
      <c r="C219" s="55">
        <f>VLOOKUP(B219,OM_SIAFI!A:B,2,0)</f>
        <v>771300</v>
      </c>
      <c r="D219" s="129" t="s">
        <v>1522</v>
      </c>
      <c r="E219" s="141">
        <v>0</v>
      </c>
      <c r="F219" s="142">
        <f t="shared" si="3"/>
        <v>0</v>
      </c>
      <c r="G219" s="129">
        <v>1</v>
      </c>
      <c r="H219" s="129" t="s">
        <v>1082</v>
      </c>
      <c r="I219" s="129" t="s">
        <v>1083</v>
      </c>
      <c r="J219" s="129" t="s">
        <v>1084</v>
      </c>
      <c r="K219" s="129"/>
    </row>
    <row r="220" spans="1:11" x14ac:dyDescent="0.2">
      <c r="A220" s="140" t="s">
        <v>1523</v>
      </c>
      <c r="B220" s="55" t="s">
        <v>201</v>
      </c>
      <c r="C220" s="55">
        <f>VLOOKUP(B220,OM_SIAFI!A:B,2,0)</f>
        <v>720320</v>
      </c>
      <c r="D220" s="129" t="s">
        <v>614</v>
      </c>
      <c r="E220" s="141">
        <v>0</v>
      </c>
      <c r="F220" s="142">
        <f t="shared" si="3"/>
        <v>0</v>
      </c>
      <c r="G220" s="129">
        <v>2</v>
      </c>
      <c r="H220" s="129" t="s">
        <v>1082</v>
      </c>
      <c r="I220" s="129" t="s">
        <v>1083</v>
      </c>
      <c r="J220" s="129" t="s">
        <v>1084</v>
      </c>
      <c r="K220" s="129"/>
    </row>
    <row r="221" spans="1:11" x14ac:dyDescent="0.2">
      <c r="A221" s="140" t="s">
        <v>1524</v>
      </c>
      <c r="B221" s="55" t="s">
        <v>798</v>
      </c>
      <c r="C221" s="55">
        <f>VLOOKUP(B221,OM_SIAFI!A:B,2,0)</f>
        <v>740014</v>
      </c>
      <c r="D221" s="129" t="s">
        <v>1525</v>
      </c>
      <c r="E221" s="141">
        <v>0</v>
      </c>
      <c r="F221" s="142">
        <f t="shared" si="3"/>
        <v>0</v>
      </c>
      <c r="G221" s="129">
        <v>1</v>
      </c>
      <c r="H221" s="129" t="s">
        <v>1082</v>
      </c>
      <c r="I221" s="129" t="s">
        <v>1083</v>
      </c>
      <c r="J221" s="129" t="s">
        <v>1084</v>
      </c>
      <c r="K221" s="129"/>
    </row>
    <row r="222" spans="1:11" x14ac:dyDescent="0.2">
      <c r="A222" s="140" t="s">
        <v>1526</v>
      </c>
      <c r="B222" s="55" t="s">
        <v>273</v>
      </c>
      <c r="C222" s="55">
        <f>VLOOKUP(B222,OM_SIAFI!A:B,2,0)</f>
        <v>765700</v>
      </c>
      <c r="D222" s="129" t="s">
        <v>1527</v>
      </c>
      <c r="E222" s="141">
        <v>0</v>
      </c>
      <c r="F222" s="142">
        <f t="shared" si="3"/>
        <v>0</v>
      </c>
      <c r="G222" s="129">
        <v>1</v>
      </c>
      <c r="H222" s="129" t="s">
        <v>1082</v>
      </c>
      <c r="I222" s="129" t="s">
        <v>1083</v>
      </c>
      <c r="J222" s="129" t="s">
        <v>1084</v>
      </c>
      <c r="K222" s="129"/>
    </row>
    <row r="223" spans="1:11" x14ac:dyDescent="0.2">
      <c r="A223" s="140" t="s">
        <v>1528</v>
      </c>
      <c r="B223" s="55" t="s">
        <v>792</v>
      </c>
      <c r="C223" s="55">
        <f>VLOOKUP(B223,OM_SIAFI!A:B,2,0)</f>
        <v>731040</v>
      </c>
      <c r="D223" s="129" t="s">
        <v>1529</v>
      </c>
      <c r="E223" s="141">
        <v>0</v>
      </c>
      <c r="F223" s="142">
        <f t="shared" si="3"/>
        <v>0</v>
      </c>
      <c r="G223" s="129">
        <v>1</v>
      </c>
      <c r="H223" s="129" t="s">
        <v>1082</v>
      </c>
      <c r="I223" s="129" t="s">
        <v>1083</v>
      </c>
      <c r="J223" s="129" t="s">
        <v>1084</v>
      </c>
      <c r="K223" s="129"/>
    </row>
    <row r="224" spans="1:11" x14ac:dyDescent="0.2">
      <c r="A224" s="140" t="s">
        <v>1530</v>
      </c>
      <c r="B224" s="55" t="s">
        <v>921</v>
      </c>
      <c r="C224" s="55">
        <f>VLOOKUP(B224,OM_SIAFI!A:B,2,0)</f>
        <v>788100</v>
      </c>
      <c r="D224" s="129" t="s">
        <v>707</v>
      </c>
      <c r="E224" s="141">
        <v>0</v>
      </c>
      <c r="F224" s="142">
        <f t="shared" si="3"/>
        <v>0</v>
      </c>
      <c r="G224" s="129">
        <v>1</v>
      </c>
      <c r="H224" s="129" t="s">
        <v>1119</v>
      </c>
      <c r="I224" s="129" t="s">
        <v>1120</v>
      </c>
      <c r="J224" s="129" t="s">
        <v>1084</v>
      </c>
      <c r="K224" s="129"/>
    </row>
    <row r="225" spans="1:11" x14ac:dyDescent="0.2">
      <c r="A225" s="140" t="s">
        <v>1531</v>
      </c>
      <c r="B225" s="55" t="s">
        <v>984</v>
      </c>
      <c r="C225" s="55">
        <f>VLOOKUP(B225,OM_SIAFI!A:B,2,0)</f>
        <v>795000</v>
      </c>
      <c r="D225" s="129" t="s">
        <v>1532</v>
      </c>
      <c r="E225" s="141">
        <v>0</v>
      </c>
      <c r="F225" s="142">
        <f t="shared" si="3"/>
        <v>0</v>
      </c>
      <c r="G225" s="129">
        <v>4</v>
      </c>
      <c r="H225" s="129" t="s">
        <v>1082</v>
      </c>
      <c r="I225" s="129" t="s">
        <v>1083</v>
      </c>
      <c r="J225" s="129" t="s">
        <v>1084</v>
      </c>
      <c r="K225" s="129"/>
    </row>
    <row r="226" spans="1:11" x14ac:dyDescent="0.2">
      <c r="A226" s="140" t="s">
        <v>1533</v>
      </c>
      <c r="B226" s="55" t="s">
        <v>959</v>
      </c>
      <c r="C226" s="55">
        <f>VLOOKUP(B226,OM_SIAFI!A:B,2,0)</f>
        <v>791500</v>
      </c>
      <c r="D226" s="129" t="s">
        <v>1534</v>
      </c>
      <c r="E226" s="141">
        <v>0</v>
      </c>
      <c r="F226" s="142">
        <f t="shared" si="3"/>
        <v>0</v>
      </c>
      <c r="G226" s="129">
        <v>3</v>
      </c>
      <c r="H226" s="129" t="s">
        <v>1082</v>
      </c>
      <c r="I226" s="129" t="s">
        <v>1083</v>
      </c>
      <c r="J226" s="129" t="s">
        <v>1084</v>
      </c>
      <c r="K226" s="129"/>
    </row>
    <row r="227" spans="1:11" x14ac:dyDescent="0.2">
      <c r="A227" s="140" t="s">
        <v>1535</v>
      </c>
      <c r="B227" s="55" t="s">
        <v>964</v>
      </c>
      <c r="C227" s="55">
        <f>VLOOKUP(B227,OM_SIAFI!A:B,2,0)</f>
        <v>791600</v>
      </c>
      <c r="D227" s="129" t="s">
        <v>1536</v>
      </c>
      <c r="E227" s="141">
        <v>0</v>
      </c>
      <c r="F227" s="142">
        <f t="shared" si="3"/>
        <v>0</v>
      </c>
      <c r="G227" s="129">
        <v>1</v>
      </c>
      <c r="H227" s="129" t="s">
        <v>1082</v>
      </c>
      <c r="I227" s="129" t="s">
        <v>1083</v>
      </c>
      <c r="J227" s="129" t="s">
        <v>1084</v>
      </c>
      <c r="K227" s="129"/>
    </row>
    <row r="228" spans="1:11" x14ac:dyDescent="0.2">
      <c r="A228" s="140" t="s">
        <v>1537</v>
      </c>
      <c r="B228" s="55" t="s">
        <v>989</v>
      </c>
      <c r="C228" s="55">
        <f>VLOOKUP(B228,OM_SIAFI!A:B,2,0)</f>
        <v>795300</v>
      </c>
      <c r="D228" s="129" t="s">
        <v>1538</v>
      </c>
      <c r="E228" s="141">
        <v>0</v>
      </c>
      <c r="F228" s="142">
        <f t="shared" si="3"/>
        <v>0</v>
      </c>
      <c r="G228" s="129">
        <v>2</v>
      </c>
      <c r="H228" s="129" t="s">
        <v>1082</v>
      </c>
      <c r="I228" s="129" t="s">
        <v>1083</v>
      </c>
      <c r="J228" s="129" t="s">
        <v>1084</v>
      </c>
      <c r="K228" s="129"/>
    </row>
    <row r="229" spans="1:11" x14ac:dyDescent="0.2">
      <c r="A229" s="140" t="s">
        <v>1539</v>
      </c>
      <c r="B229" s="55" t="s">
        <v>977</v>
      </c>
      <c r="C229" s="55">
        <f>VLOOKUP(B229,OM_SIAFI!A:B,2,0)</f>
        <v>791660</v>
      </c>
      <c r="D229" s="129" t="s">
        <v>1540</v>
      </c>
      <c r="E229" s="141">
        <v>0</v>
      </c>
      <c r="F229" s="142">
        <f t="shared" si="3"/>
        <v>0</v>
      </c>
      <c r="G229" s="129">
        <v>1</v>
      </c>
      <c r="H229" s="129" t="s">
        <v>1082</v>
      </c>
      <c r="I229" s="129" t="s">
        <v>1083</v>
      </c>
      <c r="J229" s="129" t="s">
        <v>1084</v>
      </c>
      <c r="K229" s="129"/>
    </row>
    <row r="230" spans="1:11" x14ac:dyDescent="0.2">
      <c r="A230" s="140" t="s">
        <v>1541</v>
      </c>
      <c r="B230" s="55" t="s">
        <v>967</v>
      </c>
      <c r="C230" s="55">
        <f>VLOOKUP(B230,OM_SIAFI!A:B,2,0)</f>
        <v>791610</v>
      </c>
      <c r="D230" s="129" t="s">
        <v>1542</v>
      </c>
      <c r="E230" s="141">
        <v>0</v>
      </c>
      <c r="F230" s="142">
        <f t="shared" si="3"/>
        <v>0</v>
      </c>
      <c r="G230" s="129">
        <v>1</v>
      </c>
      <c r="H230" s="129" t="s">
        <v>1082</v>
      </c>
      <c r="I230" s="129" t="s">
        <v>1083</v>
      </c>
      <c r="J230" s="129" t="s">
        <v>1084</v>
      </c>
      <c r="K230" s="129"/>
    </row>
    <row r="231" spans="1:11" x14ac:dyDescent="0.2">
      <c r="A231" s="140" t="s">
        <v>1543</v>
      </c>
      <c r="B231" s="55" t="s">
        <v>1646</v>
      </c>
      <c r="C231" s="55">
        <f>VLOOKUP(B231,OM_SIAFI!A:B,2,0)</f>
        <v>786000</v>
      </c>
      <c r="D231" s="129" t="s">
        <v>1544</v>
      </c>
      <c r="E231" s="141">
        <v>0</v>
      </c>
      <c r="F231" s="142">
        <f t="shared" si="3"/>
        <v>0</v>
      </c>
      <c r="G231" s="129">
        <v>1</v>
      </c>
      <c r="H231" s="129" t="s">
        <v>1102</v>
      </c>
      <c r="I231" s="129" t="s">
        <v>1103</v>
      </c>
      <c r="J231" s="129" t="s">
        <v>1084</v>
      </c>
      <c r="K231" s="129"/>
    </row>
    <row r="232" spans="1:11" x14ac:dyDescent="0.2">
      <c r="A232" s="140" t="s">
        <v>1545</v>
      </c>
      <c r="B232" s="55" t="s">
        <v>856</v>
      </c>
      <c r="C232" s="55">
        <f>VLOOKUP(B232,OM_SIAFI!A:B,2,0)</f>
        <v>783100</v>
      </c>
      <c r="D232" s="129" t="s">
        <v>1546</v>
      </c>
      <c r="E232" s="141">
        <v>0</v>
      </c>
      <c r="F232" s="142">
        <f t="shared" si="3"/>
        <v>0</v>
      </c>
      <c r="G232" s="129">
        <v>1</v>
      </c>
      <c r="H232" s="129" t="s">
        <v>1180</v>
      </c>
      <c r="I232" s="129" t="s">
        <v>1181</v>
      </c>
      <c r="J232" s="129" t="s">
        <v>1084</v>
      </c>
      <c r="K232" s="129"/>
    </row>
    <row r="233" spans="1:11" x14ac:dyDescent="0.2">
      <c r="A233" s="140" t="s">
        <v>1547</v>
      </c>
      <c r="B233" s="55" t="s">
        <v>871</v>
      </c>
      <c r="C233" s="55">
        <f>VLOOKUP(B233,OM_SIAFI!A:B,2,0)</f>
        <v>784110</v>
      </c>
      <c r="D233" s="129" t="s">
        <v>1548</v>
      </c>
      <c r="E233" s="141">
        <v>0</v>
      </c>
      <c r="F233" s="142">
        <f t="shared" si="3"/>
        <v>0</v>
      </c>
      <c r="G233" s="129">
        <v>1</v>
      </c>
      <c r="H233" s="129" t="s">
        <v>1124</v>
      </c>
      <c r="I233" s="129" t="s">
        <v>1125</v>
      </c>
      <c r="J233" s="129" t="s">
        <v>1084</v>
      </c>
      <c r="K233" s="129"/>
    </row>
    <row r="234" spans="1:11" x14ac:dyDescent="0.2">
      <c r="A234" s="140" t="s">
        <v>1549</v>
      </c>
      <c r="B234" s="55" t="s">
        <v>885</v>
      </c>
      <c r="C234" s="55">
        <f>VLOOKUP(B234,OM_SIAFI!A:B,2,0)</f>
        <v>785100</v>
      </c>
      <c r="D234" s="129" t="s">
        <v>1550</v>
      </c>
      <c r="E234" s="141">
        <v>0</v>
      </c>
      <c r="F234" s="142">
        <f t="shared" si="3"/>
        <v>0</v>
      </c>
      <c r="G234" s="129">
        <v>3</v>
      </c>
      <c r="H234" s="129" t="s">
        <v>1153</v>
      </c>
      <c r="I234" s="129" t="s">
        <v>1154</v>
      </c>
      <c r="J234" s="129" t="s">
        <v>1084</v>
      </c>
      <c r="K234" s="129"/>
    </row>
    <row r="235" spans="1:11" x14ac:dyDescent="0.2">
      <c r="A235" s="140" t="s">
        <v>1551</v>
      </c>
      <c r="B235" s="55" t="s">
        <v>938</v>
      </c>
      <c r="C235" s="55">
        <f>VLOOKUP(B235,OM_SIAFI!A:B,2,0)</f>
        <v>789101</v>
      </c>
      <c r="D235" s="129" t="s">
        <v>1552</v>
      </c>
      <c r="E235" s="141">
        <v>0</v>
      </c>
      <c r="F235" s="142">
        <f t="shared" si="3"/>
        <v>0</v>
      </c>
      <c r="G235" s="129">
        <v>1</v>
      </c>
      <c r="H235" s="129" t="s">
        <v>1163</v>
      </c>
      <c r="I235" s="129" t="s">
        <v>1164</v>
      </c>
      <c r="J235" s="129" t="s">
        <v>1084</v>
      </c>
      <c r="K235" s="129"/>
    </row>
    <row r="236" spans="1:11" x14ac:dyDescent="0.2">
      <c r="A236" s="140" t="s">
        <v>1553</v>
      </c>
      <c r="B236" s="55" t="s">
        <v>206</v>
      </c>
      <c r="C236" s="55">
        <f>VLOOKUP(B236,OM_SIAFI!A:B,2,0)</f>
        <v>731000</v>
      </c>
      <c r="D236" s="129" t="s">
        <v>24</v>
      </c>
      <c r="E236" s="141">
        <v>0</v>
      </c>
      <c r="F236" s="142">
        <f t="shared" si="3"/>
        <v>0</v>
      </c>
      <c r="G236" s="129">
        <v>1</v>
      </c>
      <c r="H236" s="129" t="s">
        <v>1082</v>
      </c>
      <c r="I236" s="129" t="s">
        <v>1083</v>
      </c>
      <c r="J236" s="129" t="s">
        <v>1084</v>
      </c>
      <c r="K236" s="129"/>
    </row>
    <row r="237" spans="1:11" x14ac:dyDescent="0.2">
      <c r="A237" s="140" t="s">
        <v>1554</v>
      </c>
      <c r="B237" s="55" t="s">
        <v>796</v>
      </c>
      <c r="C237" s="55">
        <f>VLOOKUP(B237,OM_SIAFI!A:B,2,0)</f>
        <v>732000</v>
      </c>
      <c r="D237" s="129" t="s">
        <v>618</v>
      </c>
      <c r="E237" s="141">
        <v>0</v>
      </c>
      <c r="F237" s="142">
        <f t="shared" si="3"/>
        <v>0</v>
      </c>
      <c r="G237" s="129">
        <v>2</v>
      </c>
      <c r="H237" s="129" t="s">
        <v>1082</v>
      </c>
      <c r="I237" s="129" t="s">
        <v>1083</v>
      </c>
      <c r="J237" s="129" t="s">
        <v>1084</v>
      </c>
      <c r="K237" s="129"/>
    </row>
    <row r="238" spans="1:11" x14ac:dyDescent="0.2">
      <c r="A238" s="140" t="s">
        <v>1555</v>
      </c>
      <c r="B238" s="55" t="s">
        <v>946</v>
      </c>
      <c r="C238" s="55">
        <f>VLOOKUP(B238,OM_SIAFI!A:B,2,0)</f>
        <v>791000</v>
      </c>
      <c r="D238" s="129" t="s">
        <v>715</v>
      </c>
      <c r="E238" s="141">
        <v>0</v>
      </c>
      <c r="F238" s="142">
        <f t="shared" si="3"/>
        <v>0</v>
      </c>
      <c r="G238" s="129">
        <v>3</v>
      </c>
      <c r="H238" s="129" t="s">
        <v>1082</v>
      </c>
      <c r="I238" s="129" t="s">
        <v>1083</v>
      </c>
      <c r="J238" s="129" t="s">
        <v>1084</v>
      </c>
      <c r="K238" s="129"/>
    </row>
    <row r="239" spans="1:11" x14ac:dyDescent="0.2">
      <c r="A239" s="140" t="s">
        <v>1556</v>
      </c>
      <c r="B239" s="55" t="s">
        <v>204</v>
      </c>
      <c r="C239" s="55">
        <f>VLOOKUP(B239,OM_SIAFI!A:B,2,0)</f>
        <v>730000</v>
      </c>
      <c r="D239" s="129" t="s">
        <v>617</v>
      </c>
      <c r="E239" s="141">
        <v>0</v>
      </c>
      <c r="F239" s="142">
        <f t="shared" si="3"/>
        <v>0</v>
      </c>
      <c r="G239" s="129">
        <v>4</v>
      </c>
      <c r="H239" s="129" t="s">
        <v>1082</v>
      </c>
      <c r="I239" s="129" t="s">
        <v>1083</v>
      </c>
      <c r="J239" s="129" t="s">
        <v>1084</v>
      </c>
      <c r="K239" s="129"/>
    </row>
    <row r="240" spans="1:11" x14ac:dyDescent="0.2">
      <c r="A240" s="140" t="s">
        <v>1557</v>
      </c>
      <c r="B240" s="55" t="s">
        <v>189</v>
      </c>
      <c r="C240" s="55">
        <f>VLOOKUP(B240,OM_SIAFI!A:B,2,0)</f>
        <v>713000</v>
      </c>
      <c r="D240" s="129" t="s">
        <v>1558</v>
      </c>
      <c r="E240" s="141">
        <v>0</v>
      </c>
      <c r="F240" s="142">
        <f t="shared" si="3"/>
        <v>0</v>
      </c>
      <c r="G240" s="129">
        <v>1</v>
      </c>
      <c r="H240" s="129" t="s">
        <v>1082</v>
      </c>
      <c r="I240" s="129" t="s">
        <v>1083</v>
      </c>
      <c r="J240" s="129" t="s">
        <v>1084</v>
      </c>
      <c r="K240" s="129"/>
    </row>
    <row r="241" spans="1:11" x14ac:dyDescent="0.2">
      <c r="A241" s="140" t="s">
        <v>1559</v>
      </c>
      <c r="B241" s="55" t="s">
        <v>218</v>
      </c>
      <c r="C241" s="55">
        <f>VLOOKUP(B241,OM_SIAFI!A:B,2,0)</f>
        <v>740002</v>
      </c>
      <c r="D241" s="129" t="s">
        <v>1560</v>
      </c>
      <c r="E241" s="141">
        <v>0</v>
      </c>
      <c r="F241" s="142">
        <f t="shared" si="3"/>
        <v>0</v>
      </c>
      <c r="G241" s="129">
        <v>1</v>
      </c>
      <c r="H241" s="129" t="s">
        <v>1082</v>
      </c>
      <c r="I241" s="129" t="s">
        <v>1083</v>
      </c>
      <c r="J241" s="129" t="s">
        <v>1084</v>
      </c>
      <c r="K241" s="129"/>
    </row>
    <row r="242" spans="1:11" x14ac:dyDescent="0.2">
      <c r="A242" s="140" t="s">
        <v>1561</v>
      </c>
      <c r="B242" s="55" t="s">
        <v>824</v>
      </c>
      <c r="C242" s="55">
        <f>VLOOKUP(B242,OM_SIAFI!A:B,2,0)</f>
        <v>771260</v>
      </c>
      <c r="D242" s="129" t="s">
        <v>1562</v>
      </c>
      <c r="E242" s="141">
        <v>0</v>
      </c>
      <c r="F242" s="142">
        <f t="shared" si="3"/>
        <v>0</v>
      </c>
      <c r="G242" s="129">
        <v>1</v>
      </c>
      <c r="H242" s="129" t="s">
        <v>1082</v>
      </c>
      <c r="I242" s="129" t="s">
        <v>1083</v>
      </c>
      <c r="J242" s="129" t="s">
        <v>1084</v>
      </c>
      <c r="K242" s="129"/>
    </row>
    <row r="243" spans="1:11" x14ac:dyDescent="0.2">
      <c r="A243" s="140" t="s">
        <v>1563</v>
      </c>
      <c r="B243" s="55" t="s">
        <v>823</v>
      </c>
      <c r="C243" s="55">
        <f>VLOOKUP(B243,OM_SIAFI!A:B,2,0)</f>
        <v>771250</v>
      </c>
      <c r="D243" s="129" t="s">
        <v>1564</v>
      </c>
      <c r="E243" s="141">
        <v>0</v>
      </c>
      <c r="F243" s="142">
        <f t="shared" si="3"/>
        <v>0</v>
      </c>
      <c r="G243" s="129">
        <v>2</v>
      </c>
      <c r="H243" s="129" t="s">
        <v>1082</v>
      </c>
      <c r="I243" s="129" t="s">
        <v>1083</v>
      </c>
      <c r="J243" s="129" t="s">
        <v>1084</v>
      </c>
      <c r="K243" s="129"/>
    </row>
    <row r="244" spans="1:11" x14ac:dyDescent="0.2">
      <c r="A244" s="140" t="s">
        <v>1565</v>
      </c>
      <c r="B244" s="55" t="s">
        <v>822</v>
      </c>
      <c r="C244" s="55">
        <f>VLOOKUP(B244,OM_SIAFI!A:B,2,0)</f>
        <v>771230</v>
      </c>
      <c r="D244" s="129" t="s">
        <v>1566</v>
      </c>
      <c r="E244" s="141">
        <v>0</v>
      </c>
      <c r="F244" s="142">
        <f t="shared" si="3"/>
        <v>0</v>
      </c>
      <c r="G244" s="129">
        <v>2</v>
      </c>
      <c r="H244" s="129" t="s">
        <v>1082</v>
      </c>
      <c r="I244" s="129" t="s">
        <v>1083</v>
      </c>
      <c r="J244" s="129" t="s">
        <v>1084</v>
      </c>
      <c r="K244" s="129"/>
    </row>
    <row r="245" spans="1:11" x14ac:dyDescent="0.2">
      <c r="A245" s="140" t="s">
        <v>1567</v>
      </c>
      <c r="B245" s="55" t="s">
        <v>826</v>
      </c>
      <c r="C245" s="55">
        <f>VLOOKUP(B245,OM_SIAFI!A:B,2,0)</f>
        <v>776000</v>
      </c>
      <c r="D245" s="129" t="s">
        <v>1568</v>
      </c>
      <c r="E245" s="141">
        <v>0</v>
      </c>
      <c r="F245" s="142">
        <f t="shared" si="3"/>
        <v>0</v>
      </c>
      <c r="G245" s="129">
        <v>1</v>
      </c>
      <c r="H245" s="129" t="s">
        <v>1082</v>
      </c>
      <c r="I245" s="129" t="s">
        <v>1083</v>
      </c>
      <c r="J245" s="129" t="s">
        <v>1084</v>
      </c>
      <c r="K245" s="129"/>
    </row>
    <row r="246" spans="1:11" x14ac:dyDescent="0.2">
      <c r="A246" s="140" t="s">
        <v>1569</v>
      </c>
      <c r="B246" s="55" t="s">
        <v>801</v>
      </c>
      <c r="C246" s="55">
        <f>VLOOKUP(B246,OM_SIAFI!A:B,2,0)</f>
        <v>743000</v>
      </c>
      <c r="D246" s="129" t="s">
        <v>1570</v>
      </c>
      <c r="E246" s="141">
        <v>0</v>
      </c>
      <c r="F246" s="142">
        <f t="shared" si="3"/>
        <v>0</v>
      </c>
      <c r="G246" s="129">
        <v>3</v>
      </c>
      <c r="H246" s="129" t="s">
        <v>1082</v>
      </c>
      <c r="I246" s="129" t="s">
        <v>1083</v>
      </c>
      <c r="J246" s="129" t="s">
        <v>1084</v>
      </c>
      <c r="K246" s="129"/>
    </row>
    <row r="247" spans="1:11" x14ac:dyDescent="0.2">
      <c r="A247" s="140" t="s">
        <v>1571</v>
      </c>
      <c r="B247" s="55" t="s">
        <v>236</v>
      </c>
      <c r="C247" s="55">
        <f>VLOOKUP(B247,OM_SIAFI!A:B,2,0)</f>
        <v>749000</v>
      </c>
      <c r="D247" s="129" t="s">
        <v>1572</v>
      </c>
      <c r="E247" s="141">
        <v>0</v>
      </c>
      <c r="F247" s="142">
        <f t="shared" si="3"/>
        <v>0</v>
      </c>
      <c r="G247" s="129">
        <v>2</v>
      </c>
      <c r="H247" s="129" t="s">
        <v>1082</v>
      </c>
      <c r="I247" s="129" t="s">
        <v>1083</v>
      </c>
      <c r="J247" s="129" t="s">
        <v>1084</v>
      </c>
      <c r="K247" s="129"/>
    </row>
    <row r="248" spans="1:11" x14ac:dyDescent="0.2">
      <c r="A248" s="140" t="s">
        <v>1573</v>
      </c>
      <c r="B248" s="55" t="s">
        <v>227</v>
      </c>
      <c r="C248" s="55">
        <f>VLOOKUP(B248,OM_SIAFI!A:B,2,0)</f>
        <v>742020</v>
      </c>
      <c r="D248" s="129" t="s">
        <v>1574</v>
      </c>
      <c r="E248" s="141">
        <v>0</v>
      </c>
      <c r="F248" s="142">
        <f t="shared" si="3"/>
        <v>0</v>
      </c>
      <c r="G248" s="129">
        <v>1</v>
      </c>
      <c r="H248" s="129" t="s">
        <v>1163</v>
      </c>
      <c r="I248" s="129" t="s">
        <v>1164</v>
      </c>
      <c r="J248" s="129" t="s">
        <v>1084</v>
      </c>
      <c r="K248" s="129"/>
    </row>
    <row r="249" spans="1:11" x14ac:dyDescent="0.2">
      <c r="A249" s="140" t="s">
        <v>1575</v>
      </c>
      <c r="B249" s="55" t="s">
        <v>234</v>
      </c>
      <c r="C249" s="55">
        <f>VLOOKUP(B249,OM_SIAFI!A:B,2,0)</f>
        <v>745000</v>
      </c>
      <c r="D249" s="129" t="s">
        <v>629</v>
      </c>
      <c r="E249" s="141">
        <v>0</v>
      </c>
      <c r="F249" s="142">
        <f t="shared" si="3"/>
        <v>0</v>
      </c>
      <c r="G249" s="129">
        <v>1</v>
      </c>
      <c r="H249" s="129" t="s">
        <v>1082</v>
      </c>
      <c r="I249" s="129" t="s">
        <v>1083</v>
      </c>
      <c r="J249" s="129" t="s">
        <v>1084</v>
      </c>
      <c r="K249" s="129"/>
    </row>
    <row r="250" spans="1:11" x14ac:dyDescent="0.2">
      <c r="A250" s="140" t="s">
        <v>1576</v>
      </c>
      <c r="B250" s="55" t="s">
        <v>306</v>
      </c>
      <c r="C250" s="55">
        <f>VLOOKUP(B250,OM_SIAFI!A:B,2,0)</f>
        <v>773000</v>
      </c>
      <c r="D250" s="129" t="s">
        <v>1577</v>
      </c>
      <c r="E250" s="141">
        <v>0</v>
      </c>
      <c r="F250" s="142">
        <f t="shared" si="3"/>
        <v>0</v>
      </c>
      <c r="G250" s="129">
        <v>2</v>
      </c>
      <c r="H250" s="129" t="s">
        <v>1082</v>
      </c>
      <c r="I250" s="129" t="s">
        <v>1083</v>
      </c>
      <c r="J250" s="129" t="s">
        <v>1084</v>
      </c>
      <c r="K250" s="129"/>
    </row>
    <row r="251" spans="1:11" x14ac:dyDescent="0.2">
      <c r="A251" s="140" t="s">
        <v>1578</v>
      </c>
      <c r="B251" s="55" t="s">
        <v>797</v>
      </c>
      <c r="C251" s="55">
        <f>VLOOKUP(B251,OM_SIAFI!A:B,2,0)</f>
        <v>740005</v>
      </c>
      <c r="D251" s="129" t="s">
        <v>1579</v>
      </c>
      <c r="E251" s="141">
        <v>0</v>
      </c>
      <c r="F251" s="142">
        <f t="shared" si="3"/>
        <v>0</v>
      </c>
      <c r="G251" s="129">
        <v>1</v>
      </c>
      <c r="H251" s="129" t="s">
        <v>1082</v>
      </c>
      <c r="I251" s="129" t="s">
        <v>1083</v>
      </c>
      <c r="J251" s="129" t="s">
        <v>1084</v>
      </c>
      <c r="K251" s="129"/>
    </row>
    <row r="252" spans="1:11" x14ac:dyDescent="0.2">
      <c r="A252" s="140" t="s">
        <v>1580</v>
      </c>
      <c r="B252" s="55" t="s">
        <v>304</v>
      </c>
      <c r="C252" s="55">
        <f>VLOOKUP(B252,OM_SIAFI!A:B,2,0)</f>
        <v>772000</v>
      </c>
      <c r="D252" s="129" t="s">
        <v>1581</v>
      </c>
      <c r="E252" s="141">
        <v>0</v>
      </c>
      <c r="F252" s="142">
        <f t="shared" si="3"/>
        <v>0</v>
      </c>
      <c r="G252" s="129">
        <v>3</v>
      </c>
      <c r="H252" s="129" t="s">
        <v>1082</v>
      </c>
      <c r="I252" s="129" t="s">
        <v>1083</v>
      </c>
      <c r="J252" s="129" t="s">
        <v>1084</v>
      </c>
      <c r="K252" s="129"/>
    </row>
    <row r="253" spans="1:11" x14ac:dyDescent="0.2">
      <c r="A253" s="140" t="s">
        <v>1582</v>
      </c>
      <c r="B253" s="55" t="s">
        <v>239</v>
      </c>
      <c r="C253" s="55">
        <f>VLOOKUP(B253,OM_SIAFI!A:B,2,0)</f>
        <v>751000</v>
      </c>
      <c r="D253" s="129" t="s">
        <v>1583</v>
      </c>
      <c r="E253" s="141">
        <v>0</v>
      </c>
      <c r="F253" s="142">
        <f t="shared" si="3"/>
        <v>0</v>
      </c>
      <c r="G253" s="129">
        <v>1</v>
      </c>
      <c r="H253" s="129" t="s">
        <v>1082</v>
      </c>
      <c r="I253" s="129" t="s">
        <v>1083</v>
      </c>
      <c r="J253" s="129" t="s">
        <v>1084</v>
      </c>
      <c r="K253" s="129"/>
    </row>
    <row r="254" spans="1:11" x14ac:dyDescent="0.2">
      <c r="A254" s="140" t="s">
        <v>1584</v>
      </c>
      <c r="B254" s="55" t="s">
        <v>235</v>
      </c>
      <c r="C254" s="55">
        <f>VLOOKUP(B254,OM_SIAFI!A:B,2,0)</f>
        <v>746000</v>
      </c>
      <c r="D254" s="129" t="s">
        <v>630</v>
      </c>
      <c r="E254" s="141">
        <v>0</v>
      </c>
      <c r="F254" s="142">
        <f t="shared" si="3"/>
        <v>0</v>
      </c>
      <c r="G254" s="129">
        <v>1</v>
      </c>
      <c r="H254" s="129" t="s">
        <v>1082</v>
      </c>
      <c r="I254" s="129" t="s">
        <v>1083</v>
      </c>
      <c r="J254" s="129" t="s">
        <v>1084</v>
      </c>
      <c r="K254" s="129"/>
    </row>
    <row r="255" spans="1:11" x14ac:dyDescent="0.2">
      <c r="A255" s="140" t="s">
        <v>1585</v>
      </c>
      <c r="B255" s="55" t="s">
        <v>310</v>
      </c>
      <c r="C255" s="55">
        <f>VLOOKUP(B255,OM_SIAFI!A:B,2,0)</f>
        <v>779000</v>
      </c>
      <c r="D255" s="129" t="s">
        <v>1586</v>
      </c>
      <c r="E255" s="141">
        <v>0</v>
      </c>
      <c r="F255" s="142">
        <f t="shared" si="3"/>
        <v>0</v>
      </c>
      <c r="G255" s="129">
        <v>5</v>
      </c>
      <c r="H255" s="129" t="s">
        <v>1082</v>
      </c>
      <c r="I255" s="129" t="s">
        <v>1083</v>
      </c>
      <c r="J255" s="129" t="s">
        <v>1084</v>
      </c>
      <c r="K255" s="129"/>
    </row>
    <row r="256" spans="1:11" x14ac:dyDescent="0.2">
      <c r="A256" s="140" t="s">
        <v>1587</v>
      </c>
      <c r="B256" s="55" t="s">
        <v>272</v>
      </c>
      <c r="C256" s="55">
        <f>VLOOKUP(B256,OM_SIAFI!A:B,2,0)</f>
        <v>765000</v>
      </c>
      <c r="D256" s="129" t="s">
        <v>1588</v>
      </c>
      <c r="E256" s="141">
        <v>0</v>
      </c>
      <c r="F256" s="142">
        <f t="shared" si="3"/>
        <v>0</v>
      </c>
      <c r="G256" s="129">
        <v>2</v>
      </c>
      <c r="H256" s="129" t="s">
        <v>1082</v>
      </c>
      <c r="I256" s="129" t="s">
        <v>1083</v>
      </c>
      <c r="J256" s="129" t="s">
        <v>1084</v>
      </c>
      <c r="K256" s="129"/>
    </row>
    <row r="257" spans="1:11" x14ac:dyDescent="0.2">
      <c r="A257" s="140" t="s">
        <v>1589</v>
      </c>
      <c r="B257" s="55" t="s">
        <v>231</v>
      </c>
      <c r="C257" s="55">
        <f>VLOOKUP(B257,OM_SIAFI!A:B,2,0)</f>
        <v>744000</v>
      </c>
      <c r="D257" s="129" t="s">
        <v>37</v>
      </c>
      <c r="E257" s="141">
        <v>0</v>
      </c>
      <c r="F257" s="142">
        <f t="shared" si="3"/>
        <v>0</v>
      </c>
      <c r="G257" s="129">
        <v>3</v>
      </c>
      <c r="H257" s="129" t="s">
        <v>1082</v>
      </c>
      <c r="I257" s="129" t="s">
        <v>1083</v>
      </c>
      <c r="J257" s="129" t="s">
        <v>1084</v>
      </c>
      <c r="K257" s="129" t="s">
        <v>1590</v>
      </c>
    </row>
    <row r="258" spans="1:11" x14ac:dyDescent="0.2">
      <c r="A258" s="140" t="s">
        <v>1591</v>
      </c>
      <c r="B258" s="55" t="s">
        <v>816</v>
      </c>
      <c r="C258" s="55">
        <f>VLOOKUP(B258,OM_SIAFI!A:B,2,0)</f>
        <v>764003</v>
      </c>
      <c r="D258" s="129" t="s">
        <v>1592</v>
      </c>
      <c r="E258" s="141">
        <v>0</v>
      </c>
      <c r="F258" s="142">
        <f t="shared" ref="F258:F321" si="4">E258/(SUM($E$2:$E$282))</f>
        <v>0</v>
      </c>
      <c r="G258" s="129">
        <v>1</v>
      </c>
      <c r="H258" s="129" t="s">
        <v>1135</v>
      </c>
      <c r="I258" s="129" t="s">
        <v>1136</v>
      </c>
      <c r="J258" s="129" t="s">
        <v>1084</v>
      </c>
      <c r="K258" s="129"/>
    </row>
    <row r="259" spans="1:11" x14ac:dyDescent="0.2">
      <c r="A259" s="140" t="s">
        <v>1593</v>
      </c>
      <c r="B259" s="55" t="s">
        <v>217</v>
      </c>
      <c r="C259" s="55">
        <f>VLOOKUP(B259,OM_SIAFI!A:B,2,0)</f>
        <v>740000</v>
      </c>
      <c r="D259" s="129" t="s">
        <v>619</v>
      </c>
      <c r="E259" s="141">
        <v>0</v>
      </c>
      <c r="F259" s="142">
        <f t="shared" si="4"/>
        <v>0</v>
      </c>
      <c r="G259" s="129">
        <v>1</v>
      </c>
      <c r="H259" s="129" t="s">
        <v>1082</v>
      </c>
      <c r="I259" s="129" t="s">
        <v>1083</v>
      </c>
      <c r="J259" s="129" t="s">
        <v>1084</v>
      </c>
      <c r="K259" s="129"/>
    </row>
    <row r="260" spans="1:11" x14ac:dyDescent="0.2">
      <c r="A260" s="140" t="s">
        <v>1594</v>
      </c>
      <c r="B260" s="55" t="s">
        <v>283</v>
      </c>
      <c r="C260" s="55">
        <f>VLOOKUP(B260,OM_SIAFI!A:B,2,0)</f>
        <v>765721</v>
      </c>
      <c r="D260" s="129" t="s">
        <v>1595</v>
      </c>
      <c r="E260" s="141">
        <v>0</v>
      </c>
      <c r="F260" s="142">
        <f t="shared" si="4"/>
        <v>0</v>
      </c>
      <c r="G260" s="129">
        <v>1</v>
      </c>
      <c r="H260" s="129" t="s">
        <v>1082</v>
      </c>
      <c r="I260" s="129" t="s">
        <v>1083</v>
      </c>
      <c r="J260" s="129" t="s">
        <v>1084</v>
      </c>
      <c r="K260" s="129"/>
    </row>
    <row r="261" spans="1:11" x14ac:dyDescent="0.2">
      <c r="A261" s="140" t="s">
        <v>1596</v>
      </c>
      <c r="B261" s="55" t="s">
        <v>354</v>
      </c>
      <c r="C261" s="55">
        <f>VLOOKUP(B261,OM_SIAFI!A:B,2,0)</f>
        <v>782400</v>
      </c>
      <c r="D261" s="129" t="s">
        <v>1597</v>
      </c>
      <c r="E261" s="141">
        <v>0</v>
      </c>
      <c r="F261" s="142">
        <f t="shared" si="4"/>
        <v>0</v>
      </c>
      <c r="G261" s="129">
        <v>1</v>
      </c>
      <c r="H261" s="129" t="s">
        <v>1139</v>
      </c>
      <c r="I261" s="129" t="s">
        <v>1140</v>
      </c>
      <c r="J261" s="129" t="s">
        <v>1084</v>
      </c>
      <c r="K261" s="129"/>
    </row>
    <row r="262" spans="1:11" x14ac:dyDescent="0.2">
      <c r="A262" s="140" t="s">
        <v>1598</v>
      </c>
      <c r="B262" s="55" t="s">
        <v>546</v>
      </c>
      <c r="C262" s="55">
        <f>VLOOKUP(B262,OM_SIAFI!A:B,2,0)</f>
        <v>791570</v>
      </c>
      <c r="D262" s="129" t="s">
        <v>1599</v>
      </c>
      <c r="E262" s="141">
        <v>0</v>
      </c>
      <c r="F262" s="142">
        <f t="shared" si="4"/>
        <v>0</v>
      </c>
      <c r="G262" s="129">
        <v>2</v>
      </c>
      <c r="H262" s="129" t="s">
        <v>1082</v>
      </c>
      <c r="I262" s="129" t="s">
        <v>1083</v>
      </c>
      <c r="J262" s="129" t="s">
        <v>1084</v>
      </c>
      <c r="K262" s="129"/>
    </row>
    <row r="263" spans="1:11" x14ac:dyDescent="0.2">
      <c r="A263" s="140" t="s">
        <v>1600</v>
      </c>
      <c r="B263" s="55" t="s">
        <v>956</v>
      </c>
      <c r="C263" s="55">
        <f>VLOOKUP(B263,OM_SIAFI!A:B,2,0)</f>
        <v>791170</v>
      </c>
      <c r="D263" s="129" t="s">
        <v>1601</v>
      </c>
      <c r="E263" s="141">
        <v>0</v>
      </c>
      <c r="F263" s="142">
        <f t="shared" si="4"/>
        <v>0</v>
      </c>
      <c r="G263" s="129">
        <v>5</v>
      </c>
      <c r="H263" s="129" t="s">
        <v>1082</v>
      </c>
      <c r="I263" s="129" t="s">
        <v>1083</v>
      </c>
      <c r="J263" s="129" t="s">
        <v>1084</v>
      </c>
      <c r="K263" s="129"/>
    </row>
    <row r="264" spans="1:11" x14ac:dyDescent="0.2">
      <c r="A264" s="140" t="s">
        <v>1602</v>
      </c>
      <c r="B264" s="55" t="s">
        <v>486</v>
      </c>
      <c r="C264" s="55">
        <f>VLOOKUP(B264,OM_SIAFI!A:B,2,0)</f>
        <v>788135</v>
      </c>
      <c r="D264" s="129" t="s">
        <v>1603</v>
      </c>
      <c r="E264" s="141">
        <v>0</v>
      </c>
      <c r="F264" s="142">
        <f t="shared" si="4"/>
        <v>0</v>
      </c>
      <c r="G264" s="129">
        <v>2</v>
      </c>
      <c r="H264" s="129" t="s">
        <v>1119</v>
      </c>
      <c r="I264" s="129" t="s">
        <v>1120</v>
      </c>
      <c r="J264" s="129" t="s">
        <v>1084</v>
      </c>
      <c r="K264" s="129"/>
    </row>
    <row r="265" spans="1:11" x14ac:dyDescent="0.2">
      <c r="A265" s="140" t="s">
        <v>1604</v>
      </c>
      <c r="B265" s="55" t="s">
        <v>200</v>
      </c>
      <c r="C265" s="55">
        <f>VLOOKUP(B265,OM_SIAFI!A:B,2,0)</f>
        <v>720310</v>
      </c>
      <c r="D265" s="129" t="s">
        <v>1605</v>
      </c>
      <c r="E265" s="141">
        <v>0</v>
      </c>
      <c r="F265" s="142">
        <f t="shared" si="4"/>
        <v>0</v>
      </c>
      <c r="G265" s="129">
        <v>1</v>
      </c>
      <c r="H265" s="129" t="s">
        <v>1082</v>
      </c>
      <c r="I265" s="129" t="s">
        <v>1083</v>
      </c>
      <c r="J265" s="129" t="s">
        <v>1084</v>
      </c>
      <c r="K265" s="129"/>
    </row>
    <row r="266" spans="1:11" x14ac:dyDescent="0.2">
      <c r="A266" s="140" t="s">
        <v>1606</v>
      </c>
      <c r="B266" s="55" t="s">
        <v>913</v>
      </c>
      <c r="C266" s="55">
        <f>VLOOKUP(B266,OM_SIAFI!A:B,2,0)</f>
        <v>786700</v>
      </c>
      <c r="D266" s="129" t="s">
        <v>1607</v>
      </c>
      <c r="E266" s="141">
        <v>0</v>
      </c>
      <c r="F266" s="142">
        <f t="shared" si="4"/>
        <v>0</v>
      </c>
      <c r="G266" s="129">
        <v>2</v>
      </c>
      <c r="H266" s="129" t="s">
        <v>1102</v>
      </c>
      <c r="I266" s="129" t="s">
        <v>1103</v>
      </c>
      <c r="J266" s="129" t="s">
        <v>1084</v>
      </c>
      <c r="K266" s="129"/>
    </row>
    <row r="267" spans="1:11" x14ac:dyDescent="0.2">
      <c r="A267" s="140" t="s">
        <v>1608</v>
      </c>
      <c r="B267" s="55" t="s">
        <v>900</v>
      </c>
      <c r="C267" s="55">
        <f>VLOOKUP(B267,OM_SIAFI!A:B,2,0)</f>
        <v>786102</v>
      </c>
      <c r="D267" s="129" t="s">
        <v>1609</v>
      </c>
      <c r="E267" s="141">
        <v>0</v>
      </c>
      <c r="F267" s="142">
        <f t="shared" si="4"/>
        <v>0</v>
      </c>
      <c r="G267" s="129">
        <v>2</v>
      </c>
      <c r="H267" s="129" t="s">
        <v>1102</v>
      </c>
      <c r="I267" s="129" t="s">
        <v>1103</v>
      </c>
      <c r="J267" s="129" t="s">
        <v>1084</v>
      </c>
      <c r="K267" s="129"/>
    </row>
    <row r="268" spans="1:11" x14ac:dyDescent="0.2">
      <c r="A268" s="140" t="s">
        <v>1610</v>
      </c>
      <c r="B268" s="55" t="s">
        <v>966</v>
      </c>
      <c r="C268" s="55">
        <f>VLOOKUP(B268,OM_SIAFI!A:B,2,0)</f>
        <v>791604</v>
      </c>
      <c r="D268" s="129" t="s">
        <v>1611</v>
      </c>
      <c r="E268" s="141">
        <v>0</v>
      </c>
      <c r="F268" s="142">
        <f t="shared" si="4"/>
        <v>0</v>
      </c>
      <c r="G268" s="129">
        <v>1</v>
      </c>
      <c r="H268" s="129" t="s">
        <v>1082</v>
      </c>
      <c r="I268" s="129" t="s">
        <v>1083</v>
      </c>
      <c r="J268" s="129" t="s">
        <v>1084</v>
      </c>
      <c r="K268" s="129"/>
    </row>
    <row r="269" spans="1:11" x14ac:dyDescent="0.2">
      <c r="A269" s="140" t="s">
        <v>1612</v>
      </c>
      <c r="B269" s="55" t="s">
        <v>902</v>
      </c>
      <c r="C269" s="55">
        <f>VLOOKUP(B269,OM_SIAFI!A:B,2,0)</f>
        <v>786104</v>
      </c>
      <c r="D269" s="129" t="s">
        <v>1613</v>
      </c>
      <c r="E269" s="141">
        <v>0</v>
      </c>
      <c r="F269" s="142">
        <f t="shared" si="4"/>
        <v>0</v>
      </c>
      <c r="G269" s="129">
        <v>1</v>
      </c>
      <c r="H269" s="129" t="s">
        <v>1102</v>
      </c>
      <c r="I269" s="129" t="s">
        <v>1103</v>
      </c>
      <c r="J269" s="129" t="s">
        <v>1084</v>
      </c>
      <c r="K269" s="129"/>
    </row>
    <row r="270" spans="1:11" x14ac:dyDescent="0.2">
      <c r="A270" s="140" t="s">
        <v>1614</v>
      </c>
      <c r="B270" s="55" t="s">
        <v>275</v>
      </c>
      <c r="C270" s="55">
        <f>VLOOKUP(B270,OM_SIAFI!A:B,2,0)</f>
        <v>765703</v>
      </c>
      <c r="D270" s="129" t="s">
        <v>1615</v>
      </c>
      <c r="E270" s="141">
        <v>0</v>
      </c>
      <c r="F270" s="142">
        <f t="shared" si="4"/>
        <v>0</v>
      </c>
      <c r="G270" s="129">
        <v>1</v>
      </c>
      <c r="H270" s="129" t="s">
        <v>1082</v>
      </c>
      <c r="I270" s="129" t="s">
        <v>1083</v>
      </c>
      <c r="J270" s="129" t="s">
        <v>1084</v>
      </c>
      <c r="K270" s="129"/>
    </row>
    <row r="271" spans="1:11" x14ac:dyDescent="0.2">
      <c r="A271" s="140" t="s">
        <v>1616</v>
      </c>
      <c r="B271" s="55" t="s">
        <v>307</v>
      </c>
      <c r="C271" s="55">
        <f>VLOOKUP(B271,OM_SIAFI!A:B,2,0)</f>
        <v>773200</v>
      </c>
      <c r="D271" s="129" t="s">
        <v>1617</v>
      </c>
      <c r="E271" s="141">
        <v>0</v>
      </c>
      <c r="F271" s="142">
        <f t="shared" si="4"/>
        <v>0</v>
      </c>
      <c r="G271" s="129">
        <v>2</v>
      </c>
      <c r="H271" s="129" t="s">
        <v>1082</v>
      </c>
      <c r="I271" s="129" t="s">
        <v>1083</v>
      </c>
      <c r="J271" s="129" t="s">
        <v>1084</v>
      </c>
      <c r="K271" s="129"/>
    </row>
    <row r="272" spans="1:11" x14ac:dyDescent="0.2">
      <c r="A272" s="140" t="s">
        <v>1618</v>
      </c>
      <c r="B272" s="55" t="s">
        <v>280</v>
      </c>
      <c r="C272" s="55">
        <f>VLOOKUP(B272,OM_SIAFI!A:B,2,0)</f>
        <v>765709</v>
      </c>
      <c r="D272" s="129" t="s">
        <v>1619</v>
      </c>
      <c r="E272" s="141">
        <v>0</v>
      </c>
      <c r="F272" s="142">
        <f t="shared" si="4"/>
        <v>0</v>
      </c>
      <c r="G272" s="129">
        <v>1</v>
      </c>
      <c r="H272" s="129" t="s">
        <v>1082</v>
      </c>
      <c r="I272" s="129" t="s">
        <v>1083</v>
      </c>
      <c r="J272" s="129" t="s">
        <v>1084</v>
      </c>
      <c r="K272" s="129"/>
    </row>
    <row r="273" spans="1:11" x14ac:dyDescent="0.2">
      <c r="A273" s="140" t="s">
        <v>1620</v>
      </c>
      <c r="B273" s="55" t="s">
        <v>935</v>
      </c>
      <c r="C273" s="55">
        <f>VLOOKUP(B273,OM_SIAFI!A:B,2,0)</f>
        <v>788701</v>
      </c>
      <c r="D273" s="129" t="s">
        <v>1621</v>
      </c>
      <c r="E273" s="141">
        <v>0</v>
      </c>
      <c r="F273" s="142">
        <f t="shared" si="4"/>
        <v>0</v>
      </c>
      <c r="G273" s="129">
        <v>1</v>
      </c>
      <c r="H273" s="129" t="s">
        <v>1119</v>
      </c>
      <c r="I273" s="129" t="s">
        <v>1120</v>
      </c>
      <c r="J273" s="129" t="s">
        <v>1084</v>
      </c>
      <c r="K273" s="129"/>
    </row>
    <row r="274" spans="1:11" x14ac:dyDescent="0.2">
      <c r="A274" s="140" t="s">
        <v>1622</v>
      </c>
      <c r="B274" s="55" t="s">
        <v>279</v>
      </c>
      <c r="C274" s="55">
        <f>VLOOKUP(B274,OM_SIAFI!A:B,2,0)</f>
        <v>765708</v>
      </c>
      <c r="D274" s="129" t="s">
        <v>1623</v>
      </c>
      <c r="E274" s="141">
        <v>0</v>
      </c>
      <c r="F274" s="142">
        <f t="shared" si="4"/>
        <v>0</v>
      </c>
      <c r="G274" s="129">
        <v>4</v>
      </c>
      <c r="H274" s="129" t="s">
        <v>1082</v>
      </c>
      <c r="I274" s="129" t="s">
        <v>1083</v>
      </c>
      <c r="J274" s="129" t="s">
        <v>1084</v>
      </c>
      <c r="K274" s="129"/>
    </row>
    <row r="275" spans="1:11" x14ac:dyDescent="0.2">
      <c r="A275" s="140" t="s">
        <v>1624</v>
      </c>
      <c r="B275" s="55" t="s">
        <v>538</v>
      </c>
      <c r="C275" s="55">
        <f>VLOOKUP(B275,OM_SIAFI!A:B,2,0)</f>
        <v>791191</v>
      </c>
      <c r="D275" s="129" t="s">
        <v>1625</v>
      </c>
      <c r="E275" s="141">
        <v>0</v>
      </c>
      <c r="F275" s="142">
        <f t="shared" si="4"/>
        <v>0</v>
      </c>
      <c r="G275" s="129">
        <v>2</v>
      </c>
      <c r="H275" s="129" t="s">
        <v>1082</v>
      </c>
      <c r="I275" s="129" t="s">
        <v>1083</v>
      </c>
      <c r="J275" s="129" t="s">
        <v>1084</v>
      </c>
      <c r="K275" s="129"/>
    </row>
    <row r="276" spans="1:11" x14ac:dyDescent="0.2">
      <c r="A276" s="140" t="s">
        <v>1626</v>
      </c>
      <c r="B276" s="55" t="s">
        <v>338</v>
      </c>
      <c r="C276" s="55">
        <f>VLOOKUP(B276,OM_SIAFI!A:B,2,0)</f>
        <v>781940</v>
      </c>
      <c r="D276" s="129" t="s">
        <v>1627</v>
      </c>
      <c r="E276" s="141">
        <v>0</v>
      </c>
      <c r="F276" s="142">
        <f t="shared" si="4"/>
        <v>0</v>
      </c>
      <c r="G276" s="129">
        <v>2</v>
      </c>
      <c r="H276" s="129" t="s">
        <v>1082</v>
      </c>
      <c r="I276" s="129" t="s">
        <v>1083</v>
      </c>
      <c r="J276" s="129" t="s">
        <v>1084</v>
      </c>
      <c r="K276" s="129"/>
    </row>
    <row r="277" spans="1:11" x14ac:dyDescent="0.2">
      <c r="A277" s="140" t="s">
        <v>1628</v>
      </c>
      <c r="B277" s="55" t="s">
        <v>192</v>
      </c>
      <c r="C277" s="55">
        <f>VLOOKUP(B277,OM_SIAFI!A:B,2,0)</f>
        <v>716000</v>
      </c>
      <c r="D277" s="129" t="s">
        <v>19</v>
      </c>
      <c r="E277" s="141">
        <v>0</v>
      </c>
      <c r="F277" s="142">
        <f t="shared" si="4"/>
        <v>0</v>
      </c>
      <c r="G277" s="129">
        <v>1</v>
      </c>
      <c r="H277" s="129" t="s">
        <v>1082</v>
      </c>
      <c r="I277" s="129" t="s">
        <v>1083</v>
      </c>
      <c r="J277" s="129" t="s">
        <v>1084</v>
      </c>
      <c r="K277" s="129"/>
    </row>
    <row r="278" spans="1:11" x14ac:dyDescent="0.2">
      <c r="A278" s="140" t="s">
        <v>1629</v>
      </c>
      <c r="B278" s="55" t="s">
        <v>188</v>
      </c>
      <c r="C278" s="55">
        <f>VLOOKUP(B278,OM_SIAFI!A:B,2,0)</f>
        <v>712000</v>
      </c>
      <c r="D278" s="129" t="s">
        <v>1630</v>
      </c>
      <c r="E278" s="141">
        <v>0</v>
      </c>
      <c r="F278" s="142">
        <f t="shared" si="4"/>
        <v>0</v>
      </c>
      <c r="G278" s="129">
        <v>2</v>
      </c>
      <c r="H278" s="129" t="s">
        <v>1135</v>
      </c>
      <c r="I278" s="129" t="s">
        <v>1136</v>
      </c>
      <c r="J278" s="129" t="s">
        <v>1084</v>
      </c>
      <c r="K278" s="129"/>
    </row>
    <row r="279" spans="1:11" x14ac:dyDescent="0.2">
      <c r="A279" s="140" t="s">
        <v>1631</v>
      </c>
      <c r="B279" s="55" t="s">
        <v>355</v>
      </c>
      <c r="C279" s="55">
        <f>VLOOKUP(B279,OM_SIAFI!A:B,2,0)</f>
        <v>782510</v>
      </c>
      <c r="D279" s="129" t="s">
        <v>1632</v>
      </c>
      <c r="E279" s="141">
        <v>0</v>
      </c>
      <c r="F279" s="142">
        <f t="shared" si="4"/>
        <v>0</v>
      </c>
      <c r="G279" s="129">
        <v>1</v>
      </c>
      <c r="H279" s="129" t="s">
        <v>1139</v>
      </c>
      <c r="I279" s="129" t="s">
        <v>1140</v>
      </c>
      <c r="J279" s="129" t="s">
        <v>1084</v>
      </c>
      <c r="K279" s="129"/>
    </row>
    <row r="280" spans="1:11" x14ac:dyDescent="0.2">
      <c r="A280" s="140" t="s">
        <v>1633</v>
      </c>
      <c r="B280" s="55" t="s">
        <v>381</v>
      </c>
      <c r="C280" s="55">
        <f>VLOOKUP(B280,OM_SIAFI!A:B,2,0)</f>
        <v>783510</v>
      </c>
      <c r="D280" s="129" t="s">
        <v>1634</v>
      </c>
      <c r="E280" s="141">
        <v>0</v>
      </c>
      <c r="F280" s="142">
        <f t="shared" si="4"/>
        <v>0</v>
      </c>
      <c r="G280" s="129">
        <v>1</v>
      </c>
      <c r="H280" s="129" t="s">
        <v>1180</v>
      </c>
      <c r="I280" s="129" t="s">
        <v>1181</v>
      </c>
      <c r="J280" s="129" t="s">
        <v>1084</v>
      </c>
      <c r="K280" s="129"/>
    </row>
    <row r="281" spans="1:11" x14ac:dyDescent="0.2">
      <c r="A281" s="140" t="s">
        <v>1635</v>
      </c>
      <c r="B281" s="55" t="s">
        <v>271</v>
      </c>
      <c r="C281" s="55">
        <f>VLOOKUP(B281,OM_SIAFI!A:B,2,0)</f>
        <v>764200</v>
      </c>
      <c r="D281" s="129" t="s">
        <v>1636</v>
      </c>
      <c r="E281" s="141">
        <v>0</v>
      </c>
      <c r="F281" s="142">
        <f t="shared" si="4"/>
        <v>0</v>
      </c>
      <c r="G281" s="129">
        <v>1</v>
      </c>
      <c r="H281" s="129" t="s">
        <v>1082</v>
      </c>
      <c r="I281" s="129" t="s">
        <v>1083</v>
      </c>
      <c r="J281" s="129" t="s">
        <v>1084</v>
      </c>
      <c r="K281" s="129"/>
    </row>
    <row r="282" spans="1:11" x14ac:dyDescent="0.2">
      <c r="A282" s="140" t="s">
        <v>1637</v>
      </c>
      <c r="B282" s="55" t="s">
        <v>592</v>
      </c>
      <c r="C282" s="55">
        <f>VLOOKUP(B282,OM_SIAFI!A:B,2,0)</f>
        <v>795350</v>
      </c>
      <c r="D282" s="129" t="s">
        <v>1638</v>
      </c>
      <c r="E282" s="141">
        <v>0</v>
      </c>
      <c r="F282" s="142">
        <f t="shared" si="4"/>
        <v>0</v>
      </c>
      <c r="G282" s="129">
        <v>1</v>
      </c>
      <c r="H282" s="129" t="s">
        <v>1082</v>
      </c>
      <c r="I282" s="129" t="s">
        <v>1083</v>
      </c>
      <c r="J282" s="129" t="s">
        <v>1084</v>
      </c>
      <c r="K282" s="129"/>
    </row>
    <row r="283" spans="1:11" x14ac:dyDescent="0.2">
      <c r="A283" s="140"/>
      <c r="B283" s="55" t="s">
        <v>1034</v>
      </c>
      <c r="C283" s="55">
        <v>772010</v>
      </c>
      <c r="D283" s="129"/>
      <c r="E283" s="141">
        <v>0</v>
      </c>
      <c r="F283" s="142">
        <f t="shared" si="4"/>
        <v>0</v>
      </c>
      <c r="G283" s="129"/>
      <c r="H283" s="129"/>
      <c r="I283" s="129"/>
      <c r="J283" s="129"/>
      <c r="K283" s="129"/>
    </row>
    <row r="284" spans="1:11" x14ac:dyDescent="0.2">
      <c r="A284" s="140"/>
      <c r="B284" s="55" t="s">
        <v>1037</v>
      </c>
      <c r="C284" s="55">
        <v>710300</v>
      </c>
      <c r="D284" s="129"/>
      <c r="E284" s="141">
        <v>0</v>
      </c>
      <c r="F284" s="142">
        <f t="shared" si="4"/>
        <v>0</v>
      </c>
      <c r="G284" s="129"/>
      <c r="H284" s="129"/>
      <c r="I284" s="129"/>
      <c r="J284" s="129"/>
      <c r="K284" s="129"/>
    </row>
    <row r="285" spans="1:11" x14ac:dyDescent="0.2">
      <c r="A285" s="140"/>
      <c r="B285" s="55" t="s">
        <v>758</v>
      </c>
      <c r="C285" s="55">
        <v>770100</v>
      </c>
      <c r="D285" s="129"/>
      <c r="E285" s="141">
        <v>0</v>
      </c>
      <c r="F285" s="142">
        <f t="shared" si="4"/>
        <v>0</v>
      </c>
      <c r="G285" s="129"/>
      <c r="H285" s="129"/>
      <c r="I285" s="129"/>
      <c r="J285" s="129"/>
      <c r="K285" s="129"/>
    </row>
    <row r="286" spans="1:11" x14ac:dyDescent="0.2">
      <c r="A286" s="140"/>
      <c r="B286" s="55" t="s">
        <v>32</v>
      </c>
      <c r="C286" s="55">
        <v>740003</v>
      </c>
      <c r="D286" s="129"/>
      <c r="E286" s="141">
        <v>0</v>
      </c>
      <c r="F286" s="142">
        <f t="shared" si="4"/>
        <v>0</v>
      </c>
      <c r="G286" s="129"/>
      <c r="H286" s="129"/>
      <c r="I286" s="129"/>
      <c r="J286" s="129"/>
      <c r="K286" s="129"/>
    </row>
    <row r="287" spans="1:11" x14ac:dyDescent="0.2">
      <c r="A287" s="140"/>
      <c r="B287" s="55" t="s">
        <v>82</v>
      </c>
      <c r="C287" s="55">
        <v>773201</v>
      </c>
      <c r="D287" s="129"/>
      <c r="E287" s="141">
        <v>0</v>
      </c>
      <c r="F287" s="142">
        <f t="shared" si="4"/>
        <v>0</v>
      </c>
      <c r="G287" s="129"/>
      <c r="H287" s="129"/>
      <c r="I287" s="129"/>
      <c r="J287" s="129"/>
      <c r="K287" s="129"/>
    </row>
    <row r="288" spans="1:11" x14ac:dyDescent="0.2">
      <c r="A288" s="140"/>
      <c r="B288" s="55" t="s">
        <v>85</v>
      </c>
      <c r="C288" s="55">
        <v>778001</v>
      </c>
      <c r="D288" s="129"/>
      <c r="E288" s="141">
        <v>0</v>
      </c>
      <c r="F288" s="142">
        <f t="shared" si="4"/>
        <v>0</v>
      </c>
      <c r="G288" s="129"/>
      <c r="H288" s="129"/>
      <c r="I288" s="129"/>
      <c r="J288" s="129"/>
      <c r="K288" s="129"/>
    </row>
    <row r="289" spans="1:11" x14ac:dyDescent="0.2">
      <c r="A289" s="140"/>
      <c r="B289" s="55" t="s">
        <v>759</v>
      </c>
      <c r="C289" s="55">
        <v>770200</v>
      </c>
      <c r="D289" s="129"/>
      <c r="E289" s="141">
        <v>0</v>
      </c>
      <c r="F289" s="142">
        <f t="shared" si="4"/>
        <v>0</v>
      </c>
      <c r="G289" s="129"/>
      <c r="H289" s="129"/>
      <c r="I289" s="129"/>
      <c r="J289" s="129"/>
      <c r="K289" s="129"/>
    </row>
    <row r="290" spans="1:11" x14ac:dyDescent="0.2">
      <c r="A290" s="140"/>
      <c r="B290" s="55" t="s">
        <v>229</v>
      </c>
      <c r="C290" s="55">
        <v>742050</v>
      </c>
      <c r="D290" s="129"/>
      <c r="E290" s="141">
        <v>0</v>
      </c>
      <c r="F290" s="142">
        <f t="shared" si="4"/>
        <v>0</v>
      </c>
      <c r="G290" s="129"/>
      <c r="H290" s="129"/>
      <c r="I290" s="129"/>
      <c r="J290" s="129"/>
      <c r="K290" s="129"/>
    </row>
    <row r="291" spans="1:11" x14ac:dyDescent="0.2">
      <c r="A291" s="140"/>
      <c r="B291" s="55" t="s">
        <v>309</v>
      </c>
      <c r="C291" s="55">
        <v>778000</v>
      </c>
      <c r="D291" s="129"/>
      <c r="E291" s="141">
        <v>0</v>
      </c>
      <c r="F291" s="142">
        <f t="shared" si="4"/>
        <v>0</v>
      </c>
      <c r="G291" s="129"/>
      <c r="H291" s="129"/>
      <c r="I291" s="129"/>
      <c r="J291" s="129"/>
      <c r="K291" s="129"/>
    </row>
    <row r="292" spans="1:11" x14ac:dyDescent="0.2">
      <c r="A292" s="140"/>
      <c r="B292" s="55" t="s">
        <v>287</v>
      </c>
      <c r="C292" s="55">
        <v>767100</v>
      </c>
      <c r="D292" s="129"/>
      <c r="E292" s="141">
        <v>0</v>
      </c>
      <c r="F292" s="142">
        <f t="shared" si="4"/>
        <v>0</v>
      </c>
      <c r="G292" s="129"/>
      <c r="H292" s="129"/>
      <c r="I292" s="129"/>
      <c r="J292" s="129"/>
      <c r="K292" s="129"/>
    </row>
    <row r="293" spans="1:11" x14ac:dyDescent="0.2">
      <c r="A293" s="140"/>
      <c r="B293" s="55" t="s">
        <v>405</v>
      </c>
      <c r="C293" s="55">
        <v>784320</v>
      </c>
      <c r="D293" s="129"/>
      <c r="E293" s="141">
        <v>0</v>
      </c>
      <c r="F293" s="142">
        <f t="shared" si="4"/>
        <v>0</v>
      </c>
      <c r="G293" s="129"/>
      <c r="H293" s="129"/>
      <c r="I293" s="129"/>
      <c r="J293" s="129"/>
      <c r="K293" s="129"/>
    </row>
    <row r="294" spans="1:11" x14ac:dyDescent="0.2">
      <c r="A294" s="140"/>
      <c r="B294" s="55" t="s">
        <v>376</v>
      </c>
      <c r="C294" s="55">
        <v>783330</v>
      </c>
      <c r="D294" s="129"/>
      <c r="E294" s="141">
        <v>0</v>
      </c>
      <c r="F294" s="142">
        <f t="shared" si="4"/>
        <v>0</v>
      </c>
      <c r="G294" s="129"/>
      <c r="H294" s="129"/>
      <c r="I294" s="129"/>
      <c r="J294" s="129"/>
      <c r="K294" s="129"/>
    </row>
    <row r="295" spans="1:11" x14ac:dyDescent="0.2">
      <c r="A295" s="140"/>
      <c r="B295" s="55" t="s">
        <v>371</v>
      </c>
      <c r="C295" s="55">
        <v>783310</v>
      </c>
      <c r="D295" s="129"/>
      <c r="E295" s="141">
        <v>0</v>
      </c>
      <c r="F295" s="142">
        <f t="shared" si="4"/>
        <v>0</v>
      </c>
      <c r="G295" s="129"/>
      <c r="H295" s="129"/>
      <c r="I295" s="129"/>
      <c r="J295" s="129"/>
      <c r="K295" s="129"/>
    </row>
    <row r="296" spans="1:11" x14ac:dyDescent="0.2">
      <c r="A296" s="140"/>
      <c r="B296" s="55" t="s">
        <v>515</v>
      </c>
      <c r="C296" s="55">
        <v>789310</v>
      </c>
      <c r="D296" s="129"/>
      <c r="E296" s="141">
        <v>0</v>
      </c>
      <c r="F296" s="142">
        <f t="shared" si="4"/>
        <v>0</v>
      </c>
      <c r="G296" s="129"/>
      <c r="H296" s="129"/>
      <c r="I296" s="129"/>
      <c r="J296" s="129"/>
      <c r="K296" s="129"/>
    </row>
    <row r="297" spans="1:11" x14ac:dyDescent="0.2">
      <c r="A297" s="140"/>
      <c r="B297" s="55" t="s">
        <v>1036</v>
      </c>
      <c r="C297" s="55">
        <v>773002</v>
      </c>
      <c r="D297" s="129"/>
      <c r="E297" s="141">
        <v>0</v>
      </c>
      <c r="F297" s="142">
        <f t="shared" si="4"/>
        <v>0</v>
      </c>
      <c r="G297" s="129"/>
      <c r="H297" s="129"/>
      <c r="I297" s="129"/>
      <c r="J297" s="129"/>
      <c r="K297" s="129"/>
    </row>
    <row r="298" spans="1:11" x14ac:dyDescent="0.2">
      <c r="A298" s="140"/>
      <c r="B298" s="55" t="s">
        <v>351</v>
      </c>
      <c r="C298" s="55">
        <v>782320</v>
      </c>
      <c r="D298" s="129"/>
      <c r="E298" s="141">
        <v>0</v>
      </c>
      <c r="F298" s="142">
        <f t="shared" si="4"/>
        <v>0</v>
      </c>
      <c r="G298" s="129"/>
      <c r="H298" s="129"/>
      <c r="I298" s="129"/>
      <c r="J298" s="129"/>
      <c r="K298" s="129"/>
    </row>
    <row r="299" spans="1:11" x14ac:dyDescent="0.2">
      <c r="A299" s="140"/>
      <c r="B299" s="55" t="s">
        <v>241</v>
      </c>
      <c r="C299" s="55">
        <v>751200</v>
      </c>
      <c r="D299" s="129"/>
      <c r="E299" s="141">
        <v>0</v>
      </c>
      <c r="F299" s="142">
        <f t="shared" si="4"/>
        <v>0</v>
      </c>
      <c r="G299" s="129"/>
      <c r="H299" s="129"/>
      <c r="I299" s="129"/>
      <c r="J299" s="129"/>
      <c r="K299" s="129"/>
    </row>
    <row r="300" spans="1:11" x14ac:dyDescent="0.2">
      <c r="A300" s="140"/>
      <c r="B300" s="55" t="s">
        <v>437</v>
      </c>
      <c r="C300" s="55">
        <v>785800</v>
      </c>
      <c r="D300" s="129"/>
      <c r="E300" s="141">
        <v>0</v>
      </c>
      <c r="F300" s="142">
        <f t="shared" si="4"/>
        <v>0</v>
      </c>
      <c r="G300" s="129"/>
      <c r="H300" s="129"/>
      <c r="I300" s="129"/>
      <c r="J300" s="129"/>
      <c r="K300" s="129"/>
    </row>
    <row r="301" spans="1:11" x14ac:dyDescent="0.2">
      <c r="A301" s="140"/>
      <c r="B301" s="55" t="s">
        <v>407</v>
      </c>
      <c r="C301" s="55">
        <v>784330</v>
      </c>
      <c r="D301" s="129"/>
      <c r="E301" s="141">
        <v>0</v>
      </c>
      <c r="F301" s="142">
        <f t="shared" si="4"/>
        <v>0</v>
      </c>
      <c r="G301" s="129"/>
      <c r="H301" s="129"/>
      <c r="I301" s="129"/>
      <c r="J301" s="129"/>
      <c r="K301" s="129"/>
    </row>
    <row r="302" spans="1:11" x14ac:dyDescent="0.2">
      <c r="A302" s="140"/>
      <c r="B302" s="55" t="s">
        <v>403</v>
      </c>
      <c r="C302" s="55">
        <v>784312</v>
      </c>
      <c r="D302" s="129"/>
      <c r="E302" s="141">
        <v>0</v>
      </c>
      <c r="F302" s="142">
        <f t="shared" si="4"/>
        <v>0</v>
      </c>
      <c r="G302" s="129"/>
      <c r="H302" s="129"/>
      <c r="I302" s="129"/>
      <c r="J302" s="129"/>
      <c r="K302" s="129"/>
    </row>
    <row r="303" spans="1:11" x14ac:dyDescent="0.2">
      <c r="A303" s="140"/>
      <c r="B303" s="55" t="s">
        <v>83</v>
      </c>
      <c r="C303" s="55">
        <v>773202</v>
      </c>
      <c r="D303" s="129"/>
      <c r="E303" s="141">
        <v>0</v>
      </c>
      <c r="F303" s="142">
        <f t="shared" si="4"/>
        <v>0</v>
      </c>
      <c r="G303" s="129"/>
      <c r="H303" s="129"/>
      <c r="I303" s="129"/>
      <c r="J303" s="129"/>
      <c r="K303" s="129"/>
    </row>
    <row r="304" spans="1:11" x14ac:dyDescent="0.2">
      <c r="A304" s="140"/>
      <c r="B304" s="55" t="s">
        <v>194</v>
      </c>
      <c r="C304" s="55">
        <v>720300</v>
      </c>
      <c r="D304" s="129"/>
      <c r="E304" s="141">
        <v>0</v>
      </c>
      <c r="F304" s="142">
        <f t="shared" si="4"/>
        <v>0</v>
      </c>
      <c r="G304" s="129"/>
      <c r="H304" s="129"/>
      <c r="I304" s="129"/>
      <c r="J304" s="129"/>
      <c r="K304" s="129"/>
    </row>
    <row r="305" spans="1:11" x14ac:dyDescent="0.2">
      <c r="A305" s="140"/>
      <c r="B305" s="55" t="s">
        <v>517</v>
      </c>
      <c r="C305" s="55">
        <v>789320</v>
      </c>
      <c r="D305" s="129"/>
      <c r="E305" s="141">
        <v>0</v>
      </c>
      <c r="F305" s="142">
        <f t="shared" si="4"/>
        <v>0</v>
      </c>
      <c r="G305" s="129"/>
      <c r="H305" s="129"/>
      <c r="I305" s="129"/>
      <c r="J305" s="129"/>
      <c r="K305" s="129"/>
    </row>
    <row r="306" spans="1:11" x14ac:dyDescent="0.2">
      <c r="A306" s="140"/>
      <c r="B306" s="55" t="s">
        <v>316</v>
      </c>
      <c r="C306" s="55">
        <v>781100</v>
      </c>
      <c r="D306" s="129"/>
      <c r="E306" s="141">
        <v>0</v>
      </c>
      <c r="F306" s="142">
        <f t="shared" si="4"/>
        <v>0</v>
      </c>
      <c r="G306" s="129"/>
      <c r="H306" s="129"/>
      <c r="I306" s="129"/>
      <c r="J306" s="129"/>
      <c r="K306" s="129"/>
    </row>
    <row r="307" spans="1:11" x14ac:dyDescent="0.2">
      <c r="A307" s="140"/>
      <c r="B307" s="55" t="s">
        <v>402</v>
      </c>
      <c r="C307" s="55">
        <v>784311</v>
      </c>
      <c r="D307" s="129"/>
      <c r="E307" s="141">
        <v>0</v>
      </c>
      <c r="F307" s="142">
        <f t="shared" si="4"/>
        <v>0</v>
      </c>
      <c r="G307" s="129"/>
      <c r="H307" s="129"/>
      <c r="I307" s="129"/>
      <c r="J307" s="129"/>
      <c r="K307" s="129"/>
    </row>
    <row r="308" spans="1:11" x14ac:dyDescent="0.2">
      <c r="A308" s="140"/>
      <c r="B308" s="55" t="s">
        <v>516</v>
      </c>
      <c r="C308" s="55">
        <v>789311</v>
      </c>
      <c r="D308" s="129"/>
      <c r="E308" s="141">
        <v>0</v>
      </c>
      <c r="F308" s="142">
        <f t="shared" si="4"/>
        <v>0</v>
      </c>
      <c r="G308" s="129"/>
      <c r="H308" s="129"/>
      <c r="I308" s="129"/>
      <c r="J308" s="129"/>
      <c r="K308" s="129"/>
    </row>
    <row r="309" spans="1:11" x14ac:dyDescent="0.2">
      <c r="A309" s="140"/>
      <c r="B309" s="55" t="s">
        <v>270</v>
      </c>
      <c r="C309" s="55">
        <v>764100</v>
      </c>
      <c r="D309" s="129"/>
      <c r="E309" s="141">
        <v>0</v>
      </c>
      <c r="F309" s="142">
        <f t="shared" si="4"/>
        <v>0</v>
      </c>
      <c r="G309" s="129"/>
      <c r="H309" s="129"/>
      <c r="I309" s="129"/>
      <c r="J309" s="129"/>
      <c r="K309" s="129"/>
    </row>
    <row r="310" spans="1:11" x14ac:dyDescent="0.2">
      <c r="A310" s="140"/>
      <c r="B310" s="55" t="s">
        <v>496</v>
      </c>
      <c r="C310" s="55">
        <v>788340</v>
      </c>
      <c r="D310" s="129"/>
      <c r="E310" s="141">
        <v>0</v>
      </c>
      <c r="F310" s="142">
        <f t="shared" si="4"/>
        <v>0</v>
      </c>
      <c r="G310" s="129"/>
      <c r="H310" s="129"/>
      <c r="I310" s="129"/>
      <c r="J310" s="129"/>
      <c r="K310" s="129"/>
    </row>
    <row r="311" spans="1:11" x14ac:dyDescent="0.2">
      <c r="A311" s="140"/>
      <c r="B311" s="55" t="s">
        <v>326</v>
      </c>
      <c r="C311" s="55">
        <v>781313</v>
      </c>
      <c r="D311" s="129"/>
      <c r="E311" s="141">
        <v>0</v>
      </c>
      <c r="F311" s="142">
        <f t="shared" si="4"/>
        <v>0</v>
      </c>
      <c r="G311" s="129"/>
      <c r="H311" s="129"/>
      <c r="I311" s="129"/>
      <c r="J311" s="129"/>
      <c r="K311" s="129"/>
    </row>
    <row r="312" spans="1:11" x14ac:dyDescent="0.2">
      <c r="A312" s="140"/>
      <c r="B312" s="55" t="s">
        <v>332</v>
      </c>
      <c r="C312" s="55">
        <v>781360</v>
      </c>
      <c r="D312" s="129"/>
      <c r="E312" s="141">
        <v>0</v>
      </c>
      <c r="F312" s="142">
        <f t="shared" si="4"/>
        <v>0</v>
      </c>
      <c r="G312" s="129"/>
      <c r="H312" s="129"/>
      <c r="I312" s="129"/>
      <c r="J312" s="129"/>
      <c r="K312" s="129"/>
    </row>
    <row r="313" spans="1:11" x14ac:dyDescent="0.2">
      <c r="A313" s="140"/>
      <c r="B313" s="55" t="s">
        <v>349</v>
      </c>
      <c r="C313" s="55">
        <v>782311</v>
      </c>
      <c r="D313" s="129"/>
      <c r="E313" s="141">
        <v>0</v>
      </c>
      <c r="F313" s="142">
        <f t="shared" si="4"/>
        <v>0</v>
      </c>
      <c r="G313" s="129"/>
      <c r="H313" s="129"/>
      <c r="I313" s="129"/>
      <c r="J313" s="129"/>
      <c r="K313" s="129"/>
    </row>
    <row r="314" spans="1:11" x14ac:dyDescent="0.2">
      <c r="A314" s="140"/>
      <c r="B314" s="55" t="s">
        <v>329</v>
      </c>
      <c r="C314" s="55">
        <v>781331</v>
      </c>
      <c r="D314" s="129"/>
      <c r="E314" s="141">
        <v>0</v>
      </c>
      <c r="F314" s="142">
        <f t="shared" si="4"/>
        <v>0</v>
      </c>
      <c r="G314" s="129"/>
      <c r="H314" s="129"/>
      <c r="I314" s="129"/>
      <c r="J314" s="129"/>
      <c r="K314" s="129"/>
    </row>
    <row r="315" spans="1:11" x14ac:dyDescent="0.2">
      <c r="A315" s="140"/>
      <c r="B315" s="55" t="s">
        <v>1069</v>
      </c>
      <c r="C315" s="55">
        <v>789260</v>
      </c>
      <c r="D315" s="129"/>
      <c r="E315" s="141">
        <v>0</v>
      </c>
      <c r="F315" s="142">
        <f t="shared" si="4"/>
        <v>0</v>
      </c>
      <c r="G315" s="129"/>
      <c r="H315" s="129"/>
      <c r="I315" s="129"/>
      <c r="J315" s="129"/>
      <c r="K315" s="129"/>
    </row>
    <row r="316" spans="1:11" x14ac:dyDescent="0.2">
      <c r="A316" s="140"/>
      <c r="B316" s="55" t="s">
        <v>330</v>
      </c>
      <c r="C316" s="55">
        <v>781332</v>
      </c>
      <c r="D316" s="129"/>
      <c r="E316" s="141">
        <v>0</v>
      </c>
      <c r="F316" s="142">
        <f t="shared" si="4"/>
        <v>0</v>
      </c>
      <c r="G316" s="129"/>
      <c r="H316" s="129"/>
      <c r="I316" s="129"/>
      <c r="J316" s="129"/>
      <c r="K316" s="129"/>
    </row>
    <row r="317" spans="1:11" x14ac:dyDescent="0.2">
      <c r="A317" s="140"/>
      <c r="B317" s="55" t="s">
        <v>518</v>
      </c>
      <c r="C317" s="55">
        <v>789321</v>
      </c>
      <c r="D317" s="129"/>
      <c r="E317" s="141">
        <v>0</v>
      </c>
      <c r="F317" s="142">
        <f t="shared" si="4"/>
        <v>0</v>
      </c>
      <c r="G317" s="129"/>
      <c r="H317" s="129"/>
      <c r="I317" s="129"/>
      <c r="J317" s="129"/>
      <c r="K317" s="129"/>
    </row>
    <row r="318" spans="1:11" x14ac:dyDescent="0.2">
      <c r="A318" s="140"/>
      <c r="B318" s="55" t="s">
        <v>430</v>
      </c>
      <c r="C318" s="55">
        <v>785341</v>
      </c>
      <c r="D318" s="129"/>
      <c r="E318" s="141">
        <v>0</v>
      </c>
      <c r="F318" s="142">
        <f t="shared" si="4"/>
        <v>0</v>
      </c>
      <c r="G318" s="129"/>
      <c r="H318" s="129"/>
      <c r="I318" s="129"/>
      <c r="J318" s="129"/>
      <c r="K318" s="129"/>
    </row>
    <row r="319" spans="1:11" x14ac:dyDescent="0.2">
      <c r="A319" s="140"/>
      <c r="B319" s="55" t="s">
        <v>519</v>
      </c>
      <c r="C319" s="55">
        <v>789322</v>
      </c>
      <c r="D319" s="129"/>
      <c r="E319" s="141">
        <v>0</v>
      </c>
      <c r="F319" s="142">
        <f t="shared" si="4"/>
        <v>0</v>
      </c>
      <c r="G319" s="129"/>
      <c r="H319" s="129"/>
      <c r="I319" s="129"/>
      <c r="J319" s="129"/>
      <c r="K319" s="129"/>
    </row>
    <row r="320" spans="1:11" x14ac:dyDescent="0.2">
      <c r="A320" s="140"/>
      <c r="B320" s="55" t="s">
        <v>77</v>
      </c>
      <c r="C320" s="55">
        <v>771301</v>
      </c>
      <c r="D320" s="129"/>
      <c r="E320" s="141">
        <v>0</v>
      </c>
      <c r="F320" s="142">
        <f t="shared" si="4"/>
        <v>0</v>
      </c>
      <c r="G320" s="129"/>
      <c r="H320" s="129"/>
      <c r="I320" s="129"/>
      <c r="J320" s="129"/>
      <c r="K320" s="129"/>
    </row>
    <row r="321" spans="1:11" x14ac:dyDescent="0.2">
      <c r="A321" s="140"/>
      <c r="B321" s="55" t="s">
        <v>286</v>
      </c>
      <c r="C321" s="55">
        <v>767000</v>
      </c>
      <c r="D321" s="129"/>
      <c r="E321" s="141">
        <v>0</v>
      </c>
      <c r="F321" s="142">
        <f t="shared" si="4"/>
        <v>0</v>
      </c>
      <c r="G321" s="129"/>
      <c r="H321" s="129"/>
      <c r="I321" s="129"/>
      <c r="J321" s="129"/>
      <c r="K321" s="129"/>
    </row>
    <row r="322" spans="1:11" x14ac:dyDescent="0.2">
      <c r="A322" s="140"/>
      <c r="B322" s="55" t="s">
        <v>281</v>
      </c>
      <c r="C322" s="55">
        <v>765710</v>
      </c>
      <c r="D322" s="129"/>
      <c r="E322" s="141">
        <v>0</v>
      </c>
      <c r="F322" s="142">
        <f t="shared" ref="F322:F385" si="5">E322/(SUM($E$2:$E$282))</f>
        <v>0</v>
      </c>
      <c r="G322" s="129"/>
      <c r="H322" s="129"/>
      <c r="I322" s="129"/>
      <c r="J322" s="129"/>
      <c r="K322" s="129"/>
    </row>
    <row r="323" spans="1:11" x14ac:dyDescent="0.2">
      <c r="A323" s="140"/>
      <c r="B323" s="55" t="s">
        <v>601</v>
      </c>
      <c r="C323" s="55">
        <v>799304</v>
      </c>
      <c r="D323" s="129"/>
      <c r="E323" s="141">
        <v>0</v>
      </c>
      <c r="F323" s="142">
        <f t="shared" si="5"/>
        <v>0</v>
      </c>
      <c r="G323" s="129"/>
      <c r="H323" s="129"/>
      <c r="I323" s="129"/>
      <c r="J323" s="129"/>
      <c r="K323" s="129"/>
    </row>
    <row r="324" spans="1:11" x14ac:dyDescent="0.2">
      <c r="A324" s="140"/>
      <c r="B324" s="55" t="s">
        <v>550</v>
      </c>
      <c r="C324" s="55">
        <v>791602</v>
      </c>
      <c r="D324" s="129"/>
      <c r="E324" s="141">
        <v>0</v>
      </c>
      <c r="F324" s="142">
        <f t="shared" si="5"/>
        <v>0</v>
      </c>
      <c r="G324" s="129"/>
      <c r="H324" s="129"/>
      <c r="I324" s="129"/>
      <c r="J324" s="129"/>
      <c r="K324" s="129"/>
    </row>
    <row r="325" spans="1:11" x14ac:dyDescent="0.2">
      <c r="A325" s="140"/>
      <c r="B325" s="55" t="s">
        <v>567</v>
      </c>
      <c r="C325" s="55">
        <v>791670</v>
      </c>
      <c r="D325" s="129"/>
      <c r="E325" s="141">
        <v>0</v>
      </c>
      <c r="F325" s="142">
        <f t="shared" si="5"/>
        <v>0</v>
      </c>
      <c r="G325" s="129"/>
      <c r="H325" s="129"/>
      <c r="I325" s="129"/>
      <c r="J325" s="129"/>
      <c r="K325" s="129"/>
    </row>
    <row r="326" spans="1:11" x14ac:dyDescent="0.2">
      <c r="A326" s="140"/>
      <c r="B326" s="55" t="s">
        <v>558</v>
      </c>
      <c r="C326" s="55">
        <v>791616</v>
      </c>
      <c r="D326" s="129"/>
      <c r="E326" s="141">
        <v>0</v>
      </c>
      <c r="F326" s="142">
        <f t="shared" si="5"/>
        <v>0</v>
      </c>
      <c r="G326" s="129"/>
      <c r="H326" s="129"/>
      <c r="I326" s="129"/>
      <c r="J326" s="129"/>
      <c r="K326" s="129"/>
    </row>
    <row r="327" spans="1:11" x14ac:dyDescent="0.2">
      <c r="A327" s="140"/>
      <c r="B327" s="55" t="s">
        <v>599</v>
      </c>
      <c r="C327" s="55">
        <v>799000</v>
      </c>
      <c r="D327" s="129"/>
      <c r="E327" s="141">
        <v>0</v>
      </c>
      <c r="F327" s="142">
        <f t="shared" si="5"/>
        <v>0</v>
      </c>
      <c r="G327" s="129"/>
      <c r="H327" s="129"/>
      <c r="I327" s="129"/>
      <c r="J327" s="129"/>
      <c r="K327" s="129"/>
    </row>
    <row r="328" spans="1:11" x14ac:dyDescent="0.2">
      <c r="A328" s="140"/>
      <c r="B328" s="55" t="s">
        <v>182</v>
      </c>
      <c r="C328" s="55">
        <v>710200</v>
      </c>
      <c r="D328" s="129"/>
      <c r="E328" s="141">
        <v>0</v>
      </c>
      <c r="F328" s="142">
        <f t="shared" si="5"/>
        <v>0</v>
      </c>
      <c r="G328" s="129"/>
      <c r="H328" s="129"/>
      <c r="I328" s="129"/>
      <c r="J328" s="129"/>
      <c r="K328" s="129"/>
    </row>
    <row r="329" spans="1:11" x14ac:dyDescent="0.2">
      <c r="A329" s="140"/>
      <c r="B329" s="55" t="s">
        <v>600</v>
      </c>
      <c r="C329" s="55">
        <v>799303</v>
      </c>
      <c r="D329" s="129"/>
      <c r="E329" s="141">
        <v>0</v>
      </c>
      <c r="F329" s="142">
        <f t="shared" si="5"/>
        <v>0</v>
      </c>
      <c r="G329" s="129"/>
      <c r="H329" s="129"/>
      <c r="I329" s="129"/>
      <c r="J329" s="129"/>
      <c r="K329" s="129"/>
    </row>
    <row r="330" spans="1:11" x14ac:dyDescent="0.2">
      <c r="A330" s="140"/>
      <c r="B330" s="55" t="s">
        <v>237</v>
      </c>
      <c r="C330" s="55">
        <v>749001</v>
      </c>
      <c r="D330" s="129"/>
      <c r="E330" s="141">
        <v>0</v>
      </c>
      <c r="F330" s="142">
        <f t="shared" si="5"/>
        <v>0</v>
      </c>
      <c r="G330" s="129"/>
      <c r="H330" s="129"/>
      <c r="I330" s="129"/>
      <c r="J330" s="129"/>
      <c r="K330" s="129"/>
    </row>
    <row r="331" spans="1:11" x14ac:dyDescent="0.2">
      <c r="A331" s="140"/>
      <c r="B331" s="55" t="s">
        <v>179</v>
      </c>
      <c r="C331" s="55">
        <v>702040</v>
      </c>
      <c r="D331" s="129"/>
      <c r="E331" s="141">
        <v>0</v>
      </c>
      <c r="F331" s="142">
        <f t="shared" si="5"/>
        <v>0</v>
      </c>
      <c r="G331" s="129"/>
      <c r="H331" s="129"/>
      <c r="I331" s="129"/>
      <c r="J331" s="129"/>
      <c r="K331" s="129"/>
    </row>
    <row r="332" spans="1:11" x14ac:dyDescent="0.2">
      <c r="A332" s="140"/>
      <c r="B332" s="55" t="s">
        <v>177</v>
      </c>
      <c r="C332" s="55">
        <v>702020</v>
      </c>
      <c r="D332" s="129"/>
      <c r="E332" s="141">
        <v>0</v>
      </c>
      <c r="F332" s="142">
        <f t="shared" si="5"/>
        <v>0</v>
      </c>
      <c r="G332" s="129"/>
      <c r="H332" s="129"/>
      <c r="I332" s="129"/>
      <c r="J332" s="129"/>
      <c r="K332" s="129"/>
    </row>
    <row r="333" spans="1:11" x14ac:dyDescent="0.2">
      <c r="A333" s="140"/>
      <c r="B333" s="55" t="s">
        <v>562</v>
      </c>
      <c r="C333" s="55">
        <v>791645</v>
      </c>
      <c r="D333" s="129"/>
      <c r="E333" s="141">
        <v>0</v>
      </c>
      <c r="F333" s="142">
        <f t="shared" si="5"/>
        <v>0</v>
      </c>
      <c r="G333" s="129"/>
      <c r="H333" s="129"/>
      <c r="I333" s="129"/>
      <c r="J333" s="129"/>
      <c r="K333" s="129"/>
    </row>
    <row r="334" spans="1:11" x14ac:dyDescent="0.2">
      <c r="A334" s="140"/>
      <c r="B334" s="55" t="s">
        <v>209</v>
      </c>
      <c r="C334" s="55">
        <v>731051</v>
      </c>
      <c r="D334" s="129"/>
      <c r="E334" s="141">
        <v>0</v>
      </c>
      <c r="F334" s="142">
        <f t="shared" si="5"/>
        <v>0</v>
      </c>
      <c r="G334" s="129"/>
      <c r="H334" s="129"/>
      <c r="I334" s="129"/>
      <c r="J334" s="129"/>
      <c r="K334" s="129"/>
    </row>
    <row r="335" spans="1:11" x14ac:dyDescent="0.2">
      <c r="A335" s="140"/>
      <c r="B335" s="55" t="s">
        <v>199</v>
      </c>
      <c r="C335" s="55">
        <v>720308</v>
      </c>
      <c r="D335" s="129"/>
      <c r="E335" s="141">
        <v>0</v>
      </c>
      <c r="F335" s="142">
        <f t="shared" si="5"/>
        <v>0</v>
      </c>
      <c r="G335" s="129"/>
      <c r="H335" s="129"/>
      <c r="I335" s="129"/>
      <c r="J335" s="129"/>
      <c r="K335" s="129"/>
    </row>
    <row r="336" spans="1:11" x14ac:dyDescent="0.2">
      <c r="A336" s="140"/>
      <c r="B336" s="55" t="s">
        <v>180</v>
      </c>
      <c r="C336" s="55">
        <v>702090</v>
      </c>
      <c r="D336" s="129"/>
      <c r="E336" s="141">
        <v>0</v>
      </c>
      <c r="F336" s="142">
        <f t="shared" si="5"/>
        <v>0</v>
      </c>
      <c r="G336" s="129"/>
      <c r="H336" s="129"/>
      <c r="I336" s="129"/>
      <c r="J336" s="129"/>
      <c r="K336" s="129"/>
    </row>
    <row r="337" spans="1:11" x14ac:dyDescent="0.2">
      <c r="A337" s="140"/>
      <c r="B337" s="55" t="s">
        <v>314</v>
      </c>
      <c r="C337" s="55">
        <v>780030</v>
      </c>
      <c r="D337" s="129"/>
      <c r="E337" s="141">
        <v>0</v>
      </c>
      <c r="F337" s="142">
        <f t="shared" si="5"/>
        <v>0</v>
      </c>
      <c r="G337" s="129"/>
      <c r="H337" s="129"/>
      <c r="I337" s="129"/>
      <c r="J337" s="129"/>
      <c r="K337" s="129"/>
    </row>
    <row r="338" spans="1:11" x14ac:dyDescent="0.2">
      <c r="A338" s="140"/>
      <c r="B338" s="55" t="s">
        <v>268</v>
      </c>
      <c r="C338" s="55">
        <v>763000</v>
      </c>
      <c r="D338" s="129"/>
      <c r="E338" s="141">
        <v>0</v>
      </c>
      <c r="F338" s="142">
        <f t="shared" si="5"/>
        <v>0</v>
      </c>
      <c r="G338" s="129"/>
      <c r="H338" s="129"/>
      <c r="I338" s="129"/>
      <c r="J338" s="129"/>
      <c r="K338" s="129"/>
    </row>
    <row r="339" spans="1:11" x14ac:dyDescent="0.2">
      <c r="A339" s="140"/>
      <c r="B339" s="55" t="s">
        <v>312</v>
      </c>
      <c r="C339" s="55">
        <v>780020</v>
      </c>
      <c r="D339" s="129"/>
      <c r="E339" s="141">
        <v>0</v>
      </c>
      <c r="F339" s="142">
        <f t="shared" si="5"/>
        <v>0</v>
      </c>
      <c r="G339" s="129"/>
      <c r="H339" s="129"/>
      <c r="I339" s="129"/>
      <c r="J339" s="129"/>
      <c r="K339" s="129"/>
    </row>
    <row r="340" spans="1:11" x14ac:dyDescent="0.2">
      <c r="A340" s="140"/>
      <c r="B340" s="55" t="s">
        <v>603</v>
      </c>
      <c r="C340" s="55">
        <v>720312</v>
      </c>
      <c r="D340" s="129"/>
      <c r="E340" s="141">
        <v>0</v>
      </c>
      <c r="F340" s="142">
        <f t="shared" si="5"/>
        <v>0</v>
      </c>
      <c r="G340" s="129"/>
      <c r="H340" s="129"/>
      <c r="I340" s="129"/>
      <c r="J340" s="129"/>
      <c r="K340" s="129"/>
    </row>
    <row r="341" spans="1:11" x14ac:dyDescent="0.2">
      <c r="A341" s="140"/>
      <c r="B341" s="55" t="s">
        <v>251</v>
      </c>
      <c r="C341" s="55">
        <v>751215</v>
      </c>
      <c r="D341" s="129"/>
      <c r="E341" s="141">
        <v>0</v>
      </c>
      <c r="F341" s="142">
        <f t="shared" si="5"/>
        <v>0</v>
      </c>
      <c r="G341" s="129"/>
      <c r="H341" s="129"/>
      <c r="I341" s="129"/>
      <c r="J341" s="129"/>
      <c r="K341" s="129"/>
    </row>
    <row r="342" spans="1:11" x14ac:dyDescent="0.2">
      <c r="A342" s="140"/>
      <c r="B342" s="55" t="s">
        <v>242</v>
      </c>
      <c r="C342" s="55">
        <v>751201</v>
      </c>
      <c r="D342" s="129"/>
      <c r="E342" s="141">
        <v>0</v>
      </c>
      <c r="F342" s="142">
        <f t="shared" si="5"/>
        <v>0</v>
      </c>
      <c r="G342" s="129"/>
      <c r="H342" s="129"/>
      <c r="I342" s="129"/>
      <c r="J342" s="129"/>
      <c r="K342" s="129"/>
    </row>
    <row r="343" spans="1:11" x14ac:dyDescent="0.2">
      <c r="A343" s="140"/>
      <c r="B343" s="55" t="s">
        <v>238</v>
      </c>
      <c r="C343" s="55">
        <v>750000</v>
      </c>
      <c r="D343" s="129"/>
      <c r="E343" s="141">
        <v>0</v>
      </c>
      <c r="F343" s="142">
        <f t="shared" si="5"/>
        <v>0</v>
      </c>
      <c r="G343" s="129"/>
      <c r="H343" s="129"/>
      <c r="I343" s="129"/>
      <c r="J343" s="129"/>
      <c r="K343" s="129"/>
    </row>
    <row r="344" spans="1:11" x14ac:dyDescent="0.2">
      <c r="A344" s="140"/>
      <c r="B344" s="55" t="s">
        <v>574</v>
      </c>
      <c r="C344" s="55">
        <v>791900</v>
      </c>
      <c r="D344" s="129"/>
      <c r="E344" s="141">
        <v>0</v>
      </c>
      <c r="F344" s="142">
        <f t="shared" si="5"/>
        <v>0</v>
      </c>
      <c r="G344" s="129"/>
      <c r="H344" s="129"/>
      <c r="I344" s="129"/>
      <c r="J344" s="129"/>
      <c r="K344" s="129"/>
    </row>
    <row r="345" spans="1:11" x14ac:dyDescent="0.2">
      <c r="A345" s="140"/>
      <c r="B345" s="55" t="s">
        <v>456</v>
      </c>
      <c r="C345" s="55">
        <v>786312</v>
      </c>
      <c r="D345" s="129"/>
      <c r="E345" s="141">
        <v>0</v>
      </c>
      <c r="F345" s="142">
        <f t="shared" si="5"/>
        <v>0</v>
      </c>
      <c r="G345" s="129"/>
      <c r="H345" s="129"/>
      <c r="I345" s="129"/>
      <c r="J345" s="129"/>
      <c r="K345" s="129"/>
    </row>
    <row r="346" spans="1:11" x14ac:dyDescent="0.2">
      <c r="A346" s="140"/>
      <c r="B346" s="55" t="s">
        <v>197</v>
      </c>
      <c r="C346" s="55">
        <v>720304</v>
      </c>
      <c r="D346" s="129"/>
      <c r="E346" s="141">
        <v>0</v>
      </c>
      <c r="F346" s="142">
        <f t="shared" si="5"/>
        <v>0</v>
      </c>
      <c r="G346" s="129"/>
      <c r="H346" s="129"/>
      <c r="I346" s="129"/>
      <c r="J346" s="129"/>
      <c r="K346" s="129"/>
    </row>
    <row r="347" spans="1:11" x14ac:dyDescent="0.2">
      <c r="A347" s="140"/>
      <c r="B347" s="55" t="s">
        <v>572</v>
      </c>
      <c r="C347" s="55">
        <v>791700</v>
      </c>
      <c r="D347" s="129"/>
      <c r="E347" s="141">
        <v>0</v>
      </c>
      <c r="F347" s="142">
        <f t="shared" si="5"/>
        <v>0</v>
      </c>
      <c r="G347" s="129"/>
      <c r="H347" s="129"/>
      <c r="I347" s="129"/>
      <c r="J347" s="129"/>
      <c r="K347" s="129"/>
    </row>
    <row r="348" spans="1:11" x14ac:dyDescent="0.2">
      <c r="A348" s="140"/>
      <c r="B348" s="55" t="s">
        <v>452</v>
      </c>
      <c r="C348" s="55">
        <v>786112</v>
      </c>
      <c r="D348" s="129"/>
      <c r="E348" s="141">
        <v>0</v>
      </c>
      <c r="F348" s="142">
        <f t="shared" si="5"/>
        <v>0</v>
      </c>
      <c r="G348" s="129"/>
      <c r="H348" s="129"/>
      <c r="I348" s="129"/>
      <c r="J348" s="129"/>
      <c r="K348" s="129"/>
    </row>
    <row r="349" spans="1:11" x14ac:dyDescent="0.2">
      <c r="A349" s="140"/>
      <c r="B349" s="55" t="s">
        <v>215</v>
      </c>
      <c r="C349" s="55">
        <v>733000</v>
      </c>
      <c r="D349" s="129"/>
      <c r="E349" s="141">
        <v>0</v>
      </c>
      <c r="F349" s="142">
        <f t="shared" si="5"/>
        <v>0</v>
      </c>
      <c r="G349" s="129"/>
      <c r="H349" s="129"/>
      <c r="I349" s="129"/>
      <c r="J349" s="129"/>
      <c r="K349" s="129"/>
    </row>
    <row r="350" spans="1:11" x14ac:dyDescent="0.2">
      <c r="A350" s="140"/>
      <c r="B350" s="55" t="s">
        <v>178</v>
      </c>
      <c r="C350" s="55">
        <v>702021</v>
      </c>
      <c r="D350" s="129"/>
      <c r="E350" s="141">
        <v>0</v>
      </c>
      <c r="F350" s="142">
        <f t="shared" si="5"/>
        <v>0</v>
      </c>
      <c r="G350" s="129"/>
      <c r="H350" s="129"/>
      <c r="I350" s="129"/>
      <c r="J350" s="129"/>
      <c r="K350" s="129"/>
    </row>
    <row r="351" spans="1:11" x14ac:dyDescent="0.2">
      <c r="A351" s="140"/>
      <c r="B351" s="55" t="s">
        <v>597</v>
      </c>
      <c r="C351" s="55">
        <v>795600</v>
      </c>
      <c r="D351" s="129"/>
      <c r="E351" s="141">
        <v>0</v>
      </c>
      <c r="F351" s="142">
        <f t="shared" si="5"/>
        <v>0</v>
      </c>
      <c r="G351" s="129"/>
      <c r="H351" s="129"/>
      <c r="I351" s="129"/>
      <c r="J351" s="129"/>
      <c r="K351" s="129"/>
    </row>
    <row r="352" spans="1:11" x14ac:dyDescent="0.2">
      <c r="A352" s="140"/>
      <c r="B352" s="55" t="s">
        <v>399</v>
      </c>
      <c r="C352" s="55">
        <v>784127</v>
      </c>
      <c r="D352" s="129"/>
      <c r="E352" s="141">
        <v>0</v>
      </c>
      <c r="F352" s="142">
        <f t="shared" si="5"/>
        <v>0</v>
      </c>
      <c r="G352" s="129"/>
      <c r="H352" s="129"/>
      <c r="I352" s="129"/>
      <c r="J352" s="129"/>
      <c r="K352" s="129"/>
    </row>
    <row r="353" spans="1:11" x14ac:dyDescent="0.2">
      <c r="A353" s="140"/>
      <c r="B353" s="55" t="s">
        <v>375</v>
      </c>
      <c r="C353" s="55">
        <v>783323</v>
      </c>
      <c r="D353" s="129"/>
      <c r="E353" s="141">
        <v>0</v>
      </c>
      <c r="F353" s="142">
        <f t="shared" si="5"/>
        <v>0</v>
      </c>
      <c r="G353" s="129"/>
      <c r="H353" s="129"/>
      <c r="I353" s="129"/>
      <c r="J353" s="129"/>
      <c r="K353" s="129"/>
    </row>
    <row r="354" spans="1:11" x14ac:dyDescent="0.2">
      <c r="A354" s="140"/>
      <c r="B354" s="55" t="s">
        <v>205</v>
      </c>
      <c r="C354" s="55">
        <v>730010</v>
      </c>
      <c r="D354" s="129"/>
      <c r="E354" s="141">
        <v>0</v>
      </c>
      <c r="F354" s="142">
        <f t="shared" si="5"/>
        <v>0</v>
      </c>
      <c r="G354" s="129"/>
      <c r="H354" s="129"/>
      <c r="I354" s="129"/>
      <c r="J354" s="129"/>
      <c r="K354" s="129"/>
    </row>
    <row r="355" spans="1:11" x14ac:dyDescent="0.2">
      <c r="A355" s="140"/>
      <c r="B355" s="55" t="s">
        <v>334</v>
      </c>
      <c r="C355" s="55">
        <v>781362</v>
      </c>
      <c r="D355" s="129"/>
      <c r="E355" s="141">
        <v>0</v>
      </c>
      <c r="F355" s="142">
        <f t="shared" si="5"/>
        <v>0</v>
      </c>
      <c r="G355" s="129"/>
      <c r="H355" s="129"/>
      <c r="I355" s="129"/>
      <c r="J355" s="129"/>
      <c r="K355" s="129"/>
    </row>
    <row r="356" spans="1:11" x14ac:dyDescent="0.2">
      <c r="A356" s="140"/>
      <c r="B356" s="55" t="s">
        <v>406</v>
      </c>
      <c r="C356" s="55">
        <v>784322</v>
      </c>
      <c r="D356" s="129"/>
      <c r="E356" s="141">
        <v>0</v>
      </c>
      <c r="F356" s="142">
        <f t="shared" si="5"/>
        <v>0</v>
      </c>
      <c r="G356" s="129"/>
      <c r="H356" s="129"/>
      <c r="I356" s="129"/>
      <c r="J356" s="129"/>
      <c r="K356" s="129"/>
    </row>
    <row r="357" spans="1:11" x14ac:dyDescent="0.2">
      <c r="A357" s="140"/>
      <c r="B357" s="55" t="s">
        <v>379</v>
      </c>
      <c r="C357" s="55">
        <v>783351</v>
      </c>
      <c r="D357" s="129"/>
      <c r="E357" s="141">
        <v>0</v>
      </c>
      <c r="F357" s="142">
        <f t="shared" si="5"/>
        <v>0</v>
      </c>
      <c r="G357" s="129"/>
      <c r="H357" s="129"/>
      <c r="I357" s="129"/>
      <c r="J357" s="129"/>
      <c r="K357" s="129"/>
    </row>
    <row r="358" spans="1:11" x14ac:dyDescent="0.2">
      <c r="A358" s="140"/>
      <c r="B358" s="55" t="s">
        <v>331</v>
      </c>
      <c r="C358" s="55">
        <v>781335</v>
      </c>
      <c r="D358" s="129"/>
      <c r="E358" s="141">
        <v>0</v>
      </c>
      <c r="F358" s="142">
        <f t="shared" si="5"/>
        <v>0</v>
      </c>
      <c r="G358" s="129"/>
      <c r="H358" s="129"/>
      <c r="I358" s="129"/>
      <c r="J358" s="129"/>
      <c r="K358" s="129"/>
    </row>
    <row r="359" spans="1:11" x14ac:dyDescent="0.2">
      <c r="A359" s="140"/>
      <c r="B359" s="55" t="s">
        <v>461</v>
      </c>
      <c r="C359" s="55">
        <v>786511</v>
      </c>
      <c r="D359" s="129"/>
      <c r="E359" s="141">
        <v>0</v>
      </c>
      <c r="F359" s="142">
        <f t="shared" si="5"/>
        <v>0</v>
      </c>
      <c r="G359" s="129"/>
      <c r="H359" s="129"/>
      <c r="I359" s="129"/>
      <c r="J359" s="129"/>
      <c r="K359" s="129"/>
    </row>
    <row r="360" spans="1:11" x14ac:dyDescent="0.2">
      <c r="A360" s="140"/>
      <c r="B360" s="55" t="s">
        <v>568</v>
      </c>
      <c r="C360" s="55">
        <v>791671</v>
      </c>
      <c r="D360" s="129"/>
      <c r="E360" s="141">
        <v>0</v>
      </c>
      <c r="F360" s="142">
        <f t="shared" si="5"/>
        <v>0</v>
      </c>
      <c r="G360" s="129"/>
      <c r="H360" s="129"/>
      <c r="I360" s="129"/>
      <c r="J360" s="129"/>
      <c r="K360" s="129"/>
    </row>
    <row r="361" spans="1:11" x14ac:dyDescent="0.2">
      <c r="A361" s="140"/>
      <c r="B361" s="55" t="s">
        <v>264</v>
      </c>
      <c r="C361" s="55">
        <v>762412</v>
      </c>
      <c r="D361" s="129"/>
      <c r="E361" s="141">
        <v>0</v>
      </c>
      <c r="F361" s="142">
        <f t="shared" si="5"/>
        <v>0</v>
      </c>
      <c r="G361" s="129"/>
      <c r="H361" s="129"/>
      <c r="I361" s="129"/>
      <c r="J361" s="129"/>
      <c r="K361" s="129"/>
    </row>
    <row r="362" spans="1:11" x14ac:dyDescent="0.2">
      <c r="A362" s="140"/>
      <c r="B362" s="55" t="s">
        <v>494</v>
      </c>
      <c r="C362" s="55">
        <v>788321</v>
      </c>
      <c r="D362" s="129"/>
      <c r="E362" s="141">
        <v>0</v>
      </c>
      <c r="F362" s="142">
        <f t="shared" si="5"/>
        <v>0</v>
      </c>
      <c r="G362" s="129"/>
      <c r="H362" s="129"/>
      <c r="I362" s="129"/>
      <c r="J362" s="129"/>
      <c r="K362" s="129"/>
    </row>
    <row r="363" spans="1:11" x14ac:dyDescent="0.2">
      <c r="A363" s="140"/>
      <c r="B363" s="55" t="s">
        <v>455</v>
      </c>
      <c r="C363" s="55">
        <v>786311</v>
      </c>
      <c r="D363" s="129"/>
      <c r="E363" s="141">
        <v>0</v>
      </c>
      <c r="F363" s="142">
        <f t="shared" si="5"/>
        <v>0</v>
      </c>
      <c r="G363" s="129"/>
      <c r="H363" s="129"/>
      <c r="I363" s="129"/>
      <c r="J363" s="129"/>
      <c r="K363" s="129"/>
    </row>
    <row r="364" spans="1:11" x14ac:dyDescent="0.2">
      <c r="A364" s="140"/>
      <c r="B364" s="55" t="s">
        <v>503</v>
      </c>
      <c r="C364" s="55">
        <v>788513</v>
      </c>
      <c r="D364" s="129"/>
      <c r="E364" s="141">
        <v>0</v>
      </c>
      <c r="F364" s="142">
        <f t="shared" si="5"/>
        <v>0</v>
      </c>
      <c r="G364" s="129"/>
      <c r="H364" s="129"/>
      <c r="I364" s="129"/>
      <c r="J364" s="129"/>
      <c r="K364" s="129"/>
    </row>
    <row r="365" spans="1:11" x14ac:dyDescent="0.2">
      <c r="A365" s="140"/>
      <c r="B365" s="55" t="s">
        <v>374</v>
      </c>
      <c r="C365" s="55">
        <v>783322</v>
      </c>
      <c r="D365" s="129"/>
      <c r="E365" s="141">
        <v>0</v>
      </c>
      <c r="F365" s="142">
        <f t="shared" si="5"/>
        <v>0</v>
      </c>
      <c r="G365" s="129"/>
      <c r="H365" s="129"/>
      <c r="I365" s="129"/>
      <c r="J365" s="129"/>
      <c r="K365" s="129"/>
    </row>
    <row r="366" spans="1:11" x14ac:dyDescent="0.2">
      <c r="A366" s="140"/>
      <c r="B366" s="55" t="s">
        <v>372</v>
      </c>
      <c r="C366" s="55">
        <v>783311</v>
      </c>
      <c r="D366" s="129"/>
      <c r="E366" s="141">
        <v>0</v>
      </c>
      <c r="F366" s="142">
        <f t="shared" si="5"/>
        <v>0</v>
      </c>
      <c r="G366" s="129"/>
      <c r="H366" s="129"/>
      <c r="I366" s="129"/>
      <c r="J366" s="129"/>
      <c r="K366" s="129"/>
    </row>
    <row r="367" spans="1:11" x14ac:dyDescent="0.2">
      <c r="A367" s="140"/>
      <c r="B367" s="55" t="s">
        <v>459</v>
      </c>
      <c r="C367" s="55">
        <v>786323</v>
      </c>
      <c r="D367" s="129"/>
      <c r="E367" s="141">
        <v>0</v>
      </c>
      <c r="F367" s="142">
        <f t="shared" si="5"/>
        <v>0</v>
      </c>
      <c r="G367" s="129"/>
      <c r="H367" s="129"/>
      <c r="I367" s="129"/>
      <c r="J367" s="129"/>
      <c r="K367" s="129"/>
    </row>
    <row r="368" spans="1:11" x14ac:dyDescent="0.2">
      <c r="A368" s="140"/>
      <c r="B368" s="55" t="s">
        <v>569</v>
      </c>
      <c r="C368" s="55">
        <v>791672</v>
      </c>
      <c r="D368" s="129"/>
      <c r="E368" s="141">
        <v>0</v>
      </c>
      <c r="F368" s="142">
        <f t="shared" si="5"/>
        <v>0</v>
      </c>
      <c r="G368" s="129"/>
      <c r="H368" s="129"/>
      <c r="I368" s="129"/>
      <c r="J368" s="129"/>
      <c r="K368" s="129"/>
    </row>
    <row r="369" spans="1:11" x14ac:dyDescent="0.2">
      <c r="A369" s="140"/>
      <c r="B369" s="55" t="s">
        <v>428</v>
      </c>
      <c r="C369" s="55">
        <v>785333</v>
      </c>
      <c r="D369" s="129"/>
      <c r="E369" s="141">
        <v>0</v>
      </c>
      <c r="F369" s="142">
        <f t="shared" si="5"/>
        <v>0</v>
      </c>
      <c r="G369" s="129"/>
      <c r="H369" s="129"/>
      <c r="I369" s="129"/>
      <c r="J369" s="129"/>
      <c r="K369" s="129"/>
    </row>
    <row r="370" spans="1:11" x14ac:dyDescent="0.2">
      <c r="A370" s="140"/>
      <c r="B370" s="55" t="s">
        <v>492</v>
      </c>
      <c r="C370" s="55">
        <v>788316</v>
      </c>
      <c r="D370" s="129"/>
      <c r="E370" s="141">
        <v>0</v>
      </c>
      <c r="F370" s="142">
        <f t="shared" si="5"/>
        <v>0</v>
      </c>
      <c r="G370" s="129"/>
      <c r="H370" s="129"/>
      <c r="I370" s="129"/>
      <c r="J370" s="129"/>
      <c r="K370" s="129"/>
    </row>
    <row r="371" spans="1:11" x14ac:dyDescent="0.2">
      <c r="A371" s="140"/>
      <c r="B371" s="55" t="s">
        <v>491</v>
      </c>
      <c r="C371" s="55">
        <v>788315</v>
      </c>
      <c r="D371" s="129"/>
      <c r="E371" s="141">
        <v>0</v>
      </c>
      <c r="F371" s="142">
        <f t="shared" si="5"/>
        <v>0</v>
      </c>
      <c r="G371" s="129"/>
      <c r="H371" s="129"/>
      <c r="I371" s="129"/>
      <c r="J371" s="129"/>
      <c r="K371" s="129"/>
    </row>
    <row r="372" spans="1:11" x14ac:dyDescent="0.2">
      <c r="A372" s="140"/>
      <c r="B372" s="55" t="s">
        <v>571</v>
      </c>
      <c r="C372" s="55">
        <v>791674</v>
      </c>
      <c r="D372" s="129"/>
      <c r="E372" s="141">
        <v>0</v>
      </c>
      <c r="F372" s="142">
        <f t="shared" si="5"/>
        <v>0</v>
      </c>
      <c r="G372" s="129"/>
      <c r="H372" s="129"/>
      <c r="I372" s="129"/>
      <c r="J372" s="129"/>
      <c r="K372" s="129"/>
    </row>
    <row r="373" spans="1:11" x14ac:dyDescent="0.2">
      <c r="A373" s="140"/>
      <c r="B373" s="55" t="s">
        <v>493</v>
      </c>
      <c r="C373" s="55">
        <v>788317</v>
      </c>
      <c r="D373" s="129"/>
      <c r="E373" s="141">
        <v>0</v>
      </c>
      <c r="F373" s="142">
        <f t="shared" si="5"/>
        <v>0</v>
      </c>
      <c r="G373" s="129"/>
      <c r="H373" s="129"/>
      <c r="I373" s="129"/>
      <c r="J373" s="129"/>
      <c r="K373" s="129"/>
    </row>
    <row r="374" spans="1:11" x14ac:dyDescent="0.2">
      <c r="A374" s="140"/>
      <c r="B374" s="55" t="s">
        <v>502</v>
      </c>
      <c r="C374" s="55">
        <v>788512</v>
      </c>
      <c r="D374" s="129"/>
      <c r="E374" s="141">
        <v>0</v>
      </c>
      <c r="F374" s="142">
        <f t="shared" si="5"/>
        <v>0</v>
      </c>
      <c r="G374" s="129"/>
      <c r="H374" s="129"/>
      <c r="I374" s="129"/>
      <c r="J374" s="129"/>
      <c r="K374" s="129"/>
    </row>
    <row r="375" spans="1:11" x14ac:dyDescent="0.2">
      <c r="A375" s="140"/>
      <c r="B375" s="55" t="s">
        <v>412</v>
      </c>
      <c r="C375" s="55">
        <v>784515</v>
      </c>
      <c r="D375" s="129"/>
      <c r="E375" s="141">
        <v>0</v>
      </c>
      <c r="F375" s="142">
        <f t="shared" si="5"/>
        <v>0</v>
      </c>
      <c r="G375" s="129"/>
      <c r="H375" s="129"/>
      <c r="I375" s="129"/>
      <c r="J375" s="129"/>
      <c r="K375" s="129"/>
    </row>
    <row r="376" spans="1:11" x14ac:dyDescent="0.2">
      <c r="A376" s="140"/>
      <c r="B376" s="55" t="s">
        <v>263</v>
      </c>
      <c r="C376" s="55">
        <v>762411</v>
      </c>
      <c r="D376" s="129"/>
      <c r="E376" s="141">
        <v>0</v>
      </c>
      <c r="F376" s="142">
        <f t="shared" si="5"/>
        <v>0</v>
      </c>
      <c r="G376" s="129"/>
      <c r="H376" s="129"/>
      <c r="I376" s="129"/>
      <c r="J376" s="129"/>
      <c r="K376" s="129"/>
    </row>
    <row r="377" spans="1:11" x14ac:dyDescent="0.2">
      <c r="A377" s="140"/>
      <c r="B377" s="55" t="s">
        <v>257</v>
      </c>
      <c r="C377" s="55">
        <v>761000</v>
      </c>
      <c r="D377" s="129"/>
      <c r="E377" s="141">
        <v>0</v>
      </c>
      <c r="F377" s="142">
        <f t="shared" si="5"/>
        <v>0</v>
      </c>
      <c r="G377" s="129"/>
      <c r="H377" s="129"/>
      <c r="I377" s="129"/>
      <c r="J377" s="129"/>
      <c r="K377" s="129"/>
    </row>
    <row r="378" spans="1:11" x14ac:dyDescent="0.2">
      <c r="A378" s="140"/>
      <c r="B378" s="55" t="s">
        <v>499</v>
      </c>
      <c r="C378" s="55">
        <v>788343</v>
      </c>
      <c r="D378" s="129"/>
      <c r="E378" s="141">
        <v>0</v>
      </c>
      <c r="F378" s="142">
        <f t="shared" si="5"/>
        <v>0</v>
      </c>
      <c r="G378" s="129"/>
      <c r="H378" s="129"/>
      <c r="I378" s="129"/>
      <c r="J378" s="129"/>
      <c r="K378" s="129"/>
    </row>
    <row r="379" spans="1:11" x14ac:dyDescent="0.2">
      <c r="A379" s="140"/>
      <c r="B379" s="55" t="s">
        <v>457</v>
      </c>
      <c r="C379" s="55">
        <v>786313</v>
      </c>
      <c r="D379" s="129"/>
      <c r="E379" s="141">
        <v>0</v>
      </c>
      <c r="F379" s="142">
        <f t="shared" si="5"/>
        <v>0</v>
      </c>
      <c r="G379" s="129"/>
      <c r="H379" s="129"/>
      <c r="I379" s="129"/>
      <c r="J379" s="129"/>
      <c r="K379" s="129"/>
    </row>
    <row r="380" spans="1:11" x14ac:dyDescent="0.2">
      <c r="A380" s="140"/>
      <c r="B380" s="55" t="s">
        <v>413</v>
      </c>
      <c r="C380" s="55">
        <v>784516</v>
      </c>
      <c r="D380" s="129"/>
      <c r="E380" s="141">
        <v>0</v>
      </c>
      <c r="F380" s="142">
        <f t="shared" si="5"/>
        <v>0</v>
      </c>
      <c r="G380" s="129"/>
      <c r="H380" s="129"/>
      <c r="I380" s="129"/>
      <c r="J380" s="129"/>
      <c r="K380" s="129"/>
    </row>
    <row r="381" spans="1:11" x14ac:dyDescent="0.2">
      <c r="A381" s="140"/>
      <c r="B381" s="55" t="s">
        <v>498</v>
      </c>
      <c r="C381" s="55">
        <v>788342</v>
      </c>
      <c r="D381" s="129"/>
      <c r="E381" s="141">
        <v>0</v>
      </c>
      <c r="F381" s="142">
        <f t="shared" si="5"/>
        <v>0</v>
      </c>
      <c r="G381" s="129"/>
      <c r="H381" s="129"/>
      <c r="I381" s="129"/>
      <c r="J381" s="129"/>
      <c r="K381" s="129"/>
    </row>
    <row r="382" spans="1:11" x14ac:dyDescent="0.2">
      <c r="A382" s="140"/>
      <c r="B382" s="55" t="s">
        <v>262</v>
      </c>
      <c r="C382" s="55">
        <v>762410</v>
      </c>
      <c r="D382" s="129"/>
      <c r="E382" s="141">
        <v>0</v>
      </c>
      <c r="F382" s="142">
        <f t="shared" si="5"/>
        <v>0</v>
      </c>
      <c r="G382" s="129"/>
      <c r="H382" s="129"/>
      <c r="I382" s="129"/>
      <c r="J382" s="129"/>
      <c r="K382" s="129"/>
    </row>
    <row r="383" spans="1:11" x14ac:dyDescent="0.2">
      <c r="A383" s="140"/>
      <c r="B383" s="55" t="s">
        <v>570</v>
      </c>
      <c r="C383" s="55">
        <v>791673</v>
      </c>
      <c r="D383" s="129"/>
      <c r="E383" s="141">
        <v>0</v>
      </c>
      <c r="F383" s="142">
        <f t="shared" si="5"/>
        <v>0</v>
      </c>
      <c r="G383" s="129"/>
      <c r="H383" s="129"/>
      <c r="I383" s="129"/>
      <c r="J383" s="129"/>
      <c r="K383" s="129"/>
    </row>
    <row r="384" spans="1:11" x14ac:dyDescent="0.2">
      <c r="A384" s="140"/>
      <c r="B384" s="55" t="s">
        <v>458</v>
      </c>
      <c r="C384" s="55">
        <v>786314</v>
      </c>
      <c r="D384" s="129"/>
      <c r="E384" s="141">
        <v>0</v>
      </c>
      <c r="F384" s="142">
        <f t="shared" si="5"/>
        <v>0</v>
      </c>
      <c r="G384" s="129"/>
      <c r="H384" s="129"/>
      <c r="I384" s="129"/>
      <c r="J384" s="129"/>
      <c r="K384" s="129"/>
    </row>
    <row r="385" spans="1:11" x14ac:dyDescent="0.2">
      <c r="A385" s="140"/>
      <c r="B385" s="55" t="s">
        <v>489</v>
      </c>
      <c r="C385" s="55">
        <v>788311</v>
      </c>
      <c r="D385" s="129"/>
      <c r="E385" s="141">
        <v>0</v>
      </c>
      <c r="F385" s="142">
        <f t="shared" si="5"/>
        <v>0</v>
      </c>
      <c r="G385" s="129"/>
      <c r="H385" s="129"/>
      <c r="I385" s="129"/>
      <c r="J385" s="129"/>
      <c r="K385" s="129"/>
    </row>
    <row r="386" spans="1:11" x14ac:dyDescent="0.2">
      <c r="A386" s="140"/>
      <c r="B386" s="55" t="s">
        <v>497</v>
      </c>
      <c r="C386" s="55">
        <v>788341</v>
      </c>
      <c r="D386" s="129"/>
      <c r="E386" s="141">
        <v>0</v>
      </c>
      <c r="F386" s="142">
        <f t="shared" ref="F386:F446" si="6">E386/(SUM($E$2:$E$282))</f>
        <v>0</v>
      </c>
      <c r="G386" s="129"/>
      <c r="H386" s="129"/>
      <c r="I386" s="129"/>
      <c r="J386" s="129"/>
      <c r="K386" s="129"/>
    </row>
    <row r="387" spans="1:11" x14ac:dyDescent="0.2">
      <c r="A387" s="140"/>
      <c r="B387" s="55" t="s">
        <v>490</v>
      </c>
      <c r="C387" s="55">
        <v>788313</v>
      </c>
      <c r="D387" s="129"/>
      <c r="E387" s="141">
        <v>0</v>
      </c>
      <c r="F387" s="142">
        <f t="shared" si="6"/>
        <v>0</v>
      </c>
      <c r="G387" s="129"/>
      <c r="H387" s="129"/>
      <c r="I387" s="129"/>
      <c r="J387" s="129"/>
      <c r="K387" s="129"/>
    </row>
    <row r="388" spans="1:11" x14ac:dyDescent="0.2">
      <c r="A388" s="140"/>
      <c r="B388" s="55" t="s">
        <v>404</v>
      </c>
      <c r="C388" s="55">
        <v>784315</v>
      </c>
      <c r="D388" s="129"/>
      <c r="E388" s="141">
        <v>0</v>
      </c>
      <c r="F388" s="142">
        <f t="shared" si="6"/>
        <v>0</v>
      </c>
      <c r="G388" s="129"/>
      <c r="H388" s="129"/>
      <c r="I388" s="129"/>
      <c r="J388" s="129"/>
      <c r="K388" s="129"/>
    </row>
    <row r="389" spans="1:11" x14ac:dyDescent="0.2">
      <c r="A389" s="140"/>
      <c r="B389" s="55" t="s">
        <v>265</v>
      </c>
      <c r="C389" s="55">
        <v>762413</v>
      </c>
      <c r="D389" s="129"/>
      <c r="E389" s="141">
        <v>0</v>
      </c>
      <c r="F389" s="142">
        <f t="shared" si="6"/>
        <v>0</v>
      </c>
      <c r="G389" s="129"/>
      <c r="H389" s="129"/>
      <c r="I389" s="129"/>
      <c r="J389" s="129"/>
      <c r="K389" s="129"/>
    </row>
    <row r="390" spans="1:11" x14ac:dyDescent="0.2">
      <c r="A390" s="140"/>
      <c r="B390" s="55" t="s">
        <v>542</v>
      </c>
      <c r="C390" s="55">
        <v>791531</v>
      </c>
      <c r="D390" s="129"/>
      <c r="E390" s="141">
        <v>0</v>
      </c>
      <c r="F390" s="142">
        <f t="shared" si="6"/>
        <v>0</v>
      </c>
      <c r="G390" s="129"/>
      <c r="H390" s="129"/>
      <c r="I390" s="129"/>
      <c r="J390" s="129"/>
      <c r="K390" s="129"/>
    </row>
    <row r="391" spans="1:11" x14ac:dyDescent="0.2">
      <c r="A391" s="140"/>
      <c r="B391" s="55" t="s">
        <v>543</v>
      </c>
      <c r="C391" s="55">
        <v>791532</v>
      </c>
      <c r="D391" s="129"/>
      <c r="E391" s="141">
        <v>0</v>
      </c>
      <c r="F391" s="142">
        <f t="shared" si="6"/>
        <v>0</v>
      </c>
      <c r="G391" s="129"/>
      <c r="H391" s="129"/>
      <c r="I391" s="129"/>
      <c r="J391" s="129"/>
      <c r="K391" s="129"/>
    </row>
    <row r="392" spans="1:11" x14ac:dyDescent="0.2">
      <c r="A392" s="140"/>
      <c r="B392" s="55" t="s">
        <v>530</v>
      </c>
      <c r="C392" s="55">
        <v>791130</v>
      </c>
      <c r="D392" s="129"/>
      <c r="E392" s="141">
        <v>0</v>
      </c>
      <c r="F392" s="142">
        <f t="shared" si="6"/>
        <v>0</v>
      </c>
      <c r="G392" s="129"/>
      <c r="H392" s="129"/>
      <c r="I392" s="129"/>
      <c r="J392" s="129"/>
      <c r="K392" s="129"/>
    </row>
    <row r="393" spans="1:11" x14ac:dyDescent="0.2">
      <c r="A393" s="140"/>
      <c r="B393" s="55" t="s">
        <v>531</v>
      </c>
      <c r="C393" s="55">
        <v>791140</v>
      </c>
      <c r="D393" s="129"/>
      <c r="E393" s="141">
        <v>0</v>
      </c>
      <c r="F393" s="142">
        <f t="shared" si="6"/>
        <v>0</v>
      </c>
      <c r="G393" s="129"/>
      <c r="H393" s="129"/>
      <c r="I393" s="129"/>
      <c r="J393" s="129"/>
      <c r="K393" s="129"/>
    </row>
    <row r="394" spans="1:11" x14ac:dyDescent="0.2">
      <c r="A394" s="140"/>
      <c r="B394" s="55" t="s">
        <v>560</v>
      </c>
      <c r="C394" s="55">
        <v>791620</v>
      </c>
      <c r="D394" s="129"/>
      <c r="E394" s="141">
        <v>0</v>
      </c>
      <c r="F394" s="142">
        <f t="shared" si="6"/>
        <v>0</v>
      </c>
      <c r="G394" s="129"/>
      <c r="H394" s="129"/>
      <c r="I394" s="129"/>
      <c r="J394" s="129"/>
      <c r="K394" s="129"/>
    </row>
    <row r="395" spans="1:11" x14ac:dyDescent="0.2">
      <c r="A395" s="140"/>
      <c r="B395" s="55" t="s">
        <v>528</v>
      </c>
      <c r="C395" s="55">
        <v>791110</v>
      </c>
      <c r="D395" s="129"/>
      <c r="E395" s="141">
        <v>0</v>
      </c>
      <c r="F395" s="142">
        <f t="shared" si="6"/>
        <v>0</v>
      </c>
      <c r="G395" s="129"/>
      <c r="H395" s="129"/>
      <c r="I395" s="129"/>
      <c r="J395" s="129"/>
      <c r="K395" s="129"/>
    </row>
    <row r="396" spans="1:11" x14ac:dyDescent="0.2">
      <c r="A396" s="140"/>
      <c r="B396" s="55" t="s">
        <v>533</v>
      </c>
      <c r="C396" s="55">
        <v>791160</v>
      </c>
      <c r="D396" s="129"/>
      <c r="E396" s="141">
        <v>0</v>
      </c>
      <c r="F396" s="142">
        <f t="shared" si="6"/>
        <v>0</v>
      </c>
      <c r="G396" s="129"/>
      <c r="H396" s="129"/>
      <c r="I396" s="129"/>
      <c r="J396" s="129"/>
      <c r="K396" s="129"/>
    </row>
    <row r="397" spans="1:11" x14ac:dyDescent="0.2">
      <c r="A397" s="140"/>
      <c r="B397" s="55" t="s">
        <v>580</v>
      </c>
      <c r="C397" s="55">
        <v>795104</v>
      </c>
      <c r="D397" s="129"/>
      <c r="E397" s="141">
        <v>0</v>
      </c>
      <c r="F397" s="142">
        <f t="shared" si="6"/>
        <v>0</v>
      </c>
      <c r="G397" s="129"/>
      <c r="H397" s="129"/>
      <c r="I397" s="129"/>
      <c r="J397" s="129"/>
      <c r="K397" s="129"/>
    </row>
    <row r="398" spans="1:11" x14ac:dyDescent="0.2">
      <c r="A398" s="140"/>
      <c r="B398" s="55" t="s">
        <v>529</v>
      </c>
      <c r="C398" s="55">
        <v>791120</v>
      </c>
      <c r="D398" s="129"/>
      <c r="E398" s="141">
        <v>0</v>
      </c>
      <c r="F398" s="142">
        <f t="shared" si="6"/>
        <v>0</v>
      </c>
      <c r="G398" s="129"/>
      <c r="H398" s="129"/>
      <c r="I398" s="129"/>
      <c r="J398" s="129"/>
      <c r="K398" s="129"/>
    </row>
    <row r="399" spans="1:11" x14ac:dyDescent="0.2">
      <c r="A399" s="140"/>
      <c r="B399" s="55" t="s">
        <v>590</v>
      </c>
      <c r="C399" s="55">
        <v>795320</v>
      </c>
      <c r="D399" s="129"/>
      <c r="E399" s="141">
        <v>0</v>
      </c>
      <c r="F399" s="142">
        <f t="shared" si="6"/>
        <v>0</v>
      </c>
      <c r="G399" s="129"/>
      <c r="H399" s="129"/>
      <c r="I399" s="129"/>
      <c r="J399" s="129"/>
      <c r="K399" s="129"/>
    </row>
    <row r="400" spans="1:11" x14ac:dyDescent="0.2">
      <c r="A400" s="140"/>
      <c r="B400" s="55" t="s">
        <v>357</v>
      </c>
      <c r="C400" s="55">
        <v>782600</v>
      </c>
      <c r="D400" s="129"/>
      <c r="E400" s="141">
        <v>0</v>
      </c>
      <c r="F400" s="142">
        <f t="shared" si="6"/>
        <v>0</v>
      </c>
      <c r="G400" s="129"/>
      <c r="H400" s="129"/>
      <c r="I400" s="129"/>
      <c r="J400" s="129"/>
      <c r="K400" s="129"/>
    </row>
    <row r="401" spans="1:11" x14ac:dyDescent="0.2">
      <c r="A401" s="140"/>
      <c r="B401" s="55" t="s">
        <v>527</v>
      </c>
      <c r="C401" s="55">
        <v>791105</v>
      </c>
      <c r="D401" s="129"/>
      <c r="E401" s="141">
        <v>0</v>
      </c>
      <c r="F401" s="142">
        <f t="shared" si="6"/>
        <v>0</v>
      </c>
      <c r="G401" s="129"/>
      <c r="H401" s="129"/>
      <c r="I401" s="129"/>
      <c r="J401" s="129"/>
      <c r="K401" s="129"/>
    </row>
    <row r="402" spans="1:11" x14ac:dyDescent="0.2">
      <c r="A402" s="140"/>
      <c r="B402" s="55" t="s">
        <v>442</v>
      </c>
      <c r="C402" s="55">
        <v>786100</v>
      </c>
      <c r="D402" s="129"/>
      <c r="E402" s="141">
        <v>0</v>
      </c>
      <c r="F402" s="142">
        <f t="shared" si="6"/>
        <v>0</v>
      </c>
      <c r="G402" s="129"/>
      <c r="H402" s="129"/>
      <c r="I402" s="129"/>
      <c r="J402" s="129"/>
      <c r="K402" s="129"/>
    </row>
    <row r="403" spans="1:11" x14ac:dyDescent="0.2">
      <c r="A403" s="140"/>
      <c r="B403" s="55" t="s">
        <v>532</v>
      </c>
      <c r="C403" s="55">
        <v>791150</v>
      </c>
      <c r="D403" s="129"/>
      <c r="E403" s="141">
        <v>0</v>
      </c>
      <c r="F403" s="142">
        <f t="shared" si="6"/>
        <v>0</v>
      </c>
      <c r="G403" s="129"/>
      <c r="H403" s="129"/>
      <c r="I403" s="129"/>
      <c r="J403" s="129"/>
      <c r="K403" s="129"/>
    </row>
    <row r="404" spans="1:11" x14ac:dyDescent="0.2">
      <c r="A404" s="140"/>
      <c r="B404" s="55" t="s">
        <v>226</v>
      </c>
      <c r="C404" s="55">
        <v>742001</v>
      </c>
      <c r="D404" s="129"/>
      <c r="E404" s="141">
        <v>0</v>
      </c>
      <c r="F404" s="142">
        <f t="shared" si="6"/>
        <v>0</v>
      </c>
      <c r="G404" s="129"/>
      <c r="H404" s="129"/>
      <c r="I404" s="129"/>
      <c r="J404" s="129"/>
      <c r="K404" s="129"/>
    </row>
    <row r="405" spans="1:11" x14ac:dyDescent="0.2">
      <c r="A405" s="140"/>
      <c r="B405" s="55" t="s">
        <v>222</v>
      </c>
      <c r="C405" s="55">
        <v>740030</v>
      </c>
      <c r="D405" s="129"/>
      <c r="E405" s="141">
        <v>0</v>
      </c>
      <c r="F405" s="142">
        <f t="shared" si="6"/>
        <v>0</v>
      </c>
      <c r="G405" s="129"/>
      <c r="H405" s="129"/>
      <c r="I405" s="129"/>
      <c r="J405" s="129"/>
      <c r="K405" s="129"/>
    </row>
    <row r="406" spans="1:11" x14ac:dyDescent="0.2">
      <c r="A406" s="140"/>
      <c r="B406" s="55" t="s">
        <v>453</v>
      </c>
      <c r="C406" s="55">
        <v>786200</v>
      </c>
      <c r="D406" s="129"/>
      <c r="E406" s="141">
        <v>0</v>
      </c>
      <c r="F406" s="142">
        <f t="shared" si="6"/>
        <v>0</v>
      </c>
      <c r="G406" s="129"/>
      <c r="H406" s="129"/>
      <c r="I406" s="129"/>
      <c r="J406" s="129"/>
      <c r="K406" s="129"/>
    </row>
    <row r="407" spans="1:11" x14ac:dyDescent="0.2">
      <c r="A407" s="140"/>
      <c r="B407" s="55" t="s">
        <v>582</v>
      </c>
      <c r="C407" s="55">
        <v>795120</v>
      </c>
      <c r="D407" s="129"/>
      <c r="E407" s="141">
        <v>0</v>
      </c>
      <c r="F407" s="142">
        <f t="shared" si="6"/>
        <v>0</v>
      </c>
      <c r="G407" s="129"/>
      <c r="H407" s="129"/>
      <c r="I407" s="129"/>
      <c r="J407" s="129"/>
      <c r="K407" s="129"/>
    </row>
    <row r="408" spans="1:11" x14ac:dyDescent="0.2">
      <c r="A408" s="140"/>
      <c r="B408" s="55" t="s">
        <v>583</v>
      </c>
      <c r="C408" s="55">
        <v>795130</v>
      </c>
      <c r="D408" s="129"/>
      <c r="E408" s="141">
        <v>0</v>
      </c>
      <c r="F408" s="142">
        <f t="shared" si="6"/>
        <v>0</v>
      </c>
      <c r="G408" s="129"/>
      <c r="H408" s="129"/>
      <c r="I408" s="129"/>
      <c r="J408" s="129"/>
      <c r="K408" s="129"/>
    </row>
    <row r="409" spans="1:11" x14ac:dyDescent="0.2">
      <c r="A409" s="140"/>
      <c r="B409" s="55" t="s">
        <v>584</v>
      </c>
      <c r="C409" s="55">
        <v>795140</v>
      </c>
      <c r="D409" s="129"/>
      <c r="E409" s="141">
        <v>0</v>
      </c>
      <c r="F409" s="142">
        <f t="shared" si="6"/>
        <v>0</v>
      </c>
      <c r="G409" s="129"/>
      <c r="H409" s="129"/>
      <c r="I409" s="129"/>
      <c r="J409" s="129"/>
      <c r="K409" s="129"/>
    </row>
    <row r="410" spans="1:11" x14ac:dyDescent="0.2">
      <c r="A410" s="140"/>
      <c r="B410" s="55" t="s">
        <v>434</v>
      </c>
      <c r="C410" s="55">
        <v>785510</v>
      </c>
      <c r="D410" s="129"/>
      <c r="E410" s="141">
        <v>0</v>
      </c>
      <c r="F410" s="142">
        <f t="shared" si="6"/>
        <v>0</v>
      </c>
      <c r="G410" s="129"/>
      <c r="H410" s="129"/>
      <c r="I410" s="129"/>
      <c r="J410" s="129"/>
      <c r="K410" s="129"/>
    </row>
    <row r="411" spans="1:11" x14ac:dyDescent="0.2">
      <c r="A411" s="140"/>
      <c r="B411" s="55" t="s">
        <v>441</v>
      </c>
      <c r="C411" s="55">
        <v>786010</v>
      </c>
      <c r="D411" s="129"/>
      <c r="E411" s="141">
        <v>0</v>
      </c>
      <c r="F411" s="142">
        <f t="shared" si="6"/>
        <v>0</v>
      </c>
      <c r="G411" s="129"/>
      <c r="H411" s="129"/>
      <c r="I411" s="129"/>
      <c r="J411" s="129"/>
      <c r="K411" s="129"/>
    </row>
    <row r="412" spans="1:11" x14ac:dyDescent="0.2">
      <c r="A412" s="140"/>
      <c r="B412" s="55" t="s">
        <v>343</v>
      </c>
      <c r="C412" s="55">
        <v>782100</v>
      </c>
      <c r="D412" s="129"/>
      <c r="E412" s="141">
        <v>0</v>
      </c>
      <c r="F412" s="142">
        <f t="shared" si="6"/>
        <v>0</v>
      </c>
      <c r="G412" s="129"/>
      <c r="H412" s="129"/>
      <c r="I412" s="129"/>
      <c r="J412" s="129"/>
      <c r="K412" s="129"/>
    </row>
    <row r="413" spans="1:11" x14ac:dyDescent="0.2">
      <c r="A413" s="140"/>
      <c r="B413" s="55" t="s">
        <v>426</v>
      </c>
      <c r="C413" s="55">
        <v>785330</v>
      </c>
      <c r="D413" s="129"/>
      <c r="E413" s="141">
        <v>0</v>
      </c>
      <c r="F413" s="142">
        <f t="shared" si="6"/>
        <v>0</v>
      </c>
      <c r="G413" s="129"/>
      <c r="H413" s="129"/>
      <c r="I413" s="129"/>
      <c r="J413" s="129"/>
      <c r="K413" s="129"/>
    </row>
    <row r="414" spans="1:11" x14ac:dyDescent="0.2">
      <c r="A414" s="140"/>
      <c r="B414" s="55" t="s">
        <v>424</v>
      </c>
      <c r="C414" s="55">
        <v>785121</v>
      </c>
      <c r="D414" s="129"/>
      <c r="E414" s="141">
        <v>0</v>
      </c>
      <c r="F414" s="142">
        <f t="shared" si="6"/>
        <v>0</v>
      </c>
      <c r="G414" s="129"/>
      <c r="H414" s="129"/>
      <c r="I414" s="129"/>
      <c r="J414" s="129"/>
      <c r="K414" s="129"/>
    </row>
    <row r="415" spans="1:11" x14ac:dyDescent="0.2">
      <c r="A415" s="140"/>
      <c r="B415" s="55" t="s">
        <v>454</v>
      </c>
      <c r="C415" s="55">
        <v>786310</v>
      </c>
      <c r="D415" s="129"/>
      <c r="E415" s="141">
        <v>0</v>
      </c>
      <c r="F415" s="142">
        <f t="shared" si="6"/>
        <v>0</v>
      </c>
      <c r="G415" s="129"/>
      <c r="H415" s="129"/>
      <c r="I415" s="129"/>
      <c r="J415" s="129"/>
      <c r="K415" s="129"/>
    </row>
    <row r="416" spans="1:11" x14ac:dyDescent="0.2">
      <c r="A416" s="140"/>
      <c r="B416" s="55" t="s">
        <v>525</v>
      </c>
      <c r="C416" s="55">
        <v>791012</v>
      </c>
      <c r="D416" s="129"/>
      <c r="E416" s="141">
        <v>0</v>
      </c>
      <c r="F416" s="142">
        <f t="shared" si="6"/>
        <v>0</v>
      </c>
      <c r="G416" s="129"/>
      <c r="H416" s="129"/>
      <c r="I416" s="129"/>
      <c r="J416" s="129"/>
      <c r="K416" s="129"/>
    </row>
    <row r="417" spans="1:11" x14ac:dyDescent="0.2">
      <c r="A417" s="140"/>
      <c r="B417" s="55" t="s">
        <v>537</v>
      </c>
      <c r="C417" s="55">
        <v>791190</v>
      </c>
      <c r="D417" s="129"/>
      <c r="E417" s="141">
        <v>0</v>
      </c>
      <c r="F417" s="142">
        <f t="shared" si="6"/>
        <v>0</v>
      </c>
      <c r="G417" s="129"/>
      <c r="H417" s="129"/>
      <c r="I417" s="129"/>
      <c r="J417" s="129"/>
      <c r="K417" s="129"/>
    </row>
    <row r="418" spans="1:11" x14ac:dyDescent="0.2">
      <c r="A418" s="140"/>
      <c r="B418" s="55" t="s">
        <v>526</v>
      </c>
      <c r="C418" s="55">
        <v>791100</v>
      </c>
      <c r="D418" s="129"/>
      <c r="E418" s="141">
        <v>0</v>
      </c>
      <c r="F418" s="142">
        <f t="shared" si="6"/>
        <v>0</v>
      </c>
      <c r="G418" s="129"/>
      <c r="H418" s="129"/>
      <c r="I418" s="129"/>
      <c r="J418" s="129"/>
      <c r="K418" s="129"/>
    </row>
    <row r="419" spans="1:11" x14ac:dyDescent="0.2">
      <c r="A419" s="140"/>
      <c r="B419" s="55" t="s">
        <v>333</v>
      </c>
      <c r="C419" s="55">
        <v>781361</v>
      </c>
      <c r="D419" s="129"/>
      <c r="E419" s="141">
        <v>0</v>
      </c>
      <c r="F419" s="142">
        <f t="shared" si="6"/>
        <v>0</v>
      </c>
      <c r="G419" s="129"/>
      <c r="H419" s="129"/>
      <c r="I419" s="129"/>
      <c r="J419" s="129"/>
      <c r="K419" s="129"/>
    </row>
    <row r="420" spans="1:11" x14ac:dyDescent="0.2">
      <c r="A420" s="140"/>
      <c r="B420" s="55" t="s">
        <v>350</v>
      </c>
      <c r="C420" s="55">
        <v>782314</v>
      </c>
      <c r="D420" s="129"/>
      <c r="E420" s="141">
        <v>0</v>
      </c>
      <c r="F420" s="142">
        <f t="shared" si="6"/>
        <v>0</v>
      </c>
      <c r="G420" s="129"/>
      <c r="H420" s="129"/>
      <c r="I420" s="129"/>
      <c r="J420" s="129"/>
      <c r="K420" s="129"/>
    </row>
    <row r="421" spans="1:11" x14ac:dyDescent="0.2">
      <c r="A421" s="140"/>
      <c r="B421" s="55" t="s">
        <v>522</v>
      </c>
      <c r="C421" s="55">
        <v>789510</v>
      </c>
      <c r="D421" s="129"/>
      <c r="E421" s="141">
        <v>0</v>
      </c>
      <c r="F421" s="142">
        <f t="shared" si="6"/>
        <v>0</v>
      </c>
      <c r="G421" s="129"/>
      <c r="H421" s="129"/>
      <c r="I421" s="129"/>
      <c r="J421" s="129"/>
      <c r="K421" s="129"/>
    </row>
    <row r="422" spans="1:11" x14ac:dyDescent="0.2">
      <c r="A422" s="140"/>
      <c r="B422" s="55" t="s">
        <v>447</v>
      </c>
      <c r="C422" s="55">
        <v>786106</v>
      </c>
      <c r="D422" s="129"/>
      <c r="E422" s="141">
        <v>0</v>
      </c>
      <c r="F422" s="142">
        <f t="shared" si="6"/>
        <v>0</v>
      </c>
      <c r="G422" s="129"/>
      <c r="H422" s="129"/>
      <c r="I422" s="129"/>
      <c r="J422" s="129"/>
      <c r="K422" s="129"/>
    </row>
    <row r="423" spans="1:11" x14ac:dyDescent="0.2">
      <c r="A423" s="140"/>
      <c r="B423" s="55" t="s">
        <v>594</v>
      </c>
      <c r="C423" s="55">
        <v>795390</v>
      </c>
      <c r="D423" s="129"/>
      <c r="E423" s="141">
        <v>0</v>
      </c>
      <c r="F423" s="142">
        <f t="shared" si="6"/>
        <v>0</v>
      </c>
      <c r="G423" s="129"/>
      <c r="H423" s="129"/>
      <c r="I423" s="129"/>
      <c r="J423" s="129"/>
      <c r="K423" s="129"/>
    </row>
    <row r="424" spans="1:11" x14ac:dyDescent="0.2">
      <c r="A424" s="140"/>
      <c r="B424" s="55" t="s">
        <v>301</v>
      </c>
      <c r="C424" s="55">
        <v>771290</v>
      </c>
      <c r="D424" s="129"/>
      <c r="E424" s="141">
        <v>0</v>
      </c>
      <c r="F424" s="142">
        <f t="shared" si="6"/>
        <v>0</v>
      </c>
      <c r="G424" s="129"/>
      <c r="H424" s="129"/>
      <c r="I424" s="129"/>
      <c r="J424" s="129"/>
      <c r="K424" s="129"/>
    </row>
    <row r="425" spans="1:11" x14ac:dyDescent="0.2">
      <c r="A425" s="140"/>
      <c r="B425" s="55" t="s">
        <v>327</v>
      </c>
      <c r="C425" s="55">
        <v>781314</v>
      </c>
      <c r="D425" s="129"/>
      <c r="E425" s="141">
        <v>0</v>
      </c>
      <c r="F425" s="142">
        <f t="shared" si="6"/>
        <v>0</v>
      </c>
      <c r="G425" s="129"/>
      <c r="H425" s="129"/>
      <c r="I425" s="129"/>
      <c r="J425" s="129"/>
      <c r="K425" s="129"/>
    </row>
    <row r="426" spans="1:11" x14ac:dyDescent="0.2">
      <c r="A426" s="140"/>
      <c r="B426" s="55" t="s">
        <v>223</v>
      </c>
      <c r="C426" s="55">
        <v>740031</v>
      </c>
      <c r="D426" s="129"/>
      <c r="E426" s="141">
        <v>0</v>
      </c>
      <c r="F426" s="142">
        <f t="shared" si="6"/>
        <v>0</v>
      </c>
      <c r="G426" s="129"/>
      <c r="H426" s="129"/>
      <c r="I426" s="129"/>
      <c r="J426" s="129"/>
      <c r="K426" s="129"/>
    </row>
    <row r="427" spans="1:11" x14ac:dyDescent="0.2">
      <c r="A427" s="140"/>
      <c r="B427" s="55" t="s">
        <v>284</v>
      </c>
      <c r="C427" s="55">
        <v>765730</v>
      </c>
      <c r="D427" s="129"/>
      <c r="E427" s="141">
        <v>0</v>
      </c>
      <c r="F427" s="142">
        <f t="shared" si="6"/>
        <v>0</v>
      </c>
      <c r="G427" s="129"/>
      <c r="H427" s="129"/>
      <c r="I427" s="129"/>
      <c r="J427" s="129"/>
      <c r="K427" s="129"/>
    </row>
    <row r="428" spans="1:11" x14ac:dyDescent="0.2">
      <c r="A428" s="140"/>
      <c r="B428" s="55" t="s">
        <v>292</v>
      </c>
      <c r="C428" s="55">
        <v>771200</v>
      </c>
      <c r="D428" s="129"/>
      <c r="E428" s="141">
        <v>0</v>
      </c>
      <c r="F428" s="142">
        <f t="shared" si="6"/>
        <v>0</v>
      </c>
      <c r="G428" s="129"/>
      <c r="H428" s="129"/>
      <c r="I428" s="129"/>
      <c r="J428" s="129"/>
      <c r="K428" s="129"/>
    </row>
    <row r="429" spans="1:11" x14ac:dyDescent="0.2">
      <c r="A429" s="140"/>
      <c r="B429" s="55" t="s">
        <v>579</v>
      </c>
      <c r="C429" s="55">
        <v>795100</v>
      </c>
      <c r="D429" s="129"/>
      <c r="E429" s="141">
        <v>0</v>
      </c>
      <c r="F429" s="142">
        <f t="shared" si="6"/>
        <v>0</v>
      </c>
      <c r="G429" s="129"/>
      <c r="H429" s="129"/>
      <c r="I429" s="129"/>
      <c r="J429" s="129"/>
      <c r="K429" s="129"/>
    </row>
    <row r="430" spans="1:11" x14ac:dyDescent="0.2">
      <c r="A430" s="140"/>
      <c r="B430" s="55" t="s">
        <v>240</v>
      </c>
      <c r="C430" s="55">
        <v>751110</v>
      </c>
      <c r="D430" s="129"/>
      <c r="E430" s="141">
        <v>0</v>
      </c>
      <c r="F430" s="142">
        <f t="shared" si="6"/>
        <v>0</v>
      </c>
      <c r="G430" s="129"/>
      <c r="H430" s="129"/>
      <c r="I430" s="129"/>
      <c r="J430" s="129"/>
      <c r="K430" s="129"/>
    </row>
    <row r="431" spans="1:11" x14ac:dyDescent="0.2">
      <c r="A431" s="140"/>
      <c r="B431" s="55" t="s">
        <v>470</v>
      </c>
      <c r="C431" s="55">
        <v>787330</v>
      </c>
      <c r="D431" s="129"/>
      <c r="E431" s="141">
        <v>0</v>
      </c>
      <c r="F431" s="142">
        <f t="shared" si="6"/>
        <v>0</v>
      </c>
      <c r="G431" s="129"/>
      <c r="H431" s="129"/>
      <c r="I431" s="129"/>
      <c r="J431" s="129"/>
      <c r="K431" s="129"/>
    </row>
    <row r="432" spans="1:11" x14ac:dyDescent="0.2">
      <c r="A432" s="140"/>
      <c r="B432" s="55" t="s">
        <v>427</v>
      </c>
      <c r="C432" s="55">
        <v>785332</v>
      </c>
      <c r="D432" s="129"/>
      <c r="E432" s="141">
        <v>0</v>
      </c>
      <c r="F432" s="142">
        <f t="shared" si="6"/>
        <v>0</v>
      </c>
      <c r="G432" s="129"/>
      <c r="H432" s="129"/>
      <c r="I432" s="129"/>
      <c r="J432" s="129"/>
      <c r="K432" s="129"/>
    </row>
    <row r="433" spans="1:11" x14ac:dyDescent="0.2">
      <c r="A433" s="140"/>
      <c r="B433" s="55" t="s">
        <v>294</v>
      </c>
      <c r="C433" s="55">
        <v>771202</v>
      </c>
      <c r="D433" s="129"/>
      <c r="E433" s="141">
        <v>0</v>
      </c>
      <c r="F433" s="142">
        <f t="shared" si="6"/>
        <v>0</v>
      </c>
      <c r="G433" s="129"/>
      <c r="H433" s="129"/>
      <c r="I433" s="129"/>
      <c r="J433" s="129"/>
      <c r="K433" s="129"/>
    </row>
    <row r="434" spans="1:11" x14ac:dyDescent="0.2">
      <c r="A434" s="140"/>
      <c r="B434" s="55" t="s">
        <v>187</v>
      </c>
      <c r="C434" s="55">
        <v>711500</v>
      </c>
      <c r="D434" s="129"/>
      <c r="E434" s="141">
        <v>0</v>
      </c>
      <c r="F434" s="142">
        <f t="shared" si="6"/>
        <v>0</v>
      </c>
      <c r="G434" s="129"/>
      <c r="H434" s="129"/>
      <c r="I434" s="129"/>
      <c r="J434" s="129"/>
      <c r="K434" s="129"/>
    </row>
    <row r="435" spans="1:11" x14ac:dyDescent="0.2">
      <c r="A435" s="140"/>
      <c r="B435" s="55" t="s">
        <v>352</v>
      </c>
      <c r="C435" s="55">
        <v>782340</v>
      </c>
      <c r="D435" s="129"/>
      <c r="E435" s="141">
        <v>0</v>
      </c>
      <c r="F435" s="142">
        <f t="shared" si="6"/>
        <v>0</v>
      </c>
      <c r="G435" s="129"/>
      <c r="H435" s="129"/>
      <c r="I435" s="129"/>
      <c r="J435" s="129"/>
      <c r="K435" s="129"/>
    </row>
    <row r="436" spans="1:11" x14ac:dyDescent="0.2">
      <c r="A436" s="140"/>
      <c r="B436" s="55" t="s">
        <v>303</v>
      </c>
      <c r="C436" s="55">
        <v>771600</v>
      </c>
      <c r="D436" s="129"/>
      <c r="E436" s="141">
        <v>0</v>
      </c>
      <c r="F436" s="142">
        <f t="shared" si="6"/>
        <v>0</v>
      </c>
      <c r="G436" s="129"/>
      <c r="H436" s="129"/>
      <c r="I436" s="129"/>
      <c r="J436" s="129"/>
      <c r="K436" s="129"/>
    </row>
    <row r="437" spans="1:11" x14ac:dyDescent="0.2">
      <c r="A437" s="140"/>
      <c r="B437" s="55" t="s">
        <v>353</v>
      </c>
      <c r="C437" s="55">
        <v>782341</v>
      </c>
      <c r="D437" s="129"/>
      <c r="E437" s="141">
        <v>0</v>
      </c>
      <c r="F437" s="142">
        <f t="shared" si="6"/>
        <v>0</v>
      </c>
      <c r="G437" s="129"/>
      <c r="H437" s="129"/>
      <c r="I437" s="129"/>
      <c r="J437" s="129"/>
      <c r="K437" s="129"/>
    </row>
    <row r="438" spans="1:11" x14ac:dyDescent="0.2">
      <c r="A438" s="140"/>
      <c r="B438" s="55" t="s">
        <v>293</v>
      </c>
      <c r="C438" s="55">
        <v>771201</v>
      </c>
      <c r="D438" s="129"/>
      <c r="E438" s="141">
        <v>0</v>
      </c>
      <c r="F438" s="142">
        <f t="shared" si="6"/>
        <v>0</v>
      </c>
      <c r="G438" s="129"/>
      <c r="H438" s="129"/>
      <c r="I438" s="129"/>
      <c r="J438" s="129"/>
      <c r="K438" s="129"/>
    </row>
    <row r="439" spans="1:11" x14ac:dyDescent="0.2">
      <c r="A439" s="140"/>
      <c r="B439" s="55" t="s">
        <v>512</v>
      </c>
      <c r="C439" s="55">
        <v>789200</v>
      </c>
      <c r="D439" s="129"/>
      <c r="E439" s="141">
        <v>0</v>
      </c>
      <c r="F439" s="142">
        <f t="shared" si="6"/>
        <v>0</v>
      </c>
      <c r="G439" s="129"/>
      <c r="H439" s="129"/>
      <c r="I439" s="129"/>
      <c r="J439" s="129"/>
      <c r="K439" s="129"/>
    </row>
    <row r="440" spans="1:11" x14ac:dyDescent="0.2">
      <c r="A440" s="140"/>
      <c r="B440" s="55" t="s">
        <v>651</v>
      </c>
      <c r="C440" s="55">
        <v>773013</v>
      </c>
      <c r="D440" s="129"/>
      <c r="E440" s="141">
        <v>0</v>
      </c>
      <c r="F440" s="142">
        <f t="shared" si="6"/>
        <v>0</v>
      </c>
      <c r="G440" s="129"/>
      <c r="H440" s="129"/>
      <c r="I440" s="129"/>
      <c r="J440" s="129"/>
      <c r="K440" s="129"/>
    </row>
    <row r="441" spans="1:11" x14ac:dyDescent="0.2">
      <c r="A441" s="140"/>
      <c r="B441" s="55" t="s">
        <v>697</v>
      </c>
      <c r="C441" s="55">
        <v>786320</v>
      </c>
      <c r="D441" s="129"/>
      <c r="E441" s="141">
        <v>0</v>
      </c>
      <c r="F441" s="142">
        <f t="shared" si="6"/>
        <v>0</v>
      </c>
      <c r="G441" s="129"/>
      <c r="H441" s="129"/>
      <c r="I441" s="129"/>
      <c r="J441" s="129"/>
      <c r="K441" s="129"/>
    </row>
    <row r="442" spans="1:11" x14ac:dyDescent="0.2">
      <c r="A442" s="140"/>
      <c r="B442" s="55" t="s">
        <v>791</v>
      </c>
      <c r="C442" s="55">
        <v>720400</v>
      </c>
      <c r="D442" s="129"/>
      <c r="E442" s="141">
        <v>0</v>
      </c>
      <c r="F442" s="142">
        <f t="shared" si="6"/>
        <v>0</v>
      </c>
      <c r="G442" s="129"/>
      <c r="H442" s="129"/>
      <c r="I442" s="129"/>
      <c r="J442" s="129"/>
      <c r="K442" s="129"/>
    </row>
    <row r="443" spans="1:11" x14ac:dyDescent="0.2">
      <c r="A443" s="140"/>
      <c r="B443" s="55" t="s">
        <v>612</v>
      </c>
      <c r="C443" s="55">
        <v>718000</v>
      </c>
      <c r="D443" s="129"/>
      <c r="E443" s="141">
        <v>0</v>
      </c>
      <c r="F443" s="142">
        <f t="shared" si="6"/>
        <v>0</v>
      </c>
      <c r="G443" s="129"/>
      <c r="H443" s="129"/>
      <c r="I443" s="129"/>
      <c r="J443" s="129"/>
      <c r="K443" s="129"/>
    </row>
    <row r="444" spans="1:11" x14ac:dyDescent="0.2">
      <c r="A444" s="140"/>
      <c r="B444" s="55" t="s">
        <v>625</v>
      </c>
      <c r="C444" s="55">
        <v>742010</v>
      </c>
      <c r="D444" s="129"/>
      <c r="E444" s="141">
        <v>0</v>
      </c>
      <c r="F444" s="142">
        <f t="shared" si="6"/>
        <v>0</v>
      </c>
      <c r="G444" s="129"/>
      <c r="H444" s="129"/>
      <c r="I444" s="129"/>
      <c r="J444" s="129"/>
      <c r="K444" s="129"/>
    </row>
    <row r="445" spans="1:11" x14ac:dyDescent="0.2">
      <c r="A445" s="140"/>
      <c r="B445" s="55" t="s">
        <v>252</v>
      </c>
      <c r="C445" s="55">
        <v>751500</v>
      </c>
      <c r="D445" s="129"/>
      <c r="E445" s="141">
        <v>0</v>
      </c>
      <c r="F445" s="142">
        <f t="shared" si="6"/>
        <v>0</v>
      </c>
      <c r="G445" s="129"/>
      <c r="H445" s="129"/>
      <c r="I445" s="129"/>
      <c r="J445" s="129"/>
      <c r="K445" s="129"/>
    </row>
    <row r="446" spans="1:11" x14ac:dyDescent="0.2">
      <c r="A446" s="140"/>
      <c r="B446" s="55" t="s">
        <v>495</v>
      </c>
      <c r="C446" s="55">
        <v>788330</v>
      </c>
      <c r="D446" s="129"/>
      <c r="E446" s="141">
        <v>0</v>
      </c>
      <c r="F446" s="142">
        <f t="shared" si="6"/>
        <v>0</v>
      </c>
      <c r="G446" s="129"/>
      <c r="H446" s="129"/>
      <c r="I446" s="129"/>
      <c r="J446" s="129"/>
      <c r="K446" s="129"/>
    </row>
    <row r="447" spans="1:11" x14ac:dyDescent="0.2">
      <c r="E447" s="145">
        <f>SUM(E2:E446)</f>
        <v>212777193.02999994</v>
      </c>
    </row>
    <row r="448" spans="1:11" x14ac:dyDescent="0.2">
      <c r="E448" s="144">
        <f>+E447-'COMPILADO-GERAL'!K444</f>
        <v>338971.80000001192</v>
      </c>
    </row>
  </sheetData>
  <autoFilter ref="A1:K282" xr:uid="{708DC938-90DB-4842-814F-FFB255902B79}"/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F5A838-80AA-4539-A49C-B5652758C0A9}">
  <dimension ref="A1:D292"/>
  <sheetViews>
    <sheetView zoomScaleNormal="10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defaultRowHeight="15.75" x14ac:dyDescent="0.25"/>
  <cols>
    <col min="1" max="1" width="9.7109375" style="31" bestFit="1" customWidth="1"/>
    <col min="2" max="2" width="59.140625" style="31" bestFit="1" customWidth="1"/>
    <col min="3" max="3" width="19.140625" style="31" bestFit="1" customWidth="1"/>
    <col min="4" max="4" width="49.42578125" style="31" bestFit="1" customWidth="1"/>
    <col min="5" max="16384" width="9.140625" style="31"/>
  </cols>
  <sheetData>
    <row r="1" spans="1:4" x14ac:dyDescent="0.25">
      <c r="A1" s="19" t="s">
        <v>604</v>
      </c>
      <c r="B1" s="20" t="s">
        <v>0</v>
      </c>
      <c r="C1" s="21" t="s">
        <v>607</v>
      </c>
      <c r="D1" s="21" t="s">
        <v>608</v>
      </c>
    </row>
    <row r="2" spans="1:4" x14ac:dyDescent="0.25">
      <c r="A2" s="14">
        <v>791500</v>
      </c>
      <c r="B2" s="14" t="s">
        <v>152</v>
      </c>
      <c r="C2" s="15">
        <v>12044354868.66</v>
      </c>
      <c r="D2" s="15">
        <v>2417504.6800000002</v>
      </c>
    </row>
    <row r="3" spans="1:4" x14ac:dyDescent="0.25">
      <c r="A3" s="14">
        <v>740002</v>
      </c>
      <c r="B3" s="14" t="s">
        <v>32</v>
      </c>
      <c r="C3" s="15">
        <v>8124218768.8199997</v>
      </c>
      <c r="D3" s="15">
        <v>313956236.91000003</v>
      </c>
    </row>
    <row r="4" spans="1:4" x14ac:dyDescent="0.25">
      <c r="A4" s="14">
        <v>744000</v>
      </c>
      <c r="B4" s="14" t="s">
        <v>37</v>
      </c>
      <c r="C4" s="15">
        <v>1766755601.4200001</v>
      </c>
      <c r="D4" s="15">
        <v>587764449.89999998</v>
      </c>
    </row>
    <row r="5" spans="1:4" x14ac:dyDescent="0.25">
      <c r="A5" s="14">
        <v>742000</v>
      </c>
      <c r="B5" s="14" t="s">
        <v>623</v>
      </c>
      <c r="C5" s="15">
        <v>1650330286.26</v>
      </c>
      <c r="D5" s="15">
        <v>670068929.55999994</v>
      </c>
    </row>
    <row r="6" spans="1:4" x14ac:dyDescent="0.25">
      <c r="A6" s="14">
        <v>791130</v>
      </c>
      <c r="B6" s="14" t="s">
        <v>721</v>
      </c>
      <c r="C6" s="15">
        <v>1411443315.3699999</v>
      </c>
      <c r="D6" s="15"/>
    </row>
    <row r="7" spans="1:4" x14ac:dyDescent="0.25">
      <c r="A7" s="14">
        <v>791600</v>
      </c>
      <c r="B7" s="14" t="s">
        <v>729</v>
      </c>
      <c r="C7" s="15">
        <v>770533367.10000002</v>
      </c>
      <c r="D7" s="15"/>
    </row>
    <row r="8" spans="1:4" x14ac:dyDescent="0.25">
      <c r="A8" s="14">
        <v>791660</v>
      </c>
      <c r="B8" s="14" t="s">
        <v>732</v>
      </c>
      <c r="C8" s="15">
        <v>746910002.16999996</v>
      </c>
      <c r="D8" s="15">
        <v>2770472.01</v>
      </c>
    </row>
    <row r="9" spans="1:4" x14ac:dyDescent="0.25">
      <c r="A9" s="14">
        <v>791140</v>
      </c>
      <c r="B9" s="14" t="s">
        <v>722</v>
      </c>
      <c r="C9" s="15">
        <v>741192451.94000006</v>
      </c>
      <c r="D9" s="15"/>
    </row>
    <row r="10" spans="1:4" x14ac:dyDescent="0.25">
      <c r="A10" s="14">
        <v>791620</v>
      </c>
      <c r="B10" s="14" t="s">
        <v>731</v>
      </c>
      <c r="C10" s="15">
        <v>694929500.32000005</v>
      </c>
      <c r="D10" s="15"/>
    </row>
    <row r="11" spans="1:4" x14ac:dyDescent="0.25">
      <c r="A11" s="14">
        <v>791110</v>
      </c>
      <c r="B11" s="14" t="s">
        <v>719</v>
      </c>
      <c r="C11" s="15">
        <v>544559276.65999997</v>
      </c>
      <c r="D11" s="15"/>
    </row>
    <row r="12" spans="1:4" x14ac:dyDescent="0.25">
      <c r="A12" s="14">
        <v>791160</v>
      </c>
      <c r="B12" s="14" t="s">
        <v>724</v>
      </c>
      <c r="C12" s="15">
        <v>516299597.27999997</v>
      </c>
      <c r="D12" s="15"/>
    </row>
    <row r="13" spans="1:4" x14ac:dyDescent="0.25">
      <c r="A13" s="14">
        <v>795340</v>
      </c>
      <c r="B13" s="14" t="s">
        <v>745</v>
      </c>
      <c r="C13" s="15">
        <v>423941257.68000001</v>
      </c>
      <c r="D13" s="15"/>
    </row>
    <row r="14" spans="1:4" x14ac:dyDescent="0.25">
      <c r="A14" s="14">
        <v>783100</v>
      </c>
      <c r="B14" s="14" t="s">
        <v>667</v>
      </c>
      <c r="C14" s="15">
        <v>342304704.70999998</v>
      </c>
      <c r="D14" s="15"/>
    </row>
    <row r="15" spans="1:4" x14ac:dyDescent="0.25">
      <c r="A15" s="14">
        <v>781100</v>
      </c>
      <c r="B15" s="14" t="s">
        <v>89</v>
      </c>
      <c r="C15" s="15">
        <v>294509789.11000001</v>
      </c>
      <c r="D15" s="15"/>
    </row>
    <row r="16" spans="1:4" x14ac:dyDescent="0.25">
      <c r="A16" s="14">
        <v>751200</v>
      </c>
      <c r="B16" s="14" t="s">
        <v>40</v>
      </c>
      <c r="C16" s="15">
        <v>268674487.07999998</v>
      </c>
      <c r="D16" s="15"/>
    </row>
    <row r="17" spans="1:4" x14ac:dyDescent="0.25">
      <c r="A17" s="14">
        <v>791590</v>
      </c>
      <c r="B17" s="14" t="s">
        <v>155</v>
      </c>
      <c r="C17" s="15">
        <v>264303740.16</v>
      </c>
      <c r="D17" s="15"/>
    </row>
    <row r="18" spans="1:4" x14ac:dyDescent="0.25">
      <c r="A18" s="14">
        <v>784010</v>
      </c>
      <c r="B18" s="14" t="s">
        <v>675</v>
      </c>
      <c r="C18" s="15">
        <v>261580366.97999999</v>
      </c>
      <c r="D18" s="15"/>
    </row>
    <row r="19" spans="1:4" x14ac:dyDescent="0.25">
      <c r="A19" s="14">
        <v>741000</v>
      </c>
      <c r="B19" s="14" t="s">
        <v>35</v>
      </c>
      <c r="C19" s="15">
        <v>255287843.06999999</v>
      </c>
      <c r="D19" s="15">
        <v>1681304.28</v>
      </c>
    </row>
    <row r="20" spans="1:4" x14ac:dyDescent="0.25">
      <c r="A20" s="14">
        <v>795104</v>
      </c>
      <c r="B20" s="14" t="s">
        <v>735</v>
      </c>
      <c r="C20" s="15">
        <v>237270336.56999999</v>
      </c>
      <c r="D20" s="15"/>
    </row>
    <row r="21" spans="1:4" x14ac:dyDescent="0.25">
      <c r="A21" s="14">
        <v>771250</v>
      </c>
      <c r="B21" s="14" t="s">
        <v>645</v>
      </c>
      <c r="C21" s="15">
        <v>229141831.84999999</v>
      </c>
      <c r="D21" s="15">
        <v>444.9</v>
      </c>
    </row>
    <row r="22" spans="1:4" x14ac:dyDescent="0.25">
      <c r="A22" s="14">
        <v>765720</v>
      </c>
      <c r="B22" s="14" t="s">
        <v>64</v>
      </c>
      <c r="C22" s="15">
        <v>187149117</v>
      </c>
      <c r="D22" s="15"/>
    </row>
    <row r="23" spans="1:4" x14ac:dyDescent="0.25">
      <c r="A23" s="14">
        <v>791610</v>
      </c>
      <c r="B23" s="14" t="s">
        <v>730</v>
      </c>
      <c r="C23" s="15">
        <v>161077869.41</v>
      </c>
      <c r="D23" s="15"/>
    </row>
    <row r="24" spans="1:4" x14ac:dyDescent="0.25">
      <c r="A24" s="14">
        <v>791120</v>
      </c>
      <c r="B24" s="14" t="s">
        <v>720</v>
      </c>
      <c r="C24" s="15">
        <v>150130515.69</v>
      </c>
      <c r="D24" s="15"/>
    </row>
    <row r="25" spans="1:4" x14ac:dyDescent="0.25">
      <c r="A25" s="14">
        <v>743000</v>
      </c>
      <c r="B25" s="14" t="s">
        <v>628</v>
      </c>
      <c r="C25" s="15">
        <v>125359838.86</v>
      </c>
      <c r="D25" s="15">
        <v>113929397.81999999</v>
      </c>
    </row>
    <row r="26" spans="1:4" x14ac:dyDescent="0.25">
      <c r="A26" s="14">
        <v>795160</v>
      </c>
      <c r="B26" s="14" t="s">
        <v>740</v>
      </c>
      <c r="C26" s="15">
        <v>123873157.16</v>
      </c>
      <c r="D26" s="15"/>
    </row>
    <row r="27" spans="1:4" x14ac:dyDescent="0.25">
      <c r="A27" s="14">
        <v>784110</v>
      </c>
      <c r="B27" s="14" t="s">
        <v>676</v>
      </c>
      <c r="C27" s="15">
        <v>104160435.45999999</v>
      </c>
      <c r="D27" s="15"/>
    </row>
    <row r="28" spans="1:4" x14ac:dyDescent="0.25">
      <c r="A28" s="14">
        <v>744030</v>
      </c>
      <c r="B28" s="14" t="s">
        <v>39</v>
      </c>
      <c r="C28" s="15">
        <v>99620831.719999999</v>
      </c>
      <c r="D28" s="15">
        <v>47870976.149999999</v>
      </c>
    </row>
    <row r="29" spans="1:4" x14ac:dyDescent="0.25">
      <c r="A29" s="14">
        <v>731000</v>
      </c>
      <c r="B29" s="14" t="s">
        <v>24</v>
      </c>
      <c r="C29" s="15">
        <v>94062675.540000007</v>
      </c>
      <c r="D29" s="15">
        <v>30349366.98</v>
      </c>
    </row>
    <row r="30" spans="1:4" x14ac:dyDescent="0.25">
      <c r="A30" s="14">
        <v>784200</v>
      </c>
      <c r="B30" s="14" t="s">
        <v>677</v>
      </c>
      <c r="C30" s="15">
        <v>93882688.269999996</v>
      </c>
      <c r="D30" s="15"/>
    </row>
    <row r="31" spans="1:4" x14ac:dyDescent="0.25">
      <c r="A31" s="14">
        <v>742020</v>
      </c>
      <c r="B31" s="14" t="s">
        <v>626</v>
      </c>
      <c r="C31" s="15">
        <v>91263843.459999993</v>
      </c>
      <c r="D31" s="15">
        <v>6527757.5</v>
      </c>
    </row>
    <row r="32" spans="1:4" x14ac:dyDescent="0.25">
      <c r="A32" s="14">
        <v>720301</v>
      </c>
      <c r="B32" s="14" t="s">
        <v>613</v>
      </c>
      <c r="C32" s="15">
        <v>80375338.670000002</v>
      </c>
      <c r="D32" s="15"/>
    </row>
    <row r="33" spans="1:4" x14ac:dyDescent="0.25">
      <c r="A33" s="14">
        <v>731040</v>
      </c>
      <c r="B33" s="14" t="s">
        <v>25</v>
      </c>
      <c r="C33" s="15">
        <v>78633843.980000004</v>
      </c>
      <c r="D33" s="15">
        <v>5467935.2999999998</v>
      </c>
    </row>
    <row r="34" spans="1:4" x14ac:dyDescent="0.25">
      <c r="A34" s="14">
        <v>731060</v>
      </c>
      <c r="B34" s="14" t="s">
        <v>27</v>
      </c>
      <c r="C34" s="15">
        <v>77545836.849999994</v>
      </c>
      <c r="D34" s="15">
        <v>24996002.600000001</v>
      </c>
    </row>
    <row r="35" spans="1:4" x14ac:dyDescent="0.25">
      <c r="A35" s="14">
        <v>744021</v>
      </c>
      <c r="B35" s="14" t="s">
        <v>38</v>
      </c>
      <c r="C35" s="15">
        <v>72013971.430000007</v>
      </c>
      <c r="D35" s="15"/>
    </row>
    <row r="36" spans="1:4" x14ac:dyDescent="0.25">
      <c r="A36" s="14">
        <v>788510</v>
      </c>
      <c r="B36" s="14" t="s">
        <v>711</v>
      </c>
      <c r="C36" s="15">
        <v>70791624.780000001</v>
      </c>
      <c r="D36" s="15"/>
    </row>
    <row r="37" spans="1:4" x14ac:dyDescent="0.25">
      <c r="A37" s="14">
        <v>742030</v>
      </c>
      <c r="B37" s="14" t="s">
        <v>627</v>
      </c>
      <c r="C37" s="15">
        <v>70140288.219999999</v>
      </c>
      <c r="D37" s="15">
        <v>15901.12</v>
      </c>
    </row>
    <row r="38" spans="1:4" x14ac:dyDescent="0.25">
      <c r="A38" s="14">
        <v>795320</v>
      </c>
      <c r="B38" s="14" t="s">
        <v>744</v>
      </c>
      <c r="C38" s="15">
        <v>58635821.859999999</v>
      </c>
      <c r="D38" s="15"/>
    </row>
    <row r="39" spans="1:4" x14ac:dyDescent="0.25">
      <c r="A39" s="14">
        <v>745000</v>
      </c>
      <c r="B39" s="14" t="s">
        <v>629</v>
      </c>
      <c r="C39" s="15">
        <v>51244393.460000001</v>
      </c>
      <c r="D39" s="15">
        <v>5291047.46</v>
      </c>
    </row>
    <row r="40" spans="1:4" x14ac:dyDescent="0.25">
      <c r="A40" s="14">
        <v>782600</v>
      </c>
      <c r="B40" s="14" t="s">
        <v>665</v>
      </c>
      <c r="C40" s="15">
        <v>47129874.600000001</v>
      </c>
      <c r="D40" s="15"/>
    </row>
    <row r="41" spans="1:4" x14ac:dyDescent="0.25">
      <c r="A41" s="14">
        <v>785100</v>
      </c>
      <c r="B41" s="14" t="s">
        <v>683</v>
      </c>
      <c r="C41" s="15">
        <v>46320686.689999998</v>
      </c>
      <c r="D41" s="15"/>
    </row>
    <row r="42" spans="1:4" x14ac:dyDescent="0.25">
      <c r="A42" s="14">
        <v>795106</v>
      </c>
      <c r="B42" s="14" t="s">
        <v>736</v>
      </c>
      <c r="C42" s="15">
        <v>46219773.039999999</v>
      </c>
      <c r="D42" s="15"/>
    </row>
    <row r="43" spans="1:4" x14ac:dyDescent="0.25">
      <c r="A43" s="14">
        <v>791105</v>
      </c>
      <c r="B43" s="14" t="s">
        <v>718</v>
      </c>
      <c r="C43" s="15">
        <v>44741483.759999998</v>
      </c>
      <c r="D43" s="15"/>
    </row>
    <row r="44" spans="1:4" x14ac:dyDescent="0.25">
      <c r="A44" s="14">
        <v>751212</v>
      </c>
      <c r="B44" s="14" t="s">
        <v>41</v>
      </c>
      <c r="C44" s="15">
        <v>44723476.299999997</v>
      </c>
      <c r="D44" s="15">
        <v>1038635</v>
      </c>
    </row>
    <row r="45" spans="1:4" x14ac:dyDescent="0.25">
      <c r="A45" s="14">
        <v>710300</v>
      </c>
      <c r="B45" s="14" t="s">
        <v>13</v>
      </c>
      <c r="C45" s="15">
        <v>39680685.700000003</v>
      </c>
      <c r="D45" s="15"/>
    </row>
    <row r="46" spans="1:4" x14ac:dyDescent="0.25">
      <c r="A46" s="14">
        <v>788100</v>
      </c>
      <c r="B46" s="14" t="s">
        <v>707</v>
      </c>
      <c r="C46" s="15">
        <v>37747588.340000004</v>
      </c>
      <c r="D46" s="15"/>
    </row>
    <row r="47" spans="1:4" x14ac:dyDescent="0.25">
      <c r="A47" s="14">
        <v>712000</v>
      </c>
      <c r="B47" s="14" t="s">
        <v>16</v>
      </c>
      <c r="C47" s="15">
        <v>37323757.289999999</v>
      </c>
      <c r="D47" s="15"/>
    </row>
    <row r="48" spans="1:4" x14ac:dyDescent="0.25">
      <c r="A48" s="14">
        <v>765741</v>
      </c>
      <c r="B48" s="14" t="s">
        <v>65</v>
      </c>
      <c r="C48" s="15">
        <v>36719587.009999998</v>
      </c>
      <c r="D48" s="15"/>
    </row>
    <row r="49" spans="1:4" x14ac:dyDescent="0.25">
      <c r="A49" s="14">
        <v>749000</v>
      </c>
      <c r="B49" s="14" t="s">
        <v>631</v>
      </c>
      <c r="C49" s="15">
        <v>36632667.840000004</v>
      </c>
      <c r="D49" s="15">
        <v>10568574.84</v>
      </c>
    </row>
    <row r="50" spans="1:4" x14ac:dyDescent="0.25">
      <c r="A50" s="14">
        <v>789101</v>
      </c>
      <c r="B50" s="14" t="s">
        <v>140</v>
      </c>
      <c r="C50" s="15">
        <v>35463187.259999998</v>
      </c>
      <c r="D50" s="15"/>
    </row>
    <row r="51" spans="1:4" x14ac:dyDescent="0.25">
      <c r="A51" s="14">
        <v>788810</v>
      </c>
      <c r="B51" s="14" t="s">
        <v>137</v>
      </c>
      <c r="C51" s="15">
        <v>34315870.960000001</v>
      </c>
      <c r="D51" s="15"/>
    </row>
    <row r="52" spans="1:4" x14ac:dyDescent="0.25">
      <c r="A52" s="14">
        <v>795310</v>
      </c>
      <c r="B52" s="14" t="s">
        <v>743</v>
      </c>
      <c r="C52" s="15">
        <v>33185000.989999998</v>
      </c>
      <c r="D52" s="15"/>
    </row>
    <row r="53" spans="1:4" x14ac:dyDescent="0.25">
      <c r="A53" s="14">
        <v>762400</v>
      </c>
      <c r="B53" s="14" t="s">
        <v>49</v>
      </c>
      <c r="C53" s="15">
        <v>33130452.489999998</v>
      </c>
      <c r="D53" s="15"/>
    </row>
    <row r="54" spans="1:4" x14ac:dyDescent="0.25">
      <c r="A54" s="14">
        <v>762600</v>
      </c>
      <c r="B54" s="14" t="s">
        <v>51</v>
      </c>
      <c r="C54" s="15">
        <v>32664879.5</v>
      </c>
      <c r="D54" s="15"/>
    </row>
    <row r="55" spans="1:4" x14ac:dyDescent="0.25">
      <c r="A55" s="14">
        <v>795180</v>
      </c>
      <c r="B55" s="14" t="s">
        <v>159</v>
      </c>
      <c r="C55" s="15">
        <v>32412611.809999999</v>
      </c>
      <c r="D55" s="15"/>
    </row>
    <row r="56" spans="1:4" x14ac:dyDescent="0.25">
      <c r="A56" s="14">
        <v>791180</v>
      </c>
      <c r="B56" s="14" t="s">
        <v>150</v>
      </c>
      <c r="C56" s="15">
        <v>31367597.16</v>
      </c>
      <c r="D56" s="15"/>
    </row>
    <row r="57" spans="1:4" x14ac:dyDescent="0.25">
      <c r="A57" s="14">
        <v>720320</v>
      </c>
      <c r="B57" s="14" t="s">
        <v>614</v>
      </c>
      <c r="C57" s="15">
        <v>30384967.199999999</v>
      </c>
      <c r="D57" s="15">
        <v>55466.879999999997</v>
      </c>
    </row>
    <row r="58" spans="1:4" x14ac:dyDescent="0.25">
      <c r="A58" s="14">
        <v>732400</v>
      </c>
      <c r="B58" s="14" t="s">
        <v>30</v>
      </c>
      <c r="C58" s="15">
        <v>29658866.5</v>
      </c>
      <c r="D58" s="15"/>
    </row>
    <row r="59" spans="1:4" x14ac:dyDescent="0.25">
      <c r="A59" s="14">
        <v>771210</v>
      </c>
      <c r="B59" s="14" t="s">
        <v>74</v>
      </c>
      <c r="C59" s="15">
        <v>28538710.010000002</v>
      </c>
      <c r="D59" s="15"/>
    </row>
    <row r="60" spans="1:4" x14ac:dyDescent="0.25">
      <c r="A60" s="14">
        <v>784510</v>
      </c>
      <c r="B60" s="14" t="s">
        <v>680</v>
      </c>
      <c r="C60" s="15">
        <v>28109373.640000001</v>
      </c>
      <c r="D60" s="15"/>
    </row>
    <row r="61" spans="1:4" x14ac:dyDescent="0.25">
      <c r="A61" s="14">
        <v>781000</v>
      </c>
      <c r="B61" s="14" t="s">
        <v>88</v>
      </c>
      <c r="C61" s="15">
        <v>26645778.120000001</v>
      </c>
      <c r="D61" s="15"/>
    </row>
    <row r="62" spans="1:4" x14ac:dyDescent="0.25">
      <c r="A62" s="14">
        <v>787700</v>
      </c>
      <c r="B62" s="14" t="s">
        <v>134</v>
      </c>
      <c r="C62" s="15">
        <v>25134904.73</v>
      </c>
      <c r="D62" s="15"/>
    </row>
    <row r="63" spans="1:4" x14ac:dyDescent="0.25">
      <c r="A63" s="14">
        <v>740003</v>
      </c>
      <c r="B63" s="14" t="s">
        <v>32</v>
      </c>
      <c r="C63" s="15">
        <v>24891935.103087999</v>
      </c>
      <c r="D63" s="15">
        <v>24891935.103087999</v>
      </c>
    </row>
    <row r="64" spans="1:4" x14ac:dyDescent="0.25">
      <c r="A64" s="14">
        <v>788310</v>
      </c>
      <c r="B64" s="14" t="s">
        <v>135</v>
      </c>
      <c r="C64" s="15">
        <v>24051661.07</v>
      </c>
      <c r="D64" s="15"/>
    </row>
    <row r="65" spans="1:4" x14ac:dyDescent="0.25">
      <c r="A65" s="14">
        <v>788200</v>
      </c>
      <c r="B65" s="14" t="s">
        <v>709</v>
      </c>
      <c r="C65" s="15">
        <v>23922708.050000001</v>
      </c>
      <c r="D65" s="15"/>
    </row>
    <row r="66" spans="1:4" x14ac:dyDescent="0.25">
      <c r="A66" s="14">
        <v>795400</v>
      </c>
      <c r="B66" s="14" t="s">
        <v>161</v>
      </c>
      <c r="C66" s="15">
        <v>23868695.43</v>
      </c>
      <c r="D66" s="15"/>
    </row>
    <row r="67" spans="1:4" x14ac:dyDescent="0.25">
      <c r="A67" s="14">
        <v>773002</v>
      </c>
      <c r="B67" s="14" t="s">
        <v>80</v>
      </c>
      <c r="C67" s="15">
        <v>23807759.026138</v>
      </c>
      <c r="D67" s="15"/>
    </row>
    <row r="68" spans="1:4" x14ac:dyDescent="0.25">
      <c r="A68" s="14">
        <v>791800</v>
      </c>
      <c r="B68" s="14" t="s">
        <v>156</v>
      </c>
      <c r="C68" s="15">
        <v>23572573.260000002</v>
      </c>
      <c r="D68" s="15"/>
    </row>
    <row r="69" spans="1:4" x14ac:dyDescent="0.25">
      <c r="A69" s="14">
        <v>742050</v>
      </c>
      <c r="B69" s="14" t="s">
        <v>36</v>
      </c>
      <c r="C69" s="15">
        <v>23354541.890000001</v>
      </c>
      <c r="D69" s="15"/>
    </row>
    <row r="70" spans="1:4" x14ac:dyDescent="0.25">
      <c r="A70" s="14">
        <v>791540</v>
      </c>
      <c r="B70" s="14" t="s">
        <v>153</v>
      </c>
      <c r="C70" s="15">
        <v>22602098.640000001</v>
      </c>
      <c r="D70" s="15">
        <v>212922.64</v>
      </c>
    </row>
    <row r="71" spans="1:4" x14ac:dyDescent="0.25">
      <c r="A71" s="14">
        <v>786100</v>
      </c>
      <c r="B71" s="14" t="s">
        <v>693</v>
      </c>
      <c r="C71" s="15">
        <v>21801520.190000001</v>
      </c>
      <c r="D71" s="15"/>
    </row>
    <row r="72" spans="1:4" x14ac:dyDescent="0.25">
      <c r="A72" s="14">
        <v>784800</v>
      </c>
      <c r="B72" s="14" t="s">
        <v>119</v>
      </c>
      <c r="C72" s="15">
        <v>21479571.030000001</v>
      </c>
      <c r="D72" s="15"/>
    </row>
    <row r="73" spans="1:4" x14ac:dyDescent="0.25">
      <c r="A73" s="14">
        <v>753000</v>
      </c>
      <c r="B73" s="14" t="s">
        <v>44</v>
      </c>
      <c r="C73" s="15">
        <v>21331003.379999999</v>
      </c>
      <c r="D73" s="15"/>
    </row>
    <row r="74" spans="1:4" x14ac:dyDescent="0.25">
      <c r="A74" s="14">
        <v>791150</v>
      </c>
      <c r="B74" s="14" t="s">
        <v>723</v>
      </c>
      <c r="C74" s="15">
        <v>21315621.91</v>
      </c>
      <c r="D74" s="15">
        <v>113705.33</v>
      </c>
    </row>
    <row r="75" spans="1:4" x14ac:dyDescent="0.25">
      <c r="A75" s="14">
        <v>780000</v>
      </c>
      <c r="B75" s="14" t="s">
        <v>87</v>
      </c>
      <c r="C75" s="15">
        <v>19980710.379999999</v>
      </c>
      <c r="D75" s="15">
        <v>10267.950000000001</v>
      </c>
    </row>
    <row r="76" spans="1:4" x14ac:dyDescent="0.25">
      <c r="A76" s="14">
        <v>733100</v>
      </c>
      <c r="B76" s="14" t="s">
        <v>31</v>
      </c>
      <c r="C76" s="15">
        <v>19786989.59</v>
      </c>
      <c r="D76" s="15"/>
    </row>
    <row r="77" spans="1:4" x14ac:dyDescent="0.25">
      <c r="A77" s="14">
        <v>732100</v>
      </c>
      <c r="B77" s="14" t="s">
        <v>28</v>
      </c>
      <c r="C77" s="15">
        <v>18725277.140000001</v>
      </c>
      <c r="D77" s="15"/>
    </row>
    <row r="78" spans="1:4" x14ac:dyDescent="0.25">
      <c r="A78" s="14">
        <v>788010</v>
      </c>
      <c r="B78" s="14" t="s">
        <v>706</v>
      </c>
      <c r="C78" s="15">
        <v>18146267</v>
      </c>
      <c r="D78" s="15"/>
    </row>
    <row r="79" spans="1:4" x14ac:dyDescent="0.25">
      <c r="A79" s="14">
        <v>762200</v>
      </c>
      <c r="B79" s="14" t="s">
        <v>47</v>
      </c>
      <c r="C79" s="15">
        <v>18119262.530000001</v>
      </c>
      <c r="D79" s="15"/>
    </row>
    <row r="80" spans="1:4" x14ac:dyDescent="0.25">
      <c r="A80" s="14">
        <v>795700</v>
      </c>
      <c r="B80" s="14" t="s">
        <v>748</v>
      </c>
      <c r="C80" s="15">
        <v>17461544.800000001</v>
      </c>
      <c r="D80" s="15">
        <v>324135</v>
      </c>
    </row>
    <row r="81" spans="1:4" x14ac:dyDescent="0.25">
      <c r="A81" s="14">
        <v>742001</v>
      </c>
      <c r="B81" s="14" t="s">
        <v>624</v>
      </c>
      <c r="C81" s="15">
        <v>17179041.140000001</v>
      </c>
      <c r="D81" s="15">
        <v>46575.24</v>
      </c>
    </row>
    <row r="82" spans="1:4" x14ac:dyDescent="0.25">
      <c r="A82" s="14">
        <v>740030</v>
      </c>
      <c r="B82" s="14" t="s">
        <v>621</v>
      </c>
      <c r="C82" s="15">
        <v>17011091.809999999</v>
      </c>
      <c r="D82" s="15"/>
    </row>
    <row r="83" spans="1:4" x14ac:dyDescent="0.25">
      <c r="A83" s="14">
        <v>782801</v>
      </c>
      <c r="B83" s="14" t="s">
        <v>104</v>
      </c>
      <c r="C83" s="15">
        <v>16799715.34</v>
      </c>
      <c r="D83" s="15"/>
    </row>
    <row r="84" spans="1:4" x14ac:dyDescent="0.25">
      <c r="A84" s="14">
        <v>752100</v>
      </c>
      <c r="B84" s="14" t="s">
        <v>43</v>
      </c>
      <c r="C84" s="15">
        <v>16699450.029999999</v>
      </c>
      <c r="D84" s="15"/>
    </row>
    <row r="85" spans="1:4" x14ac:dyDescent="0.25">
      <c r="A85" s="14">
        <v>783200</v>
      </c>
      <c r="B85" s="14" t="s">
        <v>668</v>
      </c>
      <c r="C85" s="15">
        <v>16220416.59</v>
      </c>
      <c r="D85" s="15"/>
    </row>
    <row r="86" spans="1:4" x14ac:dyDescent="0.25">
      <c r="A86" s="14">
        <v>788135</v>
      </c>
      <c r="B86" s="14" t="s">
        <v>708</v>
      </c>
      <c r="C86" s="15">
        <v>16200431.619999999</v>
      </c>
      <c r="D86" s="15"/>
    </row>
    <row r="87" spans="1:4" x14ac:dyDescent="0.25">
      <c r="A87" s="14">
        <v>740015</v>
      </c>
      <c r="B87" s="14" t="s">
        <v>34</v>
      </c>
      <c r="C87" s="15">
        <v>16191187.33</v>
      </c>
      <c r="D87" s="15"/>
    </row>
    <row r="88" spans="1:4" x14ac:dyDescent="0.25">
      <c r="A88" s="14">
        <v>786200</v>
      </c>
      <c r="B88" s="14" t="s">
        <v>695</v>
      </c>
      <c r="C88" s="15">
        <v>15402942.99</v>
      </c>
      <c r="D88" s="15"/>
    </row>
    <row r="89" spans="1:4" x14ac:dyDescent="0.25">
      <c r="A89" s="14">
        <v>781310</v>
      </c>
      <c r="B89" s="14" t="s">
        <v>91</v>
      </c>
      <c r="C89" s="15">
        <v>15402745.58</v>
      </c>
      <c r="D89" s="15">
        <v>7181718.3600000003</v>
      </c>
    </row>
    <row r="90" spans="1:4" x14ac:dyDescent="0.25">
      <c r="A90" s="14">
        <v>784900</v>
      </c>
      <c r="B90" s="14" t="s">
        <v>681</v>
      </c>
      <c r="C90" s="15">
        <v>15361175.789999999</v>
      </c>
      <c r="D90" s="15"/>
    </row>
    <row r="91" spans="1:4" x14ac:dyDescent="0.25">
      <c r="A91" s="14">
        <v>787200</v>
      </c>
      <c r="B91" s="14" t="s">
        <v>699</v>
      </c>
      <c r="C91" s="15">
        <v>14696772.17</v>
      </c>
      <c r="D91" s="15"/>
    </row>
    <row r="92" spans="1:4" x14ac:dyDescent="0.25">
      <c r="A92" s="14">
        <v>762300</v>
      </c>
      <c r="B92" s="14" t="s">
        <v>48</v>
      </c>
      <c r="C92" s="15">
        <v>14539103.93</v>
      </c>
      <c r="D92" s="15"/>
    </row>
    <row r="93" spans="1:4" x14ac:dyDescent="0.25">
      <c r="A93" s="14">
        <v>771100</v>
      </c>
      <c r="B93" s="14" t="s">
        <v>73</v>
      </c>
      <c r="C93" s="15">
        <v>14394135.380000001</v>
      </c>
      <c r="D93" s="15"/>
    </row>
    <row r="94" spans="1:4" x14ac:dyDescent="0.25">
      <c r="A94" s="14">
        <v>785200</v>
      </c>
      <c r="B94" s="14" t="s">
        <v>685</v>
      </c>
      <c r="C94" s="15">
        <v>14174632.380000001</v>
      </c>
      <c r="D94" s="15"/>
    </row>
    <row r="95" spans="1:4" x14ac:dyDescent="0.25">
      <c r="A95" s="14">
        <v>732200</v>
      </c>
      <c r="B95" s="14" t="s">
        <v>29</v>
      </c>
      <c r="C95" s="15">
        <v>14148545.23</v>
      </c>
      <c r="D95" s="15"/>
    </row>
    <row r="96" spans="1:4" x14ac:dyDescent="0.25">
      <c r="A96" s="14">
        <v>779000</v>
      </c>
      <c r="B96" s="14" t="s">
        <v>86</v>
      </c>
      <c r="C96" s="15">
        <v>14077903.800000001</v>
      </c>
      <c r="D96" s="15"/>
    </row>
    <row r="97" spans="1:4" x14ac:dyDescent="0.25">
      <c r="A97" s="14">
        <v>782700</v>
      </c>
      <c r="B97" s="14" t="s">
        <v>103</v>
      </c>
      <c r="C97" s="15">
        <v>13883218.18</v>
      </c>
      <c r="D97" s="15"/>
    </row>
    <row r="98" spans="1:4" x14ac:dyDescent="0.25">
      <c r="A98" s="14">
        <v>740005</v>
      </c>
      <c r="B98" s="14" t="s">
        <v>620</v>
      </c>
      <c r="C98" s="15">
        <v>13792434.609999999</v>
      </c>
      <c r="D98" s="15"/>
    </row>
    <row r="99" spans="1:4" x14ac:dyDescent="0.25">
      <c r="A99" s="14">
        <v>788340</v>
      </c>
      <c r="B99" s="14" t="s">
        <v>136</v>
      </c>
      <c r="C99" s="15">
        <v>13656952.5</v>
      </c>
      <c r="D99" s="15"/>
    </row>
    <row r="100" spans="1:4" x14ac:dyDescent="0.25">
      <c r="A100" s="14">
        <v>789310</v>
      </c>
      <c r="B100" s="14" t="s">
        <v>143</v>
      </c>
      <c r="C100" s="15">
        <v>13312523.1</v>
      </c>
      <c r="D100" s="15"/>
    </row>
    <row r="101" spans="1:4" x14ac:dyDescent="0.25">
      <c r="A101" s="14">
        <v>731050</v>
      </c>
      <c r="B101" s="14" t="s">
        <v>26</v>
      </c>
      <c r="C101" s="15">
        <v>13277688.1</v>
      </c>
      <c r="D101" s="15"/>
    </row>
    <row r="102" spans="1:4" x14ac:dyDescent="0.25">
      <c r="A102" s="14">
        <v>795500</v>
      </c>
      <c r="B102" s="14" t="s">
        <v>162</v>
      </c>
      <c r="C102" s="15">
        <v>12957635.27</v>
      </c>
      <c r="D102" s="15"/>
    </row>
    <row r="103" spans="1:4" x14ac:dyDescent="0.25">
      <c r="A103" s="14">
        <v>787000</v>
      </c>
      <c r="B103" s="14" t="s">
        <v>132</v>
      </c>
      <c r="C103" s="15">
        <v>12746098.630000001</v>
      </c>
      <c r="D103" s="15"/>
    </row>
    <row r="104" spans="1:4" x14ac:dyDescent="0.25">
      <c r="A104" s="14">
        <v>783800</v>
      </c>
      <c r="B104" s="14" t="s">
        <v>112</v>
      </c>
      <c r="C104" s="15">
        <v>12673718.41</v>
      </c>
      <c r="D104" s="15"/>
    </row>
    <row r="105" spans="1:4" x14ac:dyDescent="0.25">
      <c r="A105" s="14">
        <v>786800</v>
      </c>
      <c r="B105" s="14" t="s">
        <v>130</v>
      </c>
      <c r="C105" s="15">
        <v>12666203.050000001</v>
      </c>
      <c r="D105" s="15"/>
    </row>
    <row r="106" spans="1:4" x14ac:dyDescent="0.25">
      <c r="A106" s="14">
        <v>782200</v>
      </c>
      <c r="B106" s="14" t="s">
        <v>658</v>
      </c>
      <c r="C106" s="15">
        <v>12518215.960000001</v>
      </c>
      <c r="D106" s="15"/>
    </row>
    <row r="107" spans="1:4" x14ac:dyDescent="0.25">
      <c r="A107" s="14">
        <v>784700</v>
      </c>
      <c r="B107" s="14" t="s">
        <v>118</v>
      </c>
      <c r="C107" s="15">
        <v>12375528.9</v>
      </c>
      <c r="D107" s="15"/>
    </row>
    <row r="108" spans="1:4" x14ac:dyDescent="0.25">
      <c r="A108" s="14">
        <v>771280</v>
      </c>
      <c r="B108" s="14" t="s">
        <v>75</v>
      </c>
      <c r="C108" s="15">
        <v>12247176.49</v>
      </c>
      <c r="D108" s="15"/>
    </row>
    <row r="109" spans="1:4" x14ac:dyDescent="0.25">
      <c r="A109" s="14">
        <v>781330</v>
      </c>
      <c r="B109" s="14" t="s">
        <v>94</v>
      </c>
      <c r="C109" s="15">
        <v>12186384.74</v>
      </c>
      <c r="D109" s="15"/>
    </row>
    <row r="110" spans="1:4" x14ac:dyDescent="0.25">
      <c r="A110" s="14">
        <v>795120</v>
      </c>
      <c r="B110" s="14" t="s">
        <v>737</v>
      </c>
      <c r="C110" s="15">
        <v>12121307.83</v>
      </c>
      <c r="D110" s="15"/>
    </row>
    <row r="111" spans="1:4" x14ac:dyDescent="0.25">
      <c r="A111" s="14">
        <v>786510</v>
      </c>
      <c r="B111" s="14" t="s">
        <v>698</v>
      </c>
      <c r="C111" s="15">
        <v>11992258</v>
      </c>
      <c r="D111" s="15"/>
    </row>
    <row r="112" spans="1:4" x14ac:dyDescent="0.25">
      <c r="A112" s="14">
        <v>714000</v>
      </c>
      <c r="B112" s="14" t="s">
        <v>18</v>
      </c>
      <c r="C112" s="15">
        <v>11806920.32</v>
      </c>
      <c r="D112" s="15"/>
    </row>
    <row r="113" spans="1:4" x14ac:dyDescent="0.25">
      <c r="A113" s="14">
        <v>773013</v>
      </c>
      <c r="B113" s="14" t="s">
        <v>651</v>
      </c>
      <c r="C113" s="15">
        <v>11791959.67004</v>
      </c>
      <c r="D113" s="15">
        <v>263287.65000000002</v>
      </c>
    </row>
    <row r="114" spans="1:4" x14ac:dyDescent="0.25">
      <c r="A114" s="14">
        <v>795130</v>
      </c>
      <c r="B114" s="14" t="s">
        <v>738</v>
      </c>
      <c r="C114" s="15">
        <v>11774897.9</v>
      </c>
      <c r="D114" s="15"/>
    </row>
    <row r="115" spans="1:4" x14ac:dyDescent="0.25">
      <c r="A115" s="14">
        <v>795140</v>
      </c>
      <c r="B115" s="14" t="s">
        <v>739</v>
      </c>
      <c r="C115" s="15">
        <v>11695781.85</v>
      </c>
      <c r="D115" s="15"/>
    </row>
    <row r="116" spans="1:4" x14ac:dyDescent="0.25">
      <c r="A116" s="14">
        <v>784310</v>
      </c>
      <c r="B116" s="14" t="s">
        <v>678</v>
      </c>
      <c r="C116" s="15">
        <v>11654994.67</v>
      </c>
      <c r="D116" s="15"/>
    </row>
    <row r="117" spans="1:4" x14ac:dyDescent="0.25">
      <c r="A117" s="14">
        <v>781200</v>
      </c>
      <c r="B117" s="14" t="s">
        <v>90</v>
      </c>
      <c r="C117" s="15">
        <v>11521443.07</v>
      </c>
      <c r="D117" s="15"/>
    </row>
    <row r="118" spans="1:4" x14ac:dyDescent="0.25">
      <c r="A118" s="14">
        <v>783701</v>
      </c>
      <c r="B118" s="14" t="s">
        <v>110</v>
      </c>
      <c r="C118" s="15">
        <v>11435298.960000001</v>
      </c>
      <c r="D118" s="15"/>
    </row>
    <row r="119" spans="1:4" x14ac:dyDescent="0.25">
      <c r="A119" s="14">
        <v>765703</v>
      </c>
      <c r="B119" s="14" t="s">
        <v>59</v>
      </c>
      <c r="C119" s="15">
        <v>11112043.57</v>
      </c>
      <c r="D119" s="15"/>
    </row>
    <row r="120" spans="1:4" x14ac:dyDescent="0.25">
      <c r="A120" s="14">
        <v>785510</v>
      </c>
      <c r="B120" s="14" t="s">
        <v>689</v>
      </c>
      <c r="C120" s="15">
        <v>10318322.630000001</v>
      </c>
      <c r="D120" s="15"/>
    </row>
    <row r="121" spans="1:4" x14ac:dyDescent="0.25">
      <c r="A121" s="14">
        <v>784320</v>
      </c>
      <c r="B121" s="14" t="s">
        <v>116</v>
      </c>
      <c r="C121" s="15">
        <v>10290277.859999999</v>
      </c>
      <c r="D121" s="15"/>
    </row>
    <row r="122" spans="1:4" x14ac:dyDescent="0.25">
      <c r="A122" s="14">
        <v>720300</v>
      </c>
      <c r="B122" s="14" t="s">
        <v>21</v>
      </c>
      <c r="C122" s="15">
        <v>10097520.960000001</v>
      </c>
      <c r="D122" s="15">
        <v>20826.27</v>
      </c>
    </row>
    <row r="123" spans="1:4" x14ac:dyDescent="0.25">
      <c r="A123" s="14">
        <v>791570</v>
      </c>
      <c r="B123" s="14" t="s">
        <v>728</v>
      </c>
      <c r="C123" s="15">
        <v>9716256.4000000004</v>
      </c>
      <c r="D123" s="15"/>
    </row>
    <row r="124" spans="1:4" x14ac:dyDescent="0.25">
      <c r="A124" s="14">
        <v>751213</v>
      </c>
      <c r="B124" s="14" t="s">
        <v>634</v>
      </c>
      <c r="C124" s="15">
        <v>9634305.0299999993</v>
      </c>
      <c r="D124" s="15"/>
    </row>
    <row r="125" spans="1:4" x14ac:dyDescent="0.25">
      <c r="A125" s="14">
        <v>795380</v>
      </c>
      <c r="B125" s="14" t="s">
        <v>160</v>
      </c>
      <c r="C125" s="15">
        <v>9622613.0899999999</v>
      </c>
      <c r="D125" s="15"/>
    </row>
    <row r="126" spans="1:4" x14ac:dyDescent="0.25">
      <c r="A126" s="14">
        <v>765704</v>
      </c>
      <c r="B126" s="14" t="s">
        <v>60</v>
      </c>
      <c r="C126" s="15">
        <v>9495775.3100000005</v>
      </c>
      <c r="D126" s="15"/>
    </row>
    <row r="127" spans="1:4" x14ac:dyDescent="0.25">
      <c r="A127" s="14">
        <v>781402</v>
      </c>
      <c r="B127" s="14" t="s">
        <v>99</v>
      </c>
      <c r="C127" s="15">
        <v>9418210.0299999993</v>
      </c>
      <c r="D127" s="15"/>
    </row>
    <row r="128" spans="1:4" x14ac:dyDescent="0.25">
      <c r="A128" s="14">
        <v>783320</v>
      </c>
      <c r="B128" s="14" t="s">
        <v>669</v>
      </c>
      <c r="C128" s="15">
        <v>9399061.4499999993</v>
      </c>
      <c r="D128" s="15"/>
    </row>
    <row r="129" spans="1:4" x14ac:dyDescent="0.25">
      <c r="A129" s="14">
        <v>791000</v>
      </c>
      <c r="B129" s="14" t="s">
        <v>715</v>
      </c>
      <c r="C129" s="15">
        <v>9388931.6099999994</v>
      </c>
      <c r="D129" s="15"/>
    </row>
    <row r="130" spans="1:4" x14ac:dyDescent="0.25">
      <c r="A130" s="14">
        <v>795305</v>
      </c>
      <c r="B130" s="14" t="s">
        <v>742</v>
      </c>
      <c r="C130" s="15">
        <v>9326507.7599999998</v>
      </c>
      <c r="D130" s="15"/>
    </row>
    <row r="131" spans="1:4" x14ac:dyDescent="0.25">
      <c r="A131" s="14">
        <v>782000</v>
      </c>
      <c r="B131" s="14" t="s">
        <v>656</v>
      </c>
      <c r="C131" s="15">
        <v>9135620.9600000009</v>
      </c>
      <c r="D131" s="15"/>
    </row>
    <row r="132" spans="1:4" x14ac:dyDescent="0.25">
      <c r="A132" s="14">
        <v>789000</v>
      </c>
      <c r="B132" s="14" t="s">
        <v>139</v>
      </c>
      <c r="C132" s="15">
        <v>9040914.8699999992</v>
      </c>
      <c r="D132" s="15"/>
    </row>
    <row r="133" spans="1:4" x14ac:dyDescent="0.25">
      <c r="A133" s="14">
        <v>720000</v>
      </c>
      <c r="B133" s="14" t="s">
        <v>20</v>
      </c>
      <c r="C133" s="15">
        <v>8832198.3599999994</v>
      </c>
      <c r="D133" s="15"/>
    </row>
    <row r="134" spans="1:4" x14ac:dyDescent="0.25">
      <c r="A134" s="14">
        <v>781600</v>
      </c>
      <c r="B134" s="14" t="s">
        <v>100</v>
      </c>
      <c r="C134" s="15">
        <v>8546738.3499999996</v>
      </c>
      <c r="D134" s="15"/>
    </row>
    <row r="135" spans="1:4" x14ac:dyDescent="0.25">
      <c r="A135" s="14">
        <v>711000</v>
      </c>
      <c r="B135" s="14" t="s">
        <v>14</v>
      </c>
      <c r="C135" s="15">
        <v>8537941.6799999997</v>
      </c>
      <c r="D135" s="15"/>
    </row>
    <row r="136" spans="1:4" x14ac:dyDescent="0.25">
      <c r="A136" s="14">
        <v>752000</v>
      </c>
      <c r="B136" s="14" t="s">
        <v>42</v>
      </c>
      <c r="C136" s="15">
        <v>8523569.5299999993</v>
      </c>
      <c r="D136" s="15"/>
    </row>
    <row r="137" spans="1:4" x14ac:dyDescent="0.25">
      <c r="A137" s="14">
        <v>721000</v>
      </c>
      <c r="B137" s="14" t="s">
        <v>23</v>
      </c>
      <c r="C137" s="15">
        <v>8475398.9299999997</v>
      </c>
      <c r="D137" s="15"/>
    </row>
    <row r="138" spans="1:4" x14ac:dyDescent="0.25">
      <c r="A138" s="14">
        <v>723000</v>
      </c>
      <c r="B138" s="14" t="s">
        <v>616</v>
      </c>
      <c r="C138" s="15">
        <v>8435560.7300000004</v>
      </c>
      <c r="D138" s="15"/>
    </row>
    <row r="139" spans="1:4" x14ac:dyDescent="0.25">
      <c r="A139" s="14">
        <v>791901</v>
      </c>
      <c r="B139" s="14" t="s">
        <v>157</v>
      </c>
      <c r="C139" s="15">
        <v>8434159.1300000008</v>
      </c>
      <c r="D139" s="15"/>
    </row>
    <row r="140" spans="1:4" x14ac:dyDescent="0.25">
      <c r="A140" s="14">
        <v>786010</v>
      </c>
      <c r="B140" s="14" t="s">
        <v>692</v>
      </c>
      <c r="C140" s="15">
        <v>8398277.2599999998</v>
      </c>
      <c r="D140" s="15"/>
    </row>
    <row r="141" spans="1:4" x14ac:dyDescent="0.25">
      <c r="A141" s="14">
        <v>783340</v>
      </c>
      <c r="B141" s="14" t="s">
        <v>670</v>
      </c>
      <c r="C141" s="15">
        <v>8387075.5800000001</v>
      </c>
      <c r="D141" s="15"/>
    </row>
    <row r="142" spans="1:4" x14ac:dyDescent="0.25">
      <c r="A142" s="14">
        <v>787900</v>
      </c>
      <c r="B142" s="14" t="s">
        <v>704</v>
      </c>
      <c r="C142" s="15">
        <v>8148659.1200000001</v>
      </c>
      <c r="D142" s="15"/>
    </row>
    <row r="143" spans="1:4" x14ac:dyDescent="0.25">
      <c r="A143" s="14">
        <v>785340</v>
      </c>
      <c r="B143" s="14" t="s">
        <v>121</v>
      </c>
      <c r="C143" s="15">
        <v>8105370.1699999999</v>
      </c>
      <c r="D143" s="15"/>
    </row>
    <row r="144" spans="1:4" x14ac:dyDescent="0.25">
      <c r="A144" s="14">
        <v>771000</v>
      </c>
      <c r="B144" s="14" t="s">
        <v>72</v>
      </c>
      <c r="C144" s="15">
        <v>7932312.8899999997</v>
      </c>
      <c r="D144" s="15"/>
    </row>
    <row r="145" spans="1:4" x14ac:dyDescent="0.25">
      <c r="A145" s="14">
        <v>785900</v>
      </c>
      <c r="B145" s="14" t="s">
        <v>690</v>
      </c>
      <c r="C145" s="15">
        <v>7907152.3399999999</v>
      </c>
      <c r="D145" s="15"/>
    </row>
    <row r="146" spans="1:4" x14ac:dyDescent="0.25">
      <c r="A146" s="14">
        <v>784312</v>
      </c>
      <c r="B146" s="14" t="s">
        <v>115</v>
      </c>
      <c r="C146" s="15">
        <v>7811071.9000000004</v>
      </c>
      <c r="D146" s="15"/>
    </row>
    <row r="147" spans="1:4" x14ac:dyDescent="0.25">
      <c r="A147" s="14">
        <v>784000</v>
      </c>
      <c r="B147" s="14" t="s">
        <v>674</v>
      </c>
      <c r="C147" s="15">
        <v>7757396.6600000001</v>
      </c>
      <c r="D147" s="15"/>
    </row>
    <row r="148" spans="1:4" x14ac:dyDescent="0.25">
      <c r="A148" s="14">
        <v>783702</v>
      </c>
      <c r="B148" s="14" t="s">
        <v>111</v>
      </c>
      <c r="C148" s="15">
        <v>7615548.79</v>
      </c>
      <c r="D148" s="15"/>
    </row>
    <row r="149" spans="1:4" x14ac:dyDescent="0.25">
      <c r="A149" s="14">
        <v>788000</v>
      </c>
      <c r="B149" s="14" t="s">
        <v>705</v>
      </c>
      <c r="C149" s="15">
        <v>7311927.0099999998</v>
      </c>
      <c r="D149" s="15"/>
    </row>
    <row r="150" spans="1:4" x14ac:dyDescent="0.25">
      <c r="A150" s="14">
        <v>751500</v>
      </c>
      <c r="B150" s="14" t="s">
        <v>635</v>
      </c>
      <c r="C150" s="15">
        <v>7261465.4000000004</v>
      </c>
      <c r="D150" s="15">
        <v>81936.83</v>
      </c>
    </row>
    <row r="151" spans="1:4" x14ac:dyDescent="0.25">
      <c r="A151" s="14">
        <v>786700</v>
      </c>
      <c r="B151" s="14" t="s">
        <v>129</v>
      </c>
      <c r="C151" s="15">
        <v>6893414.3499999996</v>
      </c>
      <c r="D151" s="15"/>
    </row>
    <row r="152" spans="1:4" x14ac:dyDescent="0.25">
      <c r="A152" s="14">
        <v>720305</v>
      </c>
      <c r="B152" s="14" t="s">
        <v>22</v>
      </c>
      <c r="C152" s="15">
        <v>6889899.3600000003</v>
      </c>
      <c r="D152" s="15"/>
    </row>
    <row r="153" spans="1:4" x14ac:dyDescent="0.25">
      <c r="A153" s="14">
        <v>788701</v>
      </c>
      <c r="B153" s="14" t="s">
        <v>712</v>
      </c>
      <c r="C153" s="15">
        <v>6869680.1100000003</v>
      </c>
      <c r="D153" s="15"/>
    </row>
    <row r="154" spans="1:4" x14ac:dyDescent="0.25">
      <c r="A154" s="14">
        <v>791191</v>
      </c>
      <c r="B154" s="14" t="s">
        <v>727</v>
      </c>
      <c r="C154" s="15">
        <v>6838348.6799999997</v>
      </c>
      <c r="D154" s="15"/>
    </row>
    <row r="155" spans="1:4" x14ac:dyDescent="0.25">
      <c r="A155" s="14">
        <v>765701</v>
      </c>
      <c r="B155" s="14" t="s">
        <v>58</v>
      </c>
      <c r="C155" s="15">
        <v>6803825.8300000001</v>
      </c>
      <c r="D155" s="15"/>
    </row>
    <row r="156" spans="1:4" x14ac:dyDescent="0.25">
      <c r="A156" s="14">
        <v>711100</v>
      </c>
      <c r="B156" s="14" t="s">
        <v>15</v>
      </c>
      <c r="C156" s="15">
        <v>6760157.96</v>
      </c>
      <c r="D156" s="15"/>
    </row>
    <row r="157" spans="1:4" x14ac:dyDescent="0.25">
      <c r="A157" s="14">
        <v>771260</v>
      </c>
      <c r="B157" s="14" t="s">
        <v>646</v>
      </c>
      <c r="C157" s="15">
        <v>6632778.0099999998</v>
      </c>
      <c r="D157" s="15"/>
    </row>
    <row r="158" spans="1:4" x14ac:dyDescent="0.25">
      <c r="A158" s="14">
        <v>791580</v>
      </c>
      <c r="B158" s="14" t="s">
        <v>154</v>
      </c>
      <c r="C158" s="15">
        <v>6592760.1100000003</v>
      </c>
      <c r="D158" s="15"/>
    </row>
    <row r="159" spans="1:4" x14ac:dyDescent="0.25">
      <c r="A159" s="14">
        <v>789300</v>
      </c>
      <c r="B159" s="14" t="s">
        <v>142</v>
      </c>
      <c r="C159" s="15">
        <v>6432964.6399999997</v>
      </c>
      <c r="D159" s="15"/>
    </row>
    <row r="160" spans="1:4" x14ac:dyDescent="0.25">
      <c r="A160" s="14">
        <v>771230</v>
      </c>
      <c r="B160" s="14" t="s">
        <v>644</v>
      </c>
      <c r="C160" s="15">
        <v>6401523.9699999997</v>
      </c>
      <c r="D160" s="15"/>
    </row>
    <row r="161" spans="1:4" x14ac:dyDescent="0.25">
      <c r="A161" s="14">
        <v>771220</v>
      </c>
      <c r="B161" s="14" t="s">
        <v>643</v>
      </c>
      <c r="C161" s="15">
        <v>6370774.0099999998</v>
      </c>
      <c r="D161" s="15"/>
    </row>
    <row r="162" spans="1:4" x14ac:dyDescent="0.25">
      <c r="A162" s="14">
        <v>782510</v>
      </c>
      <c r="B162" s="14" t="s">
        <v>664</v>
      </c>
      <c r="C162" s="15">
        <v>6188608.29</v>
      </c>
      <c r="D162" s="15"/>
    </row>
    <row r="163" spans="1:4" x14ac:dyDescent="0.25">
      <c r="A163" s="14">
        <v>789330</v>
      </c>
      <c r="B163" s="14" t="s">
        <v>148</v>
      </c>
      <c r="C163" s="15">
        <v>6041260.5</v>
      </c>
      <c r="D163" s="15"/>
    </row>
    <row r="164" spans="1:4" x14ac:dyDescent="0.25">
      <c r="A164" s="14">
        <v>782310</v>
      </c>
      <c r="B164" s="14" t="s">
        <v>659</v>
      </c>
      <c r="C164" s="15">
        <v>5941137.1699999999</v>
      </c>
      <c r="D164" s="15"/>
    </row>
    <row r="165" spans="1:4" x14ac:dyDescent="0.25">
      <c r="A165" s="14">
        <v>782100</v>
      </c>
      <c r="B165" s="14" t="s">
        <v>657</v>
      </c>
      <c r="C165" s="15">
        <v>5759510.2400000002</v>
      </c>
      <c r="D165" s="15"/>
    </row>
    <row r="166" spans="1:4" x14ac:dyDescent="0.25">
      <c r="A166" s="14">
        <v>783602</v>
      </c>
      <c r="B166" s="14" t="s">
        <v>109</v>
      </c>
      <c r="C166" s="15">
        <v>5670947.4900000002</v>
      </c>
      <c r="D166" s="15"/>
    </row>
    <row r="167" spans="1:4" x14ac:dyDescent="0.25">
      <c r="A167" s="14">
        <v>765708</v>
      </c>
      <c r="B167" s="14" t="s">
        <v>636</v>
      </c>
      <c r="C167" s="15">
        <v>5653654.2000000002</v>
      </c>
      <c r="D167" s="15"/>
    </row>
    <row r="168" spans="1:4" x14ac:dyDescent="0.25">
      <c r="A168" s="14">
        <v>783601</v>
      </c>
      <c r="B168" s="14" t="s">
        <v>108</v>
      </c>
      <c r="C168" s="15">
        <v>5626159.6200000001</v>
      </c>
      <c r="D168" s="15"/>
    </row>
    <row r="169" spans="1:4" x14ac:dyDescent="0.25">
      <c r="A169" s="14">
        <v>764200</v>
      </c>
      <c r="B169" s="14" t="s">
        <v>55</v>
      </c>
      <c r="C169" s="15">
        <v>5624758.96</v>
      </c>
      <c r="D169" s="15"/>
    </row>
    <row r="170" spans="1:4" x14ac:dyDescent="0.25">
      <c r="A170" s="14">
        <v>785600</v>
      </c>
      <c r="B170" s="14" t="s">
        <v>126</v>
      </c>
      <c r="C170" s="15">
        <v>5550802.5099999998</v>
      </c>
      <c r="D170" s="15"/>
    </row>
    <row r="171" spans="1:4" x14ac:dyDescent="0.25">
      <c r="A171" s="14">
        <v>786320</v>
      </c>
      <c r="B171" s="14" t="s">
        <v>697</v>
      </c>
      <c r="C171" s="15">
        <v>5461820.7000000002</v>
      </c>
      <c r="D171" s="15"/>
    </row>
    <row r="172" spans="1:4" x14ac:dyDescent="0.25">
      <c r="A172" s="14">
        <v>788330</v>
      </c>
      <c r="B172" s="14" t="s">
        <v>710</v>
      </c>
      <c r="C172" s="15">
        <v>5423251.9800000004</v>
      </c>
      <c r="D172" s="15"/>
    </row>
    <row r="173" spans="1:4" x14ac:dyDescent="0.25">
      <c r="A173" s="14">
        <v>765000</v>
      </c>
      <c r="B173" s="14" t="s">
        <v>56</v>
      </c>
      <c r="C173" s="15">
        <v>5420653.21</v>
      </c>
      <c r="D173" s="15"/>
    </row>
    <row r="174" spans="1:4" x14ac:dyDescent="0.25">
      <c r="A174" s="14">
        <v>795350</v>
      </c>
      <c r="B174" s="14" t="s">
        <v>746</v>
      </c>
      <c r="C174" s="15">
        <v>5381354.6900000004</v>
      </c>
      <c r="D174" s="15"/>
    </row>
    <row r="175" spans="1:4" x14ac:dyDescent="0.25">
      <c r="A175" s="14">
        <v>783000</v>
      </c>
      <c r="B175" s="14" t="s">
        <v>666</v>
      </c>
      <c r="C175" s="15">
        <v>5313887.2</v>
      </c>
      <c r="D175" s="15"/>
    </row>
    <row r="176" spans="1:4" x14ac:dyDescent="0.25">
      <c r="A176" s="14">
        <v>785330</v>
      </c>
      <c r="B176" s="14" t="s">
        <v>686</v>
      </c>
      <c r="C176" s="15">
        <v>5227217.43</v>
      </c>
      <c r="D176" s="15"/>
    </row>
    <row r="177" spans="1:4" x14ac:dyDescent="0.25">
      <c r="A177" s="14">
        <v>782802</v>
      </c>
      <c r="B177" s="14" t="s">
        <v>105</v>
      </c>
      <c r="C177" s="15">
        <v>5106674.05</v>
      </c>
      <c r="D177" s="15"/>
    </row>
    <row r="178" spans="1:4" x14ac:dyDescent="0.25">
      <c r="A178" s="14">
        <v>711001</v>
      </c>
      <c r="B178" s="14" t="s">
        <v>609</v>
      </c>
      <c r="C178" s="15">
        <v>5085776.1399999997</v>
      </c>
      <c r="D178" s="15"/>
    </row>
    <row r="179" spans="1:4" x14ac:dyDescent="0.25">
      <c r="A179" s="14">
        <v>785000</v>
      </c>
      <c r="B179" s="14" t="s">
        <v>682</v>
      </c>
      <c r="C179" s="15">
        <v>5080595.53</v>
      </c>
      <c r="D179" s="15"/>
    </row>
    <row r="180" spans="1:4" x14ac:dyDescent="0.25">
      <c r="A180" s="14">
        <v>770100</v>
      </c>
      <c r="B180" s="14" t="s">
        <v>70</v>
      </c>
      <c r="C180" s="15">
        <v>5070807.2933470001</v>
      </c>
      <c r="D180" s="15"/>
    </row>
    <row r="181" spans="1:4" x14ac:dyDescent="0.25">
      <c r="A181" s="14">
        <v>785121</v>
      </c>
      <c r="B181" s="14" t="s">
        <v>684</v>
      </c>
      <c r="C181" s="15">
        <v>4939761.17</v>
      </c>
      <c r="D181" s="15"/>
    </row>
    <row r="182" spans="1:4" x14ac:dyDescent="0.25">
      <c r="A182" s="14">
        <v>791181</v>
      </c>
      <c r="B182" s="14" t="s">
        <v>151</v>
      </c>
      <c r="C182" s="15">
        <v>4922804.51</v>
      </c>
      <c r="D182" s="15"/>
    </row>
    <row r="183" spans="1:4" x14ac:dyDescent="0.25">
      <c r="A183" s="14">
        <v>740014</v>
      </c>
      <c r="B183" s="14" t="s">
        <v>33</v>
      </c>
      <c r="C183" s="15">
        <v>4882920.01</v>
      </c>
      <c r="D183" s="15"/>
    </row>
    <row r="184" spans="1:4" x14ac:dyDescent="0.25">
      <c r="A184" s="14">
        <v>782320</v>
      </c>
      <c r="B184" s="14" t="s">
        <v>102</v>
      </c>
      <c r="C184" s="15">
        <v>4852596.01</v>
      </c>
      <c r="D184" s="15"/>
    </row>
    <row r="185" spans="1:4" x14ac:dyDescent="0.25">
      <c r="A185" s="14">
        <v>787400</v>
      </c>
      <c r="B185" s="14" t="s">
        <v>703</v>
      </c>
      <c r="C185" s="15">
        <v>4846975.33</v>
      </c>
      <c r="D185" s="15"/>
    </row>
    <row r="186" spans="1:4" x14ac:dyDescent="0.25">
      <c r="A186" s="14">
        <v>785344</v>
      </c>
      <c r="B186" s="14" t="s">
        <v>124</v>
      </c>
      <c r="C186" s="15">
        <v>4828477.08</v>
      </c>
      <c r="D186" s="15"/>
    </row>
    <row r="187" spans="1:4" x14ac:dyDescent="0.25">
      <c r="A187" s="14">
        <v>770000</v>
      </c>
      <c r="B187" s="14" t="s">
        <v>69</v>
      </c>
      <c r="C187" s="15">
        <v>4821033.4000000004</v>
      </c>
      <c r="D187" s="15"/>
    </row>
    <row r="188" spans="1:4" x14ac:dyDescent="0.25">
      <c r="A188" s="14">
        <v>785800</v>
      </c>
      <c r="B188" s="14" t="s">
        <v>127</v>
      </c>
      <c r="C188" s="15">
        <v>4806568.8499999996</v>
      </c>
      <c r="D188" s="15"/>
    </row>
    <row r="189" spans="1:4" x14ac:dyDescent="0.25">
      <c r="A189" s="14">
        <v>786310</v>
      </c>
      <c r="B189" s="14" t="s">
        <v>696</v>
      </c>
      <c r="C189" s="15">
        <v>4793979.6500000004</v>
      </c>
      <c r="D189" s="15"/>
    </row>
    <row r="190" spans="1:4" x14ac:dyDescent="0.25">
      <c r="A190" s="14">
        <v>772100</v>
      </c>
      <c r="B190" s="14" t="s">
        <v>79</v>
      </c>
      <c r="C190" s="15">
        <v>4761948.54</v>
      </c>
      <c r="D190" s="15"/>
    </row>
    <row r="191" spans="1:4" x14ac:dyDescent="0.25">
      <c r="A191" s="14">
        <v>765706</v>
      </c>
      <c r="B191" s="14" t="s">
        <v>62</v>
      </c>
      <c r="C191" s="15">
        <v>4737901.43</v>
      </c>
      <c r="D191" s="15"/>
    </row>
    <row r="192" spans="1:4" x14ac:dyDescent="0.25">
      <c r="A192" s="14">
        <v>791902</v>
      </c>
      <c r="B192" s="14" t="s">
        <v>733</v>
      </c>
      <c r="C192" s="15">
        <v>4695951.13</v>
      </c>
      <c r="D192" s="15"/>
    </row>
    <row r="193" spans="1:4" x14ac:dyDescent="0.25">
      <c r="A193" s="14">
        <v>784311</v>
      </c>
      <c r="B193" s="14" t="s">
        <v>114</v>
      </c>
      <c r="C193" s="15">
        <v>4672590.71</v>
      </c>
      <c r="D193" s="15"/>
    </row>
    <row r="194" spans="1:4" x14ac:dyDescent="0.25">
      <c r="A194" s="14">
        <v>764000</v>
      </c>
      <c r="B194" s="14" t="s">
        <v>52</v>
      </c>
      <c r="C194" s="15">
        <v>4662311.96</v>
      </c>
      <c r="D194" s="15"/>
    </row>
    <row r="195" spans="1:4" x14ac:dyDescent="0.25">
      <c r="A195" s="14">
        <v>787310</v>
      </c>
      <c r="B195" s="14" t="s">
        <v>700</v>
      </c>
      <c r="C195" s="15">
        <v>4530334.34</v>
      </c>
      <c r="D195" s="15"/>
    </row>
    <row r="196" spans="1:4" x14ac:dyDescent="0.25">
      <c r="A196" s="14">
        <v>765709</v>
      </c>
      <c r="B196" s="14" t="s">
        <v>637</v>
      </c>
      <c r="C196" s="15">
        <v>4199732.2300000004</v>
      </c>
      <c r="D196" s="15"/>
    </row>
    <row r="197" spans="1:4" x14ac:dyDescent="0.25">
      <c r="A197" s="14">
        <v>791012</v>
      </c>
      <c r="B197" s="14" t="s">
        <v>716</v>
      </c>
      <c r="C197" s="15">
        <v>4170577.16</v>
      </c>
      <c r="D197" s="15"/>
    </row>
    <row r="198" spans="1:4" x14ac:dyDescent="0.25">
      <c r="A198" s="14">
        <v>784330</v>
      </c>
      <c r="B198" s="14" t="s">
        <v>117</v>
      </c>
      <c r="C198" s="15">
        <v>4159207.99</v>
      </c>
      <c r="D198" s="15"/>
    </row>
    <row r="199" spans="1:4" x14ac:dyDescent="0.25">
      <c r="A199" s="14">
        <v>783310</v>
      </c>
      <c r="B199" s="14" t="s">
        <v>106</v>
      </c>
      <c r="C199" s="15">
        <v>4133555.31</v>
      </c>
      <c r="D199" s="15"/>
    </row>
    <row r="200" spans="1:4" x14ac:dyDescent="0.25">
      <c r="A200" s="14">
        <v>781312</v>
      </c>
      <c r="B200" s="14" t="s">
        <v>92</v>
      </c>
      <c r="C200" s="15">
        <v>4081260.01</v>
      </c>
      <c r="D200" s="15"/>
    </row>
    <row r="201" spans="1:4" x14ac:dyDescent="0.25">
      <c r="A201" s="14">
        <v>785342</v>
      </c>
      <c r="B201" s="14" t="s">
        <v>123</v>
      </c>
      <c r="C201" s="15">
        <v>4068901.06</v>
      </c>
      <c r="D201" s="15"/>
    </row>
    <row r="202" spans="1:4" x14ac:dyDescent="0.25">
      <c r="A202" s="14">
        <v>781360</v>
      </c>
      <c r="B202" s="14" t="s">
        <v>97</v>
      </c>
      <c r="C202" s="15">
        <v>4031331.9</v>
      </c>
      <c r="D202" s="15"/>
    </row>
    <row r="203" spans="1:4" x14ac:dyDescent="0.25">
      <c r="A203" s="14">
        <v>789320</v>
      </c>
      <c r="B203" s="14" t="s">
        <v>145</v>
      </c>
      <c r="C203" s="15">
        <v>4004006.81</v>
      </c>
      <c r="D203" s="15"/>
    </row>
    <row r="204" spans="1:4" x14ac:dyDescent="0.25">
      <c r="A204" s="14">
        <v>783401</v>
      </c>
      <c r="B204" s="14" t="s">
        <v>672</v>
      </c>
      <c r="C204" s="15">
        <v>3995155.08</v>
      </c>
      <c r="D204" s="15"/>
    </row>
    <row r="205" spans="1:4" x14ac:dyDescent="0.25">
      <c r="A205" s="14">
        <v>765705</v>
      </c>
      <c r="B205" s="14" t="s">
        <v>61</v>
      </c>
      <c r="C205" s="15">
        <v>3915130.89</v>
      </c>
      <c r="D205" s="15"/>
    </row>
    <row r="206" spans="1:4" x14ac:dyDescent="0.25">
      <c r="A206" s="14">
        <v>784810</v>
      </c>
      <c r="B206" s="14" t="s">
        <v>120</v>
      </c>
      <c r="C206" s="15">
        <v>3883249.61</v>
      </c>
      <c r="D206" s="15"/>
    </row>
    <row r="207" spans="1:4" x14ac:dyDescent="0.25">
      <c r="A207" s="14">
        <v>781332</v>
      </c>
      <c r="B207" s="14" t="s">
        <v>96</v>
      </c>
      <c r="C207" s="15">
        <v>3873761.52</v>
      </c>
      <c r="D207" s="15"/>
    </row>
    <row r="208" spans="1:4" x14ac:dyDescent="0.25">
      <c r="A208" s="14">
        <v>781331</v>
      </c>
      <c r="B208" s="14" t="s">
        <v>95</v>
      </c>
      <c r="C208" s="15">
        <v>3872749.93</v>
      </c>
      <c r="D208" s="15"/>
    </row>
    <row r="209" spans="1:4" x14ac:dyDescent="0.25">
      <c r="A209" s="14">
        <v>791190</v>
      </c>
      <c r="B209" s="14" t="s">
        <v>726</v>
      </c>
      <c r="C209" s="15">
        <v>3830927.23</v>
      </c>
      <c r="D209" s="15"/>
    </row>
    <row r="210" spans="1:4" x14ac:dyDescent="0.25">
      <c r="A210" s="14">
        <v>783810</v>
      </c>
      <c r="B210" s="14" t="s">
        <v>113</v>
      </c>
      <c r="C210" s="15">
        <v>3814314.54</v>
      </c>
      <c r="D210" s="15"/>
    </row>
    <row r="211" spans="1:4" x14ac:dyDescent="0.25">
      <c r="A211" s="14">
        <v>791010</v>
      </c>
      <c r="B211" s="14" t="s">
        <v>149</v>
      </c>
      <c r="C211" s="15">
        <v>3794905.29</v>
      </c>
      <c r="D211" s="15"/>
    </row>
    <row r="212" spans="1:4" x14ac:dyDescent="0.25">
      <c r="A212" s="14">
        <v>786000</v>
      </c>
      <c r="B212" s="14" t="s">
        <v>691</v>
      </c>
      <c r="C212" s="15">
        <v>3778431.71</v>
      </c>
      <c r="D212" s="15"/>
    </row>
    <row r="213" spans="1:4" x14ac:dyDescent="0.25">
      <c r="A213" s="14">
        <v>784400</v>
      </c>
      <c r="B213" s="14" t="s">
        <v>679</v>
      </c>
      <c r="C213" s="15">
        <v>3735289.52</v>
      </c>
      <c r="D213" s="15"/>
    </row>
    <row r="214" spans="1:4" x14ac:dyDescent="0.25">
      <c r="A214" s="14">
        <v>788820</v>
      </c>
      <c r="B214" s="14" t="s">
        <v>138</v>
      </c>
      <c r="C214" s="15">
        <v>3724196.59</v>
      </c>
      <c r="D214" s="15"/>
    </row>
    <row r="215" spans="1:4" x14ac:dyDescent="0.25">
      <c r="A215" s="14">
        <v>764100</v>
      </c>
      <c r="B215" s="14" t="s">
        <v>54</v>
      </c>
      <c r="C215" s="15">
        <v>3683934.31</v>
      </c>
      <c r="D215" s="15"/>
    </row>
    <row r="216" spans="1:4" x14ac:dyDescent="0.25">
      <c r="A216" s="14">
        <v>787320</v>
      </c>
      <c r="B216" s="14" t="s">
        <v>701</v>
      </c>
      <c r="C216" s="15">
        <v>3606997.51</v>
      </c>
      <c r="D216" s="15"/>
    </row>
    <row r="217" spans="1:4" x14ac:dyDescent="0.25">
      <c r="A217" s="14">
        <v>785350</v>
      </c>
      <c r="B217" s="14" t="s">
        <v>125</v>
      </c>
      <c r="C217" s="15">
        <v>3598343.88</v>
      </c>
      <c r="D217" s="15"/>
    </row>
    <row r="218" spans="1:4" x14ac:dyDescent="0.25">
      <c r="A218" s="14">
        <v>789321</v>
      </c>
      <c r="B218" s="14" t="s">
        <v>146</v>
      </c>
      <c r="C218" s="15">
        <v>3580381.12</v>
      </c>
      <c r="D218" s="15"/>
    </row>
    <row r="219" spans="1:4" x14ac:dyDescent="0.25">
      <c r="A219" s="14">
        <v>783350</v>
      </c>
      <c r="B219" s="14" t="s">
        <v>671</v>
      </c>
      <c r="C219" s="15">
        <v>3543654.73</v>
      </c>
      <c r="D219" s="15"/>
    </row>
    <row r="220" spans="1:4" x14ac:dyDescent="0.25">
      <c r="A220" s="14">
        <v>791100</v>
      </c>
      <c r="B220" s="14" t="s">
        <v>717</v>
      </c>
      <c r="C220" s="15">
        <v>3530803.02</v>
      </c>
      <c r="D220" s="15"/>
    </row>
    <row r="221" spans="1:4" x14ac:dyDescent="0.25">
      <c r="A221" s="14">
        <v>791904</v>
      </c>
      <c r="B221" s="14" t="s">
        <v>158</v>
      </c>
      <c r="C221" s="15">
        <v>3466588.48</v>
      </c>
      <c r="D221" s="15"/>
    </row>
    <row r="222" spans="1:4" x14ac:dyDescent="0.25">
      <c r="A222" s="14">
        <v>773202</v>
      </c>
      <c r="B222" s="14" t="s">
        <v>83</v>
      </c>
      <c r="C222" s="15">
        <v>3397361.17</v>
      </c>
      <c r="D222" s="15"/>
    </row>
    <row r="223" spans="1:4" x14ac:dyDescent="0.25">
      <c r="A223" s="14">
        <v>765700</v>
      </c>
      <c r="B223" s="14" t="s">
        <v>57</v>
      </c>
      <c r="C223" s="15">
        <v>3380785.12</v>
      </c>
      <c r="D223" s="15"/>
    </row>
    <row r="224" spans="1:4" x14ac:dyDescent="0.25">
      <c r="A224" s="14">
        <v>778000</v>
      </c>
      <c r="B224" s="14" t="s">
        <v>84</v>
      </c>
      <c r="C224" s="15">
        <v>3332166.01</v>
      </c>
      <c r="D224" s="15"/>
    </row>
    <row r="225" spans="1:4" x14ac:dyDescent="0.25">
      <c r="A225" s="14">
        <v>789311</v>
      </c>
      <c r="B225" s="14" t="s">
        <v>144</v>
      </c>
      <c r="C225" s="15">
        <v>3311989.34</v>
      </c>
      <c r="D225" s="15"/>
    </row>
    <row r="226" spans="1:4" x14ac:dyDescent="0.25">
      <c r="A226" s="14">
        <v>791170</v>
      </c>
      <c r="B226" s="14" t="s">
        <v>725</v>
      </c>
      <c r="C226" s="15">
        <v>3196984.68</v>
      </c>
      <c r="D226" s="15"/>
    </row>
    <row r="227" spans="1:4" x14ac:dyDescent="0.25">
      <c r="A227" s="14">
        <v>789322</v>
      </c>
      <c r="B227" s="14" t="s">
        <v>147</v>
      </c>
      <c r="C227" s="15">
        <v>3192320.52</v>
      </c>
      <c r="D227" s="15"/>
    </row>
    <row r="228" spans="1:4" x14ac:dyDescent="0.25">
      <c r="A228" s="14">
        <v>781401</v>
      </c>
      <c r="B228" s="14" t="s">
        <v>98</v>
      </c>
      <c r="C228" s="15">
        <v>3190194.47</v>
      </c>
      <c r="D228" s="15"/>
    </row>
    <row r="229" spans="1:4" x14ac:dyDescent="0.25">
      <c r="A229" s="14">
        <v>767200</v>
      </c>
      <c r="B229" s="14" t="s">
        <v>68</v>
      </c>
      <c r="C229" s="15">
        <v>3171361.15</v>
      </c>
      <c r="D229" s="15"/>
    </row>
    <row r="230" spans="1:4" x14ac:dyDescent="0.25">
      <c r="A230" s="14">
        <v>785810</v>
      </c>
      <c r="B230" s="14" t="s">
        <v>128</v>
      </c>
      <c r="C230" s="15">
        <v>3165449.75</v>
      </c>
      <c r="D230" s="15"/>
    </row>
    <row r="231" spans="1:4" x14ac:dyDescent="0.25">
      <c r="A231" s="14">
        <v>764003</v>
      </c>
      <c r="B231" s="14" t="s">
        <v>53</v>
      </c>
      <c r="C231" s="15">
        <v>3126363.25</v>
      </c>
      <c r="D231" s="15"/>
    </row>
    <row r="232" spans="1:4" x14ac:dyDescent="0.25">
      <c r="A232" s="14">
        <v>783510</v>
      </c>
      <c r="B232" s="14" t="s">
        <v>673</v>
      </c>
      <c r="C232" s="15">
        <v>2995527.56</v>
      </c>
      <c r="D232" s="15"/>
    </row>
    <row r="233" spans="1:4" x14ac:dyDescent="0.25">
      <c r="A233" s="14">
        <v>786810</v>
      </c>
      <c r="B233" s="14" t="s">
        <v>131</v>
      </c>
      <c r="C233" s="15">
        <v>2989214.79</v>
      </c>
      <c r="D233" s="15"/>
    </row>
    <row r="234" spans="1:4" x14ac:dyDescent="0.25">
      <c r="A234" s="14">
        <v>781361</v>
      </c>
      <c r="B234" s="14" t="s">
        <v>654</v>
      </c>
      <c r="C234" s="15">
        <v>2979269.13</v>
      </c>
      <c r="D234" s="15"/>
    </row>
    <row r="235" spans="1:4" x14ac:dyDescent="0.25">
      <c r="A235" s="14">
        <v>782314</v>
      </c>
      <c r="B235" s="14" t="s">
        <v>660</v>
      </c>
      <c r="C235" s="15">
        <v>2972340.91</v>
      </c>
      <c r="D235" s="15"/>
    </row>
    <row r="236" spans="1:4" x14ac:dyDescent="0.25">
      <c r="A236" s="14">
        <v>789510</v>
      </c>
      <c r="B236" s="14" t="s">
        <v>714</v>
      </c>
      <c r="C236" s="15">
        <v>2863459.14</v>
      </c>
      <c r="D236" s="15"/>
    </row>
    <row r="237" spans="1:4" x14ac:dyDescent="0.25">
      <c r="A237" s="14">
        <v>740000</v>
      </c>
      <c r="B237" s="14" t="s">
        <v>619</v>
      </c>
      <c r="C237" s="15">
        <v>2813574.55</v>
      </c>
      <c r="D237" s="15"/>
    </row>
    <row r="238" spans="1:4" x14ac:dyDescent="0.25">
      <c r="A238" s="14">
        <v>783330</v>
      </c>
      <c r="B238" s="14" t="s">
        <v>107</v>
      </c>
      <c r="C238" s="15">
        <v>2757375.5</v>
      </c>
      <c r="D238" s="15"/>
    </row>
    <row r="239" spans="1:4" x14ac:dyDescent="0.25">
      <c r="A239" s="14">
        <v>785400</v>
      </c>
      <c r="B239" s="14" t="s">
        <v>688</v>
      </c>
      <c r="C239" s="15">
        <v>2510901.19</v>
      </c>
      <c r="D239" s="15"/>
    </row>
    <row r="240" spans="1:4" x14ac:dyDescent="0.25">
      <c r="A240" s="14">
        <v>762500</v>
      </c>
      <c r="B240" s="14" t="s">
        <v>50</v>
      </c>
      <c r="C240" s="15">
        <v>2505521.75</v>
      </c>
      <c r="D240" s="15"/>
    </row>
    <row r="241" spans="1:4" x14ac:dyDescent="0.25">
      <c r="A241" s="14">
        <v>786106</v>
      </c>
      <c r="B241" s="14" t="s">
        <v>694</v>
      </c>
      <c r="C241" s="15">
        <v>2484241.36</v>
      </c>
      <c r="D241" s="15"/>
    </row>
    <row r="242" spans="1:4" x14ac:dyDescent="0.25">
      <c r="A242" s="14">
        <v>782400</v>
      </c>
      <c r="B242" s="14" t="s">
        <v>663</v>
      </c>
      <c r="C242" s="15">
        <v>2391422.92</v>
      </c>
      <c r="D242" s="15"/>
    </row>
    <row r="243" spans="1:4" x14ac:dyDescent="0.25">
      <c r="A243" s="14">
        <v>795390</v>
      </c>
      <c r="B243" s="14" t="s">
        <v>747</v>
      </c>
      <c r="C243" s="15">
        <v>2388702.2400000002</v>
      </c>
      <c r="D243" s="15"/>
    </row>
    <row r="244" spans="1:4" x14ac:dyDescent="0.25">
      <c r="A244" s="14">
        <v>770200</v>
      </c>
      <c r="B244" s="14" t="s">
        <v>71</v>
      </c>
      <c r="C244" s="15">
        <v>2368126.612675</v>
      </c>
      <c r="D244" s="15"/>
    </row>
    <row r="245" spans="1:4" x14ac:dyDescent="0.25">
      <c r="A245" s="14">
        <v>771290</v>
      </c>
      <c r="B245" s="14" t="s">
        <v>647</v>
      </c>
      <c r="C245" s="15">
        <v>2364073.38</v>
      </c>
      <c r="D245" s="15"/>
    </row>
    <row r="246" spans="1:4" x14ac:dyDescent="0.25">
      <c r="A246" s="14">
        <v>746000</v>
      </c>
      <c r="B246" s="14" t="s">
        <v>630</v>
      </c>
      <c r="C246" s="15">
        <v>2341361.9700000002</v>
      </c>
      <c r="D246" s="15"/>
    </row>
    <row r="247" spans="1:4" x14ac:dyDescent="0.25">
      <c r="A247" s="14">
        <v>781314</v>
      </c>
      <c r="B247" s="14" t="s">
        <v>653</v>
      </c>
      <c r="C247" s="15">
        <v>2322988.42</v>
      </c>
      <c r="D247" s="15"/>
    </row>
    <row r="248" spans="1:4" x14ac:dyDescent="0.25">
      <c r="A248" s="14">
        <v>740031</v>
      </c>
      <c r="B248" s="14" t="s">
        <v>622</v>
      </c>
      <c r="C248" s="15">
        <v>2227698.2799999998</v>
      </c>
      <c r="D248" s="15"/>
    </row>
    <row r="249" spans="1:4" x14ac:dyDescent="0.25">
      <c r="A249" s="14">
        <v>781313</v>
      </c>
      <c r="B249" s="14" t="s">
        <v>93</v>
      </c>
      <c r="C249" s="15">
        <v>2205675.16</v>
      </c>
      <c r="D249" s="15"/>
    </row>
    <row r="250" spans="1:4" x14ac:dyDescent="0.25">
      <c r="A250" s="14">
        <v>760000</v>
      </c>
      <c r="B250" s="14" t="s">
        <v>45</v>
      </c>
      <c r="C250" s="15">
        <v>2122613.5</v>
      </c>
      <c r="D250" s="15"/>
    </row>
    <row r="251" spans="1:4" x14ac:dyDescent="0.25">
      <c r="A251" s="14">
        <v>773000</v>
      </c>
      <c r="B251" s="14" t="s">
        <v>650</v>
      </c>
      <c r="C251" s="15">
        <v>1989793.41</v>
      </c>
      <c r="D251" s="15"/>
    </row>
    <row r="252" spans="1:4" x14ac:dyDescent="0.25">
      <c r="A252" s="14">
        <v>765721</v>
      </c>
      <c r="B252" s="14" t="s">
        <v>638</v>
      </c>
      <c r="C252" s="15">
        <v>1988309.99</v>
      </c>
      <c r="D252" s="15"/>
    </row>
    <row r="253" spans="1:4" x14ac:dyDescent="0.25">
      <c r="A253" s="14">
        <v>765710</v>
      </c>
      <c r="B253" s="14" t="s">
        <v>63</v>
      </c>
      <c r="C253" s="15">
        <v>1972168.52</v>
      </c>
      <c r="D253" s="15"/>
    </row>
    <row r="254" spans="1:4" x14ac:dyDescent="0.25">
      <c r="A254" s="14">
        <v>782311</v>
      </c>
      <c r="B254" s="14" t="s">
        <v>101</v>
      </c>
      <c r="C254" s="15">
        <v>1958622.39</v>
      </c>
      <c r="D254" s="15"/>
    </row>
    <row r="255" spans="1:4" x14ac:dyDescent="0.25">
      <c r="A255" s="14">
        <v>762000</v>
      </c>
      <c r="B255" s="14" t="s">
        <v>46</v>
      </c>
      <c r="C255" s="15">
        <v>1946916.02</v>
      </c>
      <c r="D255" s="15"/>
    </row>
    <row r="256" spans="1:4" x14ac:dyDescent="0.25">
      <c r="A256" s="14">
        <v>765730</v>
      </c>
      <c r="B256" s="14" t="s">
        <v>639</v>
      </c>
      <c r="C256" s="15">
        <v>1932405.83</v>
      </c>
      <c r="D256" s="15"/>
    </row>
    <row r="257" spans="1:4" x14ac:dyDescent="0.25">
      <c r="A257" s="14">
        <v>710100</v>
      </c>
      <c r="B257" s="14" t="s">
        <v>12</v>
      </c>
      <c r="C257" s="15">
        <v>1823383.62</v>
      </c>
      <c r="D257" s="15"/>
    </row>
    <row r="258" spans="1:4" x14ac:dyDescent="0.25">
      <c r="A258" s="14">
        <v>771200</v>
      </c>
      <c r="B258" s="14" t="s">
        <v>640</v>
      </c>
      <c r="C258" s="15">
        <v>1818208.47</v>
      </c>
      <c r="D258" s="15"/>
    </row>
    <row r="259" spans="1:4" x14ac:dyDescent="0.25">
      <c r="A259" s="14">
        <v>771300</v>
      </c>
      <c r="B259" s="14" t="s">
        <v>76</v>
      </c>
      <c r="C259" s="15">
        <v>1811547.78</v>
      </c>
      <c r="D259" s="15"/>
    </row>
    <row r="260" spans="1:4" x14ac:dyDescent="0.25">
      <c r="A260" s="14">
        <v>795100</v>
      </c>
      <c r="B260" s="14" t="s">
        <v>734</v>
      </c>
      <c r="C260" s="15">
        <v>1788839.08</v>
      </c>
      <c r="D260" s="15"/>
    </row>
    <row r="261" spans="1:4" x14ac:dyDescent="0.25">
      <c r="A261" s="14">
        <v>751110</v>
      </c>
      <c r="B261" s="14" t="s">
        <v>633</v>
      </c>
      <c r="C261" s="15">
        <v>1724577.31</v>
      </c>
      <c r="D261" s="15"/>
    </row>
    <row r="262" spans="1:4" x14ac:dyDescent="0.25">
      <c r="A262" s="14">
        <v>730000</v>
      </c>
      <c r="B262" s="14" t="s">
        <v>617</v>
      </c>
      <c r="C262" s="15">
        <v>1710178.58</v>
      </c>
      <c r="D262" s="15"/>
    </row>
    <row r="263" spans="1:4" x14ac:dyDescent="0.25">
      <c r="A263" s="14">
        <v>751000</v>
      </c>
      <c r="B263" s="14" t="s">
        <v>632</v>
      </c>
      <c r="C263" s="15">
        <v>1709183.22</v>
      </c>
      <c r="D263" s="15"/>
    </row>
    <row r="264" spans="1:4" x14ac:dyDescent="0.25">
      <c r="A264" s="14">
        <v>787330</v>
      </c>
      <c r="B264" s="14" t="s">
        <v>702</v>
      </c>
      <c r="C264" s="15">
        <v>1685159</v>
      </c>
      <c r="D264" s="15"/>
    </row>
    <row r="265" spans="1:4" x14ac:dyDescent="0.25">
      <c r="A265" s="14">
        <v>767000</v>
      </c>
      <c r="B265" s="14" t="s">
        <v>66</v>
      </c>
      <c r="C265" s="15">
        <v>1563989.44</v>
      </c>
      <c r="D265" s="15"/>
    </row>
    <row r="266" spans="1:4" x14ac:dyDescent="0.25">
      <c r="A266" s="14">
        <v>776000</v>
      </c>
      <c r="B266" s="14" t="s">
        <v>652</v>
      </c>
      <c r="C266" s="15">
        <v>1526025.51</v>
      </c>
      <c r="D266" s="15"/>
    </row>
    <row r="267" spans="1:4" x14ac:dyDescent="0.25">
      <c r="A267" s="14">
        <v>785332</v>
      </c>
      <c r="B267" s="14" t="s">
        <v>687</v>
      </c>
      <c r="C267" s="15">
        <v>1498581.17</v>
      </c>
      <c r="D267" s="15"/>
    </row>
    <row r="268" spans="1:4" x14ac:dyDescent="0.25">
      <c r="A268" s="14">
        <v>732000</v>
      </c>
      <c r="B268" s="14" t="s">
        <v>618</v>
      </c>
      <c r="C268" s="15">
        <v>1492663.12</v>
      </c>
      <c r="D268" s="15"/>
    </row>
    <row r="269" spans="1:4" x14ac:dyDescent="0.25">
      <c r="A269" s="14">
        <v>771202</v>
      </c>
      <c r="B269" s="14" t="s">
        <v>642</v>
      </c>
      <c r="C269" s="15">
        <v>1456399.79</v>
      </c>
      <c r="D269" s="15"/>
    </row>
    <row r="270" spans="1:4" x14ac:dyDescent="0.25">
      <c r="A270" s="14">
        <v>785341</v>
      </c>
      <c r="B270" s="14" t="s">
        <v>122</v>
      </c>
      <c r="C270" s="15">
        <v>1455713</v>
      </c>
      <c r="D270" s="15"/>
    </row>
    <row r="271" spans="1:4" x14ac:dyDescent="0.25">
      <c r="A271" s="14">
        <v>711500</v>
      </c>
      <c r="B271" s="14" t="s">
        <v>610</v>
      </c>
      <c r="C271" s="15">
        <v>1413529.21</v>
      </c>
      <c r="D271" s="15"/>
    </row>
    <row r="272" spans="1:4" x14ac:dyDescent="0.25">
      <c r="A272" s="14">
        <v>767100</v>
      </c>
      <c r="B272" s="14" t="s">
        <v>67</v>
      </c>
      <c r="C272" s="15">
        <v>1411303.82</v>
      </c>
      <c r="D272" s="15"/>
    </row>
    <row r="273" spans="1:4" x14ac:dyDescent="0.25">
      <c r="A273" s="14">
        <v>787010</v>
      </c>
      <c r="B273" s="14" t="s">
        <v>133</v>
      </c>
      <c r="C273" s="15">
        <v>1356838.44</v>
      </c>
      <c r="D273" s="15"/>
    </row>
    <row r="274" spans="1:4" x14ac:dyDescent="0.25">
      <c r="A274" s="14">
        <v>795300</v>
      </c>
      <c r="B274" s="14" t="s">
        <v>741</v>
      </c>
      <c r="C274" s="15">
        <v>1280704.19</v>
      </c>
      <c r="D274" s="15"/>
    </row>
    <row r="275" spans="1:4" x14ac:dyDescent="0.25">
      <c r="A275" s="14">
        <v>782340</v>
      </c>
      <c r="B275" s="14" t="s">
        <v>661</v>
      </c>
      <c r="C275" s="15">
        <v>1257847.71</v>
      </c>
      <c r="D275" s="15"/>
    </row>
    <row r="276" spans="1:4" x14ac:dyDescent="0.25">
      <c r="A276" s="14">
        <v>713000</v>
      </c>
      <c r="B276" s="14" t="s">
        <v>17</v>
      </c>
      <c r="C276" s="15">
        <v>1091988.94</v>
      </c>
      <c r="D276" s="15"/>
    </row>
    <row r="277" spans="1:4" x14ac:dyDescent="0.25">
      <c r="A277" s="14">
        <v>789260</v>
      </c>
      <c r="B277" s="14" t="s">
        <v>141</v>
      </c>
      <c r="C277" s="15">
        <v>1035775.98</v>
      </c>
      <c r="D277" s="15"/>
    </row>
    <row r="278" spans="1:4" x14ac:dyDescent="0.25">
      <c r="A278" s="14">
        <v>771600</v>
      </c>
      <c r="B278" s="14" t="s">
        <v>648</v>
      </c>
      <c r="C278" s="15">
        <v>1001503.61</v>
      </c>
      <c r="D278" s="15"/>
    </row>
    <row r="279" spans="1:4" x14ac:dyDescent="0.25">
      <c r="A279" s="14">
        <v>782341</v>
      </c>
      <c r="B279" s="14" t="s">
        <v>662</v>
      </c>
      <c r="C279" s="15">
        <v>885790.46</v>
      </c>
      <c r="D279" s="15"/>
    </row>
    <row r="280" spans="1:4" x14ac:dyDescent="0.25">
      <c r="A280" s="14">
        <v>771201</v>
      </c>
      <c r="B280" s="14" t="s">
        <v>641</v>
      </c>
      <c r="C280" s="15">
        <v>868271.92</v>
      </c>
      <c r="D280" s="15"/>
    </row>
    <row r="281" spans="1:4" x14ac:dyDescent="0.25">
      <c r="A281" s="14">
        <v>714100</v>
      </c>
      <c r="B281" s="14" t="s">
        <v>611</v>
      </c>
      <c r="C281" s="15">
        <v>787236</v>
      </c>
      <c r="D281" s="15"/>
    </row>
    <row r="282" spans="1:4" x14ac:dyDescent="0.25">
      <c r="A282" s="14">
        <v>772000</v>
      </c>
      <c r="B282" s="14" t="s">
        <v>649</v>
      </c>
      <c r="C282" s="15">
        <v>703619.03</v>
      </c>
      <c r="D282" s="15"/>
    </row>
    <row r="283" spans="1:4" x14ac:dyDescent="0.25">
      <c r="A283" s="14">
        <v>781940</v>
      </c>
      <c r="B283" s="14" t="s">
        <v>655</v>
      </c>
      <c r="C283" s="15">
        <v>629540.81000000006</v>
      </c>
      <c r="D283" s="15"/>
    </row>
    <row r="284" spans="1:4" x14ac:dyDescent="0.25">
      <c r="A284" s="14">
        <v>789200</v>
      </c>
      <c r="B284" s="14" t="s">
        <v>713</v>
      </c>
      <c r="C284" s="15">
        <v>628927.61</v>
      </c>
      <c r="D284" s="15"/>
    </row>
    <row r="285" spans="1:4" x14ac:dyDescent="0.25">
      <c r="A285" s="14">
        <v>716000</v>
      </c>
      <c r="B285" s="14" t="s">
        <v>19</v>
      </c>
      <c r="C285" s="15">
        <v>626026.81000000006</v>
      </c>
      <c r="D285" s="15"/>
    </row>
    <row r="286" spans="1:4" x14ac:dyDescent="0.25">
      <c r="A286" s="14">
        <v>773201</v>
      </c>
      <c r="B286" s="14" t="s">
        <v>82</v>
      </c>
      <c r="C286" s="15">
        <v>608619.12899999996</v>
      </c>
      <c r="D286" s="15">
        <v>608619.12899999996</v>
      </c>
    </row>
    <row r="287" spans="1:4" x14ac:dyDescent="0.25">
      <c r="A287" s="14">
        <v>720400</v>
      </c>
      <c r="B287" s="14" t="s">
        <v>615</v>
      </c>
      <c r="C287" s="15">
        <v>319752.40000000002</v>
      </c>
      <c r="D287" s="15"/>
    </row>
    <row r="288" spans="1:4" x14ac:dyDescent="0.25">
      <c r="A288" s="14">
        <v>771301</v>
      </c>
      <c r="B288" s="14" t="s">
        <v>77</v>
      </c>
      <c r="C288" s="15">
        <v>245867.96</v>
      </c>
      <c r="D288" s="15"/>
    </row>
    <row r="289" spans="1:4" x14ac:dyDescent="0.25">
      <c r="A289" s="14">
        <v>718000</v>
      </c>
      <c r="B289" s="14" t="s">
        <v>612</v>
      </c>
      <c r="C289" s="15">
        <v>30133.96</v>
      </c>
      <c r="D289" s="15"/>
    </row>
    <row r="290" spans="1:4" x14ac:dyDescent="0.25">
      <c r="A290" s="14">
        <v>742010</v>
      </c>
      <c r="B290" s="14" t="s">
        <v>625</v>
      </c>
      <c r="C290" s="15">
        <v>5787.2</v>
      </c>
      <c r="D290" s="15">
        <v>5787.2</v>
      </c>
    </row>
    <row r="291" spans="1:4" x14ac:dyDescent="0.25">
      <c r="C291" s="32">
        <f>SUM(C2:C290)</f>
        <v>35872040463.114265</v>
      </c>
      <c r="D291" s="32">
        <f>SUM(D2:D290)</f>
        <v>1858532120.5920877</v>
      </c>
    </row>
    <row r="292" spans="1:4" x14ac:dyDescent="0.25">
      <c r="B292" s="37" t="s">
        <v>771</v>
      </c>
      <c r="C292" s="40">
        <f>+C291-'COMPILADO-GERAL'!O444</f>
        <v>0</v>
      </c>
    </row>
  </sheetData>
  <sortState ref="A2:D290">
    <sortCondition descending="1" ref="C2:C290"/>
  </sortState>
  <pageMargins left="0.511811024" right="0.511811024" top="0.78740157499999996" bottom="0.78740157499999996" header="0.31496062000000002" footer="0.3149606200000000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7CCC28-0B0C-440F-8A4C-B5D79E2157BD}">
  <dimension ref="A1:E109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defaultRowHeight="15" x14ac:dyDescent="0.25"/>
  <cols>
    <col min="1" max="1" width="10.42578125" style="4" bestFit="1" customWidth="1"/>
    <col min="2" max="2" width="56.5703125" style="4" bestFit="1" customWidth="1"/>
    <col min="3" max="3" width="18.7109375" style="25" bestFit="1" customWidth="1"/>
    <col min="4" max="4" width="28.140625" style="4" bestFit="1" customWidth="1"/>
    <col min="5" max="5" width="47.28515625" style="28" bestFit="1" customWidth="1"/>
    <col min="6" max="16384" width="9.140625" style="4"/>
  </cols>
  <sheetData>
    <row r="1" spans="1:5" s="5" customFormat="1" ht="15.75" x14ac:dyDescent="0.25">
      <c r="A1" s="17" t="s">
        <v>604</v>
      </c>
      <c r="B1" s="29" t="s">
        <v>0</v>
      </c>
      <c r="C1" s="18" t="s">
        <v>607</v>
      </c>
      <c r="D1" s="29" t="s">
        <v>749</v>
      </c>
      <c r="E1" s="30" t="s">
        <v>750</v>
      </c>
    </row>
    <row r="2" spans="1:5" ht="15.75" x14ac:dyDescent="0.25">
      <c r="A2" s="14">
        <v>740002</v>
      </c>
      <c r="B2" s="14" t="s">
        <v>32</v>
      </c>
      <c r="C2" s="24">
        <v>9291633520.0799999</v>
      </c>
      <c r="D2" s="15">
        <v>9236174471.1399994</v>
      </c>
      <c r="E2" s="26"/>
    </row>
    <row r="3" spans="1:5" ht="15.75" x14ac:dyDescent="0.25">
      <c r="A3" s="14">
        <v>795380</v>
      </c>
      <c r="B3" s="14" t="s">
        <v>160</v>
      </c>
      <c r="C3" s="24">
        <v>4407824161.5600004</v>
      </c>
      <c r="D3" s="15">
        <v>4712177.7300000004</v>
      </c>
      <c r="E3" s="26"/>
    </row>
    <row r="4" spans="1:5" ht="15.75" x14ac:dyDescent="0.25">
      <c r="A4" s="14">
        <v>782801</v>
      </c>
      <c r="B4" s="14" t="s">
        <v>104</v>
      </c>
      <c r="C4" s="24">
        <v>3393771139.0100002</v>
      </c>
      <c r="D4" s="15">
        <v>8790.68</v>
      </c>
      <c r="E4" s="26"/>
    </row>
    <row r="5" spans="1:5" ht="15.75" x14ac:dyDescent="0.25">
      <c r="A5" s="14">
        <v>784810</v>
      </c>
      <c r="B5" s="14" t="s">
        <v>120</v>
      </c>
      <c r="C5" s="24">
        <v>3253297933.9200001</v>
      </c>
      <c r="D5" s="15">
        <v>2631694.16</v>
      </c>
      <c r="E5" s="26"/>
    </row>
    <row r="6" spans="1:5" ht="15.75" x14ac:dyDescent="0.25">
      <c r="A6" s="14">
        <v>795500</v>
      </c>
      <c r="B6" s="14" t="s">
        <v>162</v>
      </c>
      <c r="C6" s="24">
        <v>1997023003.54</v>
      </c>
      <c r="D6" s="15"/>
      <c r="E6" s="26"/>
    </row>
    <row r="7" spans="1:5" ht="15.75" x14ac:dyDescent="0.25">
      <c r="A7" s="14">
        <v>787000</v>
      </c>
      <c r="B7" s="14" t="s">
        <v>132</v>
      </c>
      <c r="C7" s="24">
        <v>1799573304.8099999</v>
      </c>
      <c r="D7" s="15">
        <v>18490350.280000001</v>
      </c>
      <c r="E7" s="26"/>
    </row>
    <row r="8" spans="1:5" ht="15.75" x14ac:dyDescent="0.25">
      <c r="A8" s="14">
        <v>742000</v>
      </c>
      <c r="B8" s="14" t="s">
        <v>623</v>
      </c>
      <c r="C8" s="24">
        <v>1364898950.6400001</v>
      </c>
      <c r="D8" s="15">
        <v>850416096.36000001</v>
      </c>
      <c r="E8" s="26">
        <v>13592202.5</v>
      </c>
    </row>
    <row r="9" spans="1:5" ht="15.75" x14ac:dyDescent="0.25">
      <c r="A9" s="14">
        <v>771100</v>
      </c>
      <c r="B9" s="14" t="s">
        <v>73</v>
      </c>
      <c r="C9" s="24">
        <v>1310239319.2</v>
      </c>
      <c r="D9" s="15"/>
      <c r="E9" s="26"/>
    </row>
    <row r="10" spans="1:5" ht="15.75" x14ac:dyDescent="0.25">
      <c r="A10" s="14">
        <v>781000</v>
      </c>
      <c r="B10" s="14" t="s">
        <v>88</v>
      </c>
      <c r="C10" s="24">
        <v>1305300721.1900001</v>
      </c>
      <c r="D10" s="15">
        <v>18431504.780000001</v>
      </c>
      <c r="E10" s="26"/>
    </row>
    <row r="11" spans="1:5" ht="15.75" x14ac:dyDescent="0.25">
      <c r="A11" s="14">
        <v>791180</v>
      </c>
      <c r="B11" s="14" t="s">
        <v>150</v>
      </c>
      <c r="C11" s="24">
        <v>1177544780.02</v>
      </c>
      <c r="D11" s="15"/>
      <c r="E11" s="26"/>
    </row>
    <row r="12" spans="1:5" ht="15.75" x14ac:dyDescent="0.25">
      <c r="A12" s="14">
        <v>782802</v>
      </c>
      <c r="B12" s="14" t="s">
        <v>105</v>
      </c>
      <c r="C12" s="24">
        <v>1118853684.3699999</v>
      </c>
      <c r="D12" s="15"/>
      <c r="E12" s="26"/>
    </row>
    <row r="13" spans="1:5" ht="15.75" x14ac:dyDescent="0.25">
      <c r="A13" s="14">
        <v>740015</v>
      </c>
      <c r="B13" s="14" t="s">
        <v>34</v>
      </c>
      <c r="C13" s="24">
        <v>1040121115.27</v>
      </c>
      <c r="D13" s="15"/>
      <c r="E13" s="26"/>
    </row>
    <row r="14" spans="1:5" ht="15.75" x14ac:dyDescent="0.25">
      <c r="A14" s="14">
        <v>742030</v>
      </c>
      <c r="B14" s="14" t="s">
        <v>627</v>
      </c>
      <c r="C14" s="24">
        <v>771881119.42999995</v>
      </c>
      <c r="D14" s="15"/>
      <c r="E14" s="26"/>
    </row>
    <row r="15" spans="1:5" ht="15.75" x14ac:dyDescent="0.25">
      <c r="A15" s="14">
        <v>742020</v>
      </c>
      <c r="B15" s="14" t="s">
        <v>626</v>
      </c>
      <c r="C15" s="24">
        <v>427645299.06</v>
      </c>
      <c r="D15" s="15">
        <v>188040501.81</v>
      </c>
      <c r="E15" s="26"/>
    </row>
    <row r="16" spans="1:5" ht="15.75" x14ac:dyDescent="0.25">
      <c r="A16" s="14">
        <v>765720</v>
      </c>
      <c r="B16" s="14" t="s">
        <v>64</v>
      </c>
      <c r="C16" s="24">
        <v>401089873.31</v>
      </c>
      <c r="D16" s="15">
        <v>34408781.189999998</v>
      </c>
      <c r="E16" s="26"/>
    </row>
    <row r="17" spans="1:5" ht="15.75" x14ac:dyDescent="0.25">
      <c r="A17" s="14">
        <v>788810</v>
      </c>
      <c r="B17" s="14" t="s">
        <v>137</v>
      </c>
      <c r="C17" s="24">
        <v>349196914.89999998</v>
      </c>
      <c r="D17" s="15">
        <v>97000</v>
      </c>
      <c r="E17" s="26"/>
    </row>
    <row r="18" spans="1:5" ht="15.75" x14ac:dyDescent="0.25">
      <c r="A18" s="14">
        <v>770200</v>
      </c>
      <c r="B18" s="14" t="s">
        <v>71</v>
      </c>
      <c r="C18" s="24">
        <v>343981224.68495101</v>
      </c>
      <c r="D18" s="15"/>
      <c r="E18" s="26"/>
    </row>
    <row r="19" spans="1:5" ht="15.75" x14ac:dyDescent="0.25">
      <c r="A19" s="14">
        <v>795180</v>
      </c>
      <c r="B19" s="14" t="s">
        <v>159</v>
      </c>
      <c r="C19" s="24">
        <v>327494783.88</v>
      </c>
      <c r="D19" s="15"/>
      <c r="E19" s="26"/>
    </row>
    <row r="20" spans="1:5" ht="15.75" x14ac:dyDescent="0.25">
      <c r="A20" s="14">
        <v>731040</v>
      </c>
      <c r="B20" s="14" t="s">
        <v>25</v>
      </c>
      <c r="C20" s="24">
        <v>325874222.94999999</v>
      </c>
      <c r="D20" s="15">
        <v>40634.949999999997</v>
      </c>
      <c r="E20" s="26"/>
    </row>
    <row r="21" spans="1:5" ht="15.75" x14ac:dyDescent="0.25">
      <c r="A21" s="14">
        <v>783810</v>
      </c>
      <c r="B21" s="14" t="s">
        <v>113</v>
      </c>
      <c r="C21" s="24">
        <v>313726224.72000003</v>
      </c>
      <c r="D21" s="15"/>
      <c r="E21" s="26"/>
    </row>
    <row r="22" spans="1:5" ht="15.75" x14ac:dyDescent="0.25">
      <c r="A22" s="14">
        <v>783602</v>
      </c>
      <c r="B22" s="14" t="s">
        <v>109</v>
      </c>
      <c r="C22" s="24">
        <v>276656624.43000001</v>
      </c>
      <c r="D22" s="15"/>
      <c r="E22" s="26"/>
    </row>
    <row r="23" spans="1:5" ht="15.75" x14ac:dyDescent="0.25">
      <c r="A23" s="14">
        <v>732200</v>
      </c>
      <c r="B23" s="14" t="s">
        <v>29</v>
      </c>
      <c r="C23" s="24">
        <v>271563119.56999999</v>
      </c>
      <c r="D23" s="15">
        <v>1464486.97</v>
      </c>
      <c r="E23" s="26"/>
    </row>
    <row r="24" spans="1:5" ht="15.75" x14ac:dyDescent="0.25">
      <c r="A24" s="14">
        <v>786810</v>
      </c>
      <c r="B24" s="14" t="s">
        <v>131</v>
      </c>
      <c r="C24" s="24">
        <v>262959320.25</v>
      </c>
      <c r="D24" s="15">
        <v>925311.52</v>
      </c>
      <c r="E24" s="26"/>
    </row>
    <row r="25" spans="1:5" ht="15.75" x14ac:dyDescent="0.25">
      <c r="A25" s="14">
        <v>785600</v>
      </c>
      <c r="B25" s="14" t="s">
        <v>126</v>
      </c>
      <c r="C25" s="24">
        <v>251122563.19</v>
      </c>
      <c r="D25" s="15">
        <v>405759.45</v>
      </c>
      <c r="E25" s="26"/>
    </row>
    <row r="26" spans="1:5" ht="15.75" x14ac:dyDescent="0.25">
      <c r="A26" s="14">
        <v>712000</v>
      </c>
      <c r="B26" s="14" t="s">
        <v>16</v>
      </c>
      <c r="C26" s="24">
        <v>243781811.19999999</v>
      </c>
      <c r="D26" s="15"/>
      <c r="E26" s="26"/>
    </row>
    <row r="27" spans="1:5" ht="15.75" x14ac:dyDescent="0.25">
      <c r="A27" s="14">
        <v>791800</v>
      </c>
      <c r="B27" s="14" t="s">
        <v>156</v>
      </c>
      <c r="C27" s="24">
        <v>234447102.56999999</v>
      </c>
      <c r="D27" s="15">
        <v>2858273.29</v>
      </c>
      <c r="E27" s="26"/>
    </row>
    <row r="28" spans="1:5" ht="15.75" x14ac:dyDescent="0.25">
      <c r="A28" s="14">
        <v>783601</v>
      </c>
      <c r="B28" s="14" t="s">
        <v>108</v>
      </c>
      <c r="C28" s="24">
        <v>221607712.03</v>
      </c>
      <c r="D28" s="15"/>
      <c r="E28" s="26"/>
    </row>
    <row r="29" spans="1:5" ht="15.75" x14ac:dyDescent="0.25">
      <c r="A29" s="14">
        <v>733100</v>
      </c>
      <c r="B29" s="14" t="s">
        <v>31</v>
      </c>
      <c r="C29" s="24">
        <v>209371592.96000001</v>
      </c>
      <c r="D29" s="15"/>
      <c r="E29" s="26"/>
    </row>
    <row r="30" spans="1:5" ht="15.75" x14ac:dyDescent="0.25">
      <c r="A30" s="14">
        <v>781402</v>
      </c>
      <c r="B30" s="14" t="s">
        <v>99</v>
      </c>
      <c r="C30" s="24">
        <v>204678605.78</v>
      </c>
      <c r="D30" s="15"/>
      <c r="E30" s="26"/>
    </row>
    <row r="31" spans="1:5" ht="15.75" x14ac:dyDescent="0.25">
      <c r="A31" s="14">
        <v>785810</v>
      </c>
      <c r="B31" s="14" t="s">
        <v>128</v>
      </c>
      <c r="C31" s="24">
        <v>198389764.22999999</v>
      </c>
      <c r="D31" s="15"/>
      <c r="E31" s="26"/>
    </row>
    <row r="32" spans="1:5" ht="15.75" x14ac:dyDescent="0.25">
      <c r="A32" s="14">
        <v>783800</v>
      </c>
      <c r="B32" s="14" t="s">
        <v>112</v>
      </c>
      <c r="C32" s="24">
        <v>189040947.34999999</v>
      </c>
      <c r="D32" s="15"/>
      <c r="E32" s="26"/>
    </row>
    <row r="33" spans="1:5" ht="15.75" x14ac:dyDescent="0.25">
      <c r="A33" s="14">
        <v>789310</v>
      </c>
      <c r="B33" s="14" t="s">
        <v>143</v>
      </c>
      <c r="C33" s="24">
        <v>179123041.83000001</v>
      </c>
      <c r="D33" s="15"/>
      <c r="E33" s="26"/>
    </row>
    <row r="34" spans="1:5" ht="15.75" x14ac:dyDescent="0.25">
      <c r="A34" s="14">
        <v>762300</v>
      </c>
      <c r="B34" s="14" t="s">
        <v>48</v>
      </c>
      <c r="C34" s="24">
        <v>161850667.05000001</v>
      </c>
      <c r="D34" s="15"/>
      <c r="E34" s="26"/>
    </row>
    <row r="35" spans="1:5" ht="15.75" x14ac:dyDescent="0.25">
      <c r="A35" s="14">
        <v>785341</v>
      </c>
      <c r="B35" s="14" t="s">
        <v>122</v>
      </c>
      <c r="C35" s="24">
        <v>148910204.47999999</v>
      </c>
      <c r="D35" s="15"/>
      <c r="E35" s="26"/>
    </row>
    <row r="36" spans="1:5" ht="15.75" x14ac:dyDescent="0.25">
      <c r="A36" s="14">
        <v>770100</v>
      </c>
      <c r="B36" s="14" t="s">
        <v>70</v>
      </c>
      <c r="C36" s="24">
        <v>137379891.01968899</v>
      </c>
      <c r="D36" s="15"/>
      <c r="E36" s="26"/>
    </row>
    <row r="37" spans="1:5" ht="15.75" x14ac:dyDescent="0.25">
      <c r="A37" s="14">
        <v>744030</v>
      </c>
      <c r="B37" s="14" t="s">
        <v>39</v>
      </c>
      <c r="C37" s="24">
        <v>132116197.78</v>
      </c>
      <c r="D37" s="15"/>
      <c r="E37" s="26"/>
    </row>
    <row r="38" spans="1:5" ht="15.75" x14ac:dyDescent="0.25">
      <c r="A38" s="14">
        <v>751212</v>
      </c>
      <c r="B38" s="14" t="s">
        <v>41</v>
      </c>
      <c r="C38" s="24">
        <v>121769760.33</v>
      </c>
      <c r="D38" s="15">
        <v>3292592.36</v>
      </c>
      <c r="E38" s="26"/>
    </row>
    <row r="39" spans="1:5" ht="15.75" x14ac:dyDescent="0.25">
      <c r="A39" s="14">
        <v>783310</v>
      </c>
      <c r="B39" s="14" t="s">
        <v>106</v>
      </c>
      <c r="C39" s="24">
        <v>120924659.52</v>
      </c>
      <c r="D39" s="15"/>
      <c r="E39" s="26"/>
    </row>
    <row r="40" spans="1:5" ht="15.75" x14ac:dyDescent="0.25">
      <c r="A40" s="14">
        <v>781401</v>
      </c>
      <c r="B40" s="14" t="s">
        <v>98</v>
      </c>
      <c r="C40" s="24">
        <v>112103734.09999999</v>
      </c>
      <c r="D40" s="15"/>
      <c r="E40" s="26"/>
    </row>
    <row r="41" spans="1:5" ht="15.75" x14ac:dyDescent="0.25">
      <c r="A41" s="14">
        <v>785342</v>
      </c>
      <c r="B41" s="14" t="s">
        <v>123</v>
      </c>
      <c r="C41" s="24">
        <v>105123020.06</v>
      </c>
      <c r="D41" s="15"/>
      <c r="E41" s="26"/>
    </row>
    <row r="42" spans="1:5" ht="15.75" x14ac:dyDescent="0.25">
      <c r="A42" s="14">
        <v>742050</v>
      </c>
      <c r="B42" s="14" t="s">
        <v>36</v>
      </c>
      <c r="C42" s="24">
        <v>104901457.97</v>
      </c>
      <c r="D42" s="15"/>
      <c r="E42" s="26"/>
    </row>
    <row r="43" spans="1:5" ht="15.75" x14ac:dyDescent="0.25">
      <c r="A43" s="14">
        <v>783330</v>
      </c>
      <c r="B43" s="14" t="s">
        <v>107</v>
      </c>
      <c r="C43" s="24">
        <v>99849033.469999999</v>
      </c>
      <c r="D43" s="15"/>
      <c r="E43" s="26"/>
    </row>
    <row r="44" spans="1:5" ht="15.75" x14ac:dyDescent="0.25">
      <c r="A44" s="14">
        <v>789000</v>
      </c>
      <c r="B44" s="14" t="s">
        <v>139</v>
      </c>
      <c r="C44" s="24">
        <v>98628211.609999999</v>
      </c>
      <c r="D44" s="15"/>
      <c r="E44" s="26"/>
    </row>
    <row r="45" spans="1:5" ht="15.75" x14ac:dyDescent="0.25">
      <c r="A45" s="14">
        <v>784320</v>
      </c>
      <c r="B45" s="14" t="s">
        <v>116</v>
      </c>
      <c r="C45" s="24">
        <v>98132873.790000007</v>
      </c>
      <c r="D45" s="15"/>
      <c r="E45" s="26"/>
    </row>
    <row r="46" spans="1:5" ht="15.75" x14ac:dyDescent="0.25">
      <c r="A46" s="14">
        <v>753000</v>
      </c>
      <c r="B46" s="14" t="s">
        <v>44</v>
      </c>
      <c r="C46" s="24">
        <v>95878779.340000004</v>
      </c>
      <c r="D46" s="15"/>
      <c r="E46" s="26"/>
    </row>
    <row r="47" spans="1:5" ht="15.75" x14ac:dyDescent="0.25">
      <c r="A47" s="14">
        <v>785800</v>
      </c>
      <c r="B47" s="14" t="s">
        <v>127</v>
      </c>
      <c r="C47" s="24">
        <v>95711180.810000002</v>
      </c>
      <c r="D47" s="15"/>
      <c r="E47" s="26"/>
    </row>
    <row r="48" spans="1:5" ht="15.75" x14ac:dyDescent="0.25">
      <c r="A48" s="14">
        <v>785340</v>
      </c>
      <c r="B48" s="14" t="s">
        <v>121</v>
      </c>
      <c r="C48" s="24">
        <v>91093129.170000002</v>
      </c>
      <c r="D48" s="15">
        <v>112144.8</v>
      </c>
      <c r="E48" s="26"/>
    </row>
    <row r="49" spans="1:5" ht="15.75" x14ac:dyDescent="0.25">
      <c r="A49" s="14">
        <v>785344</v>
      </c>
      <c r="B49" s="14" t="s">
        <v>124</v>
      </c>
      <c r="C49" s="24">
        <v>88842057.430000007</v>
      </c>
      <c r="D49" s="15"/>
      <c r="E49" s="26"/>
    </row>
    <row r="50" spans="1:5" ht="15.75" x14ac:dyDescent="0.25">
      <c r="A50" s="14">
        <v>781310</v>
      </c>
      <c r="B50" s="14" t="s">
        <v>91</v>
      </c>
      <c r="C50" s="24">
        <v>72842556.709999993</v>
      </c>
      <c r="D50" s="15"/>
      <c r="E50" s="26"/>
    </row>
    <row r="51" spans="1:5" ht="15.75" x14ac:dyDescent="0.25">
      <c r="A51" s="14">
        <v>781600</v>
      </c>
      <c r="B51" s="14" t="s">
        <v>100</v>
      </c>
      <c r="C51" s="24">
        <v>62832405.530000001</v>
      </c>
      <c r="D51" s="15">
        <v>472931.58</v>
      </c>
      <c r="E51" s="26"/>
    </row>
    <row r="52" spans="1:5" ht="15.75" x14ac:dyDescent="0.25">
      <c r="A52" s="14">
        <v>782320</v>
      </c>
      <c r="B52" s="14" t="s">
        <v>102</v>
      </c>
      <c r="C52" s="24">
        <v>61105236.960000001</v>
      </c>
      <c r="D52" s="15"/>
      <c r="E52" s="26"/>
    </row>
    <row r="53" spans="1:5" ht="15.75" x14ac:dyDescent="0.25">
      <c r="A53" s="14">
        <v>785350</v>
      </c>
      <c r="B53" s="14" t="s">
        <v>125</v>
      </c>
      <c r="C53" s="24">
        <v>58041440.149999999</v>
      </c>
      <c r="D53" s="15"/>
      <c r="E53" s="26"/>
    </row>
    <row r="54" spans="1:5" ht="15.75" x14ac:dyDescent="0.25">
      <c r="A54" s="14">
        <v>786800</v>
      </c>
      <c r="B54" s="14" t="s">
        <v>130</v>
      </c>
      <c r="C54" s="24">
        <v>57190060.600000001</v>
      </c>
      <c r="D54" s="15"/>
      <c r="E54" s="26"/>
    </row>
    <row r="55" spans="1:5" ht="15.75" x14ac:dyDescent="0.25">
      <c r="A55" s="14">
        <v>791902</v>
      </c>
      <c r="B55" s="14" t="s">
        <v>733</v>
      </c>
      <c r="C55" s="24">
        <v>54665560.909999996</v>
      </c>
      <c r="D55" s="15"/>
      <c r="E55" s="26"/>
    </row>
    <row r="56" spans="1:5" ht="15.75" x14ac:dyDescent="0.25">
      <c r="A56" s="14">
        <v>779000</v>
      </c>
      <c r="B56" s="14" t="s">
        <v>86</v>
      </c>
      <c r="C56" s="24">
        <v>54213343.079999998</v>
      </c>
      <c r="D56" s="15">
        <v>2880855.2</v>
      </c>
      <c r="E56" s="26"/>
    </row>
    <row r="57" spans="1:5" ht="15.75" x14ac:dyDescent="0.25">
      <c r="A57" s="14">
        <v>765706</v>
      </c>
      <c r="B57" s="14" t="s">
        <v>62</v>
      </c>
      <c r="C57" s="24">
        <v>50976625.32</v>
      </c>
      <c r="D57" s="15"/>
      <c r="E57" s="26"/>
    </row>
    <row r="58" spans="1:5" ht="15.75" x14ac:dyDescent="0.25">
      <c r="A58" s="14">
        <v>789330</v>
      </c>
      <c r="B58" s="14" t="s">
        <v>148</v>
      </c>
      <c r="C58" s="24">
        <v>45242757.07</v>
      </c>
      <c r="D58" s="15">
        <v>9320</v>
      </c>
      <c r="E58" s="26"/>
    </row>
    <row r="59" spans="1:5" ht="15.75" x14ac:dyDescent="0.25">
      <c r="A59" s="14">
        <v>771280</v>
      </c>
      <c r="B59" s="14" t="s">
        <v>75</v>
      </c>
      <c r="C59" s="24">
        <v>44060703.520000003</v>
      </c>
      <c r="D59" s="15"/>
      <c r="E59" s="26"/>
    </row>
    <row r="60" spans="1:5" ht="15.75" x14ac:dyDescent="0.25">
      <c r="A60" s="14">
        <v>783702</v>
      </c>
      <c r="B60" s="14" t="s">
        <v>111</v>
      </c>
      <c r="C60" s="24">
        <v>40995401.390000001</v>
      </c>
      <c r="D60" s="15"/>
      <c r="E60" s="26"/>
    </row>
    <row r="61" spans="1:5" ht="15.75" x14ac:dyDescent="0.25">
      <c r="A61" s="14">
        <v>762400</v>
      </c>
      <c r="B61" s="14" t="s">
        <v>49</v>
      </c>
      <c r="C61" s="24">
        <v>38547912.57</v>
      </c>
      <c r="D61" s="15"/>
      <c r="E61" s="26"/>
    </row>
    <row r="62" spans="1:5" ht="15.75" x14ac:dyDescent="0.25">
      <c r="A62" s="14">
        <v>762200</v>
      </c>
      <c r="B62" s="14" t="s">
        <v>47</v>
      </c>
      <c r="C62" s="24">
        <v>32938971.719999999</v>
      </c>
      <c r="D62" s="15"/>
      <c r="E62" s="26"/>
    </row>
    <row r="63" spans="1:5" ht="15.75" x14ac:dyDescent="0.25">
      <c r="A63" s="14">
        <v>784311</v>
      </c>
      <c r="B63" s="14" t="s">
        <v>114</v>
      </c>
      <c r="C63" s="24">
        <v>29355473.420000002</v>
      </c>
      <c r="D63" s="15"/>
      <c r="E63" s="26"/>
    </row>
    <row r="64" spans="1:5" ht="15.75" x14ac:dyDescent="0.25">
      <c r="A64" s="14">
        <v>791540</v>
      </c>
      <c r="B64" s="14" t="s">
        <v>153</v>
      </c>
      <c r="C64" s="24">
        <v>28326400</v>
      </c>
      <c r="D64" s="15"/>
      <c r="E64" s="26"/>
    </row>
    <row r="65" spans="1:5" ht="15.75" x14ac:dyDescent="0.25">
      <c r="A65" s="14">
        <v>784312</v>
      </c>
      <c r="B65" s="14" t="s">
        <v>115</v>
      </c>
      <c r="C65" s="24">
        <v>25274006.59</v>
      </c>
      <c r="D65" s="15"/>
      <c r="E65" s="26"/>
    </row>
    <row r="66" spans="1:5" ht="15.75" x14ac:dyDescent="0.25">
      <c r="A66" s="14">
        <v>789300</v>
      </c>
      <c r="B66" s="14" t="s">
        <v>142</v>
      </c>
      <c r="C66" s="24">
        <v>20585285.289999999</v>
      </c>
      <c r="D66" s="15"/>
      <c r="E66" s="26"/>
    </row>
    <row r="67" spans="1:5" ht="15.75" x14ac:dyDescent="0.25">
      <c r="A67" s="14">
        <v>781360</v>
      </c>
      <c r="B67" s="14" t="s">
        <v>97</v>
      </c>
      <c r="C67" s="24">
        <v>20087352.239999998</v>
      </c>
      <c r="D67" s="15"/>
      <c r="E67" s="26"/>
    </row>
    <row r="68" spans="1:5" ht="15.75" x14ac:dyDescent="0.25">
      <c r="A68" s="14">
        <v>791500</v>
      </c>
      <c r="B68" s="14" t="s">
        <v>152</v>
      </c>
      <c r="C68" s="24">
        <v>19097769.079999998</v>
      </c>
      <c r="D68" s="15"/>
      <c r="E68" s="26"/>
    </row>
    <row r="69" spans="1:5" ht="15.75" x14ac:dyDescent="0.25">
      <c r="A69" s="14">
        <v>721000</v>
      </c>
      <c r="B69" s="14" t="s">
        <v>23</v>
      </c>
      <c r="C69" s="24">
        <v>17650811.66</v>
      </c>
      <c r="D69" s="15"/>
      <c r="E69" s="26"/>
    </row>
    <row r="70" spans="1:5" ht="15.75" x14ac:dyDescent="0.25">
      <c r="A70" s="14">
        <v>781312</v>
      </c>
      <c r="B70" s="14" t="s">
        <v>92</v>
      </c>
      <c r="C70" s="24">
        <v>16313290.07</v>
      </c>
      <c r="D70" s="15"/>
      <c r="E70" s="26"/>
    </row>
    <row r="71" spans="1:5" ht="15.75" x14ac:dyDescent="0.25">
      <c r="A71" s="14">
        <v>782311</v>
      </c>
      <c r="B71" s="14" t="s">
        <v>101</v>
      </c>
      <c r="C71" s="24">
        <v>15657215.359999999</v>
      </c>
      <c r="D71" s="15"/>
      <c r="E71" s="26"/>
    </row>
    <row r="72" spans="1:5" ht="15.75" x14ac:dyDescent="0.25">
      <c r="A72" s="14">
        <v>789320</v>
      </c>
      <c r="B72" s="14" t="s">
        <v>145</v>
      </c>
      <c r="C72" s="24">
        <v>14976738.640000001</v>
      </c>
      <c r="D72" s="15"/>
      <c r="E72" s="26"/>
    </row>
    <row r="73" spans="1:5" ht="15.75" x14ac:dyDescent="0.25">
      <c r="A73" s="14">
        <v>751500</v>
      </c>
      <c r="B73" s="14" t="s">
        <v>635</v>
      </c>
      <c r="C73" s="24">
        <v>14305528.449999999</v>
      </c>
      <c r="D73" s="15"/>
      <c r="E73" s="26"/>
    </row>
    <row r="74" spans="1:5" ht="15.75" x14ac:dyDescent="0.25">
      <c r="A74" s="14">
        <v>731050</v>
      </c>
      <c r="B74" s="14" t="s">
        <v>26</v>
      </c>
      <c r="C74" s="24">
        <v>13600251.41</v>
      </c>
      <c r="D74" s="15">
        <v>422521.2</v>
      </c>
      <c r="E74" s="26">
        <v>13000000</v>
      </c>
    </row>
    <row r="75" spans="1:5" ht="15.75" x14ac:dyDescent="0.25">
      <c r="A75" s="14">
        <v>788310</v>
      </c>
      <c r="B75" s="14" t="s">
        <v>135</v>
      </c>
      <c r="C75" s="24">
        <v>12711407.460000001</v>
      </c>
      <c r="D75" s="15">
        <v>42954.51</v>
      </c>
      <c r="E75" s="26"/>
    </row>
    <row r="76" spans="1:5" ht="15.75" x14ac:dyDescent="0.25">
      <c r="A76" s="14">
        <v>752000</v>
      </c>
      <c r="B76" s="14" t="s">
        <v>42</v>
      </c>
      <c r="C76" s="24">
        <v>12116677.109999999</v>
      </c>
      <c r="D76" s="15"/>
      <c r="E76" s="26"/>
    </row>
    <row r="77" spans="1:5" ht="15.75" x14ac:dyDescent="0.25">
      <c r="A77" s="14">
        <v>781331</v>
      </c>
      <c r="B77" s="14" t="s">
        <v>95</v>
      </c>
      <c r="C77" s="24">
        <v>11639567.41</v>
      </c>
      <c r="D77" s="15"/>
      <c r="E77" s="26"/>
    </row>
    <row r="78" spans="1:5" ht="15.75" x14ac:dyDescent="0.25">
      <c r="A78" s="14">
        <v>765705</v>
      </c>
      <c r="B78" s="14" t="s">
        <v>61</v>
      </c>
      <c r="C78" s="24">
        <v>11002937.689999999</v>
      </c>
      <c r="D78" s="15"/>
      <c r="E78" s="26"/>
    </row>
    <row r="79" spans="1:5" ht="15.75" x14ac:dyDescent="0.25">
      <c r="A79" s="14">
        <v>781313</v>
      </c>
      <c r="B79" s="14" t="s">
        <v>93</v>
      </c>
      <c r="C79" s="24">
        <v>10314787.93</v>
      </c>
      <c r="D79" s="15"/>
      <c r="E79" s="26"/>
    </row>
    <row r="80" spans="1:5" ht="15.75" x14ac:dyDescent="0.25">
      <c r="A80" s="14">
        <v>765704</v>
      </c>
      <c r="B80" s="14" t="s">
        <v>60</v>
      </c>
      <c r="C80" s="24">
        <v>10271027.359999999</v>
      </c>
      <c r="D80" s="15"/>
      <c r="E80" s="26"/>
    </row>
    <row r="81" spans="1:5" ht="15.75" x14ac:dyDescent="0.25">
      <c r="A81" s="14">
        <v>789311</v>
      </c>
      <c r="B81" s="14" t="s">
        <v>144</v>
      </c>
      <c r="C81" s="24">
        <v>7975466.79</v>
      </c>
      <c r="D81" s="15"/>
      <c r="E81" s="26"/>
    </row>
    <row r="82" spans="1:5" ht="15.75" x14ac:dyDescent="0.25">
      <c r="A82" s="14">
        <v>791010</v>
      </c>
      <c r="B82" s="14" t="s">
        <v>149</v>
      </c>
      <c r="C82" s="24">
        <v>5832922.9800000004</v>
      </c>
      <c r="D82" s="15">
        <v>5832922.9800000004</v>
      </c>
      <c r="E82" s="26"/>
    </row>
    <row r="83" spans="1:5" ht="15.75" x14ac:dyDescent="0.25">
      <c r="A83" s="14">
        <v>732400</v>
      </c>
      <c r="B83" s="14" t="s">
        <v>30</v>
      </c>
      <c r="C83" s="24">
        <v>4854249.59</v>
      </c>
      <c r="D83" s="15">
        <v>4748516.62</v>
      </c>
      <c r="E83" s="26"/>
    </row>
    <row r="84" spans="1:5" ht="15.75" x14ac:dyDescent="0.25">
      <c r="A84" s="14">
        <v>781332</v>
      </c>
      <c r="B84" s="14" t="s">
        <v>96</v>
      </c>
      <c r="C84" s="24">
        <v>4520105.91</v>
      </c>
      <c r="D84" s="15"/>
      <c r="E84" s="26"/>
    </row>
    <row r="85" spans="1:5" ht="15.75" x14ac:dyDescent="0.25">
      <c r="A85" s="14">
        <v>788330</v>
      </c>
      <c r="B85" s="14" t="s">
        <v>710</v>
      </c>
      <c r="C85" s="24">
        <v>4409537.49</v>
      </c>
      <c r="D85" s="15">
        <v>555</v>
      </c>
      <c r="E85" s="26"/>
    </row>
    <row r="86" spans="1:5" ht="15.75" x14ac:dyDescent="0.25">
      <c r="A86" s="14">
        <v>784330</v>
      </c>
      <c r="B86" s="14" t="s">
        <v>117</v>
      </c>
      <c r="C86" s="24">
        <v>4047033.54</v>
      </c>
      <c r="D86" s="15"/>
      <c r="E86" s="26"/>
    </row>
    <row r="87" spans="1:5" ht="15.75" x14ac:dyDescent="0.25">
      <c r="A87" s="14">
        <v>765700</v>
      </c>
      <c r="B87" s="14" t="s">
        <v>57</v>
      </c>
      <c r="C87" s="24">
        <v>3674483.71</v>
      </c>
      <c r="D87" s="15">
        <v>314845.34999999998</v>
      </c>
      <c r="E87" s="26"/>
    </row>
    <row r="88" spans="1:5" ht="15.75" x14ac:dyDescent="0.25">
      <c r="A88" s="14">
        <v>710100</v>
      </c>
      <c r="B88" s="14" t="s">
        <v>12</v>
      </c>
      <c r="C88" s="24">
        <v>2744792.63</v>
      </c>
      <c r="D88" s="15"/>
      <c r="E88" s="26"/>
    </row>
    <row r="89" spans="1:5" ht="15.75" x14ac:dyDescent="0.25">
      <c r="A89" s="14">
        <v>762600</v>
      </c>
      <c r="B89" s="14" t="s">
        <v>51</v>
      </c>
      <c r="C89" s="24">
        <v>2497684.4700000002</v>
      </c>
      <c r="D89" s="15">
        <v>2194640.5499999998</v>
      </c>
      <c r="E89" s="26"/>
    </row>
    <row r="90" spans="1:5" ht="15.75" x14ac:dyDescent="0.25">
      <c r="A90" s="14">
        <v>789321</v>
      </c>
      <c r="B90" s="14" t="s">
        <v>146</v>
      </c>
      <c r="C90" s="24">
        <v>1660758.25</v>
      </c>
      <c r="D90" s="15"/>
      <c r="E90" s="26"/>
    </row>
    <row r="91" spans="1:5" ht="15.75" x14ac:dyDescent="0.25">
      <c r="A91" s="14">
        <v>786700</v>
      </c>
      <c r="B91" s="14" t="s">
        <v>129</v>
      </c>
      <c r="C91" s="24">
        <v>1489879.94</v>
      </c>
      <c r="D91" s="15">
        <v>1489879.94</v>
      </c>
      <c r="E91" s="26"/>
    </row>
    <row r="92" spans="1:5" ht="15.75" x14ac:dyDescent="0.25">
      <c r="A92" s="14">
        <v>767000</v>
      </c>
      <c r="B92" s="14" t="s">
        <v>66</v>
      </c>
      <c r="C92" s="24">
        <v>1374502.16</v>
      </c>
      <c r="D92" s="15"/>
      <c r="E92" s="26"/>
    </row>
    <row r="93" spans="1:5" ht="15.75" x14ac:dyDescent="0.25">
      <c r="A93" s="14">
        <v>781330</v>
      </c>
      <c r="B93" s="14" t="s">
        <v>94</v>
      </c>
      <c r="C93" s="24">
        <v>1147262.03</v>
      </c>
      <c r="D93" s="15"/>
      <c r="E93" s="26"/>
    </row>
    <row r="94" spans="1:5" ht="15.75" x14ac:dyDescent="0.25">
      <c r="A94" s="14">
        <v>788010</v>
      </c>
      <c r="B94" s="14" t="s">
        <v>706</v>
      </c>
      <c r="C94" s="24">
        <v>828613.22</v>
      </c>
      <c r="D94" s="15">
        <v>828613.22</v>
      </c>
      <c r="E94" s="26"/>
    </row>
    <row r="95" spans="1:5" ht="15.75" x14ac:dyDescent="0.25">
      <c r="A95" s="14">
        <v>791181</v>
      </c>
      <c r="B95" s="14" t="s">
        <v>151</v>
      </c>
      <c r="C95" s="24">
        <v>781848.22</v>
      </c>
      <c r="D95" s="15">
        <v>781848.22</v>
      </c>
      <c r="E95" s="26"/>
    </row>
    <row r="96" spans="1:5" ht="15.75" x14ac:dyDescent="0.25">
      <c r="A96" s="14">
        <v>740014</v>
      </c>
      <c r="B96" s="14" t="s">
        <v>33</v>
      </c>
      <c r="C96" s="24">
        <v>758618.09</v>
      </c>
      <c r="D96" s="15">
        <v>758618.09</v>
      </c>
      <c r="E96" s="26"/>
    </row>
    <row r="97" spans="1:5" ht="15.75" x14ac:dyDescent="0.25">
      <c r="A97" s="14">
        <v>787700</v>
      </c>
      <c r="B97" s="14" t="s">
        <v>134</v>
      </c>
      <c r="C97" s="24">
        <v>563207.19999999995</v>
      </c>
      <c r="D97" s="15">
        <v>563207.19999999995</v>
      </c>
      <c r="E97" s="26"/>
    </row>
    <row r="98" spans="1:5" ht="15.75" x14ac:dyDescent="0.25">
      <c r="A98" s="14">
        <v>720320</v>
      </c>
      <c r="B98" s="14" t="s">
        <v>614</v>
      </c>
      <c r="C98" s="24">
        <v>427653.7</v>
      </c>
      <c r="D98" s="15"/>
      <c r="E98" s="26"/>
    </row>
    <row r="99" spans="1:5" ht="15.75" x14ac:dyDescent="0.25">
      <c r="A99" s="14">
        <v>765701</v>
      </c>
      <c r="B99" s="14" t="s">
        <v>58</v>
      </c>
      <c r="C99" s="24">
        <v>102141.73</v>
      </c>
      <c r="D99" s="15">
        <v>102141.73</v>
      </c>
      <c r="E99" s="26"/>
    </row>
    <row r="100" spans="1:5" ht="15.75" x14ac:dyDescent="0.25">
      <c r="A100" s="14">
        <v>783401</v>
      </c>
      <c r="B100" s="14" t="s">
        <v>672</v>
      </c>
      <c r="C100" s="24">
        <v>93999</v>
      </c>
      <c r="D100" s="15">
        <v>93999</v>
      </c>
      <c r="E100" s="26"/>
    </row>
    <row r="101" spans="1:5" ht="15.75" x14ac:dyDescent="0.25">
      <c r="A101" s="14">
        <v>788000</v>
      </c>
      <c r="B101" s="14" t="s">
        <v>705</v>
      </c>
      <c r="C101" s="24">
        <v>69772.28</v>
      </c>
      <c r="D101" s="15">
        <v>69772.28</v>
      </c>
      <c r="E101" s="26"/>
    </row>
    <row r="102" spans="1:5" ht="15.75" x14ac:dyDescent="0.25">
      <c r="A102" s="14">
        <v>789101</v>
      </c>
      <c r="B102" s="14" t="s">
        <v>140</v>
      </c>
      <c r="C102" s="24">
        <v>64950</v>
      </c>
      <c r="D102" s="15"/>
      <c r="E102" s="26"/>
    </row>
    <row r="103" spans="1:5" ht="15.75" x14ac:dyDescent="0.25">
      <c r="A103" s="14">
        <v>788510</v>
      </c>
      <c r="B103" s="14" t="s">
        <v>711</v>
      </c>
      <c r="C103" s="24">
        <v>29316.7</v>
      </c>
      <c r="D103" s="15">
        <v>16600</v>
      </c>
      <c r="E103" s="26"/>
    </row>
    <row r="104" spans="1:5" ht="15.75" x14ac:dyDescent="0.25">
      <c r="A104" s="14">
        <v>788820</v>
      </c>
      <c r="B104" s="14" t="s">
        <v>138</v>
      </c>
      <c r="C104" s="24">
        <v>26668.45</v>
      </c>
      <c r="D104" s="15">
        <v>26668.45</v>
      </c>
      <c r="E104" s="26"/>
    </row>
    <row r="105" spans="1:5" ht="15.75" x14ac:dyDescent="0.25">
      <c r="A105" s="14">
        <v>771000</v>
      </c>
      <c r="B105" s="14" t="s">
        <v>72</v>
      </c>
      <c r="C105" s="24">
        <v>15300</v>
      </c>
      <c r="D105" s="15"/>
      <c r="E105" s="26"/>
    </row>
    <row r="106" spans="1:5" ht="15.75" x14ac:dyDescent="0.25">
      <c r="A106" s="14">
        <v>783701</v>
      </c>
      <c r="B106" s="14" t="s">
        <v>110</v>
      </c>
      <c r="C106" s="24">
        <v>15127.17</v>
      </c>
      <c r="D106" s="15"/>
      <c r="E106" s="26"/>
    </row>
    <row r="107" spans="1:5" ht="15.75" x14ac:dyDescent="0.25">
      <c r="A107" s="14">
        <v>787010</v>
      </c>
      <c r="B107" s="14" t="s">
        <v>133</v>
      </c>
      <c r="C107" s="24">
        <v>3013.69</v>
      </c>
      <c r="D107" s="15"/>
      <c r="E107" s="26"/>
    </row>
    <row r="108" spans="1:5" s="5" customFormat="1" x14ac:dyDescent="0.25">
      <c r="C108" s="16">
        <f>SUM(C2:C107)</f>
        <v>40303876771.504646</v>
      </c>
      <c r="D108" s="16">
        <f>SUM(D2:D107)</f>
        <v>10384161982.590006</v>
      </c>
      <c r="E108" s="27">
        <f>SUM(E2:E107)</f>
        <v>26592202.5</v>
      </c>
    </row>
    <row r="109" spans="1:5" x14ac:dyDescent="0.25">
      <c r="B109" s="37" t="s">
        <v>771</v>
      </c>
      <c r="C109" s="41">
        <f>+C108-'COMPILADO-GERAL'!P444</f>
        <v>0</v>
      </c>
    </row>
  </sheetData>
  <sortState ref="A2:E107">
    <sortCondition descending="1" ref="C2:C107"/>
  </sortState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24</vt:i4>
      </vt:variant>
      <vt:variant>
        <vt:lpstr>Intervalos Nomeados</vt:lpstr>
      </vt:variant>
      <vt:variant>
        <vt:i4>1</vt:i4>
      </vt:variant>
    </vt:vector>
  </HeadingPairs>
  <TitlesOfParts>
    <vt:vector size="25" baseType="lpstr">
      <vt:lpstr>COMPILADO-GERAL</vt:lpstr>
      <vt:lpstr>COMPILADO-GERAL-OM-SELECAO</vt:lpstr>
      <vt:lpstr>||</vt:lpstr>
      <vt:lpstr>OM Selecionadas-LA1</vt:lpstr>
      <vt:lpstr>OM Selecionadas-LA2</vt:lpstr>
      <vt:lpstr>OM Selecionadas-LA3</vt:lpstr>
      <vt:lpstr>OM Selecionadas-LA4</vt:lpstr>
      <vt:lpstr>OM Selecionadas-L5</vt:lpstr>
      <vt:lpstr>OM Selecionadas-LFINAL</vt:lpstr>
      <vt:lpstr>Qtde Auditores</vt:lpstr>
      <vt:lpstr>|| </vt:lpstr>
      <vt:lpstr>Criterios-OI-Paint-10-02</vt:lpstr>
      <vt:lpstr>Tempo sem Auditoria</vt:lpstr>
      <vt:lpstr>NOTAS AUDITORIA-CONTINUA-OM</vt:lpstr>
      <vt:lpstr>OM em FOCO</vt:lpstr>
      <vt:lpstr>CUSTOS OSE 2024</vt:lpstr>
      <vt:lpstr>Auditorias Especiais-realizadas</vt:lpstr>
      <vt:lpstr>OM_SIAFI</vt:lpstr>
      <vt:lpstr>Resumo_EXEC_LICI_CEIM</vt:lpstr>
      <vt:lpstr>EXEC_LICITACAO</vt:lpstr>
      <vt:lpstr>PAGAMENTO</vt:lpstr>
      <vt:lpstr>MUNIC</vt:lpstr>
      <vt:lpstr>BENS MOVEIS</vt:lpstr>
      <vt:lpstr>BENS IMOVEIS</vt:lpstr>
      <vt:lpstr>'COMPILADO-GERAL-OM-SELECAO'!Titulos_de_impressao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 AUGUSTO</dc:creator>
  <cp:lastModifiedBy>ANDRE AUGUSTO</cp:lastModifiedBy>
  <cp:lastPrinted>2024-09-11T17:01:52Z</cp:lastPrinted>
  <dcterms:created xsi:type="dcterms:W3CDTF">2024-08-27T17:30:41Z</dcterms:created>
  <dcterms:modified xsi:type="dcterms:W3CDTF">2024-12-10T18:36:25Z</dcterms:modified>
</cp:coreProperties>
</file>