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C séance lourde" sheetId="1" r:id="rId4"/>
    <sheet state="visible" name="DC séance légère" sheetId="2" r:id="rId5"/>
    <sheet state="visible" name="DC variantes" sheetId="3" r:id="rId6"/>
    <sheet state="visible" name="Max HalfSquat" sheetId="4" r:id="rId7"/>
    <sheet state="visible" name="Max Deadlift" sheetId="5" r:id="rId8"/>
    <sheet state="visible" name="Max StrLvl ratio" sheetId="6" r:id="rId9"/>
    <sheet state="visible" name="F MuscuSoft" sheetId="7" r:id="rId10"/>
    <sheet state="visible" name="F Muscu46" sheetId="8" r:id="rId11"/>
    <sheet state="visible" name="Muscu46 comp" sheetId="9" r:id="rId12"/>
    <sheet state="visible" name="IMPORT vierge" sheetId="10" r:id="rId13"/>
    <sheet state="visible" name="IMPORT vierge2" sheetId="11" r:id="rId14"/>
    <sheet state="visible" name="Impro" sheetId="12" r:id="rId15"/>
    <sheet state="visible" name="Power" sheetId="13" r:id="rId16"/>
    <sheet state="visible" name="F Tiger Shark Program" sheetId="14" r:id="rId17"/>
    <sheet state="visible" name="Tiger Shark Program" sheetId="15" r:id="rId18"/>
    <sheet state="visible" name="Est 1RM" sheetId="16" r:id="rId19"/>
    <sheet state="visible" name="Est 1RM2" sheetId="17" r:id="rId20"/>
    <sheet state="visible" name="Calculateur Cible" sheetId="18" r:id="rId21"/>
    <sheet state="visible" name="Inv 1RM" sheetId="19" r:id="rId22"/>
    <sheet state="visible" name="Dev classique ligne" sheetId="20" r:id="rId23"/>
    <sheet state="visible" name="Dev Classique" sheetId="21" r:id="rId24"/>
    <sheet state="visible" name="Old Séance lourde" sheetId="22" r:id="rId25"/>
    <sheet state="visible" name="Old DC séance légère" sheetId="23" r:id="rId26"/>
    <sheet state="visible" name="Courbes 1RM" sheetId="24" r:id="rId27"/>
    <sheet state="visible" name="prov" sheetId="25" r:id="rId28"/>
  </sheets>
  <definedNames>
    <definedName name="CibleEstRM">'Calculateur Cible'!$C$2</definedName>
    <definedName name="HSqRep">'Max HalfSquat'!$C$9:$Y$12</definedName>
    <definedName name="TableauEstRM">'Est 1RM2'!$B$3:$U$201</definedName>
    <definedName name="THSq">#REF!</definedName>
    <definedName name="CibleEstRM2">'Calculateur Cible'!$C$18</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0">
      <text>
        <t xml:space="preserve">
Maximum Load (1RM)
Suppose you must determine your maximum load (1RM) for a weight training exercise. In that case, there is a way of obtaining an approximate value based on the weight you used and the number of repetitions you can perform before failure for that exercise.
Equations to determine 1RM
The Brzycki (1993)[1] equation is as follows:
Weight ÷ ( 1.0278 - ( 0.0278 × Number of repetitions ) )
The Baechle (2000)[2] equation is as follows:
Weight × ( 1 + ( 0.033 × Number of repetitions ) )
The Epley (1985)[3] equation is as follows:
(0.033 × Number of repetitions × Weight) + Weight
The Landers (1985)[4] equation is as follows:
(100 × Weight) ÷ ( 101.3 - (2.67123 × Number of repetitions ) )</t>
      </text>
    </comment>
  </commentList>
</comments>
</file>

<file path=xl/sharedStrings.xml><?xml version="1.0" encoding="utf-8"?>
<sst xmlns="http://schemas.openxmlformats.org/spreadsheetml/2006/main" count="1093" uniqueCount="305">
  <si>
    <t>FAIT en partie</t>
  </si>
  <si>
    <t>t</t>
  </si>
  <si>
    <t>p</t>
  </si>
  <si>
    <t>~6</t>
  </si>
  <si>
    <t>~4</t>
  </si>
  <si>
    <t>Pause</t>
  </si>
  <si>
    <t>10 series</t>
  </si>
  <si>
    <t>6 series</t>
  </si>
  <si>
    <t>crescendo</t>
  </si>
  <si>
    <t>~10</t>
  </si>
  <si>
    <t>/</t>
  </si>
  <si>
    <t>~8</t>
  </si>
  <si>
    <t>~1</t>
  </si>
  <si>
    <t>~14</t>
  </si>
  <si>
    <t>10 rec</t>
  </si>
  <si>
    <t>//</t>
  </si>
  <si>
    <t>Poids de corps</t>
  </si>
  <si>
    <t>(barre comptée 8kg)</t>
  </si>
  <si>
    <t>Max1 semaine</t>
  </si>
  <si>
    <t>Court</t>
  </si>
  <si>
    <t>Moyen/55k</t>
  </si>
  <si>
    <t>Long/50k</t>
  </si>
  <si>
    <t>Paused</t>
  </si>
  <si>
    <t>Moyenne CML</t>
  </si>
  <si>
    <t>+10%</t>
  </si>
  <si>
    <t>+5%</t>
  </si>
  <si>
    <t>Poids</t>
  </si>
  <si>
    <t>&lt;10 : moyenne(Br; Lomb)</t>
  </si>
  <si>
    <t>P/(1,0278–0,0278×N)</t>
  </si>
  <si>
    <t>P*(1+0333*N)</t>
  </si>
  <si>
    <t>P*N^0,1</t>
  </si>
  <si>
    <t>Répétitions</t>
  </si>
  <si>
    <t>10+ : moyenne(Ep; Lomb)</t>
  </si>
  <si>
    <t>Bryzcki</t>
  </si>
  <si>
    <t>Epley</t>
  </si>
  <si>
    <t>Lombardi</t>
  </si>
  <si>
    <t>1RM est</t>
  </si>
  <si>
    <t>Réps</t>
  </si>
  <si>
    <t>F1(2020/2021/2022)</t>
  </si>
  <si>
    <t>F2(2022-1)</t>
  </si>
  <si>
    <t>F3(2022-2/2023)</t>
  </si>
  <si>
    <t>F4(2023-1)</t>
  </si>
  <si>
    <t>F5(2023-2)</t>
  </si>
  <si>
    <t>F6(2023-3)</t>
  </si>
  <si>
    <t>2024-1</t>
  </si>
  <si>
    <t>2004-2</t>
  </si>
  <si>
    <t>DC DC15</t>
  </si>
  <si>
    <t>DC15 DC</t>
  </si>
  <si>
    <t>DC15 DCD</t>
  </si>
  <si>
    <t>DC</t>
  </si>
  <si>
    <t>4DC15 DCD</t>
  </si>
  <si>
    <t>DC DCD</t>
  </si>
  <si>
    <t>Dc</t>
  </si>
  <si>
    <t>DC15</t>
  </si>
  <si>
    <t>FAIT</t>
  </si>
  <si>
    <t>reorga</t>
  </si>
  <si>
    <t>DC15 max</t>
  </si>
  <si>
    <t>DC15 min</t>
  </si>
  <si>
    <t>DC max</t>
  </si>
  <si>
    <t>DC min</t>
  </si>
  <si>
    <t>Poids barre</t>
  </si>
  <si>
    <t>2*3*pareil</t>
  </si>
  <si>
    <t>Dcd</t>
  </si>
  <si>
    <t>DC serré</t>
  </si>
  <si>
    <t>DM</t>
  </si>
  <si>
    <t>DC 30°</t>
  </si>
  <si>
    <t>Moyenne des 3 séries</t>
  </si>
  <si>
    <t>Nov/Int DC s</t>
  </si>
  <si>
    <t>Nov/Int DM</t>
  </si>
  <si>
    <t>Nov/Int DC 30°</t>
  </si>
  <si>
    <t>Nov DC s /30°</t>
  </si>
  <si>
    <t>Nov DM</t>
  </si>
  <si>
    <t>Nb/Date</t>
  </si>
  <si>
    <t>3rep</t>
  </si>
  <si>
    <t>5rep</t>
  </si>
  <si>
    <t>8rep</t>
  </si>
  <si>
    <t>Barre 3rep</t>
  </si>
  <si>
    <t>Barre 5rep</t>
  </si>
  <si>
    <t>Barre 8rep</t>
  </si>
  <si>
    <t>1RM 3rep</t>
  </si>
  <si>
    <t>1RM 5rep</t>
  </si>
  <si>
    <t>1RM 8rep</t>
  </si>
  <si>
    <t>Lvl Beginner(0,75)</t>
  </si>
  <si>
    <t>Lvl Novice(1,25)</t>
  </si>
  <si>
    <t>Deadlift</t>
  </si>
  <si>
    <t>2rep</t>
  </si>
  <si>
    <t>1rep</t>
  </si>
  <si>
    <t>Poids / Lvl Beginner</t>
  </si>
  <si>
    <t>Lvl Novice</t>
  </si>
  <si>
    <t>Beginner</t>
  </si>
  <si>
    <t>Novice</t>
  </si>
  <si>
    <t>N/I</t>
  </si>
  <si>
    <t>Intermediate</t>
  </si>
  <si>
    <t>Max1</t>
  </si>
  <si>
    <t>1RM est 7-</t>
  </si>
  <si>
    <t>1RM est 8/12</t>
  </si>
  <si>
    <t>1RM est +</t>
  </si>
  <si>
    <t>Bench Press</t>
  </si>
  <si>
    <t>62,5*4</t>
  </si>
  <si>
    <t>55*10</t>
  </si>
  <si>
    <t>Squat</t>
  </si>
  <si>
    <t>75*3</t>
  </si>
  <si>
    <t>64*8</t>
  </si>
  <si>
    <t>Incline Bench</t>
  </si>
  <si>
    <t>42*10</t>
  </si>
  <si>
    <t>Close Grip Bench</t>
  </si>
  <si>
    <t>53*3</t>
  </si>
  <si>
    <t>45*12</t>
  </si>
  <si>
    <t>Shoulder Press</t>
  </si>
  <si>
    <t>30*10</t>
  </si>
  <si>
    <t>DB Curl</t>
  </si>
  <si>
    <t>13*15</t>
  </si>
  <si>
    <t>10*20</t>
  </si>
  <si>
    <t>EZ Bar Curl</t>
  </si>
  <si>
    <t>31*10</t>
  </si>
  <si>
    <t>Hammer DB Curl</t>
  </si>
  <si>
    <t>Preacher Curl</t>
  </si>
  <si>
    <t>10*6</t>
  </si>
  <si>
    <t>Incline Curl</t>
  </si>
  <si>
    <t>10*8</t>
  </si>
  <si>
    <t>DB lateral raise</t>
  </si>
  <si>
    <t>9*15</t>
  </si>
  <si>
    <t>BB shrug</t>
  </si>
  <si>
    <t>78*12</t>
  </si>
  <si>
    <t>BB pullover</t>
  </si>
  <si>
    <t>25*12</t>
  </si>
  <si>
    <t>23*15</t>
  </si>
  <si>
    <t>DB fly</t>
  </si>
  <si>
    <t>DB tricep extension</t>
  </si>
  <si>
    <t>DB kickback</t>
  </si>
  <si>
    <t>7*12</t>
  </si>
  <si>
    <t>7,5*15</t>
  </si>
  <si>
    <t>Push ups</t>
  </si>
  <si>
    <t>Close grip push ups</t>
  </si>
  <si>
    <t>Diamond push ups</t>
  </si>
  <si>
    <t>Bench Dips</t>
  </si>
  <si>
    <t>Passé en série de 3+</t>
  </si>
  <si>
    <t>Passé</t>
  </si>
  <si>
    <t>PDC</t>
  </si>
  <si>
    <t>Shrug</t>
  </si>
  <si>
    <t>Tirage V ht</t>
  </si>
  <si>
    <t>violet</t>
  </si>
  <si>
    <t>violet+vert</t>
  </si>
  <si>
    <t>Tirage H</t>
  </si>
  <si>
    <t>jaune</t>
  </si>
  <si>
    <t>Deltos</t>
  </si>
  <si>
    <t>Kickback</t>
  </si>
  <si>
    <t>Triceps ht</t>
  </si>
  <si>
    <t>Biceps curl Tribar</t>
  </si>
  <si>
    <t>Biceps curl halteres</t>
  </si>
  <si>
    <t>up pré-doc</t>
  </si>
  <si>
    <t>DL et HSq en plus</t>
  </si>
  <si>
    <t>"</t>
  </si>
  <si>
    <t>Do(pull-over+ tribar)</t>
  </si>
  <si>
    <t>De</t>
  </si>
  <si>
    <t>Th</t>
  </si>
  <si>
    <t>B</t>
  </si>
  <si>
    <t>*DC-&gt;DCd</t>
  </si>
  <si>
    <t>Muscu6+</t>
  </si>
  <si>
    <t>---</t>
  </si>
  <si>
    <t>&lt;-Marqueur de fin</t>
  </si>
  <si>
    <t>SH</t>
  </si>
  <si>
    <t>DL</t>
  </si>
  <si>
    <t>DO</t>
  </si>
  <si>
    <t>Half Squat</t>
  </si>
  <si>
    <t>HSQ</t>
  </si>
  <si>
    <t>TVH</t>
  </si>
  <si>
    <t>DE</t>
  </si>
  <si>
    <t>TH</t>
  </si>
  <si>
    <t>Marqueur de fin-&gt;</t>
  </si>
  <si>
    <t>pause assis</t>
  </si>
  <si>
    <t>semi-pause</t>
  </si>
  <si>
    <t>concentré geste</t>
  </si>
  <si>
    <t>type séance-&gt;</t>
  </si>
  <si>
    <t>TigerShark</t>
  </si>
  <si>
    <t>date</t>
  </si>
  <si>
    <t>short name</t>
  </si>
  <si>
    <t>poids</t>
  </si>
  <si>
    <t>DC30</t>
  </si>
  <si>
    <t>DMH</t>
  </si>
  <si>
    <t>DCB</t>
  </si>
  <si>
    <t>DH30</t>
  </si>
  <si>
    <t>Muscu9bis</t>
  </si>
  <si>
    <t>-&gt;DLKB une fois à 100k?</t>
  </si>
  <si>
    <t>Squat complet</t>
  </si>
  <si>
    <t>SQ</t>
  </si>
  <si>
    <t>Pompes normales</t>
  </si>
  <si>
    <t>PMP</t>
  </si>
  <si>
    <t>Pompes serrées</t>
  </si>
  <si>
    <t>PMPS</t>
  </si>
  <si>
    <t>Pompes diamant</t>
  </si>
  <si>
    <t>PMPD</t>
  </si>
  <si>
    <t>Shrug Inversé Chaise</t>
  </si>
  <si>
    <t>SHCH</t>
  </si>
  <si>
    <t>TIRH</t>
  </si>
  <si>
    <t>Ecarté court</t>
  </si>
  <si>
    <t>ECC</t>
  </si>
  <si>
    <t>bleu</t>
  </si>
  <si>
    <t>DC incliné 30</t>
  </si>
  <si>
    <t>DC 30 halteres</t>
  </si>
  <si>
    <t>DCS</t>
  </si>
  <si>
    <t>Paused Bench</t>
  </si>
  <si>
    <t>DCP</t>
  </si>
  <si>
    <t>Delto incliné banc</t>
  </si>
  <si>
    <t>DEB</t>
  </si>
  <si>
    <t>Curl EZ</t>
  </si>
  <si>
    <t>BEZ</t>
  </si>
  <si>
    <t>Curl Tribar</t>
  </si>
  <si>
    <t>BTR</t>
  </si>
  <si>
    <t>Curl Haltères</t>
  </si>
  <si>
    <t>Curl KettleBell</t>
  </si>
  <si>
    <t>BKB</t>
  </si>
  <si>
    <t>Impro</t>
  </si>
  <si>
    <t>DeAlt</t>
  </si>
  <si>
    <t>Bpup</t>
  </si>
  <si>
    <t>DEA</t>
  </si>
  <si>
    <t>BPU</t>
  </si>
  <si>
    <t>DC explo</t>
  </si>
  <si>
    <t>Dips banc</t>
  </si>
  <si>
    <t>DCX</t>
  </si>
  <si>
    <t>DIP</t>
  </si>
  <si>
    <t>...</t>
  </si>
  <si>
    <t>Curl tribar</t>
  </si>
  <si>
    <t>Power</t>
  </si>
  <si>
    <t>Incline Benchpress</t>
  </si>
  <si>
    <t>@97%</t>
  </si>
  <si>
    <t>DB OHP</t>
  </si>
  <si>
    <t>Bench 1RM</t>
  </si>
  <si>
    <t>1RM</t>
  </si>
  <si>
    <t>Pullovers</t>
  </si>
  <si>
    <t>Incline Bench 1RM</t>
  </si>
  <si>
    <t>3RM est</t>
  </si>
  <si>
    <t>Triceps Overhead Extensions</t>
  </si>
  <si>
    <t>Overhead Press 1RM</t>
  </si>
  <si>
    <t>5RM est</t>
  </si>
  <si>
    <t>Benchpress</t>
  </si>
  <si>
    <t>OHP</t>
  </si>
  <si>
    <t>Board(v) press</t>
  </si>
  <si>
    <t>RPE 9</t>
  </si>
  <si>
    <t>W1.1</t>
  </si>
  <si>
    <t>W1,2</t>
  </si>
  <si>
    <t>W1.3</t>
  </si>
  <si>
    <t>W2,1</t>
  </si>
  <si>
    <t>W2,2</t>
  </si>
  <si>
    <t>W2,3</t>
  </si>
  <si>
    <t>W3,1</t>
  </si>
  <si>
    <t>W3,2</t>
  </si>
  <si>
    <t>W3,3</t>
  </si>
  <si>
    <t>DB Incline Press</t>
  </si>
  <si>
    <t>Board Press</t>
  </si>
  <si>
    <t>Incline Bench 30</t>
  </si>
  <si>
    <t>OverHead Press</t>
  </si>
  <si>
    <t>TriBar Pullover</t>
  </si>
  <si>
    <t>Tricepas Overhead extension</t>
  </si>
  <si>
    <t>moyenne</t>
  </si>
  <si>
    <t>DB incline press</t>
  </si>
  <si>
    <t>56.5</t>
  </si>
  <si>
    <t>20/25</t>
  </si>
  <si>
    <t>50/55</t>
  </si>
  <si>
    <t>75/80</t>
  </si>
  <si>
    <t>100/105</t>
  </si>
  <si>
    <t>125/130</t>
  </si>
  <si>
    <t>cible</t>
  </si>
  <si>
    <t>- -</t>
  </si>
  <si>
    <t>-</t>
  </si>
  <si>
    <t>+</t>
  </si>
  <si>
    <t>++</t>
  </si>
  <si>
    <t>100*P/(101,3-2,67123*N)</t>
  </si>
  <si>
    <t>P*(1+0,025*N)</t>
  </si>
  <si>
    <t>Lander</t>
  </si>
  <si>
    <t>O'Connor</t>
  </si>
  <si>
    <t>P2</t>
  </si>
  <si>
    <t>P3</t>
  </si>
  <si>
    <t>P4</t>
  </si>
  <si>
    <t>P5</t>
  </si>
  <si>
    <t>P6</t>
  </si>
  <si>
    <t>P7</t>
  </si>
  <si>
    <t>P8</t>
  </si>
  <si>
    <t>P9</t>
  </si>
  <si>
    <t>P10</t>
  </si>
  <si>
    <t>P11</t>
  </si>
  <si>
    <t>P12</t>
  </si>
  <si>
    <t>P13</t>
  </si>
  <si>
    <t>P14</t>
  </si>
  <si>
    <t>P15</t>
  </si>
  <si>
    <t>P16</t>
  </si>
  <si>
    <t>P17</t>
  </si>
  <si>
    <t>P18</t>
  </si>
  <si>
    <t>P19</t>
  </si>
  <si>
    <t>P20</t>
  </si>
  <si>
    <t xml:space="preserve"> O’Connor et al. qui s’avère être une option précise et fiable. Cette formule est la suivante : 1RM = Poids soulevé x (1 + 0,025 x Nombre de répétitions). </t>
  </si>
  <si>
    <t>La formule la plus populaire est celle de Matt Brzycki, qui est le poids divisé par (1,0278 – 0,0278 × répétitions).</t>
  </si>
  <si>
    <t>La formule d'Epley est le poids multiplié par (1 + 0,0333 × répétitions).</t>
  </si>
  <si>
    <t>La formule de Lander est (100 × poids) / (101,3 – 2,67123 × répétitions).</t>
  </si>
  <si>
    <t>La formule de Lombardi est le poids × répétitions ^ 0,1.</t>
  </si>
  <si>
    <t>¼/24</t>
  </si>
  <si>
    <t>cool</t>
  </si>
  <si>
    <t>plus</t>
  </si>
  <si>
    <t>plus 5DC</t>
  </si>
  <si>
    <t>rep-</t>
  </si>
  <si>
    <t>diff</t>
  </si>
  <si>
    <t>4e</t>
  </si>
  <si>
    <t>Br/Lo</t>
  </si>
  <si>
    <t>Ep/Lo</t>
  </si>
  <si>
    <t>Str Lvl(50)</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</si>
</sst>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MM"/>
    <numFmt numFmtId="165" formatCode="MM/DD/YY"/>
    <numFmt numFmtId="166" formatCode="0.000"/>
    <numFmt numFmtId="167" formatCode="0.0"/>
    <numFmt numFmtId="168" formatCode="d/m/yy"/>
    <numFmt numFmtId="169" formatCode="d/m"/>
    <numFmt numFmtId="170" formatCode="dd&quot;/&quot;mm&quot;/&quot;yy"/>
    <numFmt numFmtId="171" formatCode="dd/mm"/>
  </numFmts>
  <fonts count="19">
    <font>
      <sz val="10.0"/>
      <color rgb="FF000000"/>
      <name val="Arial"/>
      <scheme val="minor"/>
    </font>
    <font>
      <b/>
      <color theme="1"/>
      <name val="Arial"/>
      <scheme val="minor"/>
    </font>
    <font>
      <sz val="10.0"/>
      <color theme="1"/>
      <name val="Arial"/>
    </font>
    <font>
      <color theme="1"/>
      <name val="Arial"/>
      <scheme val="minor"/>
    </font>
    <font>
      <b/>
      <sz val="10.0"/>
      <color theme="1"/>
      <name val="Arial"/>
    </font>
    <font>
      <b/>
      <i/>
      <sz val="10.0"/>
      <color theme="1"/>
      <name val="Arial"/>
    </font>
    <font>
      <i/>
      <sz val="10.0"/>
      <color theme="1"/>
      <name val="Arial"/>
    </font>
    <font/>
    <font>
      <sz val="10.0"/>
      <color rgb="FF000000"/>
      <name val="Arial"/>
    </font>
    <font>
      <b/>
      <sz val="10.0"/>
      <color rgb="FFDDDDDD"/>
      <name val="Arial"/>
    </font>
    <font>
      <b/>
      <color rgb="FFFCE5CD"/>
      <name val="Arial"/>
      <scheme val="minor"/>
    </font>
    <font>
      <sz val="8.0"/>
      <color theme="1"/>
      <name val="Arial"/>
      <scheme val="minor"/>
    </font>
    <font>
      <sz val="8.0"/>
      <color rgb="FF000000"/>
      <name val="Arial"/>
      <scheme val="minor"/>
    </font>
    <font>
      <i/>
      <sz val="8.0"/>
      <color theme="1"/>
      <name val="Arial"/>
      <scheme val="minor"/>
    </font>
    <font>
      <sz val="8.0"/>
      <color rgb="FFFFFFFF"/>
      <name val="Arial"/>
      <scheme val="minor"/>
    </font>
    <font>
      <sz val="8.0"/>
      <color theme="1"/>
      <name val="Arial"/>
    </font>
    <font>
      <sz val="8.0"/>
      <color rgb="FF000000"/>
      <name val="Arial"/>
    </font>
    <font>
      <b/>
      <sz val="10.0"/>
      <color theme="1"/>
      <name val="Times New Roman"/>
    </font>
    <font>
      <sz val="10.0"/>
      <color theme="1"/>
      <name val="Times New Roman"/>
    </font>
  </fonts>
  <fills count="34">
    <fill>
      <patternFill patternType="none"/>
    </fill>
    <fill>
      <patternFill patternType="lightGray"/>
    </fill>
    <fill>
      <patternFill patternType="solid">
        <fgColor rgb="FF339966"/>
        <bgColor rgb="FF339966"/>
      </patternFill>
    </fill>
    <fill>
      <patternFill patternType="solid">
        <fgColor rgb="FFFFFFFF"/>
        <bgColor rgb="FFFFFFFF"/>
      </patternFill>
    </fill>
    <fill>
      <patternFill patternType="solid">
        <fgColor rgb="FFFFCCCC"/>
        <bgColor rgb="FFFFCCCC"/>
      </patternFill>
    </fill>
    <fill>
      <patternFill patternType="solid">
        <fgColor rgb="FFDDDDDD"/>
        <bgColor rgb="FFDDDDDD"/>
      </patternFill>
    </fill>
    <fill>
      <patternFill patternType="solid">
        <fgColor rgb="FFFFCCFF"/>
        <bgColor rgb="FFFFCCFF"/>
      </patternFill>
    </fill>
    <fill>
      <patternFill patternType="solid">
        <fgColor rgb="FFFFFF99"/>
        <bgColor rgb="FFFFFF99"/>
      </patternFill>
    </fill>
    <fill>
      <patternFill patternType="solid">
        <fgColor rgb="FFCC99FF"/>
        <bgColor rgb="FFCC99FF"/>
      </patternFill>
    </fill>
    <fill>
      <patternFill patternType="solid">
        <fgColor rgb="FFCCFFCC"/>
        <bgColor rgb="FFCCFFCC"/>
      </patternFill>
    </fill>
    <fill>
      <patternFill patternType="solid">
        <fgColor rgb="FFCC66FF"/>
        <bgColor rgb="FFCC66FF"/>
      </patternFill>
    </fill>
    <fill>
      <patternFill patternType="solid">
        <fgColor rgb="FFCFE2F3"/>
        <bgColor rgb="FFCFE2F3"/>
      </patternFill>
    </fill>
    <fill>
      <patternFill patternType="solid">
        <fgColor rgb="FF000000"/>
        <bgColor rgb="FF000000"/>
      </patternFill>
    </fill>
    <fill>
      <patternFill patternType="solid">
        <fgColor rgb="FF9FC5E8"/>
        <bgColor rgb="FF9FC5E8"/>
      </patternFill>
    </fill>
    <fill>
      <patternFill patternType="solid">
        <fgColor rgb="FFB6D7A8"/>
        <bgColor rgb="FFB6D7A8"/>
      </patternFill>
    </fill>
    <fill>
      <patternFill patternType="solid">
        <fgColor rgb="FFF4CCCC"/>
        <bgColor rgb="FFF4CCCC"/>
      </patternFill>
    </fill>
    <fill>
      <patternFill patternType="solid">
        <fgColor rgb="FFCCCCCC"/>
        <bgColor rgb="FFCCCCCC"/>
      </patternFill>
    </fill>
    <fill>
      <patternFill patternType="solid">
        <fgColor rgb="FFE6B8AF"/>
        <bgColor rgb="FFE6B8AF"/>
      </patternFill>
    </fill>
    <fill>
      <patternFill patternType="solid">
        <fgColor rgb="FFFFF2CC"/>
        <bgColor rgb="FFFFF2CC"/>
      </patternFill>
    </fill>
    <fill>
      <patternFill patternType="solid">
        <fgColor rgb="FFFFFFCC"/>
        <bgColor rgb="FFFFFFCC"/>
      </patternFill>
    </fill>
    <fill>
      <patternFill patternType="solid">
        <fgColor rgb="FFFF6600"/>
        <bgColor rgb="FFFF6600"/>
      </patternFill>
    </fill>
    <fill>
      <patternFill patternType="solid">
        <fgColor rgb="FFC9DAF8"/>
        <bgColor rgb="FFC9DAF8"/>
      </patternFill>
    </fill>
    <fill>
      <patternFill patternType="solid">
        <fgColor rgb="FF99CC99"/>
        <bgColor rgb="FF99CC99"/>
      </patternFill>
    </fill>
    <fill>
      <patternFill patternType="solid">
        <fgColor rgb="FFCCFF66"/>
        <bgColor rgb="FFCCFF66"/>
      </patternFill>
    </fill>
    <fill>
      <patternFill patternType="solid">
        <fgColor rgb="FFEFEFEF"/>
        <bgColor rgb="FFEFEFEF"/>
      </patternFill>
    </fill>
    <fill>
      <patternFill patternType="solid">
        <fgColor theme="0"/>
        <bgColor theme="0"/>
      </patternFill>
    </fill>
    <fill>
      <patternFill patternType="solid">
        <fgColor rgb="FFD9EAD3"/>
        <bgColor rgb="FFD9EAD3"/>
      </patternFill>
    </fill>
    <fill>
      <patternFill patternType="solid">
        <fgColor rgb="FFFFE599"/>
        <bgColor rgb="FFFFE599"/>
      </patternFill>
    </fill>
    <fill>
      <patternFill patternType="solid">
        <fgColor rgb="FF4A86E8"/>
        <bgColor rgb="FF4A86E8"/>
      </patternFill>
    </fill>
    <fill>
      <patternFill patternType="solid">
        <fgColor rgb="FF93C47D"/>
        <bgColor rgb="FF93C47D"/>
      </patternFill>
    </fill>
    <fill>
      <patternFill patternType="solid">
        <fgColor rgb="FFF3F3F3"/>
        <bgColor rgb="FFF3F3F3"/>
      </patternFill>
    </fill>
    <fill>
      <patternFill patternType="solid">
        <fgColor rgb="FFD0E0E3"/>
        <bgColor rgb="FFD0E0E3"/>
      </patternFill>
    </fill>
    <fill>
      <patternFill patternType="solid">
        <fgColor rgb="FFEEEEEE"/>
        <bgColor rgb="FFEEEEEE"/>
      </patternFill>
    </fill>
    <fill>
      <patternFill patternType="solid">
        <fgColor rgb="FFCFE7F5"/>
        <bgColor rgb="FFCFE7F5"/>
      </patternFill>
    </fill>
  </fills>
  <borders count="18">
    <border/>
    <border>
      <left/>
      <right/>
      <top/>
      <bottom/>
    </border>
    <border>
      <left/>
      <top/>
      <bottom/>
    </border>
    <border>
      <top/>
      <bottom/>
    </border>
    <border>
      <right/>
      <top/>
      <bottom/>
    </border>
    <border>
      <left style="hair">
        <color rgb="FF808080"/>
      </left>
      <right style="hair">
        <color rgb="FF808080"/>
      </right>
      <top style="hair">
        <color rgb="FF808080"/>
      </top>
      <bottom style="hair">
        <color rgb="FF808080"/>
      </bottom>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rder>
    <border>
      <top style="hair">
        <color rgb="FF000000"/>
      </top>
    </border>
    <border>
      <right style="hair">
        <color rgb="FF000000"/>
      </right>
      <top style="hair">
        <color rgb="FF000000"/>
      </top>
    </border>
    <border>
      <left style="hair">
        <color rgb="FF000000"/>
      </left>
    </border>
    <border>
      <right style="hair">
        <color rgb="FF000000"/>
      </right>
    </border>
    <border>
      <left style="hair">
        <color rgb="FF000000"/>
      </left>
      <right/>
      <top/>
      <bottom/>
    </border>
    <border>
      <left/>
      <right style="hair">
        <color rgb="FF000000"/>
      </right>
      <top/>
      <bottom/>
    </border>
    <border>
      <left style="hair">
        <color rgb="FF000000"/>
      </left>
      <bottom style="hair">
        <color rgb="FF000000"/>
      </bottom>
    </border>
    <border>
      <bottom style="hair">
        <color rgb="FF000000"/>
      </bottom>
    </border>
    <border>
      <right style="hair">
        <color rgb="FF000000"/>
      </right>
      <bottom style="hair">
        <color rgb="FF000000"/>
      </bottom>
    </border>
  </borders>
  <cellStyleXfs count="1">
    <xf borderId="0" fillId="0" fontId="0" numFmtId="0" applyAlignment="1" applyFont="1"/>
  </cellStyleXfs>
  <cellXfs count="193">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horizontal="center" shrinkToFit="0" vertical="bottom" wrapText="0"/>
    </xf>
    <xf borderId="0" fillId="0" fontId="3" numFmtId="0" xfId="0" applyAlignment="1" applyFont="1">
      <alignment readingOrder="0"/>
    </xf>
    <xf borderId="0" fillId="0" fontId="2" numFmtId="164" xfId="0" applyAlignment="1" applyFont="1" applyNumberFormat="1">
      <alignment shrinkToFit="0" vertical="bottom" wrapText="0"/>
    </xf>
    <xf borderId="0" fillId="0" fontId="2" numFmtId="164" xfId="0" applyAlignment="1" applyFont="1" applyNumberFormat="1">
      <alignment horizontal="center" shrinkToFit="0" vertical="bottom" wrapText="0"/>
    </xf>
    <xf borderId="1" fillId="3" fontId="2" numFmtId="164" xfId="0" applyAlignment="1" applyBorder="1" applyFill="1" applyFont="1" applyNumberFormat="1">
      <alignment shrinkToFit="0" vertical="bottom" wrapText="0"/>
    </xf>
    <xf borderId="1" fillId="4" fontId="4" numFmtId="0" xfId="0" applyAlignment="1" applyBorder="1" applyFill="1" applyFont="1">
      <alignment horizontal="center" shrinkToFit="0" vertical="bottom" wrapText="0"/>
    </xf>
    <xf borderId="1" fillId="4" fontId="2" numFmtId="0" xfId="0" applyAlignment="1" applyBorder="1" applyFont="1">
      <alignment horizontal="center" shrinkToFit="0" vertical="bottom" wrapText="0"/>
    </xf>
    <xf borderId="1" fillId="5" fontId="2" numFmtId="0" xfId="0" applyAlignment="1" applyBorder="1" applyFill="1" applyFont="1">
      <alignment horizontal="center" shrinkToFit="0" vertical="bottom" wrapText="0"/>
    </xf>
    <xf borderId="1" fillId="4" fontId="5" numFmtId="0" xfId="0" applyAlignment="1" applyBorder="1" applyFont="1">
      <alignment horizontal="center" shrinkToFit="0" vertical="bottom" wrapText="0"/>
    </xf>
    <xf borderId="1" fillId="3" fontId="2" numFmtId="0" xfId="0" applyAlignment="1" applyBorder="1" applyFont="1">
      <alignment horizontal="center" shrinkToFit="0" vertical="bottom" wrapText="0"/>
    </xf>
    <xf borderId="1" fillId="3" fontId="2" numFmtId="0" xfId="0" applyAlignment="1" applyBorder="1" applyFont="1">
      <alignment shrinkToFit="0" vertical="bottom" wrapText="0"/>
    </xf>
    <xf borderId="1" fillId="4" fontId="2" numFmtId="0" xfId="0" applyAlignment="1" applyBorder="1" applyFont="1">
      <alignment shrinkToFit="0" vertical="bottom" wrapText="0"/>
    </xf>
    <xf borderId="1" fillId="4" fontId="6" numFmtId="0" xfId="0" applyAlignment="1" applyBorder="1" applyFont="1">
      <alignment shrinkToFit="0" vertical="bottom" wrapText="0"/>
    </xf>
    <xf borderId="0" fillId="0" fontId="3" numFmtId="0" xfId="0" applyFont="1"/>
    <xf borderId="2" fillId="5" fontId="2" numFmtId="0" xfId="0" applyAlignment="1" applyBorder="1" applyFont="1">
      <alignment horizontal="center" shrinkToFit="0" vertical="bottom" wrapText="0"/>
    </xf>
    <xf borderId="3" fillId="0" fontId="7" numFmtId="0" xfId="0" applyBorder="1" applyFont="1"/>
    <xf borderId="4" fillId="0" fontId="7" numFmtId="0" xfId="0" applyBorder="1" applyFont="1"/>
    <xf borderId="1" fillId="6" fontId="2" numFmtId="0" xfId="0" applyAlignment="1" applyBorder="1" applyFill="1" applyFont="1">
      <alignment horizontal="center" shrinkToFit="0" vertical="bottom" wrapText="0"/>
    </xf>
    <xf borderId="1" fillId="4" fontId="6" numFmtId="0" xfId="0" applyAlignment="1" applyBorder="1" applyFont="1">
      <alignment horizontal="center" shrinkToFit="0" vertical="bottom" wrapText="0"/>
    </xf>
    <xf borderId="1" fillId="6" fontId="2" numFmtId="0" xfId="0" applyAlignment="1" applyBorder="1" applyFont="1">
      <alignment shrinkToFit="0" vertical="bottom" wrapText="0"/>
    </xf>
    <xf borderId="1" fillId="4" fontId="2" numFmtId="0" xfId="0" applyAlignment="1" applyBorder="1" applyFont="1">
      <alignment horizontal="center" readingOrder="0" shrinkToFit="0" vertical="bottom" wrapText="0"/>
    </xf>
    <xf borderId="1" fillId="7" fontId="8" numFmtId="0" xfId="0" applyAlignment="1" applyBorder="1" applyFill="1" applyFont="1">
      <alignment horizontal="center" shrinkToFit="0" vertical="bottom" wrapText="0"/>
    </xf>
    <xf borderId="1" fillId="7" fontId="2" numFmtId="0" xfId="0" applyAlignment="1" applyBorder="1" applyFont="1">
      <alignment horizontal="center" shrinkToFit="0" vertical="bottom" wrapText="0"/>
    </xf>
    <xf borderId="1" fillId="8" fontId="2" numFmtId="0" xfId="0" applyAlignment="1" applyBorder="1" applyFill="1" applyFont="1">
      <alignment horizontal="center" shrinkToFit="0" vertical="bottom" wrapText="0"/>
    </xf>
    <xf borderId="1" fillId="8" fontId="2" numFmtId="0" xfId="0" applyAlignment="1" applyBorder="1" applyFont="1">
      <alignment shrinkToFit="0" vertical="bottom" wrapText="0"/>
    </xf>
    <xf borderId="1" fillId="7" fontId="2" numFmtId="0" xfId="0" applyAlignment="1" applyBorder="1" applyFont="1">
      <alignment shrinkToFit="0" vertical="bottom" wrapText="0"/>
    </xf>
    <xf borderId="1" fillId="9" fontId="2" numFmtId="0" xfId="0" applyAlignment="1" applyBorder="1" applyFill="1" applyFont="1">
      <alignment horizontal="center" shrinkToFit="0" vertical="bottom" wrapText="0"/>
    </xf>
    <xf borderId="1" fillId="10" fontId="4" numFmtId="0" xfId="0" applyAlignment="1" applyBorder="1" applyFill="1" applyFont="1">
      <alignment horizontal="center" shrinkToFit="0" vertical="bottom" wrapText="0"/>
    </xf>
    <xf borderId="1" fillId="9" fontId="2" numFmtId="0" xfId="0" applyAlignment="1" applyBorder="1" applyFont="1">
      <alignment shrinkToFit="0" vertical="bottom" wrapText="0"/>
    </xf>
    <xf borderId="1" fillId="10" fontId="4" numFmtId="0" xfId="0" applyAlignment="1" applyBorder="1" applyFont="1">
      <alignment shrinkToFit="0" vertical="bottom" wrapText="0"/>
    </xf>
    <xf borderId="0" fillId="11" fontId="2" numFmtId="0" xfId="0" applyAlignment="1" applyFill="1" applyFont="1">
      <alignment horizontal="center" shrinkToFit="0" vertical="bottom" wrapText="0"/>
    </xf>
    <xf borderId="0" fillId="11" fontId="3" numFmtId="0" xfId="0" applyFont="1"/>
    <xf borderId="0" fillId="11" fontId="6" numFmtId="0" xfId="0" applyAlignment="1" applyFont="1">
      <alignment shrinkToFit="0" vertical="bottom" wrapText="0"/>
    </xf>
    <xf borderId="0" fillId="0" fontId="2" numFmtId="165" xfId="0" applyAlignment="1" applyFont="1" applyNumberFormat="1">
      <alignment horizontal="center" shrinkToFit="0" vertical="bottom" wrapText="0"/>
    </xf>
    <xf borderId="1" fillId="8" fontId="4" numFmtId="0" xfId="0" applyAlignment="1" applyBorder="1" applyFont="1">
      <alignment horizontal="center" shrinkToFit="0" vertical="bottom" wrapText="0"/>
    </xf>
    <xf borderId="1" fillId="8" fontId="4" numFmtId="0" xfId="0" applyAlignment="1" applyBorder="1" applyFont="1">
      <alignment shrinkToFit="0" vertical="bottom" wrapText="0"/>
    </xf>
    <xf borderId="0" fillId="0" fontId="2" numFmtId="2" xfId="0" applyAlignment="1" applyFont="1" applyNumberFormat="1">
      <alignment shrinkToFit="0" vertical="bottom" wrapText="0"/>
    </xf>
    <xf borderId="0" fillId="0" fontId="2" numFmtId="2" xfId="0" applyAlignment="1" applyFont="1" applyNumberFormat="1">
      <alignment horizontal="center" shrinkToFit="0" vertical="bottom" wrapText="0"/>
    </xf>
    <xf borderId="0" fillId="0" fontId="6" numFmtId="0" xfId="0" applyAlignment="1" applyFont="1">
      <alignment shrinkToFit="0" vertical="bottom" wrapText="0"/>
    </xf>
    <xf borderId="0" fillId="0" fontId="2" numFmtId="49" xfId="0" applyAlignment="1" applyFont="1" applyNumberFormat="1">
      <alignment shrinkToFit="0" vertical="bottom" wrapText="0"/>
    </xf>
    <xf borderId="2" fillId="12" fontId="9" numFmtId="0" xfId="0" applyAlignment="1" applyBorder="1" applyFill="1" applyFont="1">
      <alignment shrinkToFit="0" vertical="bottom" wrapText="0"/>
    </xf>
    <xf borderId="1" fillId="12" fontId="9" numFmtId="0" xfId="0" applyAlignment="1" applyBorder="1" applyFont="1">
      <alignment shrinkToFit="0" vertical="bottom" wrapText="0"/>
    </xf>
    <xf borderId="0" fillId="0" fontId="2" numFmtId="0" xfId="0" applyAlignment="1" applyFont="1">
      <alignment shrinkToFit="0" vertical="bottom" wrapText="0"/>
    </xf>
    <xf borderId="0" fillId="0" fontId="2" numFmtId="166" xfId="0" applyAlignment="1" applyFont="1" applyNumberFormat="1">
      <alignment shrinkToFit="0" vertical="bottom" wrapText="0"/>
    </xf>
    <xf borderId="0" fillId="0" fontId="2" numFmtId="166" xfId="0" applyAlignment="1" applyFont="1" applyNumberFormat="1">
      <alignment horizontal="center" shrinkToFit="0" vertical="bottom" wrapText="0"/>
    </xf>
    <xf borderId="0" fillId="0" fontId="4" numFmtId="166" xfId="0" applyAlignment="1" applyFont="1" applyNumberFormat="1">
      <alignment horizontal="center" shrinkToFit="0" vertical="bottom" wrapText="0"/>
    </xf>
    <xf borderId="0" fillId="13" fontId="3" numFmtId="0" xfId="0" applyAlignment="1" applyFill="1" applyFont="1">
      <alignment readingOrder="0"/>
    </xf>
    <xf borderId="0" fillId="14" fontId="3" numFmtId="0" xfId="0" applyAlignment="1" applyFill="1" applyFont="1">
      <alignment readingOrder="0"/>
    </xf>
    <xf borderId="0" fillId="15" fontId="3" numFmtId="0" xfId="0" applyAlignment="1" applyFill="1" applyFont="1">
      <alignment readingOrder="0"/>
    </xf>
    <xf borderId="0" fillId="16" fontId="3" numFmtId="0" xfId="0" applyAlignment="1" applyFill="1" applyFont="1">
      <alignment readingOrder="0"/>
    </xf>
    <xf borderId="0" fillId="17" fontId="3" numFmtId="0" xfId="0" applyAlignment="1" applyFill="1" applyFont="1">
      <alignment readingOrder="0"/>
    </xf>
    <xf borderId="0" fillId="18" fontId="3" numFmtId="0" xfId="0" applyAlignment="1" applyFill="1" applyFont="1">
      <alignment readingOrder="0"/>
    </xf>
    <xf borderId="1" fillId="16" fontId="2" numFmtId="0" xfId="0" applyAlignment="1" applyBorder="1" applyFont="1">
      <alignment shrinkToFit="0" vertical="bottom" wrapText="0"/>
    </xf>
    <xf borderId="0" fillId="0" fontId="4" numFmtId="0" xfId="0" applyAlignment="1" applyFont="1">
      <alignment shrinkToFit="0" vertical="bottom" wrapText="0"/>
    </xf>
    <xf borderId="1" fillId="5" fontId="2" numFmtId="0" xfId="0" applyAlignment="1" applyBorder="1" applyFont="1">
      <alignment shrinkToFit="0" vertical="bottom" wrapText="0"/>
    </xf>
    <xf borderId="1" fillId="16" fontId="4" numFmtId="0" xfId="0" applyAlignment="1" applyBorder="1" applyFont="1">
      <alignment shrinkToFit="0" vertical="bottom" wrapText="0"/>
    </xf>
    <xf borderId="0" fillId="16" fontId="3" numFmtId="0" xfId="0" applyFont="1"/>
    <xf borderId="0" fillId="12" fontId="10" numFmtId="0" xfId="0" applyAlignment="1" applyFont="1">
      <alignment readingOrder="0"/>
    </xf>
    <xf borderId="1" fillId="19" fontId="2" numFmtId="0" xfId="0" applyAlignment="1" applyBorder="1" applyFill="1" applyFont="1">
      <alignment shrinkToFit="0" vertical="bottom" wrapText="0"/>
    </xf>
    <xf borderId="1" fillId="19" fontId="2" numFmtId="0" xfId="0" applyAlignment="1" applyBorder="1" applyFont="1">
      <alignment readingOrder="0" shrinkToFit="0" vertical="bottom" wrapText="0"/>
    </xf>
    <xf borderId="0" fillId="18" fontId="3" numFmtId="0" xfId="0" applyFont="1"/>
    <xf borderId="1" fillId="18" fontId="2" numFmtId="0" xfId="0" applyAlignment="1" applyBorder="1" applyFont="1">
      <alignment shrinkToFit="0" vertical="bottom" wrapText="0"/>
    </xf>
    <xf borderId="0" fillId="16" fontId="6" numFmtId="0" xfId="0" applyAlignment="1" applyFont="1">
      <alignment shrinkToFit="0" vertical="bottom" wrapText="0"/>
    </xf>
    <xf borderId="1" fillId="20" fontId="2" numFmtId="0" xfId="0" applyAlignment="1" applyBorder="1" applyFill="1" applyFont="1">
      <alignment shrinkToFit="0" vertical="bottom" wrapText="0"/>
    </xf>
    <xf borderId="0" fillId="0" fontId="2" numFmtId="165" xfId="0" applyAlignment="1" applyFont="1" applyNumberFormat="1">
      <alignment shrinkToFit="0" vertical="bottom" wrapText="0"/>
    </xf>
    <xf borderId="0" fillId="0" fontId="2" numFmtId="167" xfId="0" applyAlignment="1" applyFont="1" applyNumberFormat="1">
      <alignment shrinkToFit="0" vertical="bottom" wrapText="0"/>
    </xf>
    <xf borderId="1" fillId="12" fontId="9" numFmtId="0" xfId="0" applyAlignment="1" applyBorder="1" applyFont="1">
      <alignment readingOrder="0" shrinkToFit="0" vertical="bottom" wrapText="0"/>
    </xf>
    <xf borderId="5" fillId="5" fontId="2" numFmtId="0" xfId="0" applyAlignment="1" applyBorder="1" applyFont="1">
      <alignment shrinkToFit="0" vertical="bottom" wrapText="0"/>
    </xf>
    <xf borderId="5" fillId="0" fontId="2" numFmtId="0" xfId="0" applyAlignment="1" applyBorder="1" applyFont="1">
      <alignment shrinkToFit="0" vertical="bottom" wrapText="0"/>
    </xf>
    <xf borderId="5" fillId="0" fontId="6" numFmtId="0" xfId="0" applyAlignment="1" applyBorder="1" applyFont="1">
      <alignment shrinkToFit="0" vertical="bottom" wrapText="0"/>
    </xf>
    <xf borderId="0" fillId="0" fontId="3" numFmtId="168" xfId="0" applyAlignment="1" applyFont="1" applyNumberFormat="1">
      <alignment readingOrder="0"/>
    </xf>
    <xf borderId="0" fillId="0" fontId="3" numFmtId="169" xfId="0" applyAlignment="1" applyFont="1" applyNumberFormat="1">
      <alignment readingOrder="0"/>
    </xf>
    <xf borderId="0" fillId="0" fontId="2" numFmtId="170" xfId="0" applyAlignment="1" applyFont="1" applyNumberFormat="1">
      <alignment shrinkToFit="0" vertical="bottom" wrapText="0"/>
    </xf>
    <xf borderId="0" fillId="3" fontId="3" numFmtId="0" xfId="0" applyFont="1"/>
    <xf borderId="0" fillId="11" fontId="4" numFmtId="0" xfId="0" applyAlignment="1" applyFont="1">
      <alignment shrinkToFit="0" vertical="bottom" wrapText="0"/>
    </xf>
    <xf borderId="0" fillId="3" fontId="4" numFmtId="0" xfId="0" applyAlignment="1" applyFont="1">
      <alignment shrinkToFit="0" vertical="bottom" wrapText="0"/>
    </xf>
    <xf borderId="0" fillId="21" fontId="4" numFmtId="0" xfId="0" applyAlignment="1" applyFill="1" applyFont="1">
      <alignment shrinkToFit="0" vertical="bottom" wrapText="0"/>
    </xf>
    <xf borderId="0" fillId="0" fontId="3" numFmtId="170" xfId="0" applyFont="1" applyNumberFormat="1"/>
    <xf borderId="0" fillId="0" fontId="2" numFmtId="170" xfId="0" applyAlignment="1" applyFont="1" applyNumberFormat="1">
      <alignment shrinkToFit="0" vertical="bottom" wrapText="0"/>
    </xf>
    <xf borderId="0" fillId="0" fontId="2" numFmtId="170" xfId="0" applyAlignment="1" applyFont="1" applyNumberFormat="1">
      <alignment readingOrder="0" shrinkToFit="0" vertical="bottom" wrapText="0"/>
    </xf>
    <xf borderId="0" fillId="0" fontId="2" numFmtId="0" xfId="0" applyAlignment="1" applyFont="1">
      <alignment shrinkToFit="0" vertical="bottom" wrapText="0"/>
    </xf>
    <xf borderId="0" fillId="0" fontId="4" numFmtId="2" xfId="0" applyAlignment="1" applyFont="1" applyNumberFormat="1">
      <alignment shrinkToFit="0" vertical="bottom" wrapText="0"/>
    </xf>
    <xf borderId="1" fillId="2" fontId="2" numFmtId="0" xfId="0" applyAlignment="1" applyBorder="1" applyFont="1">
      <alignment shrinkToFit="0" vertical="bottom" wrapText="0"/>
    </xf>
    <xf borderId="1" fillId="22" fontId="2" numFmtId="0" xfId="0" applyAlignment="1" applyBorder="1" applyFill="1" applyFont="1">
      <alignment shrinkToFit="0" vertical="bottom" wrapText="0"/>
    </xf>
    <xf borderId="1" fillId="23" fontId="2" numFmtId="0" xfId="0" applyAlignment="1" applyBorder="1" applyFill="1" applyFont="1">
      <alignment shrinkToFit="0" vertical="bottom" wrapText="0"/>
    </xf>
    <xf borderId="0" fillId="24" fontId="3" numFmtId="0" xfId="0" applyAlignment="1" applyFill="1" applyFont="1">
      <alignment readingOrder="0"/>
    </xf>
    <xf borderId="0" fillId="24" fontId="3" numFmtId="0" xfId="0" applyFont="1"/>
    <xf borderId="0" fillId="0" fontId="11" numFmtId="0" xfId="0" applyFont="1"/>
    <xf borderId="0" fillId="0" fontId="11" numFmtId="169" xfId="0" applyAlignment="1" applyFont="1" applyNumberFormat="1">
      <alignment readingOrder="0"/>
    </xf>
    <xf borderId="0" fillId="0" fontId="11" numFmtId="0" xfId="0" applyAlignment="1" applyFont="1">
      <alignment readingOrder="0"/>
    </xf>
    <xf borderId="0" fillId="24" fontId="11" numFmtId="0" xfId="0" applyAlignment="1" applyFont="1">
      <alignment readingOrder="0"/>
    </xf>
    <xf borderId="0" fillId="24" fontId="11" numFmtId="0" xfId="0" applyFont="1"/>
    <xf borderId="0" fillId="3" fontId="11" numFmtId="0" xfId="0" applyAlignment="1" applyFont="1">
      <alignment readingOrder="0"/>
    </xf>
    <xf borderId="0" fillId="3" fontId="11" numFmtId="0" xfId="0" applyFont="1"/>
    <xf borderId="0" fillId="11" fontId="11" numFmtId="0" xfId="0" applyAlignment="1" applyFont="1">
      <alignment readingOrder="0"/>
    </xf>
    <xf borderId="0" fillId="21" fontId="3" numFmtId="0" xfId="0" applyAlignment="1" applyFont="1">
      <alignment readingOrder="0"/>
    </xf>
    <xf borderId="6" fillId="24" fontId="3" numFmtId="0" xfId="0" applyAlignment="1" applyBorder="1" applyFont="1">
      <alignment horizontal="center" readingOrder="0"/>
    </xf>
    <xf borderId="6" fillId="24" fontId="8" numFmtId="0" xfId="0" applyAlignment="1" applyBorder="1" applyFont="1">
      <alignment horizontal="center" shrinkToFit="0" vertical="bottom" wrapText="0"/>
    </xf>
    <xf borderId="0" fillId="24" fontId="3" numFmtId="0" xfId="0" applyAlignment="1" applyFont="1">
      <alignment horizontal="center"/>
    </xf>
    <xf borderId="6" fillId="24" fontId="8" numFmtId="0" xfId="0" applyAlignment="1" applyBorder="1" applyFont="1">
      <alignment horizontal="center" readingOrder="0" shrinkToFit="0" vertical="bottom" wrapText="0"/>
    </xf>
    <xf borderId="6" fillId="11" fontId="8" numFmtId="0" xfId="0" applyAlignment="1" applyBorder="1" applyFont="1">
      <alignment horizontal="center" readingOrder="0" shrinkToFit="0" vertical="bottom" wrapText="0"/>
    </xf>
    <xf borderId="6" fillId="24" fontId="3" numFmtId="0" xfId="0" applyAlignment="1" applyBorder="1" applyFont="1">
      <alignment horizontal="center"/>
    </xf>
    <xf borderId="0" fillId="3" fontId="3" numFmtId="0" xfId="0" applyAlignment="1" applyFont="1">
      <alignment readingOrder="0"/>
    </xf>
    <xf borderId="0" fillId="24" fontId="12" numFmtId="0" xfId="0" applyAlignment="1" applyFont="1">
      <alignment readingOrder="0"/>
    </xf>
    <xf borderId="0" fillId="25" fontId="11" numFmtId="0" xfId="0" applyAlignment="1" applyFill="1" applyFont="1">
      <alignment readingOrder="0"/>
    </xf>
    <xf borderId="0" fillId="25" fontId="11" numFmtId="0" xfId="0" applyFont="1"/>
    <xf borderId="0" fillId="25" fontId="12" numFmtId="0" xfId="0" applyAlignment="1" applyFont="1">
      <alignment readingOrder="0"/>
    </xf>
    <xf borderId="0" fillId="18" fontId="11" numFmtId="0" xfId="0" applyAlignment="1" applyFont="1">
      <alignment readingOrder="0"/>
    </xf>
    <xf borderId="0" fillId="26" fontId="11" numFmtId="0" xfId="0" applyAlignment="1" applyFill="1" applyFont="1">
      <alignment readingOrder="0"/>
    </xf>
    <xf borderId="0" fillId="0" fontId="13" numFmtId="0" xfId="0" applyAlignment="1" applyFont="1">
      <alignment readingOrder="0"/>
    </xf>
    <xf borderId="0" fillId="12" fontId="9" numFmtId="0" xfId="0" applyAlignment="1" applyFont="1">
      <alignment readingOrder="0" shrinkToFit="0" vertical="bottom" wrapText="0"/>
    </xf>
    <xf borderId="0" fillId="26" fontId="3" numFmtId="0" xfId="0" applyAlignment="1" applyFont="1">
      <alignment readingOrder="0"/>
    </xf>
    <xf borderId="0" fillId="12" fontId="9" numFmtId="0" xfId="0" applyAlignment="1" applyFont="1">
      <alignment shrinkToFit="0" vertical="bottom" wrapText="0"/>
    </xf>
    <xf borderId="0" fillId="12" fontId="14" numFmtId="0" xfId="0" applyAlignment="1" applyFont="1">
      <alignment readingOrder="0"/>
    </xf>
    <xf borderId="0" fillId="27" fontId="11" numFmtId="0" xfId="0" applyAlignment="1" applyFill="1" applyFont="1">
      <alignment readingOrder="0"/>
    </xf>
    <xf borderId="0" fillId="18" fontId="11" numFmtId="169" xfId="0" applyAlignment="1" applyFont="1" applyNumberFormat="1">
      <alignment readingOrder="0"/>
    </xf>
    <xf borderId="0" fillId="28" fontId="11" numFmtId="0" xfId="0" applyAlignment="1" applyFill="1" applyFont="1">
      <alignment readingOrder="0"/>
    </xf>
    <xf borderId="0" fillId="29" fontId="11" numFmtId="0" xfId="0" applyAlignment="1" applyFill="1" applyFont="1">
      <alignment readingOrder="0"/>
    </xf>
    <xf borderId="0" fillId="26" fontId="11" numFmtId="0" xfId="0" applyFont="1"/>
    <xf borderId="0" fillId="0" fontId="2" numFmtId="0" xfId="0" applyAlignment="1" applyFont="1">
      <alignment horizontal="center" shrinkToFit="0" vertical="bottom" wrapText="1"/>
    </xf>
    <xf borderId="0" fillId="0" fontId="2" numFmtId="0" xfId="0" applyAlignment="1" applyFont="1">
      <alignment horizontal="center" readingOrder="0" shrinkToFit="0" vertical="bottom" wrapText="1"/>
    </xf>
    <xf borderId="0" fillId="30" fontId="2" numFmtId="0" xfId="0" applyAlignment="1" applyFill="1" applyFont="1">
      <alignment horizontal="center" readingOrder="0" shrinkToFit="0" vertical="bottom" wrapText="1"/>
    </xf>
    <xf borderId="0" fillId="0" fontId="2" numFmtId="0" xfId="0" applyAlignment="1" applyFont="1">
      <alignment horizontal="center" readingOrder="0" shrinkToFit="0" vertical="bottom" wrapText="0"/>
    </xf>
    <xf borderId="0" fillId="30" fontId="2" numFmtId="0" xfId="0" applyAlignment="1" applyFont="1">
      <alignment horizontal="center" readingOrder="0" shrinkToFit="0" vertical="bottom" wrapText="0"/>
    </xf>
    <xf borderId="0" fillId="11" fontId="11" numFmtId="0" xfId="0" applyFont="1"/>
    <xf borderId="0" fillId="0" fontId="2" numFmtId="0" xfId="0" applyAlignment="1" applyFont="1">
      <alignment horizontal="center"/>
    </xf>
    <xf borderId="0" fillId="0" fontId="2" numFmtId="0" xfId="0" applyAlignment="1" applyFont="1">
      <alignment horizontal="center" readingOrder="0"/>
    </xf>
    <xf borderId="0" fillId="30" fontId="2" numFmtId="0" xfId="0" applyAlignment="1" applyFont="1">
      <alignment horizontal="center" readingOrder="0"/>
    </xf>
    <xf borderId="0" fillId="31" fontId="3" numFmtId="0" xfId="0" applyFill="1" applyFont="1"/>
    <xf borderId="0" fillId="31" fontId="9" numFmtId="0" xfId="0" applyAlignment="1" applyFont="1">
      <alignment readingOrder="0" shrinkToFit="0" vertical="bottom" wrapText="0"/>
    </xf>
    <xf borderId="0" fillId="0" fontId="3" numFmtId="0" xfId="0" applyAlignment="1" applyFont="1">
      <alignment horizontal="center" readingOrder="0"/>
    </xf>
    <xf borderId="0" fillId="31" fontId="3" numFmtId="0" xfId="0" applyAlignment="1" applyFont="1">
      <alignment horizontal="center" readingOrder="0"/>
    </xf>
    <xf borderId="0" fillId="0" fontId="8" numFmtId="0" xfId="0" applyAlignment="1" applyFont="1">
      <alignment horizontal="center" shrinkToFit="0" vertical="bottom" wrapText="0"/>
    </xf>
    <xf borderId="0" fillId="0" fontId="8" numFmtId="0" xfId="0" applyAlignment="1" applyFont="1">
      <alignment horizontal="center" readingOrder="0" shrinkToFit="0" vertical="bottom" wrapText="0"/>
    </xf>
    <xf borderId="0" fillId="31" fontId="3" numFmtId="0" xfId="0" applyAlignment="1" applyFont="1">
      <alignment horizontal="center"/>
    </xf>
    <xf borderId="0" fillId="31" fontId="3" numFmtId="0" xfId="0" applyAlignment="1" applyFont="1">
      <alignment readingOrder="0"/>
    </xf>
    <xf borderId="0" fillId="30" fontId="15" numFmtId="0" xfId="0" applyAlignment="1" applyFont="1">
      <alignment horizontal="center" readingOrder="0" shrinkToFit="0" vertical="bottom" wrapText="1"/>
    </xf>
    <xf borderId="0" fillId="0" fontId="15" numFmtId="0" xfId="0" applyAlignment="1" applyFont="1">
      <alignment horizontal="center" readingOrder="0" shrinkToFit="0" vertical="bottom" wrapText="1"/>
    </xf>
    <xf borderId="0" fillId="0" fontId="15" numFmtId="0" xfId="0" applyAlignment="1" applyFont="1">
      <alignment horizontal="center" readingOrder="0" shrinkToFit="0" vertical="bottom" wrapText="0"/>
    </xf>
    <xf borderId="0" fillId="30" fontId="15" numFmtId="0" xfId="0" applyAlignment="1" applyFont="1">
      <alignment horizontal="center"/>
    </xf>
    <xf borderId="0" fillId="0" fontId="15" numFmtId="0" xfId="0" applyAlignment="1" applyFont="1">
      <alignment horizontal="center" readingOrder="0"/>
    </xf>
    <xf borderId="0" fillId="30" fontId="15" numFmtId="0" xfId="0" applyAlignment="1" applyFont="1">
      <alignment horizontal="center" readingOrder="0"/>
    </xf>
    <xf borderId="0" fillId="12" fontId="15" numFmtId="0" xfId="0" applyAlignment="1" applyFont="1">
      <alignment horizontal="center" readingOrder="0"/>
    </xf>
    <xf borderId="0" fillId="0" fontId="15" numFmtId="0" xfId="0" applyAlignment="1" applyFont="1">
      <alignment horizontal="center"/>
    </xf>
    <xf borderId="0" fillId="30" fontId="15" numFmtId="0" xfId="0" applyAlignment="1" applyFont="1">
      <alignment horizontal="center" shrinkToFit="0" vertical="bottom" wrapText="0"/>
    </xf>
    <xf borderId="0" fillId="0" fontId="15" numFmtId="0" xfId="0" applyAlignment="1" applyFont="1">
      <alignment horizontal="center" shrinkToFit="0" vertical="bottom" wrapText="0"/>
    </xf>
    <xf borderId="0" fillId="30" fontId="15" numFmtId="0" xfId="0" applyAlignment="1" applyFont="1">
      <alignment horizontal="center" readingOrder="0" shrinkToFit="0" vertical="bottom" wrapText="0"/>
    </xf>
    <xf borderId="0" fillId="12" fontId="15" numFmtId="0" xfId="0" applyAlignment="1" applyFont="1">
      <alignment horizontal="center"/>
    </xf>
    <xf borderId="0" fillId="0" fontId="11" numFmtId="0" xfId="0" applyAlignment="1" applyFont="1">
      <alignment horizontal="center" readingOrder="0"/>
    </xf>
    <xf borderId="0" fillId="12" fontId="11" numFmtId="0" xfId="0" applyFont="1"/>
    <xf borderId="0" fillId="0" fontId="16" numFmtId="0" xfId="0" applyAlignment="1" applyFont="1">
      <alignment horizontal="center" shrinkToFit="0" vertical="bottom" wrapText="0"/>
    </xf>
    <xf borderId="0" fillId="24" fontId="11" numFmtId="0" xfId="0" applyAlignment="1" applyFont="1">
      <alignment horizontal="center"/>
    </xf>
    <xf borderId="0" fillId="0" fontId="16" numFmtId="0" xfId="0" applyAlignment="1" applyFont="1">
      <alignment horizontal="center" readingOrder="0" shrinkToFit="0" vertical="bottom" wrapText="0"/>
    </xf>
    <xf borderId="0" fillId="12" fontId="15" numFmtId="0" xfId="0" applyAlignment="1" applyFont="1">
      <alignment horizontal="center" shrinkToFit="0" vertical="bottom" wrapText="0"/>
    </xf>
    <xf borderId="0" fillId="21" fontId="11" numFmtId="0" xfId="0" applyAlignment="1" applyFont="1">
      <alignment readingOrder="0"/>
    </xf>
    <xf borderId="0" fillId="21" fontId="11" numFmtId="0" xfId="0" applyFont="1"/>
    <xf borderId="0" fillId="18" fontId="11" numFmtId="171" xfId="0" applyAlignment="1" applyFont="1" applyNumberFormat="1">
      <alignment readingOrder="0"/>
    </xf>
    <xf borderId="0" fillId="30" fontId="3" numFmtId="0" xfId="0" applyAlignment="1" applyFont="1">
      <alignment readingOrder="0"/>
    </xf>
    <xf borderId="0" fillId="18" fontId="3" numFmtId="169" xfId="0" applyAlignment="1" applyFont="1" applyNumberFormat="1">
      <alignment readingOrder="0"/>
    </xf>
    <xf borderId="0" fillId="18" fontId="1" numFmtId="0" xfId="0" applyAlignment="1" applyFont="1">
      <alignment readingOrder="0"/>
    </xf>
    <xf borderId="1" fillId="32" fontId="2" numFmtId="0" xfId="0" applyAlignment="1" applyBorder="1" applyFill="1" applyFont="1">
      <alignment horizontal="center" shrinkToFit="0" vertical="bottom" wrapText="1"/>
    </xf>
    <xf borderId="1" fillId="12" fontId="9" numFmtId="0" xfId="0" applyAlignment="1" applyBorder="1" applyFont="1">
      <alignment horizontal="center" shrinkToFit="0" vertical="bottom" wrapText="0"/>
    </xf>
    <xf borderId="0" fillId="0" fontId="2" numFmtId="167" xfId="0" applyAlignment="1" applyFont="1" applyNumberFormat="1">
      <alignment horizontal="center" shrinkToFit="0" vertical="bottom" wrapText="0"/>
    </xf>
    <xf borderId="0" fillId="0" fontId="4" numFmtId="0" xfId="0" applyAlignment="1" applyFont="1">
      <alignment horizontal="center" shrinkToFit="0" vertical="bottom" wrapText="0"/>
    </xf>
    <xf borderId="7" fillId="0" fontId="2" numFmtId="0" xfId="0" applyAlignment="1" applyBorder="1" applyFont="1">
      <alignment horizontal="center" shrinkToFit="0" vertical="bottom" wrapText="0"/>
    </xf>
    <xf borderId="7" fillId="0" fontId="4" numFmtId="0" xfId="0" applyAlignment="1" applyBorder="1" applyFont="1">
      <alignment horizontal="center" shrinkToFit="0" vertical="bottom" wrapText="0"/>
    </xf>
    <xf borderId="1" fillId="33" fontId="2" numFmtId="0" xfId="0" applyAlignment="1" applyBorder="1" applyFill="1" applyFont="1">
      <alignment horizontal="center" shrinkToFit="0" vertical="bottom" wrapText="0"/>
    </xf>
    <xf borderId="1" fillId="19" fontId="2" numFmtId="0" xfId="0" applyAlignment="1" applyBorder="1" applyFont="1">
      <alignment horizontal="center" shrinkToFit="0" vertical="bottom" wrapText="0"/>
    </xf>
    <xf borderId="0" fillId="0" fontId="4" numFmtId="49" xfId="0" applyAlignment="1" applyFont="1" applyNumberFormat="1">
      <alignment horizontal="center" shrinkToFit="0" vertical="bottom" wrapText="0"/>
    </xf>
    <xf borderId="7" fillId="0" fontId="4" numFmtId="49" xfId="0" applyAlignment="1" applyBorder="1" applyFont="1" applyNumberFormat="1">
      <alignment horizontal="center" shrinkToFit="0" vertical="bottom" wrapText="0"/>
    </xf>
    <xf borderId="8" fillId="0" fontId="2" numFmtId="0" xfId="0" applyAlignment="1" applyBorder="1" applyFont="1">
      <alignment shrinkToFit="0" vertical="bottom" wrapText="0"/>
    </xf>
    <xf borderId="9" fillId="0" fontId="2" numFmtId="0" xfId="0" applyAlignment="1" applyBorder="1" applyFont="1">
      <alignment shrinkToFit="0" vertical="bottom" wrapText="0"/>
    </xf>
    <xf borderId="10" fillId="0" fontId="2" numFmtId="0" xfId="0" applyAlignment="1" applyBorder="1" applyFont="1">
      <alignment shrinkToFit="0" vertical="bottom" wrapText="0"/>
    </xf>
    <xf borderId="0" fillId="0" fontId="4" numFmtId="49" xfId="0" applyAlignment="1" applyFont="1" applyNumberFormat="1">
      <alignment shrinkToFit="0" vertical="bottom" wrapText="0"/>
    </xf>
    <xf borderId="11" fillId="0" fontId="4" numFmtId="49" xfId="0" applyAlignment="1" applyBorder="1" applyFont="1" applyNumberFormat="1">
      <alignment shrinkToFit="0" vertical="bottom" wrapText="0"/>
    </xf>
    <xf borderId="12" fillId="0" fontId="4" numFmtId="49" xfId="0" applyAlignment="1" applyBorder="1" applyFont="1" applyNumberFormat="1">
      <alignment shrinkToFit="0" vertical="bottom" wrapText="0"/>
    </xf>
    <xf borderId="0" fillId="0" fontId="3" numFmtId="14" xfId="0" applyFont="1" applyNumberFormat="1"/>
    <xf borderId="1" fillId="3" fontId="6" numFmtId="0" xfId="0" applyAlignment="1" applyBorder="1" applyFont="1">
      <alignment shrinkToFit="0" vertical="bottom" wrapText="0"/>
    </xf>
    <xf borderId="13" fillId="3" fontId="6" numFmtId="0" xfId="0" applyAlignment="1" applyBorder="1" applyFont="1">
      <alignment shrinkToFit="0" vertical="bottom" wrapText="0"/>
    </xf>
    <xf borderId="14" fillId="3" fontId="6" numFmtId="0" xfId="0" applyAlignment="1" applyBorder="1" applyFont="1">
      <alignment shrinkToFit="0" vertical="bottom" wrapText="0"/>
    </xf>
    <xf borderId="11" fillId="0" fontId="6" numFmtId="0" xfId="0" applyAlignment="1" applyBorder="1" applyFont="1">
      <alignment shrinkToFit="0" vertical="bottom" wrapText="0"/>
    </xf>
    <xf borderId="12" fillId="0" fontId="6" numFmtId="0" xfId="0" applyAlignment="1" applyBorder="1" applyFont="1">
      <alignment shrinkToFit="0" vertical="bottom" wrapText="0"/>
    </xf>
    <xf borderId="0" fillId="0" fontId="4" numFmtId="167" xfId="0" applyAlignment="1" applyFont="1" applyNumberFormat="1">
      <alignment shrinkToFit="0" vertical="bottom" wrapText="0"/>
    </xf>
    <xf borderId="11" fillId="0" fontId="4" numFmtId="167" xfId="0" applyAlignment="1" applyBorder="1" applyFont="1" applyNumberFormat="1">
      <alignment shrinkToFit="0" vertical="bottom" wrapText="0"/>
    </xf>
    <xf borderId="12" fillId="0" fontId="4" numFmtId="167" xfId="0" applyAlignment="1" applyBorder="1" applyFont="1" applyNumberFormat="1">
      <alignment shrinkToFit="0" vertical="bottom" wrapText="0"/>
    </xf>
    <xf borderId="15" fillId="0" fontId="6" numFmtId="0" xfId="0" applyAlignment="1" applyBorder="1" applyFont="1">
      <alignment shrinkToFit="0" vertical="bottom" wrapText="0"/>
    </xf>
    <xf borderId="16" fillId="0" fontId="6" numFmtId="0" xfId="0" applyAlignment="1" applyBorder="1" applyFont="1">
      <alignment shrinkToFit="0" vertical="bottom" wrapText="0"/>
    </xf>
    <xf borderId="17" fillId="0" fontId="6" numFmtId="0" xfId="0" applyAlignment="1" applyBorder="1" applyFont="1">
      <alignment shrinkToFit="0" vertical="bottom" wrapText="0"/>
    </xf>
    <xf borderId="1" fillId="19" fontId="4" numFmtId="0" xfId="0" applyAlignment="1" applyBorder="1" applyFont="1">
      <alignment shrinkToFit="0" vertical="bottom" wrapText="0"/>
    </xf>
    <xf borderId="0" fillId="0" fontId="17" numFmtId="0" xfId="0" applyAlignment="1" applyFont="1">
      <alignment shrinkToFit="0" vertical="bottom" wrapText="1"/>
    </xf>
    <xf borderId="0" fillId="0" fontId="18" numFmtId="0" xfId="0" applyAlignment="1" applyFont="1">
      <alignment shrinkToFit="0" vertical="bottom" wrapText="1"/>
    </xf>
  </cellXfs>
  <cellStyles count="1">
    <cellStyle xfId="0" name="Normal" builtinId="0"/>
  </cellStyles>
  <dxfs count="6">
    <dxf>
      <font/>
      <fill>
        <patternFill patternType="solid">
          <fgColor rgb="FFB7E1CD"/>
          <bgColor rgb="FFB7E1CD"/>
        </patternFill>
      </fill>
      <border/>
    </dxf>
    <dxf>
      <font>
        <name val="Arial"/>
      </font>
      <fill>
        <patternFill patternType="solid">
          <fgColor rgb="FFFFFFCC"/>
          <bgColor rgb="FFFFFFCC"/>
        </patternFill>
      </fill>
      <border/>
    </dxf>
    <dxf>
      <font>
        <name val="Arial"/>
      </font>
      <fill>
        <patternFill patternType="solid">
          <fgColor rgb="FFCFE7F5"/>
          <bgColor rgb="FFCFE7F5"/>
        </patternFill>
      </fill>
      <border/>
    </dxf>
    <dxf>
      <font>
        <name val="Arial"/>
      </font>
      <fill>
        <patternFill patternType="solid">
          <fgColor rgb="FFFFCCFF"/>
          <bgColor rgb="FFFFCCFF"/>
        </patternFill>
      </fill>
      <border/>
    </dxf>
    <dxf>
      <font>
        <name val="Arial"/>
      </font>
      <fill>
        <patternFill patternType="solid">
          <fgColor rgb="FFCCFFCC"/>
          <bgColor rgb="FFCCFFCC"/>
        </patternFill>
      </fill>
      <border/>
    </dxf>
    <dxf>
      <font>
        <name val="Arial"/>
      </font>
      <fill>
        <patternFill patternType="solid">
          <fgColor rgb="FFFFCCCC"/>
          <bgColor rgb="FFFFCCCC"/>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Court</c:v>
          </c:tx>
          <c:spPr>
            <a:ln>
              <a:noFill/>
            </a:ln>
          </c:spPr>
          <c:marker>
            <c:symbol val="circle"/>
            <c:size val="7"/>
            <c:spPr>
              <a:solidFill>
                <a:srgbClr val="C5000B"/>
              </a:solidFill>
              <a:ln cmpd="sng">
                <a:solidFill>
                  <a:srgbClr val="C5000B"/>
                </a:solidFill>
              </a:ln>
            </c:spPr>
          </c:marker>
          <c:xVal>
            <c:numRef>
              <c:f>'DC séance lourde'!$B$16:$AR$16</c:f>
            </c:numRef>
          </c:xVal>
          <c:yVal>
            <c:numRef>
              <c:f>'DC séance lourde'!$B$18:$AR$18</c:f>
              <c:numCache/>
            </c:numRef>
          </c:yVal>
        </c:ser>
        <c:ser>
          <c:idx val="1"/>
          <c:order val="1"/>
          <c:tx>
            <c:v>Moyen/55k</c:v>
          </c:tx>
          <c:spPr>
            <a:ln>
              <a:noFill/>
            </a:ln>
          </c:spPr>
          <c:marker>
            <c:symbol val="circle"/>
            <c:size val="7"/>
            <c:spPr>
              <a:solidFill>
                <a:srgbClr val="FF950E"/>
              </a:solidFill>
              <a:ln cmpd="sng">
                <a:solidFill>
                  <a:srgbClr val="FF950E"/>
                </a:solidFill>
              </a:ln>
            </c:spPr>
          </c:marker>
          <c:xVal>
            <c:numRef>
              <c:f>'DC séance lourde'!$B$16:$AR$16</c:f>
            </c:numRef>
          </c:xVal>
          <c:yVal>
            <c:numRef>
              <c:f>'DC séance lourde'!$B$17:$AR$17</c:f>
              <c:numCache/>
            </c:numRef>
          </c:yVal>
        </c:ser>
        <c:dLbls>
          <c:showLegendKey val="0"/>
          <c:showVal val="0"/>
          <c:showCatName val="0"/>
          <c:showSerName val="0"/>
          <c:showPercent val="0"/>
          <c:showBubbleSize val="0"/>
        </c:dLbls>
        <c:axId val="648433667"/>
        <c:axId val="235008065"/>
      </c:scatterChart>
      <c:valAx>
        <c:axId val="648433667"/>
        <c:scaling>
          <c:orientation val="minMax"/>
          <c:min val="45299.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3360000"/>
          <a:lstStyle/>
          <a:p>
            <a:pPr lvl="0">
              <a:defRPr b="0" i="0" sz="1000">
                <a:solidFill>
                  <a:srgbClr val="000000"/>
                </a:solidFill>
                <a:latin typeface="Arial"/>
              </a:defRPr>
            </a:pPr>
          </a:p>
        </c:txPr>
        <c:crossAx val="235008065"/>
      </c:valAx>
      <c:valAx>
        <c:axId val="235008065"/>
        <c:scaling>
          <c:orientation val="minMax"/>
          <c:max val="74.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648433667"/>
      </c:valAx>
      <c:spPr>
        <a:solidFill>
          <a:srgbClr val="EEEEEE"/>
        </a:solidFill>
      </c:spPr>
    </c:plotArea>
    <c:legend>
      <c:legendPos val="r"/>
      <c:overlay val="0"/>
      <c:txPr>
        <a:bodyPr/>
        <a:lstStyle/>
        <a:p>
          <a:pPr lvl="0">
            <a:defRPr b="0" i="0" sz="1000">
              <a:solidFill>
                <a:srgbClr val="000000"/>
              </a:solidFill>
              <a:latin typeface="Arial"/>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Max1 semaine</c:v>
          </c:tx>
          <c:spPr>
            <a:ln>
              <a:noFill/>
            </a:ln>
          </c:spPr>
          <c:marker>
            <c:symbol val="circle"/>
            <c:size val="7"/>
            <c:spPr>
              <a:solidFill>
                <a:srgbClr val="9900FF"/>
              </a:solidFill>
              <a:ln cmpd="sng">
                <a:solidFill>
                  <a:srgbClr val="9900FF"/>
                </a:solidFill>
              </a:ln>
            </c:spPr>
          </c:marker>
          <c:xVal>
            <c:numRef>
              <c:f>'DC séance lourde'!$B$52:$AR$52</c:f>
            </c:numRef>
          </c:xVal>
          <c:yVal>
            <c:numRef>
              <c:f>'DC séance lourde'!$B$53:$AR$53</c:f>
              <c:numCache/>
            </c:numRef>
          </c:yVal>
        </c:ser>
        <c:ser>
          <c:idx val="1"/>
          <c:order val="1"/>
          <c:tx>
            <c:v>Court</c:v>
          </c:tx>
          <c:spPr>
            <a:ln>
              <a:noFill/>
            </a:ln>
          </c:spPr>
          <c:marker>
            <c:symbol val="circle"/>
            <c:size val="7"/>
            <c:spPr>
              <a:solidFill>
                <a:srgbClr val="C5000B"/>
              </a:solidFill>
              <a:ln cmpd="sng">
                <a:solidFill>
                  <a:srgbClr val="C5000B"/>
                </a:solidFill>
              </a:ln>
            </c:spPr>
          </c:marker>
          <c:xVal>
            <c:numRef>
              <c:f>'DC séance lourde'!$B$52:$AR$52</c:f>
            </c:numRef>
          </c:xVal>
          <c:yVal>
            <c:numRef>
              <c:f>'DC séance lourde'!$B$54:$AR$54</c:f>
              <c:numCache/>
            </c:numRef>
          </c:yVal>
        </c:ser>
        <c:ser>
          <c:idx val="2"/>
          <c:order val="2"/>
          <c:tx>
            <c:v>Moyen/55k</c:v>
          </c:tx>
          <c:spPr>
            <a:ln>
              <a:noFill/>
            </a:ln>
          </c:spPr>
          <c:marker>
            <c:symbol val="circle"/>
            <c:size val="7"/>
            <c:spPr>
              <a:solidFill>
                <a:srgbClr val="FF950E"/>
              </a:solidFill>
              <a:ln cmpd="sng">
                <a:solidFill>
                  <a:srgbClr val="FF950E"/>
                </a:solidFill>
              </a:ln>
            </c:spPr>
          </c:marker>
          <c:xVal>
            <c:numRef>
              <c:f>'DC séance lourde'!$B$52:$AR$52</c:f>
            </c:numRef>
          </c:xVal>
          <c:yVal>
            <c:numRef>
              <c:f>'DC séance lourde'!$B$55:$AR$55</c:f>
              <c:numCache/>
            </c:numRef>
          </c:yVal>
        </c:ser>
        <c:ser>
          <c:idx val="3"/>
          <c:order val="3"/>
          <c:tx>
            <c:v>Long/50k</c:v>
          </c:tx>
          <c:spPr>
            <a:ln>
              <a:noFill/>
            </a:ln>
          </c:spPr>
          <c:marker>
            <c:symbol val="circle"/>
            <c:size val="7"/>
            <c:spPr>
              <a:solidFill>
                <a:srgbClr val="579D1C"/>
              </a:solidFill>
              <a:ln cmpd="sng">
                <a:solidFill>
                  <a:srgbClr val="579D1C"/>
                </a:solidFill>
              </a:ln>
            </c:spPr>
          </c:marker>
          <c:xVal>
            <c:numRef>
              <c:f>'DC séance lourde'!$B$52:$AR$52</c:f>
            </c:numRef>
          </c:xVal>
          <c:yVal>
            <c:numRef>
              <c:f>'DC séance lourde'!$B$56:$AR$56</c:f>
              <c:numCache/>
            </c:numRef>
          </c:yVal>
        </c:ser>
        <c:ser>
          <c:idx val="4"/>
          <c:order val="4"/>
          <c:tx>
            <c:v>Paused</c:v>
          </c:tx>
          <c:spPr>
            <a:ln>
              <a:noFill/>
            </a:ln>
          </c:spPr>
          <c:marker>
            <c:symbol val="circle"/>
            <c:size val="7"/>
            <c:spPr>
              <a:solidFill>
                <a:srgbClr val="808080"/>
              </a:solidFill>
              <a:ln cmpd="sng">
                <a:solidFill>
                  <a:srgbClr val="808080"/>
                </a:solidFill>
              </a:ln>
            </c:spPr>
          </c:marker>
          <c:xVal>
            <c:numRef>
              <c:f>'DC séance lourde'!$B$52:$AR$52</c:f>
            </c:numRef>
          </c:xVal>
          <c:yVal>
            <c:numRef>
              <c:f>'DC séance lourde'!$B$57:$AR$57</c:f>
              <c:numCache/>
            </c:numRef>
          </c:yVal>
        </c:ser>
        <c:ser>
          <c:idx val="5"/>
          <c:order val="5"/>
          <c:tx>
            <c:v>Moyenne CML</c:v>
          </c:tx>
          <c:spPr>
            <a:ln>
              <a:noFill/>
            </a:ln>
          </c:spPr>
          <c:marker>
            <c:symbol val="circle"/>
            <c:size val="7"/>
            <c:spPr>
              <a:solidFill>
                <a:srgbClr val="83CAFF"/>
              </a:solidFill>
              <a:ln cmpd="sng">
                <a:solidFill>
                  <a:srgbClr val="83CAFF"/>
                </a:solidFill>
              </a:ln>
            </c:spPr>
          </c:marker>
          <c:xVal>
            <c:numRef>
              <c:f>'DC séance lourde'!$B$52:$AR$52</c:f>
            </c:numRef>
          </c:xVal>
          <c:yVal>
            <c:numRef>
              <c:f>'DC séance lourde'!$B$58:$AR$58</c:f>
              <c:numCache/>
            </c:numRef>
          </c:yVal>
        </c:ser>
        <c:dLbls>
          <c:showLegendKey val="0"/>
          <c:showVal val="0"/>
          <c:showCatName val="0"/>
          <c:showSerName val="0"/>
          <c:showPercent val="0"/>
          <c:showBubbleSize val="0"/>
        </c:dLbls>
        <c:axId val="658304028"/>
        <c:axId val="1225931726"/>
      </c:scatterChart>
      <c:valAx>
        <c:axId val="658304028"/>
        <c:scaling>
          <c:orientation val="minMax"/>
          <c:min val="45303.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225931726"/>
      </c:valAx>
      <c:valAx>
        <c:axId val="1225931726"/>
        <c:scaling>
          <c:orientation val="minMax"/>
          <c:min val="0.9"/>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658304028"/>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778126102933544"/>
          <c:y val="0.161810425854963"/>
          <c:w val="0.800797226316773"/>
          <c:h val="0.749042007085532"/>
        </c:manualLayout>
      </c:layout>
      <c:scatterChart>
        <c:scatterStyle val="lineMarker"/>
        <c:ser>
          <c:idx val="0"/>
          <c:order val="0"/>
          <c:tx>
            <c:v>DC15 max</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légère'!$C$16:$EZ$16</c:f>
              <c:numCache/>
            </c:numRef>
          </c:yVal>
        </c:ser>
        <c:ser>
          <c:idx val="1"/>
          <c:order val="1"/>
          <c:tx>
            <c:v>DC15 min</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légère'!$C$17:$EZ$17</c:f>
              <c:numCache/>
            </c:numRef>
          </c:yVal>
        </c:ser>
        <c:ser>
          <c:idx val="2"/>
          <c:order val="2"/>
          <c:tx>
            <c:v>DC max</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légère'!$C$18:$EZ$18</c:f>
              <c:numCache/>
            </c:numRef>
          </c:yVal>
        </c:ser>
        <c:ser>
          <c:idx val="3"/>
          <c:order val="3"/>
          <c:tx>
            <c:v>DC min</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légère'!$C$19:$EZ$19</c:f>
              <c:numCache/>
            </c:numRef>
          </c:yVal>
        </c:ser>
        <c:ser>
          <c:idx val="4"/>
          <c:order val="4"/>
          <c:tx>
            <c:v>Poids barre</c:v>
          </c:tx>
          <c:spPr>
            <a:ln>
              <a:noFill/>
            </a:ln>
          </c:spPr>
          <c:marker>
            <c:symbol val="circle"/>
            <c:size val="7"/>
            <c:spPr>
              <a:solidFill>
                <a:srgbClr val="808080"/>
              </a:solidFill>
              <a:ln cmpd="sng">
                <a:solidFill>
                  <a:srgbClr val="808080"/>
                </a:solidFill>
              </a:ln>
            </c:spPr>
          </c:marker>
          <c:xVal>
            <c:numRef>
              <c:f>'DC séance légère'!$C$15:$EZ$15</c:f>
            </c:numRef>
          </c:xVal>
          <c:yVal>
            <c:numRef>
              <c:f>'DC séance légère'!$C$20:$EZ$20</c:f>
              <c:numCache/>
            </c:numRef>
          </c:yVal>
        </c:ser>
        <c:ser>
          <c:idx val="5"/>
          <c:order val="5"/>
          <c:tx>
            <c:v>Poids de corps</c:v>
          </c:tx>
          <c:spPr>
            <a:ln>
              <a:noFill/>
            </a:ln>
          </c:spPr>
          <c:marker>
            <c:symbol val="circle"/>
            <c:size val="7"/>
            <c:spPr>
              <a:solidFill>
                <a:srgbClr val="FF99FF"/>
              </a:solidFill>
              <a:ln cmpd="sng">
                <a:solidFill>
                  <a:srgbClr val="FF99FF"/>
                </a:solidFill>
              </a:ln>
            </c:spPr>
          </c:marker>
          <c:xVal>
            <c:numRef>
              <c:f>'DC séance légère'!$C$15:$EZ$15</c:f>
            </c:numRef>
          </c:xVal>
          <c:yVal>
            <c:numRef>
              <c:f>'DC séance légère'!$C$21:$EZ$21</c:f>
              <c:numCache/>
            </c:numRef>
          </c:yVal>
        </c:ser>
        <c:dLbls>
          <c:showLegendKey val="0"/>
          <c:showVal val="0"/>
          <c:showCatName val="0"/>
          <c:showSerName val="0"/>
          <c:showPercent val="0"/>
          <c:showBubbleSize val="0"/>
        </c:dLbls>
        <c:axId val="1924435093"/>
        <c:axId val="1688811908"/>
      </c:scatterChart>
      <c:valAx>
        <c:axId val="192443509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MM/DD/YY" sourceLinked="0"/>
        <c:majorTickMark val="out"/>
        <c:minorTickMark val="none"/>
        <c:tickLblPos val="nextTo"/>
        <c:spPr>
          <a:ln/>
        </c:spPr>
        <c:txPr>
          <a:bodyPr/>
          <a:lstStyle/>
          <a:p>
            <a:pPr lvl="0">
              <a:defRPr b="0" i="0" sz="1000">
                <a:solidFill>
                  <a:srgbClr val="000000"/>
                </a:solidFill>
                <a:latin typeface="Arial"/>
              </a:defRPr>
            </a:pPr>
          </a:p>
        </c:txPr>
        <c:crossAx val="1688811908"/>
      </c:valAx>
      <c:valAx>
        <c:axId val="1688811908"/>
        <c:scaling>
          <c:orientation val="minMax"/>
          <c:min val="2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924435093"/>
        <c:majorUnit val="2.5"/>
        <c:minorUnit val="1.25"/>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 serré</c:v>
          </c:tx>
          <c:spPr>
            <a:ln>
              <a:noFill/>
            </a:ln>
          </c:spPr>
          <c:marker>
            <c:symbol val="circle"/>
            <c:size val="7"/>
            <c:spPr>
              <a:solidFill>
                <a:srgbClr val="004586"/>
              </a:solidFill>
              <a:ln cmpd="sng">
                <a:solidFill>
                  <a:srgbClr val="004586"/>
                </a:solidFill>
              </a:ln>
            </c:spPr>
          </c:marker>
          <c:xVal>
            <c:numRef>
              <c:f>'DC variantes'!$D$19:$AE$19</c:f>
            </c:numRef>
          </c:xVal>
          <c:yVal>
            <c:numRef>
              <c:f>'DC variantes'!$D$20:$AE$20</c:f>
              <c:numCache/>
            </c:numRef>
          </c:yVal>
        </c:ser>
        <c:ser>
          <c:idx val="1"/>
          <c:order val="1"/>
          <c:tx>
            <c:v>DM</c:v>
          </c:tx>
          <c:spPr>
            <a:ln>
              <a:noFill/>
            </a:ln>
          </c:spPr>
          <c:marker>
            <c:symbol val="circle"/>
            <c:size val="7"/>
            <c:spPr>
              <a:solidFill>
                <a:srgbClr val="FF420E"/>
              </a:solidFill>
              <a:ln cmpd="sng">
                <a:solidFill>
                  <a:srgbClr val="FF420E"/>
                </a:solidFill>
              </a:ln>
            </c:spPr>
          </c:marker>
          <c:xVal>
            <c:numRef>
              <c:f>'DC variantes'!$D$19:$AE$19</c:f>
            </c:numRef>
          </c:xVal>
          <c:yVal>
            <c:numRef>
              <c:f>'DC variantes'!$D$21:$AE$21</c:f>
              <c:numCache/>
            </c:numRef>
          </c:yVal>
        </c:ser>
        <c:ser>
          <c:idx val="2"/>
          <c:order val="2"/>
          <c:tx>
            <c:v>DC 30°</c:v>
          </c:tx>
          <c:spPr>
            <a:ln>
              <a:noFill/>
            </a:ln>
          </c:spPr>
          <c:marker>
            <c:symbol val="circle"/>
            <c:size val="7"/>
            <c:spPr>
              <a:solidFill>
                <a:srgbClr val="FFD320"/>
              </a:solidFill>
              <a:ln cmpd="sng">
                <a:solidFill>
                  <a:srgbClr val="FFD320"/>
                </a:solidFill>
              </a:ln>
            </c:spPr>
          </c:marker>
          <c:xVal>
            <c:numRef>
              <c:f>'DC variantes'!$D$19:$AE$19</c:f>
            </c:numRef>
          </c:xVal>
          <c:yVal>
            <c:numRef>
              <c:f>'DC variantes'!$D$22:$AE$22</c:f>
              <c:numCache/>
            </c:numRef>
          </c:yVal>
        </c:ser>
        <c:ser>
          <c:idx val="3"/>
          <c:order val="3"/>
          <c:tx>
            <c:v>Nov/Int DC s</c:v>
          </c:tx>
          <c:spPr>
            <a:ln>
              <a:noFill/>
            </a:ln>
          </c:spPr>
          <c:marker>
            <c:symbol val="circle"/>
            <c:size val="2"/>
            <c:spPr>
              <a:solidFill>
                <a:srgbClr val="004586"/>
              </a:solidFill>
              <a:ln cmpd="sng">
                <a:solidFill>
                  <a:srgbClr val="004586"/>
                </a:solidFill>
              </a:ln>
            </c:spPr>
          </c:marker>
          <c:dPt>
            <c:idx val="25"/>
            <c:marker>
              <c:symbol val="none"/>
            </c:marker>
          </c:dPt>
          <c:xVal>
            <c:numRef>
              <c:f>'DC variantes'!$D$19:$AE$19</c:f>
            </c:numRef>
          </c:xVal>
          <c:yVal>
            <c:numRef>
              <c:f>'DC variantes'!$D$24:$AE$24</c:f>
              <c:numCache/>
            </c:numRef>
          </c:yVal>
        </c:ser>
        <c:ser>
          <c:idx val="4"/>
          <c:order val="4"/>
          <c:tx>
            <c:v>Nov/Int DM</c:v>
          </c:tx>
          <c:spPr>
            <a:ln>
              <a:noFill/>
            </a:ln>
          </c:spPr>
          <c:marker>
            <c:symbol val="circle"/>
            <c:size val="2"/>
            <c:spPr>
              <a:solidFill>
                <a:srgbClr val="FF420E"/>
              </a:solidFill>
              <a:ln cmpd="sng">
                <a:solidFill>
                  <a:srgbClr val="FF420E"/>
                </a:solidFill>
              </a:ln>
            </c:spPr>
          </c:marker>
          <c:xVal>
            <c:numRef>
              <c:f>'DC variantes'!$D$19:$AE$19</c:f>
            </c:numRef>
          </c:xVal>
          <c:yVal>
            <c:numRef>
              <c:f>'DC variantes'!$D$25:$AE$25</c:f>
              <c:numCache/>
            </c:numRef>
          </c:yVal>
        </c:ser>
        <c:ser>
          <c:idx val="5"/>
          <c:order val="5"/>
          <c:tx>
            <c:v>Nov/Int DC 30°</c:v>
          </c:tx>
          <c:spPr>
            <a:ln>
              <a:noFill/>
            </a:ln>
          </c:spPr>
          <c:marker>
            <c:symbol val="circle"/>
            <c:size val="2"/>
            <c:spPr>
              <a:solidFill>
                <a:srgbClr val="FFD320"/>
              </a:solidFill>
              <a:ln cmpd="sng">
                <a:solidFill>
                  <a:srgbClr val="FFD320"/>
                </a:solidFill>
              </a:ln>
            </c:spPr>
          </c:marker>
          <c:xVal>
            <c:numRef>
              <c:f>'DC variantes'!$D$19:$AE$19</c:f>
            </c:numRef>
          </c:xVal>
          <c:yVal>
            <c:numRef>
              <c:f>'DC variantes'!$D$26:$AE$26</c:f>
              <c:numCache/>
            </c:numRef>
          </c:yVal>
        </c:ser>
        <c:ser>
          <c:idx val="6"/>
          <c:order val="6"/>
          <c:tx>
            <c:v>Nov DC s /30°</c:v>
          </c:tx>
          <c:spPr>
            <a:ln>
              <a:noFill/>
            </a:ln>
          </c:spPr>
          <c:marker>
            <c:symbol val="circle"/>
            <c:size val="2"/>
            <c:spPr>
              <a:solidFill>
                <a:srgbClr val="004586"/>
              </a:solidFill>
              <a:ln cmpd="sng">
                <a:solidFill>
                  <a:srgbClr val="004586"/>
                </a:solidFill>
              </a:ln>
            </c:spPr>
          </c:marker>
          <c:xVal>
            <c:numRef>
              <c:f>'DC variantes'!$D$19:$AE$19</c:f>
            </c:numRef>
          </c:xVal>
          <c:yVal>
            <c:numRef>
              <c:f>'DC variantes'!$D$27:$AE$27</c:f>
              <c:numCache/>
            </c:numRef>
          </c:yVal>
        </c:ser>
        <c:ser>
          <c:idx val="7"/>
          <c:order val="7"/>
          <c:tx>
            <c:v>Nov DM</c:v>
          </c:tx>
          <c:spPr>
            <a:ln>
              <a:noFill/>
            </a:ln>
          </c:spPr>
          <c:marker>
            <c:symbol val="circle"/>
            <c:size val="2"/>
            <c:spPr>
              <a:solidFill>
                <a:srgbClr val="FF420E"/>
              </a:solidFill>
              <a:ln cmpd="sng">
                <a:solidFill>
                  <a:srgbClr val="FF420E"/>
                </a:solidFill>
              </a:ln>
            </c:spPr>
          </c:marker>
          <c:xVal>
            <c:numRef>
              <c:f>'DC variantes'!$D$19:$AE$19</c:f>
            </c:numRef>
          </c:xVal>
          <c:yVal>
            <c:numRef>
              <c:f>'DC variantes'!$D$28:$AE$28</c:f>
              <c:numCache/>
            </c:numRef>
          </c:yVal>
        </c:ser>
        <c:dLbls>
          <c:showLegendKey val="0"/>
          <c:showVal val="0"/>
          <c:showCatName val="0"/>
          <c:showSerName val="0"/>
          <c:showPercent val="0"/>
          <c:showBubbleSize val="0"/>
        </c:dLbls>
        <c:axId val="1896994484"/>
        <c:axId val="1094275987"/>
      </c:scatterChart>
      <c:valAx>
        <c:axId val="18969944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094275987"/>
      </c:valAx>
      <c:valAx>
        <c:axId val="1094275987"/>
        <c:scaling>
          <c:orientation val="minMax"/>
          <c:max val="7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Est 1RM</a:t>
                </a:r>
              </a:p>
            </c:rich>
          </c:tx>
          <c:overlay val="0"/>
        </c:title>
        <c:numFmt formatCode="0" sourceLinked="0"/>
        <c:majorTickMark val="out"/>
        <c:minorTickMark val="none"/>
        <c:tickLblPos val="nextTo"/>
        <c:spPr>
          <a:ln/>
        </c:spPr>
        <c:txPr>
          <a:bodyPr/>
          <a:lstStyle/>
          <a:p>
            <a:pPr lvl="0">
              <a:defRPr b="0" i="0" sz="1000">
                <a:solidFill>
                  <a:srgbClr val="000000"/>
                </a:solidFill>
                <a:latin typeface="Arial"/>
              </a:defRPr>
            </a:pPr>
          </a:p>
        </c:txPr>
        <c:crossAx val="1896994484"/>
      </c:valAx>
    </c:plotArea>
    <c:legend>
      <c:legendPos val="r"/>
      <c:overlay val="0"/>
      <c:txPr>
        <a:bodyPr/>
        <a:lstStyle/>
        <a:p>
          <a:pPr lvl="0">
            <a:defRPr b="0" i="0" sz="1000">
              <a:solidFill>
                <a:srgbClr val="1A1A1A"/>
              </a:solidFill>
              <a:latin typeface="Arial"/>
            </a:defRPr>
          </a:pPr>
        </a:p>
      </c:txPr>
    </c:legend>
    <c:plotVisOnly val="1"/>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'Max HalfSquat'!$C$13</c:f>
            </c:strRef>
          </c:tx>
          <c:spPr>
            <a:ln cmpd="sng">
              <a:solidFill>
                <a:srgbClr val="E06666">
                  <a:alpha val="100000"/>
                </a:srgbClr>
              </a:solidFill>
              <a:prstDash val="sysDot"/>
            </a:ln>
          </c:spPr>
          <c:marker>
            <c:symbol val="circle"/>
            <c:size val="2"/>
            <c:spPr>
              <a:solidFill>
                <a:srgbClr val="E06666">
                  <a:alpha val="100000"/>
                </a:srgbClr>
              </a:solidFill>
              <a:ln cmpd="sng">
                <a:solidFill>
                  <a:srgbClr val="E06666">
                    <a:alpha val="100000"/>
                  </a:srgbClr>
                </a:solidFill>
              </a:ln>
            </c:spPr>
          </c:marker>
          <c:cat>
            <c:strRef>
              <c:f>'Max HalfSquat'!$D$9:$AG$9</c:f>
            </c:strRef>
          </c:cat>
          <c:val>
            <c:numRef>
              <c:f>'Max HalfSquat'!$D$13:$AG$13</c:f>
              <c:numCache/>
            </c:numRef>
          </c:val>
          <c:smooth val="0"/>
        </c:ser>
        <c:ser>
          <c:idx val="1"/>
          <c:order val="1"/>
          <c:tx>
            <c:strRef>
              <c:f>'Max HalfSquat'!$C$14</c:f>
            </c:strRef>
          </c:tx>
          <c:spPr>
            <a:ln cmpd="sng">
              <a:solidFill>
                <a:srgbClr val="F6B26B">
                  <a:alpha val="100000"/>
                </a:srgbClr>
              </a:solidFill>
              <a:prstDash val="sysDot"/>
            </a:ln>
          </c:spPr>
          <c:marker>
            <c:symbol val="circle"/>
            <c:size val="2"/>
            <c:spPr>
              <a:solidFill>
                <a:srgbClr val="F6B26B">
                  <a:alpha val="100000"/>
                </a:srgbClr>
              </a:solidFill>
              <a:ln cmpd="sng">
                <a:solidFill>
                  <a:srgbClr val="F6B26B">
                    <a:alpha val="100000"/>
                  </a:srgbClr>
                </a:solidFill>
              </a:ln>
            </c:spPr>
          </c:marker>
          <c:cat>
            <c:strRef>
              <c:f>'Max HalfSquat'!$D$9:$AG$9</c:f>
            </c:strRef>
          </c:cat>
          <c:val>
            <c:numRef>
              <c:f>'Max HalfSquat'!$D$14:$AG$14</c:f>
              <c:numCache/>
            </c:numRef>
          </c:val>
          <c:smooth val="0"/>
        </c:ser>
        <c:ser>
          <c:idx val="2"/>
          <c:order val="2"/>
          <c:tx>
            <c:strRef>
              <c:f>'Max HalfSquat'!$C$15</c:f>
            </c:strRef>
          </c:tx>
          <c:spPr>
            <a:ln cmpd="sng">
              <a:solidFill>
                <a:srgbClr val="93C47D">
                  <a:alpha val="100000"/>
                </a:srgbClr>
              </a:solidFill>
              <a:prstDash val="sysDot"/>
            </a:ln>
          </c:spPr>
          <c:marker>
            <c:symbol val="circle"/>
            <c:size val="2"/>
            <c:spPr>
              <a:solidFill>
                <a:srgbClr val="93C47D">
                  <a:alpha val="100000"/>
                </a:srgbClr>
              </a:solidFill>
              <a:ln cmpd="sng">
                <a:solidFill>
                  <a:srgbClr val="93C47D">
                    <a:alpha val="100000"/>
                  </a:srgbClr>
                </a:solidFill>
              </a:ln>
            </c:spPr>
          </c:marker>
          <c:cat>
            <c:strRef>
              <c:f>'Max HalfSquat'!$D$9:$AG$9</c:f>
            </c:strRef>
          </c:cat>
          <c:val>
            <c:numRef>
              <c:f>'Max HalfSquat'!$D$15:$AG$15</c:f>
              <c:numCache/>
            </c:numRef>
          </c:val>
          <c:smooth val="0"/>
        </c:ser>
        <c:ser>
          <c:idx val="3"/>
          <c:order val="3"/>
          <c:tx>
            <c:strRef>
              <c:f>'Max HalfSquat'!$C$16</c:f>
            </c:strRef>
          </c:tx>
          <c:spPr>
            <a:ln cmpd="sng" w="9525">
              <a:solidFill>
                <a:srgbClr val="F4CCCC">
                  <a:alpha val="100000"/>
                </a:srgbClr>
              </a:solidFill>
            </a:ln>
          </c:spPr>
          <c:marker>
            <c:symbol val="none"/>
          </c:marker>
          <c:cat>
            <c:strRef>
              <c:f>'Max HalfSquat'!$D$9:$AG$9</c:f>
            </c:strRef>
          </c:cat>
          <c:val>
            <c:numRef>
              <c:f>'Max HalfSquat'!$D$16:$AG$16</c:f>
              <c:numCache/>
            </c:numRef>
          </c:val>
          <c:smooth val="0"/>
        </c:ser>
        <c:ser>
          <c:idx val="4"/>
          <c:order val="4"/>
          <c:tx>
            <c:strRef>
              <c:f>'Max HalfSquat'!$C$17</c:f>
            </c:strRef>
          </c:tx>
          <c:spPr>
            <a:ln cmpd="sng" w="9525">
              <a:solidFill>
                <a:srgbClr val="CFE2F3">
                  <a:alpha val="100000"/>
                </a:srgbClr>
              </a:solidFill>
            </a:ln>
          </c:spPr>
          <c:marker>
            <c:symbol val="none"/>
          </c:marker>
          <c:cat>
            <c:strRef>
              <c:f>'Max HalfSquat'!$D$9:$AG$9</c:f>
            </c:strRef>
          </c:cat>
          <c:val>
            <c:numRef>
              <c:f>'Max HalfSquat'!$D$17:$AG$17</c:f>
              <c:numCache/>
            </c:numRef>
          </c:val>
          <c:smooth val="0"/>
        </c:ser>
        <c:ser>
          <c:idx val="5"/>
          <c:order val="5"/>
          <c:tx>
            <c:strRef>
              <c:f>'Max HalfSquat'!$C$18</c:f>
            </c:strRef>
          </c:tx>
          <c:spPr>
            <a:ln cmpd="sng" w="9525">
              <a:solidFill>
                <a:srgbClr val="C9DAF8">
                  <a:alpha val="100000"/>
                </a:srgbClr>
              </a:solidFill>
            </a:ln>
          </c:spPr>
          <c:marker>
            <c:symbol val="none"/>
          </c:marker>
          <c:cat>
            <c:strRef>
              <c:f>'Max HalfSquat'!$D$9:$AG$9</c:f>
            </c:strRef>
          </c:cat>
          <c:val>
            <c:numRef>
              <c:f>'Max HalfSquat'!$D$18:$AG$18</c:f>
              <c:numCache/>
            </c:numRef>
          </c:val>
          <c:smooth val="0"/>
        </c:ser>
        <c:axId val="1438260145"/>
        <c:axId val="230937452"/>
      </c:lineChart>
      <c:catAx>
        <c:axId val="143826014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30937452"/>
      </c:catAx>
      <c:valAx>
        <c:axId val="230937452"/>
        <c:scaling>
          <c:orientation val="minMax"/>
        </c:scaling>
        <c:delete val="0"/>
        <c:axPos val="l"/>
        <c:majorGridlines>
          <c:spPr>
            <a:ln>
              <a:solidFill>
                <a:srgbClr val="F3F3F3"/>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38260145"/>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'Max Deadlift'!$A$10</c:f>
            </c:strRef>
          </c:tx>
          <c:spPr>
            <a:ln cmpd="sng" w="9525">
              <a:solidFill>
                <a:srgbClr val="4F81BD"/>
              </a:solidFill>
              <a:prstDash val="solid"/>
            </a:ln>
          </c:spPr>
          <c:marker>
            <c:symbol val="none"/>
          </c:marker>
          <c:cat>
            <c:strRef>
              <c:f>'Max Deadlift'!$B$6:$AL$6</c:f>
            </c:strRef>
          </c:cat>
          <c:val>
            <c:numRef>
              <c:f>'Max Deadlift'!$B$10:$AL$10</c:f>
              <c:numCache/>
            </c:numRef>
          </c:val>
          <c:smooth val="0"/>
        </c:ser>
        <c:ser>
          <c:idx val="1"/>
          <c:order val="1"/>
          <c:tx>
            <c:strRef>
              <c:f>'Max Deadlift'!$A$7</c:f>
            </c:strRef>
          </c:tx>
          <c:spPr>
            <a:ln cmpd="sng">
              <a:solidFill>
                <a:srgbClr val="C0504D"/>
              </a:solidFill>
              <a:prstDash val="sysDot"/>
            </a:ln>
          </c:spPr>
          <c:marker>
            <c:symbol val="circle"/>
            <c:size val="2"/>
            <c:spPr>
              <a:solidFill>
                <a:srgbClr val="C0504D"/>
              </a:solidFill>
              <a:ln cmpd="sng">
                <a:solidFill>
                  <a:srgbClr val="C0504D"/>
                </a:solidFill>
              </a:ln>
            </c:spPr>
          </c:marker>
          <c:cat>
            <c:strRef>
              <c:f>'Max Deadlift'!$B$6:$AL$6</c:f>
            </c:strRef>
          </c:cat>
          <c:val>
            <c:numRef>
              <c:f>'Max Deadlift'!$B$7:$AL$7</c:f>
              <c:numCache/>
            </c:numRef>
          </c:val>
          <c:smooth val="0"/>
        </c:ser>
        <c:ser>
          <c:idx val="2"/>
          <c:order val="2"/>
          <c:tx>
            <c:strRef>
              <c:f>'Max Deadlift'!$A$8</c:f>
            </c:strRef>
          </c:tx>
          <c:spPr>
            <a:ln cmpd="sng" w="9525">
              <a:solidFill>
                <a:srgbClr val="F4CCCC">
                  <a:alpha val="100000"/>
                </a:srgbClr>
              </a:solidFill>
            </a:ln>
          </c:spPr>
          <c:marker>
            <c:symbol val="none"/>
          </c:marker>
          <c:cat>
            <c:strRef>
              <c:f>'Max Deadlift'!$B$6:$AL$6</c:f>
            </c:strRef>
          </c:cat>
          <c:val>
            <c:numRef>
              <c:f>'Max Deadlift'!$B$8:$AL$8</c:f>
              <c:numCache/>
            </c:numRef>
          </c:val>
          <c:smooth val="0"/>
        </c:ser>
        <c:axId val="1966982451"/>
        <c:axId val="1083605793"/>
      </c:lineChart>
      <c:catAx>
        <c:axId val="19669824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83605793"/>
      </c:catAx>
      <c:valAx>
        <c:axId val="1083605793"/>
        <c:scaling>
          <c:orientation val="minMax"/>
          <c:min val="6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Lvl Novice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66982451"/>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28575">
              <a:solidFill>
                <a:srgbClr val="004586">
                  <a:alpha val="100000"/>
                </a:srgbClr>
              </a:solidFill>
            </a:ln>
          </c:spPr>
          <c:marker>
            <c:symbol val="none"/>
          </c:marker>
          <c:cat>
            <c:strRef>
              <c:f>'Dev classique ligne'!$B$11:$ET$11</c:f>
            </c:strRef>
          </c:cat>
          <c:val>
            <c:numRef>
              <c:f>'Dev classique ligne'!$B$12:$ET$12</c:f>
              <c:numCache/>
            </c:numRef>
          </c:val>
          <c:smooth val="0"/>
        </c:ser>
        <c:axId val="1498031654"/>
        <c:axId val="886849334"/>
      </c:lineChart>
      <c:catAx>
        <c:axId val="14980316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886849334"/>
      </c:catAx>
      <c:valAx>
        <c:axId val="88684933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498031654"/>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28024292291116"/>
          <c:y val="0.348721355031551"/>
          <c:w val="0.770080321285141"/>
          <c:h val="0.545333776154102"/>
        </c:manualLayout>
      </c:layout>
      <c:lineChart>
        <c:varyColors val="0"/>
        <c:ser>
          <c:idx val="0"/>
          <c:order val="0"/>
          <c:spPr>
            <a:ln cmpd="sng" w="28575">
              <a:solidFill>
                <a:srgbClr val="000000">
                  <a:alpha val="0"/>
                </a:srgbClr>
              </a:solidFill>
            </a:ln>
          </c:spPr>
          <c:marker>
            <c:symbol val="circle"/>
            <c:size val="3"/>
            <c:spPr>
              <a:solidFill>
                <a:srgbClr val="000000">
                  <a:alpha val="0"/>
                </a:srgbClr>
              </a:solidFill>
              <a:ln cmpd="sng">
                <a:solidFill>
                  <a:srgbClr val="000000">
                    <a:alpha val="0"/>
                  </a:srgbClr>
                </a:solidFill>
              </a:ln>
            </c:spPr>
          </c:marker>
          <c:cat>
            <c:strRef>
              <c:f>'Dev classique ligne'!$B$11:$FK$11</c:f>
            </c:strRef>
          </c:cat>
          <c:val>
            <c:numRef>
              <c:f>'Dev classique ligne'!$B$12:$FK$12</c:f>
              <c:numCache/>
            </c:numRef>
          </c:val>
          <c:smooth val="0"/>
        </c:ser>
        <c:axId val="1248002015"/>
        <c:axId val="1125042394"/>
      </c:lineChart>
      <c:catAx>
        <c:axId val="124800201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125042394"/>
      </c:catAx>
      <c:valAx>
        <c:axId val="1125042394"/>
        <c:scaling>
          <c:orientation val="minMax"/>
          <c:min val="3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One-rep estimé</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248002015"/>
      </c:valAx>
    </c:plotArea>
    <c:legend>
      <c:legendPos val="r"/>
      <c:overlay val="0"/>
      <c:txPr>
        <a:bodyPr/>
        <a:lstStyle/>
        <a:p>
          <a:pPr lvl="0">
            <a:defRPr b="0" i="0" sz="1000">
              <a:solidFill>
                <a:srgbClr val="000000"/>
              </a:solidFill>
              <a:latin typeface="Arial"/>
            </a:defRPr>
          </a:pPr>
        </a:p>
      </c:txPr>
    </c:legend>
    <c:plotVisOnly val="1"/>
  </c:chart>
  <c:spPr>
    <a:solidFill>
      <a:srgbClr val="EEEEEE"/>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Court</c:v>
          </c:tx>
          <c:spPr>
            <a:ln cmpd="sng" w="19050">
              <a:solidFill>
                <a:srgbClr val="C5000B">
                  <a:alpha val="100000"/>
                </a:srgbClr>
              </a:solidFill>
            </a:ln>
          </c:spPr>
          <c:marker>
            <c:symbol val="circle"/>
            <c:size val="5"/>
            <c:spPr>
              <a:solidFill>
                <a:srgbClr val="C5000B">
                  <a:alpha val="100000"/>
                </a:srgbClr>
              </a:solidFill>
              <a:ln cmpd="sng">
                <a:solidFill>
                  <a:srgbClr val="C5000B">
                    <a:alpha val="100000"/>
                  </a:srgbClr>
                </a:solidFill>
              </a:ln>
            </c:spPr>
          </c:marker>
          <c:cat>
            <c:strRef>
              <c:f>'Old Séance lourde'!$B$16:$AM$16</c:f>
            </c:strRef>
          </c:cat>
          <c:val>
            <c:numRef>
              <c:f>'Old Séance lourde'!$B$18:$AN$18</c:f>
              <c:numCache/>
            </c:numRef>
          </c:val>
          <c:smooth val="0"/>
        </c:ser>
        <c:ser>
          <c:idx val="1"/>
          <c:order val="1"/>
          <c:tx>
            <c:v>Moyen/55k</c:v>
          </c:tx>
          <c:spPr>
            <a:ln cmpd="sng" w="19050">
              <a:solidFill>
                <a:srgbClr val="FF950E">
                  <a:alpha val="100000"/>
                </a:srgbClr>
              </a:solidFill>
            </a:ln>
          </c:spPr>
          <c:marker>
            <c:symbol val="circle"/>
            <c:size val="5"/>
            <c:spPr>
              <a:solidFill>
                <a:srgbClr val="FF950E">
                  <a:alpha val="100000"/>
                </a:srgbClr>
              </a:solidFill>
              <a:ln cmpd="sng">
                <a:solidFill>
                  <a:srgbClr val="FF950E">
                    <a:alpha val="100000"/>
                  </a:srgbClr>
                </a:solidFill>
              </a:ln>
            </c:spPr>
          </c:marker>
          <c:cat>
            <c:strRef>
              <c:f>'Old Séance lourde'!$B$16:$AM$16</c:f>
            </c:strRef>
          </c:cat>
          <c:val>
            <c:numRef>
              <c:f>'Old Séance lourde'!$B$19:$AN$19</c:f>
              <c:numCache/>
            </c:numRef>
          </c:val>
          <c:smooth val="0"/>
        </c:ser>
        <c:ser>
          <c:idx val="2"/>
          <c:order val="2"/>
          <c:tx>
            <c:v>Long/50k</c:v>
          </c:tx>
          <c:spPr>
            <a:ln cmpd="sng" w="19050">
              <a:solidFill>
                <a:srgbClr val="579D1C">
                  <a:alpha val="100000"/>
                </a:srgbClr>
              </a:solidFill>
            </a:ln>
          </c:spPr>
          <c:marker>
            <c:symbol val="circle"/>
            <c:size val="5"/>
            <c:spPr>
              <a:solidFill>
                <a:srgbClr val="579D1C">
                  <a:alpha val="100000"/>
                </a:srgbClr>
              </a:solidFill>
              <a:ln cmpd="sng">
                <a:solidFill>
                  <a:srgbClr val="579D1C">
                    <a:alpha val="100000"/>
                  </a:srgbClr>
                </a:solidFill>
              </a:ln>
            </c:spPr>
          </c:marker>
          <c:cat>
            <c:strRef>
              <c:f>'Old Séance lourde'!$B$16:$AM$16</c:f>
            </c:strRef>
          </c:cat>
          <c:val>
            <c:numRef>
              <c:f>'Old Séance lourde'!$B$20:$AN$20</c:f>
              <c:numCache/>
            </c:numRef>
          </c:val>
          <c:smooth val="0"/>
        </c:ser>
        <c:ser>
          <c:idx val="3"/>
          <c:order val="3"/>
          <c:tx>
            <c:v>Max1 semaine</c:v>
          </c:tx>
          <c:spPr>
            <a:ln cmpd="sng" w="19050">
              <a:solidFill>
                <a:srgbClr val="660066">
                  <a:alpha val="100000"/>
                </a:srgbClr>
              </a:solidFill>
            </a:ln>
          </c:spPr>
          <c:marker>
            <c:symbol val="circle"/>
            <c:size val="5"/>
            <c:spPr>
              <a:solidFill>
                <a:srgbClr val="660066">
                  <a:alpha val="100000"/>
                </a:srgbClr>
              </a:solidFill>
              <a:ln cmpd="sng">
                <a:solidFill>
                  <a:srgbClr val="660066">
                    <a:alpha val="100000"/>
                  </a:srgbClr>
                </a:solidFill>
              </a:ln>
            </c:spPr>
          </c:marker>
          <c:cat>
            <c:strRef>
              <c:f>'Old Séance lourde'!$B$16:$AM$16</c:f>
            </c:strRef>
          </c:cat>
          <c:val>
            <c:numRef>
              <c:f>'Old Séance lourde'!$B$17:$AN$17</c:f>
              <c:numCache/>
            </c:numRef>
          </c:val>
          <c:smooth val="0"/>
        </c:ser>
        <c:ser>
          <c:idx val="4"/>
          <c:order val="4"/>
          <c:tx>
            <c:v>Paused</c:v>
          </c:tx>
          <c:spPr>
            <a:ln cmpd="sng" w="19050">
              <a:solidFill>
                <a:srgbClr val="808080">
                  <a:alpha val="100000"/>
                </a:srgbClr>
              </a:solidFill>
            </a:ln>
          </c:spPr>
          <c:marker>
            <c:symbol val="circle"/>
            <c:size val="5"/>
            <c:spPr>
              <a:solidFill>
                <a:srgbClr val="808080">
                  <a:alpha val="100000"/>
                </a:srgbClr>
              </a:solidFill>
              <a:ln cmpd="sng">
                <a:solidFill>
                  <a:srgbClr val="808080">
                    <a:alpha val="100000"/>
                  </a:srgbClr>
                </a:solidFill>
              </a:ln>
            </c:spPr>
          </c:marker>
          <c:cat>
            <c:strRef>
              <c:f>'Old Séance lourde'!$B$16:$AM$16</c:f>
            </c:strRef>
          </c:cat>
          <c:val>
            <c:numRef>
              <c:f>'Old Séance lourde'!$B$21:$AN$21</c:f>
              <c:numCache/>
            </c:numRef>
          </c:val>
          <c:smooth val="0"/>
        </c:ser>
        <c:axId val="773611378"/>
        <c:axId val="901465682"/>
      </c:lineChart>
      <c:catAx>
        <c:axId val="7736113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3360000"/>
          <a:lstStyle/>
          <a:p>
            <a:pPr lvl="0">
              <a:defRPr b="0" i="0" sz="1000">
                <a:solidFill>
                  <a:srgbClr val="000000"/>
                </a:solidFill>
                <a:latin typeface="Arial"/>
              </a:defRPr>
            </a:pPr>
          </a:p>
        </c:txPr>
        <c:crossAx val="901465682"/>
      </c:catAx>
      <c:valAx>
        <c:axId val="901465682"/>
        <c:scaling>
          <c:orientation val="minMax"/>
          <c:min val="58.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773611378"/>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DC15 max</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légère'!$B$13:$AB$13</c:f>
              <c:numCache/>
            </c:numRef>
          </c:yVal>
        </c:ser>
        <c:ser>
          <c:idx val="1"/>
          <c:order val="1"/>
          <c:tx>
            <c:v>DC max</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légère'!$B$14:$AB$14</c:f>
              <c:numCache/>
            </c:numRef>
          </c:yVal>
        </c:ser>
        <c:ser>
          <c:idx val="2"/>
          <c:order val="2"/>
          <c:tx>
            <c:v>DC15 min</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légère'!$B$15:$AB$15</c:f>
              <c:numCache/>
            </c:numRef>
          </c:yVal>
        </c:ser>
        <c:ser>
          <c:idx val="3"/>
          <c:order val="3"/>
          <c:tx>
            <c:v>DC min</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légère'!$B$16:$AB$16</c:f>
              <c:numCache/>
            </c:numRef>
          </c:yVal>
        </c:ser>
        <c:ser>
          <c:idx val="4"/>
          <c:order val="4"/>
          <c:tx>
            <c:v>Poids de corps</c:v>
          </c:tx>
          <c:spPr>
            <a:ln>
              <a:noFill/>
            </a:ln>
          </c:spPr>
          <c:marker>
            <c:symbol val="circle"/>
            <c:size val="7"/>
            <c:spPr>
              <a:solidFill>
                <a:srgbClr val="99CCFF"/>
              </a:solidFill>
              <a:ln cmpd="sng">
                <a:solidFill>
                  <a:srgbClr val="99CCFF"/>
                </a:solidFill>
              </a:ln>
            </c:spPr>
          </c:marker>
          <c:xVal>
            <c:numRef>
              <c:f>'Old DC séance légère'!$B$12:$AB$12</c:f>
            </c:numRef>
          </c:xVal>
          <c:yVal>
            <c:numRef>
              <c:f>'Old DC séance légère'!$B$18:$AB$18</c:f>
              <c:numCache/>
            </c:numRef>
          </c:yVal>
        </c:ser>
        <c:dLbls>
          <c:showLegendKey val="0"/>
          <c:showVal val="0"/>
          <c:showCatName val="0"/>
          <c:showSerName val="0"/>
          <c:showPercent val="0"/>
          <c:showBubbleSize val="0"/>
        </c:dLbls>
        <c:axId val="1650956884"/>
        <c:axId val="1172674056"/>
      </c:scatterChart>
      <c:valAx>
        <c:axId val="1650956884"/>
        <c:scaling>
          <c:orientation val="minMax"/>
          <c:min val="45292.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172674056"/>
      </c:valAx>
      <c:valAx>
        <c:axId val="1172674056"/>
        <c:scaling>
          <c:orientation val="minMax"/>
          <c:min val="5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650956884"/>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Bryzcki</c:v>
          </c:tx>
          <c:spPr>
            <a:ln cmpd="sng" w="19050">
              <a:solidFill>
                <a:srgbClr val="004586">
                  <a:alpha val="100000"/>
                </a:srgbClr>
              </a:solidFill>
            </a:ln>
          </c:spPr>
          <c:marker>
            <c:symbol val="none"/>
          </c:marker>
          <c:cat>
            <c:strRef>
              <c:f>'Courbes 1RM'!$B$3:$B$22</c:f>
            </c:strRef>
          </c:cat>
          <c:val>
            <c:numRef>
              <c:f>'Courbes 1RM'!$C$3:$C$22</c:f>
              <c:numCache/>
            </c:numRef>
          </c:val>
          <c:smooth val="0"/>
        </c:ser>
        <c:ser>
          <c:idx val="1"/>
          <c:order val="1"/>
          <c:tx>
            <c:v>Str Lvl(50)</c:v>
          </c:tx>
          <c:spPr>
            <a:ln cmpd="sng" w="19050">
              <a:solidFill>
                <a:srgbClr val="660066">
                  <a:alpha val="100000"/>
                </a:srgbClr>
              </a:solidFill>
            </a:ln>
          </c:spPr>
          <c:marker>
            <c:symbol val="none"/>
          </c:marker>
          <c:cat>
            <c:strRef>
              <c:f>'Courbes 1RM'!$B$3:$B$22</c:f>
            </c:strRef>
          </c:cat>
          <c:val>
            <c:numRef>
              <c:f>'Courbes 1RM'!$K$3:$K$22</c:f>
              <c:numCache/>
            </c:numRef>
          </c:val>
          <c:smooth val="0"/>
        </c:ser>
        <c:ser>
          <c:idx val="2"/>
          <c:order val="2"/>
          <c:tx>
            <c:v>Ep/Lo</c:v>
          </c:tx>
          <c:spPr>
            <a:ln cmpd="sng" w="19050">
              <a:solidFill>
                <a:srgbClr val="314004">
                  <a:alpha val="100000"/>
                </a:srgbClr>
              </a:solidFill>
            </a:ln>
          </c:spPr>
          <c:marker>
            <c:symbol val="none"/>
          </c:marker>
          <c:cat>
            <c:strRef>
              <c:f>'Courbes 1RM'!$B$3:$B$22</c:f>
            </c:strRef>
          </c:cat>
          <c:val>
            <c:numRef>
              <c:f>'Courbes 1RM'!$J$3:$J$22</c:f>
              <c:numCache/>
            </c:numRef>
          </c:val>
          <c:smooth val="0"/>
        </c:ser>
        <c:ser>
          <c:idx val="3"/>
          <c:order val="3"/>
          <c:tx>
            <c:v>Br/Lo</c:v>
          </c:tx>
          <c:spPr>
            <a:ln cmpd="sng" w="19050">
              <a:solidFill>
                <a:srgbClr val="83CAFF">
                  <a:alpha val="100000"/>
                </a:srgbClr>
              </a:solidFill>
            </a:ln>
          </c:spPr>
          <c:marker>
            <c:symbol val="none"/>
          </c:marker>
          <c:cat>
            <c:strRef>
              <c:f>'Courbes 1RM'!$B$3:$B$22</c:f>
            </c:strRef>
          </c:cat>
          <c:val>
            <c:numRef>
              <c:f>'Courbes 1RM'!$I$3:$I$22</c:f>
              <c:numCache/>
            </c:numRef>
          </c:val>
          <c:smooth val="0"/>
        </c:ser>
        <c:ser>
          <c:idx val="4"/>
          <c:order val="4"/>
          <c:tx>
            <c:v>Epley</c:v>
          </c:tx>
          <c:spPr>
            <a:ln cmpd="sng" w="19050">
              <a:solidFill>
                <a:srgbClr val="66CC99">
                  <a:alpha val="100000"/>
                </a:srgbClr>
              </a:solidFill>
            </a:ln>
          </c:spPr>
          <c:marker>
            <c:symbol val="none"/>
          </c:marker>
          <c:cat>
            <c:strRef>
              <c:f>'Courbes 1RM'!$B$3:$B$22</c:f>
            </c:strRef>
          </c:cat>
          <c:val>
            <c:numRef>
              <c:f>'Courbes 1RM'!$D$3:$D$22</c:f>
              <c:numCache/>
            </c:numRef>
          </c:val>
          <c:smooth val="0"/>
        </c:ser>
        <c:ser>
          <c:idx val="5"/>
          <c:order val="5"/>
          <c:tx>
            <c:v>Lander</c:v>
          </c:tx>
          <c:spPr>
            <a:ln cmpd="sng" w="19050">
              <a:solidFill>
                <a:srgbClr val="FFD320">
                  <a:alpha val="100000"/>
                </a:srgbClr>
              </a:solidFill>
            </a:ln>
          </c:spPr>
          <c:marker>
            <c:symbol val="none"/>
          </c:marker>
          <c:cat>
            <c:strRef>
              <c:f>'Courbes 1RM'!$B$3:$B$22</c:f>
            </c:strRef>
          </c:cat>
          <c:val>
            <c:numRef>
              <c:f>'Courbes 1RM'!$E$3:$E$22</c:f>
              <c:numCache/>
            </c:numRef>
          </c:val>
          <c:smooth val="0"/>
        </c:ser>
        <c:ser>
          <c:idx val="6"/>
          <c:order val="6"/>
          <c:tx>
            <c:v>Lombardi</c:v>
          </c:tx>
          <c:spPr>
            <a:ln cmpd="sng" w="19050">
              <a:solidFill>
                <a:srgbClr val="579D1C">
                  <a:alpha val="100000"/>
                </a:srgbClr>
              </a:solidFill>
            </a:ln>
          </c:spPr>
          <c:marker>
            <c:symbol val="none"/>
          </c:marker>
          <c:cat>
            <c:strRef>
              <c:f>'Courbes 1RM'!$B$3:$B$22</c:f>
            </c:strRef>
          </c:cat>
          <c:val>
            <c:numRef>
              <c:f>'Courbes 1RM'!$F$3:$F$22</c:f>
              <c:numCache/>
            </c:numRef>
          </c:val>
          <c:smooth val="0"/>
        </c:ser>
        <c:ser>
          <c:idx val="7"/>
          <c:order val="7"/>
          <c:tx>
            <c:v>O'Connor</c:v>
          </c:tx>
          <c:spPr>
            <a:ln cmpd="sng" w="19050">
              <a:solidFill>
                <a:srgbClr val="7E0021">
                  <a:alpha val="100000"/>
                </a:srgbClr>
              </a:solidFill>
            </a:ln>
          </c:spPr>
          <c:marker>
            <c:symbol val="none"/>
          </c:marker>
          <c:cat>
            <c:strRef>
              <c:f>'Courbes 1RM'!$B$3:$B$22</c:f>
            </c:strRef>
          </c:cat>
          <c:val>
            <c:numRef>
              <c:f>'Courbes 1RM'!$G$3:$G$22</c:f>
              <c:numCache/>
            </c:numRef>
          </c:val>
          <c:smooth val="0"/>
        </c:ser>
        <c:axId val="1917588836"/>
        <c:axId val="476186873"/>
      </c:lineChart>
      <c:catAx>
        <c:axId val="191758883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476186873"/>
      </c:catAx>
      <c:valAx>
        <c:axId val="476186873"/>
        <c:scaling>
          <c:orientation val="minMax"/>
          <c:max val="8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917588836"/>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276225</xdr:colOff>
      <xdr:row>23</xdr:row>
      <xdr:rowOff>9525</xdr:rowOff>
    </xdr:from>
    <xdr:ext cx="7105650" cy="385762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26</xdr:col>
      <xdr:colOff>85725</xdr:colOff>
      <xdr:row>25</xdr:row>
      <xdr:rowOff>0</xdr:rowOff>
    </xdr:from>
    <xdr:ext cx="6772275" cy="3209925"/>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108</xdr:col>
      <xdr:colOff>381000</xdr:colOff>
      <xdr:row>21</xdr:row>
      <xdr:rowOff>38100</xdr:rowOff>
    </xdr:from>
    <xdr:ext cx="19011900" cy="4953000"/>
    <xdr:graphicFrame>
      <xdr:nvGraphicFramePr>
        <xdr:cNvPr id="3" name="Chart 3"/>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666750</xdr:colOff>
      <xdr:row>13</xdr:row>
      <xdr:rowOff>142875</xdr:rowOff>
    </xdr:from>
    <xdr:ext cx="6324600" cy="4171950"/>
    <xdr:graphicFrame>
      <xdr:nvGraphicFramePr>
        <xdr:cNvPr id="4" name="Chart 4"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19050</xdr:colOff>
      <xdr:row>18</xdr:row>
      <xdr:rowOff>95250</xdr:rowOff>
    </xdr:from>
    <xdr:ext cx="9486900" cy="3657600"/>
    <xdr:graphicFrame>
      <xdr:nvGraphicFramePr>
        <xdr:cNvPr id="5" name="Chart 5"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200025</xdr:colOff>
      <xdr:row>12</xdr:row>
      <xdr:rowOff>95250</xdr:rowOff>
    </xdr:from>
    <xdr:ext cx="7134225" cy="4533900"/>
    <xdr:graphicFrame>
      <xdr:nvGraphicFramePr>
        <xdr:cNvPr id="6" name="Chart 6"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138</xdr:col>
      <xdr:colOff>85725</xdr:colOff>
      <xdr:row>13</xdr:row>
      <xdr:rowOff>142875</xdr:rowOff>
    </xdr:from>
    <xdr:ext cx="2571750" cy="3238500"/>
    <xdr:graphicFrame>
      <xdr:nvGraphicFramePr>
        <xdr:cNvPr id="7" name="Chart 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28575</xdr:colOff>
      <xdr:row>21</xdr:row>
      <xdr:rowOff>76200</xdr:rowOff>
    </xdr:from>
    <xdr:ext cx="15954375" cy="3238500"/>
    <xdr:graphicFrame>
      <xdr:nvGraphicFramePr>
        <xdr:cNvPr id="8" name="Chart 8"/>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24</xdr:row>
      <xdr:rowOff>142875</xdr:rowOff>
    </xdr:from>
    <xdr:ext cx="7105650" cy="3238500"/>
    <xdr:graphicFrame>
      <xdr:nvGraphicFramePr>
        <xdr:cNvPr id="9" name="Chart 9"/>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180975</xdr:colOff>
      <xdr:row>19</xdr:row>
      <xdr:rowOff>95250</xdr:rowOff>
    </xdr:from>
    <xdr:ext cx="8839200" cy="4657725"/>
    <xdr:graphicFrame>
      <xdr:nvGraphicFramePr>
        <xdr:cNvPr id="10" name="Chart 10"/>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552450</xdr:colOff>
      <xdr:row>4</xdr:row>
      <xdr:rowOff>0</xdr:rowOff>
    </xdr:from>
    <xdr:ext cx="8982075" cy="5610225"/>
    <xdr:graphicFrame>
      <xdr:nvGraphicFramePr>
        <xdr:cNvPr id="11" name="Chart 1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4" width="7.13"/>
    <col customWidth="1" min="35" max="35" width="12.75"/>
    <col customWidth="1" min="36" max="36" width="8.13"/>
    <col customWidth="1" min="37" max="37" width="9.13"/>
    <col customWidth="1" min="38" max="39" width="7.13"/>
    <col customWidth="1" min="40" max="44" width="8.63"/>
  </cols>
  <sheetData>
    <row r="1" ht="12.75" customHeight="1">
      <c r="A1" s="1" t="s">
        <v>0</v>
      </c>
      <c r="B1" s="2"/>
      <c r="C1" s="2"/>
      <c r="D1" s="2"/>
      <c r="E1" s="2"/>
      <c r="F1" s="2"/>
      <c r="G1" s="2"/>
      <c r="H1" s="2"/>
      <c r="J1" s="3" t="s">
        <v>1</v>
      </c>
      <c r="O1" s="3" t="s">
        <v>2</v>
      </c>
      <c r="P1" s="3" t="s">
        <v>2</v>
      </c>
      <c r="Q1" s="3" t="s">
        <v>2</v>
      </c>
      <c r="R1" s="3" t="s">
        <v>2</v>
      </c>
      <c r="U1" s="3" t="s">
        <v>1</v>
      </c>
      <c r="Z1" s="3" t="s">
        <v>2</v>
      </c>
      <c r="AA1" s="3" t="s">
        <v>2</v>
      </c>
      <c r="AB1" s="3" t="s">
        <v>2</v>
      </c>
      <c r="AC1" s="3" t="s">
        <v>2</v>
      </c>
      <c r="AJ1" s="3" t="s">
        <v>1</v>
      </c>
      <c r="AK1" s="3" t="s">
        <v>1</v>
      </c>
      <c r="AQ1" s="3" t="s">
        <v>1</v>
      </c>
      <c r="AR1" s="3" t="s">
        <v>1</v>
      </c>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v>45534.0</v>
      </c>
      <c r="AI2" s="5">
        <v>45541.0</v>
      </c>
      <c r="AJ2" s="5">
        <v>45548.0</v>
      </c>
      <c r="AK2" s="4">
        <v>45553.0</v>
      </c>
      <c r="AL2" s="6">
        <v>45555.0</v>
      </c>
      <c r="AM2" s="4">
        <v>45562.0</v>
      </c>
      <c r="AN2" s="4">
        <v>45569.0</v>
      </c>
      <c r="AO2" s="4">
        <v>45576.0</v>
      </c>
      <c r="AP2" s="4">
        <v>45583.0</v>
      </c>
      <c r="AQ2" s="4">
        <v>45590.0</v>
      </c>
      <c r="AR2" s="4">
        <v>45598.0</v>
      </c>
    </row>
    <row r="3" ht="12.75" customHeight="1">
      <c r="B3" s="7">
        <v>48.0</v>
      </c>
      <c r="C3" s="7">
        <v>48.0</v>
      </c>
      <c r="D3" s="7">
        <v>48.0</v>
      </c>
      <c r="E3" s="7">
        <v>49.0</v>
      </c>
      <c r="F3" s="8">
        <v>52.0</v>
      </c>
      <c r="G3" s="7">
        <v>50.0</v>
      </c>
      <c r="H3" s="7">
        <v>51.0</v>
      </c>
      <c r="I3" s="7">
        <v>51.0</v>
      </c>
      <c r="J3" s="7">
        <v>55.0</v>
      </c>
      <c r="K3" s="8">
        <v>53.0</v>
      </c>
      <c r="L3" s="8">
        <v>53.0</v>
      </c>
      <c r="M3" s="7">
        <v>54.0</v>
      </c>
      <c r="N3" s="8">
        <v>54.0</v>
      </c>
      <c r="O3" s="9">
        <v>50.0</v>
      </c>
      <c r="P3" s="9">
        <v>51.0</v>
      </c>
      <c r="Q3" s="9">
        <v>52.0</v>
      </c>
      <c r="R3" s="9">
        <v>53.0</v>
      </c>
      <c r="S3" s="7">
        <v>54.0</v>
      </c>
      <c r="T3" s="7">
        <v>54.5</v>
      </c>
      <c r="U3" s="2">
        <v>56.0</v>
      </c>
      <c r="V3" s="8">
        <v>55.0</v>
      </c>
      <c r="W3" s="8">
        <v>55.0</v>
      </c>
      <c r="X3" s="8">
        <v>54.0</v>
      </c>
      <c r="Y3" s="7">
        <v>50.5</v>
      </c>
      <c r="Z3" s="9">
        <v>51.0</v>
      </c>
      <c r="AA3" s="9">
        <v>53.0</v>
      </c>
      <c r="AB3" s="9">
        <v>53.5</v>
      </c>
      <c r="AC3" s="9">
        <v>52.0</v>
      </c>
      <c r="AD3" s="7">
        <v>53.0</v>
      </c>
      <c r="AE3" s="7">
        <v>53.0</v>
      </c>
      <c r="AF3" s="7">
        <v>53.5</v>
      </c>
      <c r="AG3" s="10">
        <v>54.0</v>
      </c>
      <c r="AH3" s="7">
        <v>54.5</v>
      </c>
      <c r="AI3" s="8">
        <v>55.0</v>
      </c>
      <c r="AJ3" s="11">
        <v>54.0</v>
      </c>
      <c r="AK3" s="12">
        <v>56.0</v>
      </c>
      <c r="AL3" s="13">
        <v>54.5</v>
      </c>
      <c r="AM3" s="13">
        <v>55.0</v>
      </c>
      <c r="AN3" s="13">
        <v>55.5</v>
      </c>
      <c r="AO3" s="13">
        <v>56.0</v>
      </c>
      <c r="AP3" s="14">
        <v>56.5</v>
      </c>
      <c r="AQ3" s="12"/>
      <c r="AR3" s="15">
        <v>56.0</v>
      </c>
    </row>
    <row r="4" ht="12.75" customHeight="1">
      <c r="B4" s="7">
        <v>6.0</v>
      </c>
      <c r="C4" s="7">
        <v>6.0</v>
      </c>
      <c r="D4" s="7">
        <v>6.0</v>
      </c>
      <c r="E4" s="7">
        <v>6.0</v>
      </c>
      <c r="F4" s="8">
        <v>2.0</v>
      </c>
      <c r="G4" s="7">
        <v>6.0</v>
      </c>
      <c r="H4" s="7" t="s">
        <v>3</v>
      </c>
      <c r="I4" s="7">
        <v>6.0</v>
      </c>
      <c r="J4" s="7">
        <v>3.0</v>
      </c>
      <c r="K4" s="8" t="s">
        <v>4</v>
      </c>
      <c r="L4" s="8">
        <v>4.0</v>
      </c>
      <c r="M4" s="7">
        <v>4.0</v>
      </c>
      <c r="N4" s="8" t="s">
        <v>4</v>
      </c>
      <c r="O4" s="9">
        <v>3.0</v>
      </c>
      <c r="P4" s="9">
        <v>3.0</v>
      </c>
      <c r="Q4" s="9">
        <v>3.0</v>
      </c>
      <c r="R4" s="9">
        <v>3.0</v>
      </c>
      <c r="S4" s="7">
        <v>4.0</v>
      </c>
      <c r="T4" s="7">
        <v>4.0</v>
      </c>
      <c r="U4" s="2">
        <v>1.0</v>
      </c>
      <c r="V4" s="8" t="s">
        <v>4</v>
      </c>
      <c r="W4" s="8" t="s">
        <v>4</v>
      </c>
      <c r="X4" s="8">
        <v>2.0</v>
      </c>
      <c r="Y4" s="7">
        <v>6.0</v>
      </c>
      <c r="Z4" s="9">
        <v>3.0</v>
      </c>
      <c r="AA4" s="9">
        <v>3.0</v>
      </c>
      <c r="AB4" s="9">
        <v>3.0</v>
      </c>
      <c r="AC4" s="9">
        <v>3.0</v>
      </c>
      <c r="AD4" s="7">
        <v>4.0</v>
      </c>
      <c r="AE4" s="7">
        <v>4.0</v>
      </c>
      <c r="AF4" s="7">
        <v>4.0</v>
      </c>
      <c r="AG4" s="10">
        <v>4.0</v>
      </c>
      <c r="AH4" s="7">
        <v>4.0</v>
      </c>
      <c r="AI4" s="8" t="s">
        <v>4</v>
      </c>
      <c r="AJ4" s="11">
        <v>1.0</v>
      </c>
      <c r="AK4" s="12">
        <v>1.0</v>
      </c>
      <c r="AL4" s="13">
        <v>3.0</v>
      </c>
      <c r="AM4" s="13">
        <v>3.0</v>
      </c>
      <c r="AN4" s="13">
        <v>3.0</v>
      </c>
      <c r="AO4" s="13">
        <v>3.0</v>
      </c>
      <c r="AP4" s="14">
        <v>3.0</v>
      </c>
      <c r="AQ4" s="12"/>
      <c r="AR4" s="15">
        <v>1.0</v>
      </c>
    </row>
    <row r="5" ht="12.75" customHeight="1">
      <c r="B5" s="8">
        <v>48.0</v>
      </c>
      <c r="C5" s="8">
        <v>48.0</v>
      </c>
      <c r="D5" s="8">
        <v>48.0</v>
      </c>
      <c r="E5" s="8">
        <v>49.0</v>
      </c>
      <c r="F5" s="7">
        <v>50.0</v>
      </c>
      <c r="G5" s="8">
        <v>50.0</v>
      </c>
      <c r="H5" s="8">
        <v>51.0</v>
      </c>
      <c r="I5" s="8">
        <v>51.0</v>
      </c>
      <c r="J5" s="2">
        <v>56.0</v>
      </c>
      <c r="K5" s="7">
        <v>51.0</v>
      </c>
      <c r="L5" s="7">
        <v>51.0</v>
      </c>
      <c r="M5" s="8">
        <v>52.0</v>
      </c>
      <c r="N5" s="7">
        <v>52.0</v>
      </c>
      <c r="O5" s="16" t="s">
        <v>5</v>
      </c>
      <c r="P5" s="17"/>
      <c r="Q5" s="17"/>
      <c r="R5" s="18"/>
      <c r="S5" s="8">
        <v>53.0</v>
      </c>
      <c r="T5" s="8">
        <v>53.5</v>
      </c>
      <c r="U5" s="19">
        <v>58.0</v>
      </c>
      <c r="V5" s="7">
        <v>54.0</v>
      </c>
      <c r="W5" s="7">
        <v>54.0</v>
      </c>
      <c r="X5" s="8">
        <v>50.0</v>
      </c>
      <c r="Y5" s="8">
        <v>50.5</v>
      </c>
      <c r="Z5" s="16" t="s">
        <v>5</v>
      </c>
      <c r="AA5" s="17"/>
      <c r="AB5" s="17"/>
      <c r="AC5" s="18"/>
      <c r="AD5" s="8">
        <v>52.0</v>
      </c>
      <c r="AE5" s="8">
        <v>52.0</v>
      </c>
      <c r="AF5" s="8">
        <v>52.5</v>
      </c>
      <c r="AG5" s="20">
        <v>53.0</v>
      </c>
      <c r="AH5" s="20">
        <v>53.5</v>
      </c>
      <c r="AI5" s="7">
        <v>55.0</v>
      </c>
      <c r="AJ5" s="19">
        <v>58.0</v>
      </c>
      <c r="AK5" s="21">
        <v>58.0</v>
      </c>
      <c r="AL5" s="13">
        <v>53.5</v>
      </c>
      <c r="AM5" s="13">
        <v>54.0</v>
      </c>
      <c r="AN5" s="13">
        <v>54.5</v>
      </c>
      <c r="AO5" s="13">
        <v>55.0</v>
      </c>
      <c r="AP5" s="14">
        <v>55.5</v>
      </c>
      <c r="AQ5" s="12"/>
      <c r="AR5" s="21">
        <v>58.0</v>
      </c>
    </row>
    <row r="6" ht="12.75" customHeight="1">
      <c r="B6" s="8">
        <v>6.0</v>
      </c>
      <c r="C6" s="8">
        <v>6.0</v>
      </c>
      <c r="D6" s="8">
        <v>6.0</v>
      </c>
      <c r="E6" s="8">
        <v>6.0</v>
      </c>
      <c r="F6" s="7">
        <v>5.0</v>
      </c>
      <c r="G6" s="8">
        <v>6.0</v>
      </c>
      <c r="H6" s="8" t="s">
        <v>3</v>
      </c>
      <c r="I6" s="8" t="s">
        <v>3</v>
      </c>
      <c r="J6" s="2">
        <v>2.0</v>
      </c>
      <c r="K6" s="7" t="s">
        <v>3</v>
      </c>
      <c r="L6" s="7">
        <v>6.0</v>
      </c>
      <c r="M6" s="8" t="s">
        <v>3</v>
      </c>
      <c r="N6" s="7" t="s">
        <v>3</v>
      </c>
      <c r="O6" s="16" t="s">
        <v>6</v>
      </c>
      <c r="P6" s="17"/>
      <c r="Q6" s="17"/>
      <c r="R6" s="18"/>
      <c r="S6" s="8">
        <v>4.0</v>
      </c>
      <c r="T6" s="8">
        <v>4.0</v>
      </c>
      <c r="U6" s="19">
        <v>1.0</v>
      </c>
      <c r="V6" s="7">
        <v>4.0</v>
      </c>
      <c r="W6" s="7">
        <v>4.0</v>
      </c>
      <c r="X6" s="8">
        <v>5.0</v>
      </c>
      <c r="Y6" s="8">
        <v>5.0</v>
      </c>
      <c r="Z6" s="16" t="s">
        <v>6</v>
      </c>
      <c r="AA6" s="17"/>
      <c r="AB6" s="18"/>
      <c r="AC6" s="9" t="s">
        <v>7</v>
      </c>
      <c r="AD6" s="8">
        <v>4.0</v>
      </c>
      <c r="AE6" s="8">
        <v>4.0</v>
      </c>
      <c r="AF6" s="8">
        <v>4.0</v>
      </c>
      <c r="AG6" s="20">
        <v>4.0</v>
      </c>
      <c r="AH6" s="20">
        <v>4.0</v>
      </c>
      <c r="AI6" s="7">
        <v>4.0</v>
      </c>
      <c r="AJ6" s="19">
        <v>1.0</v>
      </c>
      <c r="AK6" s="21">
        <v>1.0</v>
      </c>
      <c r="AL6" s="13">
        <v>3.0</v>
      </c>
      <c r="AM6" s="13">
        <v>3.0</v>
      </c>
      <c r="AN6" s="13">
        <v>3.0</v>
      </c>
      <c r="AO6" s="13">
        <v>3.0</v>
      </c>
      <c r="AP6" s="14">
        <v>3.0</v>
      </c>
      <c r="AQ6" s="12"/>
      <c r="AR6" s="21">
        <v>1.0</v>
      </c>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0">
        <v>52.5</v>
      </c>
      <c r="AI7" s="8">
        <v>53.0</v>
      </c>
      <c r="AJ7" s="19">
        <v>60.0</v>
      </c>
      <c r="AK7" s="21">
        <v>59.0</v>
      </c>
      <c r="AL7" s="13">
        <v>52.5</v>
      </c>
      <c r="AM7" s="13">
        <v>53.0</v>
      </c>
      <c r="AN7" s="13">
        <v>53.5</v>
      </c>
      <c r="AO7" s="13">
        <v>54.0</v>
      </c>
      <c r="AP7" s="13">
        <v>54.5</v>
      </c>
      <c r="AQ7" s="12">
        <v>54.0</v>
      </c>
      <c r="AR7" s="21">
        <v>60.0</v>
      </c>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22">
        <v>3.0</v>
      </c>
      <c r="T8" s="8">
        <v>4.0</v>
      </c>
      <c r="U8" s="19">
        <v>1.0</v>
      </c>
      <c r="V8" s="8">
        <v>4.0</v>
      </c>
      <c r="W8" s="8" t="s">
        <v>4</v>
      </c>
      <c r="X8" s="7">
        <v>6.0</v>
      </c>
      <c r="Y8" s="8">
        <v>5.0</v>
      </c>
      <c r="Z8" s="9"/>
      <c r="AA8" s="9"/>
      <c r="AB8" s="9"/>
      <c r="AC8" s="9"/>
      <c r="AD8" s="8">
        <v>4.0</v>
      </c>
      <c r="AE8" s="8">
        <v>4.0</v>
      </c>
      <c r="AF8" s="8">
        <v>4.0</v>
      </c>
      <c r="AG8" s="8">
        <v>4.0</v>
      </c>
      <c r="AH8" s="20">
        <v>4.0</v>
      </c>
      <c r="AI8" s="8">
        <v>4.0</v>
      </c>
      <c r="AJ8" s="19">
        <v>1.0</v>
      </c>
      <c r="AK8" s="21">
        <v>1.0</v>
      </c>
      <c r="AL8" s="13">
        <v>3.0</v>
      </c>
      <c r="AM8" s="13">
        <v>3.0</v>
      </c>
      <c r="AN8" s="13">
        <v>3.0</v>
      </c>
      <c r="AO8" s="13">
        <v>3.0</v>
      </c>
      <c r="AP8" s="13">
        <v>3.0</v>
      </c>
      <c r="AQ8" s="12">
        <v>1.0</v>
      </c>
      <c r="AR8" s="21">
        <v>1.0</v>
      </c>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8">
        <v>51.5</v>
      </c>
      <c r="AI9" s="8">
        <v>52.0</v>
      </c>
      <c r="AJ9" s="11">
        <v>62.0</v>
      </c>
      <c r="AK9" s="21">
        <v>60.0</v>
      </c>
      <c r="AL9" s="13">
        <v>51.5</v>
      </c>
      <c r="AM9" s="13">
        <v>52.0</v>
      </c>
      <c r="AN9" s="13">
        <v>52.5</v>
      </c>
      <c r="AO9" s="13">
        <v>53.0</v>
      </c>
      <c r="AP9" s="13">
        <v>53.5</v>
      </c>
      <c r="AQ9" s="21">
        <v>58.0</v>
      </c>
      <c r="AR9" s="21">
        <v>61.0</v>
      </c>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8">
        <v>4.0</v>
      </c>
      <c r="AI10" s="8">
        <v>4.0</v>
      </c>
      <c r="AJ10" s="11" t="s">
        <v>10</v>
      </c>
      <c r="AK10" s="21">
        <v>1.0</v>
      </c>
      <c r="AL10" s="13">
        <v>3.0</v>
      </c>
      <c r="AM10" s="13">
        <v>3.0</v>
      </c>
      <c r="AN10" s="13">
        <v>3.0</v>
      </c>
      <c r="AO10" s="13">
        <v>3.0</v>
      </c>
      <c r="AP10" s="13">
        <v>3.0</v>
      </c>
      <c r="AQ10" s="21">
        <v>1.0</v>
      </c>
      <c r="AR10" s="21">
        <v>1.0</v>
      </c>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4">
        <v>47.0</v>
      </c>
      <c r="AI11" s="24">
        <v>47.0</v>
      </c>
      <c r="AJ11" s="11">
        <v>61.0</v>
      </c>
      <c r="AK11" s="26">
        <v>61.0</v>
      </c>
      <c r="AL11" s="24">
        <v>47.0</v>
      </c>
      <c r="AM11" s="27">
        <v>47.0</v>
      </c>
      <c r="AN11" s="27">
        <v>47.0</v>
      </c>
      <c r="AO11" s="27">
        <v>47.0</v>
      </c>
      <c r="AP11" s="27">
        <v>47.0</v>
      </c>
      <c r="AQ11" s="12">
        <v>60.0</v>
      </c>
      <c r="AR11" s="21">
        <v>62.0</v>
      </c>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4">
        <v>10.0</v>
      </c>
      <c r="AI12" s="24">
        <v>10.0</v>
      </c>
      <c r="AJ12" s="11" t="s">
        <v>10</v>
      </c>
      <c r="AK12" s="26">
        <v>1.0</v>
      </c>
      <c r="AL12" s="24">
        <v>9.0</v>
      </c>
      <c r="AM12" s="27">
        <v>10.0</v>
      </c>
      <c r="AN12" s="27">
        <v>10.0</v>
      </c>
      <c r="AO12" s="27">
        <v>10.0</v>
      </c>
      <c r="AP12" s="27">
        <v>10.0</v>
      </c>
      <c r="AQ12" s="12" t="s">
        <v>10</v>
      </c>
      <c r="AR12" s="21">
        <v>1.0</v>
      </c>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9">
        <v>62.0</v>
      </c>
      <c r="V13" s="28">
        <v>42.0</v>
      </c>
      <c r="W13" s="28">
        <v>42.0</v>
      </c>
      <c r="X13" s="28">
        <v>42.0</v>
      </c>
      <c r="Y13" s="28">
        <v>42.0</v>
      </c>
      <c r="Z13" s="9"/>
      <c r="AA13" s="9"/>
      <c r="AB13" s="9"/>
      <c r="AC13" s="9"/>
      <c r="AD13" s="28">
        <v>42.0</v>
      </c>
      <c r="AE13" s="28">
        <v>42.0</v>
      </c>
      <c r="AF13" s="28">
        <v>42.0</v>
      </c>
      <c r="AG13" s="28">
        <v>42.0</v>
      </c>
      <c r="AH13" s="28">
        <v>42.0</v>
      </c>
      <c r="AI13" s="28">
        <v>42.0</v>
      </c>
      <c r="AJ13" s="25">
        <v>60.5</v>
      </c>
      <c r="AK13" s="12">
        <v>61.5</v>
      </c>
      <c r="AL13" s="28">
        <v>42.0</v>
      </c>
      <c r="AM13" s="30">
        <v>42.0</v>
      </c>
      <c r="AN13" s="30">
        <v>42.0</v>
      </c>
      <c r="AO13" s="30">
        <v>42.0</v>
      </c>
      <c r="AP13" s="30">
        <v>42.0</v>
      </c>
      <c r="AQ13" s="26">
        <v>60.0</v>
      </c>
      <c r="AR13" s="31">
        <v>62.5</v>
      </c>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9">
        <v>1.0</v>
      </c>
      <c r="V14" s="28">
        <v>14.0</v>
      </c>
      <c r="W14" s="28">
        <v>11.0</v>
      </c>
      <c r="X14" s="28">
        <v>12.0</v>
      </c>
      <c r="Y14" s="28">
        <v>12.0</v>
      </c>
      <c r="Z14" s="9"/>
      <c r="AA14" s="9"/>
      <c r="AB14" s="9"/>
      <c r="AC14" s="9"/>
      <c r="AD14" s="28">
        <v>12.0</v>
      </c>
      <c r="AE14" s="28">
        <v>13.0</v>
      </c>
      <c r="AF14" s="28">
        <v>13.0</v>
      </c>
      <c r="AG14" s="28">
        <v>14.0</v>
      </c>
      <c r="AH14" s="28">
        <v>15.0</v>
      </c>
      <c r="AI14" s="28">
        <v>15.0</v>
      </c>
      <c r="AJ14" s="25">
        <v>1.0</v>
      </c>
      <c r="AK14" s="12" t="s">
        <v>15</v>
      </c>
      <c r="AL14" s="28">
        <v>14.0</v>
      </c>
      <c r="AM14" s="30">
        <v>15.0</v>
      </c>
      <c r="AN14" s="30">
        <v>15.0</v>
      </c>
      <c r="AO14" s="30">
        <v>15.0</v>
      </c>
      <c r="AP14" s="30">
        <v>15.0</v>
      </c>
      <c r="AQ14" s="26">
        <v>1.0</v>
      </c>
      <c r="AR14" s="31">
        <v>1.0</v>
      </c>
    </row>
    <row r="15" ht="12.75" customHeight="1">
      <c r="A15" s="15" t="s">
        <v>16</v>
      </c>
      <c r="B15" s="32">
        <v>69.5</v>
      </c>
      <c r="C15" s="32">
        <v>69.0</v>
      </c>
      <c r="D15" s="32">
        <v>68.9</v>
      </c>
      <c r="E15" s="32">
        <v>68.7</v>
      </c>
      <c r="F15" s="32">
        <v>68.7</v>
      </c>
      <c r="G15" s="32">
        <v>68.2</v>
      </c>
      <c r="H15" s="32">
        <v>68.1</v>
      </c>
      <c r="I15" s="33">
        <v>68.0</v>
      </c>
      <c r="J15" s="34">
        <v>68.4</v>
      </c>
      <c r="K15" s="34">
        <v>68.8</v>
      </c>
      <c r="L15" s="33">
        <v>69.2</v>
      </c>
      <c r="M15" s="33">
        <v>68.6</v>
      </c>
      <c r="N15" s="33">
        <v>69.1</v>
      </c>
      <c r="O15" s="33">
        <v>68.7</v>
      </c>
      <c r="P15" s="33">
        <v>68.4</v>
      </c>
      <c r="Q15" s="33">
        <v>67.9</v>
      </c>
      <c r="R15" s="33">
        <v>68.1</v>
      </c>
      <c r="S15" s="33">
        <v>67.7</v>
      </c>
      <c r="T15" s="33">
        <v>68.5</v>
      </c>
      <c r="U15" s="33">
        <v>67.1</v>
      </c>
      <c r="V15" s="33">
        <v>67.6</v>
      </c>
      <c r="W15" s="33">
        <v>66.3</v>
      </c>
      <c r="X15" s="33">
        <v>66.3</v>
      </c>
      <c r="Y15" s="33">
        <v>66.1</v>
      </c>
      <c r="Z15" s="33">
        <v>65.5</v>
      </c>
      <c r="AA15" s="33">
        <v>66.0</v>
      </c>
      <c r="AB15" s="33">
        <v>65.5</v>
      </c>
      <c r="AC15" s="33">
        <v>65.8</v>
      </c>
      <c r="AD15" s="33">
        <v>64.5</v>
      </c>
      <c r="AE15" s="33">
        <v>65.3</v>
      </c>
      <c r="AF15" s="33">
        <v>64.6</v>
      </c>
      <c r="AG15" s="33">
        <v>64.6</v>
      </c>
      <c r="AH15" s="33">
        <v>64.7</v>
      </c>
      <c r="AI15" s="33">
        <v>65.0</v>
      </c>
      <c r="AJ15" s="33">
        <v>65.1</v>
      </c>
      <c r="AK15" s="33">
        <v>65.6</v>
      </c>
      <c r="AL15" s="33">
        <v>65.9</v>
      </c>
      <c r="AM15" s="33">
        <v>65.7</v>
      </c>
      <c r="AN15" s="33">
        <v>64.8</v>
      </c>
      <c r="AO15" s="33">
        <v>64.1</v>
      </c>
      <c r="AP15" s="33">
        <v>64.7</v>
      </c>
      <c r="AQ15" s="33">
        <v>64.5</v>
      </c>
      <c r="AR15" s="33">
        <v>64.3</v>
      </c>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45527.0</v>
      </c>
      <c r="AH16" s="5">
        <v>45534.0</v>
      </c>
      <c r="AI16" s="5">
        <v>45541.0</v>
      </c>
      <c r="AJ16" s="5">
        <v>45548.0</v>
      </c>
      <c r="AK16" s="4">
        <v>45553.0</v>
      </c>
      <c r="AL16" s="4">
        <v>45555.0</v>
      </c>
      <c r="AM16" s="4">
        <v>45562.0</v>
      </c>
      <c r="AN16" s="4">
        <v>45569.0</v>
      </c>
      <c r="AO16" s="4">
        <v>45576.0</v>
      </c>
      <c r="AP16" s="4">
        <v>45583.0</v>
      </c>
      <c r="AQ16" s="4">
        <v>45590.0</v>
      </c>
      <c r="AR16" s="4">
        <v>45598.0</v>
      </c>
    </row>
    <row r="17" ht="12.75" customHeight="1">
      <c r="A17" s="15" t="s">
        <v>18</v>
      </c>
      <c r="B17" s="35"/>
      <c r="C17" s="35"/>
      <c r="D17" s="35"/>
      <c r="E17" s="35"/>
      <c r="F17" s="35"/>
      <c r="G17" s="35"/>
      <c r="H17" s="35"/>
      <c r="I17" s="35"/>
      <c r="J17" s="36">
        <v>65.5</v>
      </c>
      <c r="K17" s="2"/>
      <c r="L17" s="2"/>
      <c r="M17" s="2"/>
      <c r="N17" s="2"/>
      <c r="O17" s="2"/>
      <c r="P17" s="2"/>
      <c r="Q17" s="2"/>
      <c r="R17" s="2"/>
      <c r="S17" s="2"/>
      <c r="T17" s="2"/>
      <c r="U17" s="36">
        <v>70.0</v>
      </c>
      <c r="V17" s="2"/>
      <c r="W17" s="2"/>
      <c r="X17" s="2"/>
      <c r="Y17" s="2"/>
      <c r="Z17" s="2"/>
      <c r="AA17" s="2"/>
      <c r="AB17" s="2"/>
      <c r="AC17" s="19">
        <v>66.0</v>
      </c>
      <c r="AD17" s="2"/>
      <c r="AE17" s="2"/>
      <c r="AF17" s="19">
        <v>66.0</v>
      </c>
      <c r="AG17" s="19">
        <v>66.0</v>
      </c>
      <c r="AH17" s="19">
        <v>66.5</v>
      </c>
      <c r="AI17" s="19">
        <v>67.0</v>
      </c>
      <c r="AJ17" s="25">
        <v>68.5</v>
      </c>
      <c r="AK17" s="26">
        <v>69.0</v>
      </c>
      <c r="AM17" s="21">
        <v>66.0</v>
      </c>
      <c r="AN17" s="21">
        <v>66.0</v>
      </c>
      <c r="AO17" s="21">
        <v>66.0</v>
      </c>
      <c r="AP17" s="21">
        <v>66.0</v>
      </c>
      <c r="AQ17" s="26">
        <v>68.0</v>
      </c>
      <c r="AR17" s="37">
        <v>70.5</v>
      </c>
    </row>
    <row r="18" ht="12.75" customHeight="1">
      <c r="A18" s="15" t="s">
        <v>19</v>
      </c>
      <c r="B18" s="8">
        <v>66.0</v>
      </c>
      <c r="C18" s="8">
        <v>66.0</v>
      </c>
      <c r="D18" s="8">
        <v>66.0</v>
      </c>
      <c r="E18" s="8">
        <v>67.2</v>
      </c>
      <c r="F18" s="8">
        <v>66.7</v>
      </c>
      <c r="G18" s="8">
        <v>68.4</v>
      </c>
      <c r="H18" s="8">
        <v>67.8</v>
      </c>
      <c r="I18" s="8">
        <v>69.6</v>
      </c>
      <c r="J18" s="8">
        <v>68.5</v>
      </c>
      <c r="K18" s="8">
        <v>67.8</v>
      </c>
      <c r="L18" s="8">
        <v>69.6</v>
      </c>
      <c r="M18" s="8">
        <v>69.4</v>
      </c>
      <c r="N18" s="8">
        <v>69.0</v>
      </c>
      <c r="O18" s="2"/>
      <c r="P18" s="2"/>
      <c r="Q18" s="2"/>
      <c r="R18" s="2"/>
      <c r="S18" s="8">
        <v>69.4</v>
      </c>
      <c r="T18" s="8">
        <v>70.0</v>
      </c>
      <c r="U18" s="2"/>
      <c r="V18" s="8">
        <v>69.4</v>
      </c>
      <c r="W18" s="8">
        <v>69.4</v>
      </c>
      <c r="X18" s="8">
        <v>68.4</v>
      </c>
      <c r="Y18" s="8">
        <v>69.0</v>
      </c>
      <c r="Z18" s="2"/>
      <c r="AA18" s="2"/>
      <c r="AB18" s="2"/>
      <c r="AC18" s="2"/>
      <c r="AD18" s="8">
        <v>68.3</v>
      </c>
      <c r="AE18" s="8">
        <v>68.3</v>
      </c>
      <c r="AF18" s="8">
        <v>68.9</v>
      </c>
      <c r="AG18" s="8">
        <v>69.4</v>
      </c>
      <c r="AH18" s="8">
        <v>70.0</v>
      </c>
      <c r="AI18" s="8">
        <v>70.6</v>
      </c>
      <c r="AJ18" s="2"/>
      <c r="AL18" s="8">
        <v>68.0</v>
      </c>
      <c r="AM18" s="13">
        <v>68.5</v>
      </c>
      <c r="AN18" s="13">
        <v>69.1</v>
      </c>
      <c r="AO18" s="13">
        <v>69.6</v>
      </c>
      <c r="AP18" s="13">
        <v>70.1</v>
      </c>
      <c r="AQ18" s="12"/>
    </row>
    <row r="19" ht="12.75" customHeight="1">
      <c r="A19" s="15" t="s">
        <v>20</v>
      </c>
      <c r="B19" s="24">
        <v>64.3</v>
      </c>
      <c r="C19" s="24">
        <v>64.3</v>
      </c>
      <c r="D19" s="24">
        <v>67.4</v>
      </c>
      <c r="E19" s="24">
        <v>68.7</v>
      </c>
      <c r="F19" s="24">
        <v>66.8</v>
      </c>
      <c r="G19" s="24">
        <v>70.0</v>
      </c>
      <c r="H19" s="24">
        <v>71.3</v>
      </c>
      <c r="I19" s="24">
        <v>69.6</v>
      </c>
      <c r="J19" s="11"/>
      <c r="K19" s="24">
        <v>69.6</v>
      </c>
      <c r="L19" s="24">
        <v>71.3</v>
      </c>
      <c r="M19" s="24">
        <v>70.9</v>
      </c>
      <c r="N19" s="24">
        <v>70.9</v>
      </c>
      <c r="O19" s="2"/>
      <c r="P19" s="2"/>
      <c r="Q19" s="2"/>
      <c r="R19" s="2"/>
      <c r="S19" s="24">
        <v>68.0</v>
      </c>
      <c r="T19" s="24">
        <v>71.3</v>
      </c>
      <c r="U19" s="2"/>
      <c r="V19" s="24">
        <v>71.3</v>
      </c>
      <c r="W19" s="24">
        <v>71.3</v>
      </c>
      <c r="X19" s="24">
        <v>68.0</v>
      </c>
      <c r="Y19" s="24">
        <v>68.0</v>
      </c>
      <c r="Z19" s="2"/>
      <c r="AA19" s="2"/>
      <c r="AB19" s="2"/>
      <c r="AC19" s="2"/>
      <c r="AD19" s="24">
        <v>68.0</v>
      </c>
      <c r="AE19" s="24">
        <v>68.0</v>
      </c>
      <c r="AF19" s="24">
        <v>69.6</v>
      </c>
      <c r="AG19" s="24">
        <v>69.6</v>
      </c>
      <c r="AH19" s="24">
        <v>71.3</v>
      </c>
      <c r="AI19" s="24">
        <v>71.3</v>
      </c>
      <c r="AJ19" s="2"/>
      <c r="AL19" s="24">
        <v>69.6</v>
      </c>
      <c r="AM19" s="27">
        <v>71.3</v>
      </c>
      <c r="AN19" s="27">
        <v>71.3</v>
      </c>
      <c r="AO19" s="27">
        <v>71.3</v>
      </c>
      <c r="AP19" s="27">
        <v>71.3</v>
      </c>
      <c r="AQ19" s="12"/>
    </row>
    <row r="20" ht="12.75" customHeight="1">
      <c r="A20" s="15" t="s">
        <v>21</v>
      </c>
      <c r="B20" s="11"/>
      <c r="C20" s="28">
        <v>66.4</v>
      </c>
      <c r="D20" s="28">
        <v>67.5</v>
      </c>
      <c r="E20" s="28">
        <v>68.9</v>
      </c>
      <c r="F20" s="28">
        <v>68.1</v>
      </c>
      <c r="G20" s="28">
        <v>69.2</v>
      </c>
      <c r="H20" s="28">
        <v>69.5</v>
      </c>
      <c r="I20" s="28">
        <v>69.5</v>
      </c>
      <c r="J20" s="11"/>
      <c r="K20" s="28">
        <v>70.6</v>
      </c>
      <c r="L20" s="28">
        <v>71.7</v>
      </c>
      <c r="M20" s="28">
        <v>69.7</v>
      </c>
      <c r="N20" s="28">
        <v>69.7</v>
      </c>
      <c r="O20" s="2"/>
      <c r="P20" s="2"/>
      <c r="Q20" s="2"/>
      <c r="R20" s="2"/>
      <c r="S20" s="28">
        <v>64.8</v>
      </c>
      <c r="T20" s="28">
        <v>71.3</v>
      </c>
      <c r="U20" s="2"/>
      <c r="V20" s="28">
        <v>69.2</v>
      </c>
      <c r="W20" s="28">
        <v>65.9</v>
      </c>
      <c r="X20" s="28">
        <v>67.0</v>
      </c>
      <c r="Y20" s="28">
        <v>67.0</v>
      </c>
      <c r="Z20" s="2"/>
      <c r="AA20" s="2"/>
      <c r="AB20" s="2"/>
      <c r="AC20" s="2"/>
      <c r="AD20" s="28">
        <v>67.0</v>
      </c>
      <c r="AE20" s="28">
        <v>68.1</v>
      </c>
      <c r="AF20" s="28">
        <v>68.1</v>
      </c>
      <c r="AG20" s="28">
        <v>69.2</v>
      </c>
      <c r="AH20" s="28">
        <v>70.3</v>
      </c>
      <c r="AI20" s="28">
        <v>70.3</v>
      </c>
      <c r="AJ20" s="2"/>
      <c r="AL20" s="28">
        <v>69.2</v>
      </c>
      <c r="AM20" s="30">
        <v>70.3</v>
      </c>
      <c r="AN20" s="30">
        <v>70.3</v>
      </c>
      <c r="AO20" s="30">
        <v>70.3</v>
      </c>
      <c r="AP20" s="30">
        <v>70.3</v>
      </c>
      <c r="AQ20" s="12"/>
    </row>
    <row r="21" ht="12.75" customHeight="1">
      <c r="A21" s="15" t="s">
        <v>22</v>
      </c>
      <c r="B21" s="2"/>
      <c r="C21" s="2"/>
      <c r="D21" s="2"/>
      <c r="E21" s="2"/>
      <c r="F21" s="2"/>
      <c r="G21" s="2"/>
      <c r="H21" s="2"/>
      <c r="I21" s="2"/>
      <c r="J21" s="2"/>
      <c r="K21" s="2"/>
      <c r="L21" s="2"/>
      <c r="M21" s="2"/>
      <c r="N21" s="2"/>
      <c r="O21" s="9">
        <v>63.1</v>
      </c>
      <c r="P21" s="9">
        <v>64.2</v>
      </c>
      <c r="Q21" s="9">
        <v>65.2</v>
      </c>
      <c r="R21" s="9">
        <v>66.3</v>
      </c>
      <c r="S21" s="2"/>
      <c r="T21" s="2"/>
      <c r="U21" s="2"/>
      <c r="V21" s="2"/>
      <c r="W21" s="2"/>
      <c r="X21" s="2"/>
      <c r="Y21" s="2"/>
      <c r="Z21" s="9">
        <v>64.2</v>
      </c>
      <c r="AA21" s="9">
        <v>66.3</v>
      </c>
      <c r="AB21" s="9">
        <v>66.9</v>
      </c>
      <c r="AC21" s="9">
        <v>65.2</v>
      </c>
      <c r="AD21" s="2"/>
      <c r="AE21" s="2"/>
      <c r="AF21" s="2"/>
      <c r="AG21" s="2"/>
      <c r="AH21" s="2"/>
      <c r="AI21" s="2"/>
      <c r="AJ21" s="2"/>
    </row>
    <row r="22" ht="12.75" customHeight="1">
      <c r="A22" s="38" t="s">
        <v>23</v>
      </c>
      <c r="B22" s="39">
        <f t="shared" ref="B22:AR22" si="1">AVERAGE(B18:B20)</f>
        <v>65.15</v>
      </c>
      <c r="C22" s="39">
        <f t="shared" si="1"/>
        <v>65.56666667</v>
      </c>
      <c r="D22" s="39">
        <f t="shared" si="1"/>
        <v>66.96666667</v>
      </c>
      <c r="E22" s="39">
        <f t="shared" si="1"/>
        <v>68.26666667</v>
      </c>
      <c r="F22" s="39">
        <f t="shared" si="1"/>
        <v>67.2</v>
      </c>
      <c r="G22" s="39">
        <f t="shared" si="1"/>
        <v>69.2</v>
      </c>
      <c r="H22" s="39">
        <f t="shared" si="1"/>
        <v>69.53333333</v>
      </c>
      <c r="I22" s="39">
        <f t="shared" si="1"/>
        <v>69.56666667</v>
      </c>
      <c r="J22" s="39">
        <f t="shared" si="1"/>
        <v>68.5</v>
      </c>
      <c r="K22" s="39">
        <f t="shared" si="1"/>
        <v>69.33333333</v>
      </c>
      <c r="L22" s="39">
        <f t="shared" si="1"/>
        <v>70.86666667</v>
      </c>
      <c r="M22" s="39">
        <f t="shared" si="1"/>
        <v>70</v>
      </c>
      <c r="N22" s="39">
        <f t="shared" si="1"/>
        <v>69.86666667</v>
      </c>
      <c r="O22" s="39" t="str">
        <f t="shared" si="1"/>
        <v>#DIV/0!</v>
      </c>
      <c r="P22" s="39" t="str">
        <f t="shared" si="1"/>
        <v>#DIV/0!</v>
      </c>
      <c r="Q22" s="39" t="str">
        <f t="shared" si="1"/>
        <v>#DIV/0!</v>
      </c>
      <c r="R22" s="39" t="str">
        <f t="shared" si="1"/>
        <v>#DIV/0!</v>
      </c>
      <c r="S22" s="39">
        <f t="shared" si="1"/>
        <v>67.4</v>
      </c>
      <c r="T22" s="39">
        <f t="shared" si="1"/>
        <v>70.86666667</v>
      </c>
      <c r="U22" s="39" t="str">
        <f t="shared" si="1"/>
        <v>#DIV/0!</v>
      </c>
      <c r="V22" s="39">
        <f t="shared" si="1"/>
        <v>69.96666667</v>
      </c>
      <c r="W22" s="39">
        <f t="shared" si="1"/>
        <v>68.86666667</v>
      </c>
      <c r="X22" s="39">
        <f t="shared" si="1"/>
        <v>67.8</v>
      </c>
      <c r="Y22" s="39">
        <f t="shared" si="1"/>
        <v>68</v>
      </c>
      <c r="Z22" s="39" t="str">
        <f t="shared" si="1"/>
        <v>#DIV/0!</v>
      </c>
      <c r="AA22" s="39" t="str">
        <f t="shared" si="1"/>
        <v>#DIV/0!</v>
      </c>
      <c r="AB22" s="39" t="str">
        <f t="shared" si="1"/>
        <v>#DIV/0!</v>
      </c>
      <c r="AC22" s="39" t="str">
        <f t="shared" si="1"/>
        <v>#DIV/0!</v>
      </c>
      <c r="AD22" s="39">
        <f t="shared" si="1"/>
        <v>67.76666667</v>
      </c>
      <c r="AE22" s="39">
        <f t="shared" si="1"/>
        <v>68.13333333</v>
      </c>
      <c r="AF22" s="39">
        <f t="shared" si="1"/>
        <v>68.86666667</v>
      </c>
      <c r="AG22" s="39">
        <f t="shared" si="1"/>
        <v>69.4</v>
      </c>
      <c r="AH22" s="39">
        <f t="shared" si="1"/>
        <v>70.53333333</v>
      </c>
      <c r="AI22" s="39">
        <f t="shared" si="1"/>
        <v>70.73333333</v>
      </c>
      <c r="AJ22" s="39" t="str">
        <f t="shared" si="1"/>
        <v>#DIV/0!</v>
      </c>
      <c r="AK22" s="39" t="str">
        <f t="shared" si="1"/>
        <v>#DIV/0!</v>
      </c>
      <c r="AL22" s="39">
        <f t="shared" si="1"/>
        <v>68.93333333</v>
      </c>
      <c r="AM22" s="39">
        <f t="shared" si="1"/>
        <v>70.03333333</v>
      </c>
      <c r="AN22" s="39">
        <f t="shared" si="1"/>
        <v>70.23333333</v>
      </c>
      <c r="AO22" s="39">
        <f t="shared" si="1"/>
        <v>70.4</v>
      </c>
      <c r="AP22" s="39">
        <f t="shared" si="1"/>
        <v>70.56666667</v>
      </c>
      <c r="AQ22" s="39" t="str">
        <f t="shared" si="1"/>
        <v>#DIV/0!</v>
      </c>
      <c r="AR22" s="39" t="str">
        <f t="shared" si="1"/>
        <v>#DIV/0!</v>
      </c>
    </row>
    <row r="23" ht="12.75" customHeight="1">
      <c r="A23" s="15" t="s">
        <v>16</v>
      </c>
      <c r="B23" s="2">
        <v>69.5</v>
      </c>
      <c r="C23" s="2">
        <v>69.0</v>
      </c>
      <c r="D23" s="2">
        <v>68.9</v>
      </c>
      <c r="E23" s="2">
        <v>68.7</v>
      </c>
      <c r="F23" s="2">
        <v>68.7</v>
      </c>
      <c r="G23" s="2">
        <v>68.2</v>
      </c>
      <c r="H23" s="2">
        <v>68.1</v>
      </c>
      <c r="I23" s="15">
        <v>68.0</v>
      </c>
      <c r="J23" s="40">
        <v>68.4</v>
      </c>
      <c r="K23" s="40">
        <v>68.8</v>
      </c>
      <c r="L23" s="15">
        <v>69.2</v>
      </c>
      <c r="M23" s="15">
        <v>68.6</v>
      </c>
      <c r="N23" s="15">
        <v>69.1</v>
      </c>
      <c r="O23" s="15">
        <v>68.7</v>
      </c>
      <c r="P23" s="15">
        <v>68.4</v>
      </c>
      <c r="Q23" s="15">
        <v>67.9</v>
      </c>
      <c r="R23" s="15">
        <v>68.1</v>
      </c>
      <c r="S23" s="15">
        <v>67.7</v>
      </c>
      <c r="T23" s="15">
        <v>68.5</v>
      </c>
      <c r="U23" s="15">
        <v>67.1</v>
      </c>
      <c r="V23" s="15">
        <v>67.6</v>
      </c>
      <c r="W23" s="15">
        <v>66.3</v>
      </c>
      <c r="X23" s="15">
        <v>66.3</v>
      </c>
      <c r="Y23" s="15">
        <v>66.1</v>
      </c>
      <c r="Z23" s="15">
        <v>65.5</v>
      </c>
      <c r="AA23" s="15">
        <v>66.0</v>
      </c>
      <c r="AB23" s="15">
        <v>65.5</v>
      </c>
      <c r="AC23" s="15">
        <v>65.8</v>
      </c>
      <c r="AD23" s="15">
        <v>64.5</v>
      </c>
      <c r="AE23" s="15">
        <v>65.3</v>
      </c>
      <c r="AF23" s="15">
        <v>64.6</v>
      </c>
      <c r="AG23" s="15">
        <v>64.6</v>
      </c>
      <c r="AH23" s="15">
        <v>64.7</v>
      </c>
      <c r="AI23" s="15">
        <v>65.0</v>
      </c>
      <c r="AJ23" s="15">
        <v>65.1</v>
      </c>
      <c r="AK23" s="15">
        <v>65.6</v>
      </c>
      <c r="AL23" s="15">
        <v>65.9</v>
      </c>
      <c r="AM23" s="15">
        <v>65.7</v>
      </c>
      <c r="AN23" s="15">
        <v>64.8</v>
      </c>
      <c r="AO23" s="15">
        <v>64.1</v>
      </c>
      <c r="AP23" s="15">
        <v>64.7</v>
      </c>
      <c r="AQ23" s="15">
        <v>64.5</v>
      </c>
      <c r="AR23" s="15">
        <v>64.3</v>
      </c>
    </row>
    <row r="24" ht="12.75" customHeight="1">
      <c r="A24" s="41" t="s">
        <v>24</v>
      </c>
      <c r="B24" s="2">
        <f t="shared" ref="B24:AR24" si="2">B23*1.1</f>
        <v>76.45</v>
      </c>
      <c r="C24" s="2">
        <f t="shared" si="2"/>
        <v>75.9</v>
      </c>
      <c r="D24" s="2">
        <f t="shared" si="2"/>
        <v>75.79</v>
      </c>
      <c r="E24" s="2">
        <f t="shared" si="2"/>
        <v>75.57</v>
      </c>
      <c r="F24" s="2">
        <f t="shared" si="2"/>
        <v>75.57</v>
      </c>
      <c r="G24" s="2">
        <f t="shared" si="2"/>
        <v>75.02</v>
      </c>
      <c r="H24" s="2">
        <f t="shared" si="2"/>
        <v>74.91</v>
      </c>
      <c r="I24" s="2">
        <f t="shared" si="2"/>
        <v>74.8</v>
      </c>
      <c r="J24" s="2">
        <f t="shared" si="2"/>
        <v>75.24</v>
      </c>
      <c r="K24" s="2">
        <f t="shared" si="2"/>
        <v>75.68</v>
      </c>
      <c r="L24" s="2">
        <f t="shared" si="2"/>
        <v>76.12</v>
      </c>
      <c r="M24" s="2">
        <f t="shared" si="2"/>
        <v>75.46</v>
      </c>
      <c r="N24" s="2">
        <f t="shared" si="2"/>
        <v>76.01</v>
      </c>
      <c r="O24" s="2">
        <f t="shared" si="2"/>
        <v>75.57</v>
      </c>
      <c r="P24" s="2">
        <f t="shared" si="2"/>
        <v>75.24</v>
      </c>
      <c r="Q24" s="2">
        <f t="shared" si="2"/>
        <v>74.69</v>
      </c>
      <c r="R24" s="2">
        <f t="shared" si="2"/>
        <v>74.91</v>
      </c>
      <c r="S24" s="2">
        <f t="shared" si="2"/>
        <v>74.47</v>
      </c>
      <c r="T24" s="2">
        <f t="shared" si="2"/>
        <v>75.35</v>
      </c>
      <c r="U24" s="2">
        <f t="shared" si="2"/>
        <v>73.81</v>
      </c>
      <c r="V24" s="2">
        <f t="shared" si="2"/>
        <v>74.36</v>
      </c>
      <c r="W24" s="2">
        <f t="shared" si="2"/>
        <v>72.93</v>
      </c>
      <c r="X24" s="2">
        <f t="shared" si="2"/>
        <v>72.93</v>
      </c>
      <c r="Y24" s="2">
        <f t="shared" si="2"/>
        <v>72.71</v>
      </c>
      <c r="Z24" s="2">
        <f t="shared" si="2"/>
        <v>72.05</v>
      </c>
      <c r="AA24" s="2">
        <f t="shared" si="2"/>
        <v>72.6</v>
      </c>
      <c r="AB24" s="2">
        <f t="shared" si="2"/>
        <v>72.05</v>
      </c>
      <c r="AC24" s="2">
        <f t="shared" si="2"/>
        <v>72.38</v>
      </c>
      <c r="AD24" s="2">
        <f t="shared" si="2"/>
        <v>70.95</v>
      </c>
      <c r="AE24" s="2">
        <f t="shared" si="2"/>
        <v>71.83</v>
      </c>
      <c r="AF24" s="2">
        <f t="shared" si="2"/>
        <v>71.06</v>
      </c>
      <c r="AG24" s="2">
        <f t="shared" si="2"/>
        <v>71.06</v>
      </c>
      <c r="AH24" s="2">
        <f t="shared" si="2"/>
        <v>71.17</v>
      </c>
      <c r="AI24" s="2">
        <f t="shared" si="2"/>
        <v>71.5</v>
      </c>
      <c r="AJ24" s="2">
        <f t="shared" si="2"/>
        <v>71.61</v>
      </c>
      <c r="AK24" s="2">
        <f t="shared" si="2"/>
        <v>72.16</v>
      </c>
      <c r="AL24" s="2">
        <f t="shared" si="2"/>
        <v>72.49</v>
      </c>
      <c r="AM24" s="2">
        <f t="shared" si="2"/>
        <v>72.27</v>
      </c>
      <c r="AN24" s="2">
        <f t="shared" si="2"/>
        <v>71.28</v>
      </c>
      <c r="AO24" s="2">
        <f t="shared" si="2"/>
        <v>70.51</v>
      </c>
      <c r="AP24" s="2">
        <f t="shared" si="2"/>
        <v>71.17</v>
      </c>
      <c r="AQ24" s="2">
        <f t="shared" si="2"/>
        <v>70.95</v>
      </c>
      <c r="AR24" s="2">
        <f t="shared" si="2"/>
        <v>70.73</v>
      </c>
    </row>
    <row r="25" ht="12.75" customHeight="1">
      <c r="A25" s="41" t="s">
        <v>25</v>
      </c>
      <c r="B25" s="2">
        <f t="shared" ref="B25:AR25" si="3">B23*1.05</f>
        <v>72.975</v>
      </c>
      <c r="C25" s="2">
        <f t="shared" si="3"/>
        <v>72.45</v>
      </c>
      <c r="D25" s="2">
        <f t="shared" si="3"/>
        <v>72.345</v>
      </c>
      <c r="E25" s="2">
        <f t="shared" si="3"/>
        <v>72.135</v>
      </c>
      <c r="F25" s="2">
        <f t="shared" si="3"/>
        <v>72.135</v>
      </c>
      <c r="G25" s="2">
        <f t="shared" si="3"/>
        <v>71.61</v>
      </c>
      <c r="H25" s="2">
        <f t="shared" si="3"/>
        <v>71.505</v>
      </c>
      <c r="I25" s="2">
        <f t="shared" si="3"/>
        <v>71.4</v>
      </c>
      <c r="J25" s="2">
        <f t="shared" si="3"/>
        <v>71.82</v>
      </c>
      <c r="K25" s="2">
        <f t="shared" si="3"/>
        <v>72.24</v>
      </c>
      <c r="L25" s="2">
        <f t="shared" si="3"/>
        <v>72.66</v>
      </c>
      <c r="M25" s="2">
        <f t="shared" si="3"/>
        <v>72.03</v>
      </c>
      <c r="N25" s="2">
        <f t="shared" si="3"/>
        <v>72.555</v>
      </c>
      <c r="O25" s="2">
        <f t="shared" si="3"/>
        <v>72.135</v>
      </c>
      <c r="P25" s="2">
        <f t="shared" si="3"/>
        <v>71.82</v>
      </c>
      <c r="Q25" s="2">
        <f t="shared" si="3"/>
        <v>71.295</v>
      </c>
      <c r="R25" s="2">
        <f t="shared" si="3"/>
        <v>71.505</v>
      </c>
      <c r="S25" s="2">
        <f t="shared" si="3"/>
        <v>71.085</v>
      </c>
      <c r="T25" s="2">
        <f t="shared" si="3"/>
        <v>71.925</v>
      </c>
      <c r="U25" s="2">
        <f t="shared" si="3"/>
        <v>70.455</v>
      </c>
      <c r="V25" s="2">
        <f t="shared" si="3"/>
        <v>70.98</v>
      </c>
      <c r="W25" s="2">
        <f t="shared" si="3"/>
        <v>69.615</v>
      </c>
      <c r="X25" s="2">
        <f t="shared" si="3"/>
        <v>69.615</v>
      </c>
      <c r="Y25" s="2">
        <f t="shared" si="3"/>
        <v>69.405</v>
      </c>
      <c r="Z25" s="2">
        <f t="shared" si="3"/>
        <v>68.775</v>
      </c>
      <c r="AA25" s="2">
        <f t="shared" si="3"/>
        <v>69.3</v>
      </c>
      <c r="AB25" s="2">
        <f t="shared" si="3"/>
        <v>68.775</v>
      </c>
      <c r="AC25" s="2">
        <f t="shared" si="3"/>
        <v>69.09</v>
      </c>
      <c r="AD25" s="2">
        <f t="shared" si="3"/>
        <v>67.725</v>
      </c>
      <c r="AE25" s="2">
        <f t="shared" si="3"/>
        <v>68.565</v>
      </c>
      <c r="AF25" s="2">
        <f t="shared" si="3"/>
        <v>67.83</v>
      </c>
      <c r="AG25" s="2">
        <f t="shared" si="3"/>
        <v>67.83</v>
      </c>
      <c r="AH25" s="2">
        <f t="shared" si="3"/>
        <v>67.935</v>
      </c>
      <c r="AI25" s="2">
        <f t="shared" si="3"/>
        <v>68.25</v>
      </c>
      <c r="AJ25" s="2">
        <f t="shared" si="3"/>
        <v>68.355</v>
      </c>
      <c r="AK25" s="2">
        <f t="shared" si="3"/>
        <v>68.88</v>
      </c>
      <c r="AL25" s="2">
        <f t="shared" si="3"/>
        <v>69.195</v>
      </c>
      <c r="AM25" s="2">
        <f t="shared" si="3"/>
        <v>68.985</v>
      </c>
      <c r="AN25" s="2">
        <f t="shared" si="3"/>
        <v>68.04</v>
      </c>
      <c r="AO25" s="2">
        <f t="shared" si="3"/>
        <v>67.305</v>
      </c>
      <c r="AP25" s="2">
        <f t="shared" si="3"/>
        <v>67.935</v>
      </c>
      <c r="AQ25" s="2">
        <f t="shared" si="3"/>
        <v>67.725</v>
      </c>
      <c r="AR25" s="2">
        <f t="shared" si="3"/>
        <v>67.515</v>
      </c>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D30" s="2"/>
      <c r="E30" s="2"/>
      <c r="F30" s="2"/>
      <c r="G30" s="2"/>
      <c r="H30" s="2"/>
      <c r="V30" s="42" t="s">
        <v>26</v>
      </c>
      <c r="W30" s="18"/>
      <c r="X30" s="43">
        <v>50.0</v>
      </c>
      <c r="Z30" s="15" t="s">
        <v>27</v>
      </c>
      <c r="AF30" s="15" t="s">
        <v>28</v>
      </c>
      <c r="AI30" s="15" t="s">
        <v>29</v>
      </c>
      <c r="AK30" s="15" t="s">
        <v>30</v>
      </c>
    </row>
    <row r="31" ht="12.75" customHeight="1">
      <c r="D31" s="2"/>
      <c r="E31" s="2"/>
      <c r="F31" s="2"/>
      <c r="G31" s="2"/>
      <c r="H31" s="2"/>
      <c r="V31" s="42" t="s">
        <v>31</v>
      </c>
      <c r="W31" s="18"/>
      <c r="X31" s="43">
        <v>15.0</v>
      </c>
      <c r="Z31" s="15" t="s">
        <v>32</v>
      </c>
      <c r="AF31" s="15" t="s">
        <v>33</v>
      </c>
      <c r="AI31" s="15" t="s">
        <v>34</v>
      </c>
      <c r="AK31" s="15" t="s">
        <v>35</v>
      </c>
    </row>
    <row r="32" ht="12.75" customHeight="1">
      <c r="D32" s="2"/>
      <c r="E32" s="2"/>
      <c r="F32" s="2"/>
      <c r="G32" s="2"/>
      <c r="H32" s="2"/>
      <c r="V32" s="42" t="s">
        <v>36</v>
      </c>
      <c r="W32" s="18"/>
      <c r="X32" s="43">
        <f>ROUND(IF($X$31&lt;10,AVERAGE($X$30/(1.0278-0.0278*$X$31),$X$30*$X$31^0.1),AVERAGE($X$30*(1+0.0333*$X$31),$X$30*$X$31^0.1)),1)</f>
        <v>70.3</v>
      </c>
    </row>
    <row r="33" ht="12.75" customHeight="1">
      <c r="B33" s="2"/>
      <c r="C33" s="2"/>
      <c r="D33" s="2"/>
      <c r="E33" s="2"/>
      <c r="F33" s="2"/>
      <c r="G33" s="2"/>
      <c r="H33" s="2"/>
    </row>
    <row r="34" ht="12.75" customHeight="1">
      <c r="B34" s="2"/>
      <c r="C34" s="2"/>
      <c r="D34" s="2"/>
      <c r="E34" s="2"/>
      <c r="F34" s="2"/>
      <c r="G34" s="2"/>
      <c r="H34" s="2"/>
      <c r="V34" s="44">
        <f>IF($X$31&lt;10,$X$30/(1.0278-0.0278*$X$31),$X$30*(1+0.0333*$X$31))</f>
        <v>74.975</v>
      </c>
    </row>
    <row r="35" ht="12.75" customHeight="1">
      <c r="B35" s="2"/>
      <c r="C35" s="2"/>
      <c r="D35" s="2"/>
      <c r="E35" s="2"/>
      <c r="F35" s="2"/>
      <c r="G35" s="2"/>
      <c r="H35" s="2"/>
    </row>
    <row r="36" ht="12.75" customHeight="1">
      <c r="B36" s="2"/>
      <c r="C36" s="2"/>
      <c r="D36" s="2"/>
      <c r="E36" s="2"/>
      <c r="F36" s="2"/>
      <c r="G36" s="2"/>
      <c r="H36" s="2"/>
      <c r="V36" s="44">
        <f>$X$30*$X$31^0.1</f>
        <v>65.55097115</v>
      </c>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c r="AK47" s="15" t="s">
        <v>26</v>
      </c>
      <c r="AL47" s="43">
        <v>64.5</v>
      </c>
    </row>
    <row r="48" ht="12.75" customHeight="1">
      <c r="B48" s="2"/>
      <c r="C48" s="2"/>
      <c r="D48" s="2"/>
      <c r="E48" s="2"/>
      <c r="F48" s="2"/>
      <c r="G48" s="2"/>
      <c r="H48" s="2"/>
      <c r="AK48" s="15" t="s">
        <v>37</v>
      </c>
      <c r="AL48" s="43">
        <v>3.0</v>
      </c>
    </row>
    <row r="49" ht="12.75" customHeight="1">
      <c r="B49" s="2"/>
      <c r="C49" s="2"/>
      <c r="D49" s="2"/>
      <c r="E49" s="2"/>
      <c r="F49" s="2"/>
      <c r="G49" s="2"/>
      <c r="H49" s="2"/>
      <c r="AK49" s="15" t="s">
        <v>36</v>
      </c>
      <c r="AL49" s="43">
        <f>ROUND(IF(AL48&lt;10,AVERAGE(AL47/(1.0278-0.0278*AL48),AL47*AL48^0.1),AVERAGE(AL47*(1+0.0333*AL48),AL47*AL48^0.1)),1)</f>
        <v>70.1</v>
      </c>
    </row>
    <row r="50" ht="12.75" customHeight="1">
      <c r="B50" s="2"/>
      <c r="C50" s="2"/>
      <c r="D50" s="2"/>
      <c r="E50" s="2"/>
      <c r="F50" s="2"/>
      <c r="G50" s="2"/>
      <c r="H50" s="2"/>
    </row>
    <row r="51" ht="12.75" customHeight="1">
      <c r="B51" s="2"/>
      <c r="C51" s="2"/>
      <c r="D51" s="2"/>
      <c r="E51" s="2"/>
      <c r="F51" s="2"/>
      <c r="G51" s="2"/>
      <c r="H51" s="2"/>
    </row>
    <row r="52" ht="12.75" customHeight="1">
      <c r="A52" s="4"/>
      <c r="B52" s="5">
        <f t="shared" ref="B52:AH52" si="4">B16</f>
        <v>45304</v>
      </c>
      <c r="C52" s="5">
        <f t="shared" si="4"/>
        <v>45310</v>
      </c>
      <c r="D52" s="5">
        <f t="shared" si="4"/>
        <v>45317</v>
      </c>
      <c r="E52" s="5">
        <f t="shared" si="4"/>
        <v>45324</v>
      </c>
      <c r="F52" s="5">
        <f t="shared" si="4"/>
        <v>45331</v>
      </c>
      <c r="G52" s="5">
        <f t="shared" si="4"/>
        <v>45338</v>
      </c>
      <c r="H52" s="5">
        <f t="shared" si="4"/>
        <v>45345</v>
      </c>
      <c r="I52" s="5">
        <f t="shared" si="4"/>
        <v>45359</v>
      </c>
      <c r="J52" s="5">
        <f t="shared" si="4"/>
        <v>45365</v>
      </c>
      <c r="K52" s="5">
        <f t="shared" si="4"/>
        <v>45373</v>
      </c>
      <c r="L52" s="5">
        <f t="shared" si="4"/>
        <v>45380</v>
      </c>
      <c r="M52" s="5">
        <f t="shared" si="4"/>
        <v>45387</v>
      </c>
      <c r="N52" s="5">
        <f t="shared" si="4"/>
        <v>45394</v>
      </c>
      <c r="O52" s="5">
        <f t="shared" si="4"/>
        <v>45401</v>
      </c>
      <c r="P52" s="5">
        <f t="shared" si="4"/>
        <v>45408</v>
      </c>
      <c r="Q52" s="5">
        <f t="shared" si="4"/>
        <v>45415</v>
      </c>
      <c r="R52" s="5">
        <f t="shared" si="4"/>
        <v>45422</v>
      </c>
      <c r="S52" s="5">
        <f t="shared" si="4"/>
        <v>45429</v>
      </c>
      <c r="T52" s="5">
        <f t="shared" si="4"/>
        <v>45436</v>
      </c>
      <c r="U52" s="5">
        <f t="shared" si="4"/>
        <v>45443</v>
      </c>
      <c r="V52" s="5">
        <f t="shared" si="4"/>
        <v>45450</v>
      </c>
      <c r="W52" s="5">
        <f t="shared" si="4"/>
        <v>45457</v>
      </c>
      <c r="X52" s="5">
        <f t="shared" si="4"/>
        <v>45464</v>
      </c>
      <c r="Y52" s="5">
        <f t="shared" si="4"/>
        <v>45471</v>
      </c>
      <c r="Z52" s="5">
        <f t="shared" si="4"/>
        <v>45478</v>
      </c>
      <c r="AA52" s="5">
        <f t="shared" si="4"/>
        <v>45485</v>
      </c>
      <c r="AB52" s="5">
        <f t="shared" si="4"/>
        <v>45492</v>
      </c>
      <c r="AC52" s="5">
        <f t="shared" si="4"/>
        <v>45499</v>
      </c>
      <c r="AD52" s="5">
        <f t="shared" si="4"/>
        <v>45506</v>
      </c>
      <c r="AE52" s="5">
        <f t="shared" si="4"/>
        <v>45513</v>
      </c>
      <c r="AF52" s="5">
        <f t="shared" si="4"/>
        <v>45520</v>
      </c>
      <c r="AG52" s="5">
        <f t="shared" si="4"/>
        <v>45527</v>
      </c>
      <c r="AH52" s="5">
        <f t="shared" si="4"/>
        <v>45534</v>
      </c>
      <c r="AI52" s="5">
        <v>45541.0</v>
      </c>
      <c r="AJ52" s="5">
        <v>45548.0</v>
      </c>
      <c r="AK52" s="4">
        <v>45553.0</v>
      </c>
      <c r="AL52" s="4">
        <v>45555.0</v>
      </c>
      <c r="AM52" s="4">
        <v>45562.0</v>
      </c>
      <c r="AN52" s="4">
        <v>45569.0</v>
      </c>
      <c r="AO52" s="4">
        <v>45576.0</v>
      </c>
      <c r="AP52" s="4">
        <v>45583.0</v>
      </c>
      <c r="AQ52" s="4">
        <v>45590.0</v>
      </c>
      <c r="AR52" s="4">
        <v>45598.0</v>
      </c>
    </row>
    <row r="53" ht="12.75" customHeight="1">
      <c r="A53" s="45" t="s">
        <v>18</v>
      </c>
      <c r="B53" s="46" t="str">
        <f t="shared" ref="B53:AR53" si="5">IF(B17&gt;0,B17/B$23,"")</f>
        <v/>
      </c>
      <c r="C53" s="46" t="str">
        <f t="shared" si="5"/>
        <v/>
      </c>
      <c r="D53" s="46" t="str">
        <f t="shared" si="5"/>
        <v/>
      </c>
      <c r="E53" s="46" t="str">
        <f t="shared" si="5"/>
        <v/>
      </c>
      <c r="F53" s="46" t="str">
        <f t="shared" si="5"/>
        <v/>
      </c>
      <c r="G53" s="46" t="str">
        <f t="shared" si="5"/>
        <v/>
      </c>
      <c r="H53" s="46" t="str">
        <f t="shared" si="5"/>
        <v/>
      </c>
      <c r="I53" s="46" t="str">
        <f t="shared" si="5"/>
        <v/>
      </c>
      <c r="J53" s="47">
        <f t="shared" si="5"/>
        <v>0.9576023392</v>
      </c>
      <c r="K53" s="46" t="str">
        <f t="shared" si="5"/>
        <v/>
      </c>
      <c r="L53" s="46" t="str">
        <f t="shared" si="5"/>
        <v/>
      </c>
      <c r="M53" s="46" t="str">
        <f t="shared" si="5"/>
        <v/>
      </c>
      <c r="N53" s="46" t="str">
        <f t="shared" si="5"/>
        <v/>
      </c>
      <c r="O53" s="46" t="str">
        <f t="shared" si="5"/>
        <v/>
      </c>
      <c r="P53" s="46" t="str">
        <f t="shared" si="5"/>
        <v/>
      </c>
      <c r="Q53" s="46" t="str">
        <f t="shared" si="5"/>
        <v/>
      </c>
      <c r="R53" s="46" t="str">
        <f t="shared" si="5"/>
        <v/>
      </c>
      <c r="S53" s="46" t="str">
        <f t="shared" si="5"/>
        <v/>
      </c>
      <c r="T53" s="46" t="str">
        <f t="shared" si="5"/>
        <v/>
      </c>
      <c r="U53" s="47">
        <f t="shared" si="5"/>
        <v>1.043219076</v>
      </c>
      <c r="V53" s="46" t="str">
        <f t="shared" si="5"/>
        <v/>
      </c>
      <c r="W53" s="46" t="str">
        <f t="shared" si="5"/>
        <v/>
      </c>
      <c r="X53" s="46" t="str">
        <f t="shared" si="5"/>
        <v/>
      </c>
      <c r="Y53" s="46" t="str">
        <f t="shared" si="5"/>
        <v/>
      </c>
      <c r="Z53" s="46" t="str">
        <f t="shared" si="5"/>
        <v/>
      </c>
      <c r="AA53" s="46" t="str">
        <f t="shared" si="5"/>
        <v/>
      </c>
      <c r="AB53" s="46" t="str">
        <f t="shared" si="5"/>
        <v/>
      </c>
      <c r="AC53" s="46">
        <f t="shared" si="5"/>
        <v>1.003039514</v>
      </c>
      <c r="AD53" s="46" t="str">
        <f t="shared" si="5"/>
        <v/>
      </c>
      <c r="AE53" s="46" t="str">
        <f t="shared" si="5"/>
        <v/>
      </c>
      <c r="AF53" s="46">
        <f t="shared" si="5"/>
        <v>1.021671827</v>
      </c>
      <c r="AG53" s="46">
        <f t="shared" si="5"/>
        <v>1.021671827</v>
      </c>
      <c r="AH53" s="46">
        <f t="shared" si="5"/>
        <v>1.027820711</v>
      </c>
      <c r="AI53" s="46">
        <f t="shared" si="5"/>
        <v>1.030769231</v>
      </c>
      <c r="AJ53" s="46">
        <f t="shared" si="5"/>
        <v>1.052227343</v>
      </c>
      <c r="AK53" s="47">
        <f t="shared" si="5"/>
        <v>1.051829268</v>
      </c>
      <c r="AL53" s="46" t="str">
        <f t="shared" si="5"/>
        <v/>
      </c>
      <c r="AM53" s="46">
        <f t="shared" si="5"/>
        <v>1.00456621</v>
      </c>
      <c r="AN53" s="46">
        <f t="shared" si="5"/>
        <v>1.018518519</v>
      </c>
      <c r="AO53" s="46">
        <f t="shared" si="5"/>
        <v>1.029641186</v>
      </c>
      <c r="AP53" s="46">
        <f t="shared" si="5"/>
        <v>1.020092736</v>
      </c>
      <c r="AQ53" s="47">
        <f t="shared" si="5"/>
        <v>1.054263566</v>
      </c>
      <c r="AR53" s="47">
        <f t="shared" si="5"/>
        <v>1.096423017</v>
      </c>
    </row>
    <row r="54" ht="12.75" customHeight="1">
      <c r="A54" s="45" t="s">
        <v>19</v>
      </c>
      <c r="B54" s="46">
        <f t="shared" ref="B54:AR54" si="6">IF(B18&gt;0,B18/B$23,"")</f>
        <v>0.9496402878</v>
      </c>
      <c r="C54" s="46">
        <f t="shared" si="6"/>
        <v>0.9565217391</v>
      </c>
      <c r="D54" s="46">
        <f t="shared" si="6"/>
        <v>0.9579100145</v>
      </c>
      <c r="E54" s="46">
        <f t="shared" si="6"/>
        <v>0.9781659389</v>
      </c>
      <c r="F54" s="46">
        <f t="shared" si="6"/>
        <v>0.9708879185</v>
      </c>
      <c r="G54" s="46">
        <f t="shared" si="6"/>
        <v>1.002932551</v>
      </c>
      <c r="H54" s="46">
        <f t="shared" si="6"/>
        <v>0.9955947137</v>
      </c>
      <c r="I54" s="46">
        <f t="shared" si="6"/>
        <v>1.023529412</v>
      </c>
      <c r="J54" s="46">
        <f t="shared" si="6"/>
        <v>1.001461988</v>
      </c>
      <c r="K54" s="46">
        <f t="shared" si="6"/>
        <v>0.9854651163</v>
      </c>
      <c r="L54" s="46">
        <f t="shared" si="6"/>
        <v>1.005780347</v>
      </c>
      <c r="M54" s="46">
        <f t="shared" si="6"/>
        <v>1.011661808</v>
      </c>
      <c r="N54" s="46">
        <f t="shared" si="6"/>
        <v>0.998552822</v>
      </c>
      <c r="O54" s="46" t="str">
        <f t="shared" si="6"/>
        <v/>
      </c>
      <c r="P54" s="46" t="str">
        <f t="shared" si="6"/>
        <v/>
      </c>
      <c r="Q54" s="46" t="str">
        <f t="shared" si="6"/>
        <v/>
      </c>
      <c r="R54" s="46" t="str">
        <f t="shared" si="6"/>
        <v/>
      </c>
      <c r="S54" s="46">
        <f t="shared" si="6"/>
        <v>1.025110783</v>
      </c>
      <c r="T54" s="46">
        <f t="shared" si="6"/>
        <v>1.02189781</v>
      </c>
      <c r="U54" s="46" t="str">
        <f t="shared" si="6"/>
        <v/>
      </c>
      <c r="V54" s="46">
        <f t="shared" si="6"/>
        <v>1.026627219</v>
      </c>
      <c r="W54" s="46">
        <f t="shared" si="6"/>
        <v>1.046757164</v>
      </c>
      <c r="X54" s="46">
        <f t="shared" si="6"/>
        <v>1.031674208</v>
      </c>
      <c r="Y54" s="46">
        <f t="shared" si="6"/>
        <v>1.04387292</v>
      </c>
      <c r="Z54" s="46" t="str">
        <f t="shared" si="6"/>
        <v/>
      </c>
      <c r="AA54" s="46" t="str">
        <f t="shared" si="6"/>
        <v/>
      </c>
      <c r="AB54" s="46" t="str">
        <f t="shared" si="6"/>
        <v/>
      </c>
      <c r="AC54" s="46" t="str">
        <f t="shared" si="6"/>
        <v/>
      </c>
      <c r="AD54" s="46">
        <f t="shared" si="6"/>
        <v>1.058914729</v>
      </c>
      <c r="AE54" s="46">
        <f t="shared" si="6"/>
        <v>1.045941807</v>
      </c>
      <c r="AF54" s="46">
        <f t="shared" si="6"/>
        <v>1.066563467</v>
      </c>
      <c r="AG54" s="46">
        <f t="shared" si="6"/>
        <v>1.074303406</v>
      </c>
      <c r="AH54" s="46">
        <f t="shared" si="6"/>
        <v>1.081916538</v>
      </c>
      <c r="AI54" s="46">
        <f t="shared" si="6"/>
        <v>1.086153846</v>
      </c>
      <c r="AJ54" s="46" t="str">
        <f t="shared" si="6"/>
        <v/>
      </c>
      <c r="AK54" s="46" t="str">
        <f t="shared" si="6"/>
        <v/>
      </c>
      <c r="AL54" s="46">
        <f t="shared" si="6"/>
        <v>1.031866464</v>
      </c>
      <c r="AM54" s="46">
        <f t="shared" si="6"/>
        <v>1.04261796</v>
      </c>
      <c r="AN54" s="46">
        <f t="shared" si="6"/>
        <v>1.066358025</v>
      </c>
      <c r="AO54" s="46">
        <f t="shared" si="6"/>
        <v>1.085803432</v>
      </c>
      <c r="AP54" s="46">
        <f t="shared" si="6"/>
        <v>1.083462133</v>
      </c>
      <c r="AQ54" s="46" t="str">
        <f t="shared" si="6"/>
        <v/>
      </c>
      <c r="AR54" s="46" t="str">
        <f t="shared" si="6"/>
        <v/>
      </c>
    </row>
    <row r="55" ht="12.75" customHeight="1">
      <c r="A55" s="45" t="s">
        <v>20</v>
      </c>
      <c r="B55" s="46">
        <f t="shared" ref="B55:AR55" si="7">IF(B19&gt;0,B19/B$23,"")</f>
        <v>0.9251798561</v>
      </c>
      <c r="C55" s="46">
        <f t="shared" si="7"/>
        <v>0.931884058</v>
      </c>
      <c r="D55" s="46">
        <f t="shared" si="7"/>
        <v>0.9782293179</v>
      </c>
      <c r="E55" s="46">
        <f t="shared" si="7"/>
        <v>1</v>
      </c>
      <c r="F55" s="46">
        <f t="shared" si="7"/>
        <v>0.9723435226</v>
      </c>
      <c r="G55" s="46">
        <f t="shared" si="7"/>
        <v>1.026392962</v>
      </c>
      <c r="H55" s="46">
        <f t="shared" si="7"/>
        <v>1.046989721</v>
      </c>
      <c r="I55" s="46">
        <f t="shared" si="7"/>
        <v>1.023529412</v>
      </c>
      <c r="J55" s="46" t="str">
        <f t="shared" si="7"/>
        <v/>
      </c>
      <c r="K55" s="46">
        <f t="shared" si="7"/>
        <v>1.011627907</v>
      </c>
      <c r="L55" s="46">
        <f t="shared" si="7"/>
        <v>1.030346821</v>
      </c>
      <c r="M55" s="46">
        <f t="shared" si="7"/>
        <v>1.033527697</v>
      </c>
      <c r="N55" s="46">
        <f t="shared" si="7"/>
        <v>1.026049204</v>
      </c>
      <c r="O55" s="46" t="str">
        <f t="shared" si="7"/>
        <v/>
      </c>
      <c r="P55" s="46" t="str">
        <f t="shared" si="7"/>
        <v/>
      </c>
      <c r="Q55" s="46" t="str">
        <f t="shared" si="7"/>
        <v/>
      </c>
      <c r="R55" s="46" t="str">
        <f t="shared" si="7"/>
        <v/>
      </c>
      <c r="S55" s="46">
        <f t="shared" si="7"/>
        <v>1.004431315</v>
      </c>
      <c r="T55" s="46">
        <f t="shared" si="7"/>
        <v>1.040875912</v>
      </c>
      <c r="U55" s="46" t="str">
        <f t="shared" si="7"/>
        <v/>
      </c>
      <c r="V55" s="46">
        <f t="shared" si="7"/>
        <v>1.054733728</v>
      </c>
      <c r="W55" s="46">
        <f t="shared" si="7"/>
        <v>1.075414781</v>
      </c>
      <c r="X55" s="46">
        <f t="shared" si="7"/>
        <v>1.025641026</v>
      </c>
      <c r="Y55" s="46">
        <f t="shared" si="7"/>
        <v>1.028744327</v>
      </c>
      <c r="Z55" s="46" t="str">
        <f t="shared" si="7"/>
        <v/>
      </c>
      <c r="AA55" s="46" t="str">
        <f t="shared" si="7"/>
        <v/>
      </c>
      <c r="AB55" s="46" t="str">
        <f t="shared" si="7"/>
        <v/>
      </c>
      <c r="AC55" s="46" t="str">
        <f t="shared" si="7"/>
        <v/>
      </c>
      <c r="AD55" s="46">
        <f t="shared" si="7"/>
        <v>1.054263566</v>
      </c>
      <c r="AE55" s="46">
        <f t="shared" si="7"/>
        <v>1.041347626</v>
      </c>
      <c r="AF55" s="46">
        <f t="shared" si="7"/>
        <v>1.077399381</v>
      </c>
      <c r="AG55" s="46">
        <f t="shared" si="7"/>
        <v>1.077399381</v>
      </c>
      <c r="AH55" s="46">
        <f t="shared" si="7"/>
        <v>1.102009274</v>
      </c>
      <c r="AI55" s="46">
        <f t="shared" si="7"/>
        <v>1.096923077</v>
      </c>
      <c r="AJ55" s="46" t="str">
        <f t="shared" si="7"/>
        <v/>
      </c>
      <c r="AK55" s="46" t="str">
        <f t="shared" si="7"/>
        <v/>
      </c>
      <c r="AL55" s="46">
        <f t="shared" si="7"/>
        <v>1.056145675</v>
      </c>
      <c r="AM55" s="46">
        <f t="shared" si="7"/>
        <v>1.085235921</v>
      </c>
      <c r="AN55" s="46">
        <f t="shared" si="7"/>
        <v>1.100308642</v>
      </c>
      <c r="AO55" s="46">
        <f t="shared" si="7"/>
        <v>1.112324493</v>
      </c>
      <c r="AP55" s="46">
        <f t="shared" si="7"/>
        <v>1.102009274</v>
      </c>
      <c r="AQ55" s="46" t="str">
        <f t="shared" si="7"/>
        <v/>
      </c>
      <c r="AR55" s="46" t="str">
        <f t="shared" si="7"/>
        <v/>
      </c>
    </row>
    <row r="56" ht="12.75" customHeight="1">
      <c r="A56" s="45" t="s">
        <v>21</v>
      </c>
      <c r="B56" s="46" t="str">
        <f t="shared" ref="B56:AR56" si="8">IF(B20&gt;0,B20/B$23,"")</f>
        <v/>
      </c>
      <c r="C56" s="46">
        <f t="shared" si="8"/>
        <v>0.9623188406</v>
      </c>
      <c r="D56" s="46">
        <f t="shared" si="8"/>
        <v>0.9796806967</v>
      </c>
      <c r="E56" s="46">
        <f t="shared" si="8"/>
        <v>1.002911208</v>
      </c>
      <c r="F56" s="46">
        <f t="shared" si="8"/>
        <v>0.9912663755</v>
      </c>
      <c r="G56" s="46">
        <f t="shared" si="8"/>
        <v>1.014662757</v>
      </c>
      <c r="H56" s="46">
        <f t="shared" si="8"/>
        <v>1.020558003</v>
      </c>
      <c r="I56" s="46">
        <f t="shared" si="8"/>
        <v>1.022058824</v>
      </c>
      <c r="J56" s="46" t="str">
        <f t="shared" si="8"/>
        <v/>
      </c>
      <c r="K56" s="46">
        <f t="shared" si="8"/>
        <v>1.026162791</v>
      </c>
      <c r="L56" s="46">
        <f t="shared" si="8"/>
        <v>1.036127168</v>
      </c>
      <c r="M56" s="46">
        <f t="shared" si="8"/>
        <v>1.016034985</v>
      </c>
      <c r="N56" s="46">
        <f t="shared" si="8"/>
        <v>1.008683068</v>
      </c>
      <c r="O56" s="46" t="str">
        <f t="shared" si="8"/>
        <v/>
      </c>
      <c r="P56" s="46" t="str">
        <f t="shared" si="8"/>
        <v/>
      </c>
      <c r="Q56" s="46" t="str">
        <f t="shared" si="8"/>
        <v/>
      </c>
      <c r="R56" s="46" t="str">
        <f t="shared" si="8"/>
        <v/>
      </c>
      <c r="S56" s="46">
        <f t="shared" si="8"/>
        <v>0.9571639586</v>
      </c>
      <c r="T56" s="46">
        <f t="shared" si="8"/>
        <v>1.040875912</v>
      </c>
      <c r="U56" s="46" t="str">
        <f t="shared" si="8"/>
        <v/>
      </c>
      <c r="V56" s="46">
        <f t="shared" si="8"/>
        <v>1.023668639</v>
      </c>
      <c r="W56" s="46">
        <f t="shared" si="8"/>
        <v>0.9939668175</v>
      </c>
      <c r="X56" s="46">
        <f t="shared" si="8"/>
        <v>1.010558069</v>
      </c>
      <c r="Y56" s="46">
        <f t="shared" si="8"/>
        <v>1.013615734</v>
      </c>
      <c r="Z56" s="46" t="str">
        <f t="shared" si="8"/>
        <v/>
      </c>
      <c r="AA56" s="46" t="str">
        <f t="shared" si="8"/>
        <v/>
      </c>
      <c r="AB56" s="46" t="str">
        <f t="shared" si="8"/>
        <v/>
      </c>
      <c r="AC56" s="46" t="str">
        <f t="shared" si="8"/>
        <v/>
      </c>
      <c r="AD56" s="46">
        <f t="shared" si="8"/>
        <v>1.03875969</v>
      </c>
      <c r="AE56" s="46">
        <f t="shared" si="8"/>
        <v>1.04287902</v>
      </c>
      <c r="AF56" s="46">
        <f t="shared" si="8"/>
        <v>1.054179567</v>
      </c>
      <c r="AG56" s="46">
        <f t="shared" si="8"/>
        <v>1.07120743</v>
      </c>
      <c r="AH56" s="46">
        <f t="shared" si="8"/>
        <v>1.086553323</v>
      </c>
      <c r="AI56" s="46">
        <f t="shared" si="8"/>
        <v>1.081538462</v>
      </c>
      <c r="AJ56" s="46" t="str">
        <f t="shared" si="8"/>
        <v/>
      </c>
      <c r="AK56" s="46" t="str">
        <f t="shared" si="8"/>
        <v/>
      </c>
      <c r="AL56" s="46">
        <f t="shared" si="8"/>
        <v>1.050075873</v>
      </c>
      <c r="AM56" s="46">
        <f t="shared" si="8"/>
        <v>1.070015221</v>
      </c>
      <c r="AN56" s="46">
        <f t="shared" si="8"/>
        <v>1.084876543</v>
      </c>
      <c r="AO56" s="46">
        <f t="shared" si="8"/>
        <v>1.096723869</v>
      </c>
      <c r="AP56" s="46">
        <f t="shared" si="8"/>
        <v>1.086553323</v>
      </c>
      <c r="AQ56" s="46" t="str">
        <f t="shared" si="8"/>
        <v/>
      </c>
      <c r="AR56" s="46" t="str">
        <f t="shared" si="8"/>
        <v/>
      </c>
    </row>
    <row r="57" ht="12.75" customHeight="1">
      <c r="A57" s="45" t="s">
        <v>22</v>
      </c>
      <c r="B57" s="46" t="str">
        <f t="shared" ref="B57:AR57" si="9">IF(B21&gt;0,B21/B$23,"")</f>
        <v/>
      </c>
      <c r="C57" s="46" t="str">
        <f t="shared" si="9"/>
        <v/>
      </c>
      <c r="D57" s="46" t="str">
        <f t="shared" si="9"/>
        <v/>
      </c>
      <c r="E57" s="46" t="str">
        <f t="shared" si="9"/>
        <v/>
      </c>
      <c r="F57" s="46" t="str">
        <f t="shared" si="9"/>
        <v/>
      </c>
      <c r="G57" s="46" t="str">
        <f t="shared" si="9"/>
        <v/>
      </c>
      <c r="H57" s="46" t="str">
        <f t="shared" si="9"/>
        <v/>
      </c>
      <c r="I57" s="46" t="str">
        <f t="shared" si="9"/>
        <v/>
      </c>
      <c r="J57" s="46" t="str">
        <f t="shared" si="9"/>
        <v/>
      </c>
      <c r="K57" s="46" t="str">
        <f t="shared" si="9"/>
        <v/>
      </c>
      <c r="L57" s="46" t="str">
        <f t="shared" si="9"/>
        <v/>
      </c>
      <c r="M57" s="46" t="str">
        <f t="shared" si="9"/>
        <v/>
      </c>
      <c r="N57" s="46" t="str">
        <f t="shared" si="9"/>
        <v/>
      </c>
      <c r="O57" s="46">
        <f t="shared" si="9"/>
        <v>0.9184861718</v>
      </c>
      <c r="P57" s="46">
        <f t="shared" si="9"/>
        <v>0.9385964912</v>
      </c>
      <c r="Q57" s="46">
        <f t="shared" si="9"/>
        <v>0.9602356406</v>
      </c>
      <c r="R57" s="46">
        <f t="shared" si="9"/>
        <v>0.9735682819</v>
      </c>
      <c r="S57" s="46" t="str">
        <f t="shared" si="9"/>
        <v/>
      </c>
      <c r="T57" s="46" t="str">
        <f t="shared" si="9"/>
        <v/>
      </c>
      <c r="U57" s="46" t="str">
        <f t="shared" si="9"/>
        <v/>
      </c>
      <c r="V57" s="46" t="str">
        <f t="shared" si="9"/>
        <v/>
      </c>
      <c r="W57" s="46" t="str">
        <f t="shared" si="9"/>
        <v/>
      </c>
      <c r="X57" s="46" t="str">
        <f t="shared" si="9"/>
        <v/>
      </c>
      <c r="Y57" s="46" t="str">
        <f t="shared" si="9"/>
        <v/>
      </c>
      <c r="Z57" s="46">
        <f t="shared" si="9"/>
        <v>0.9801526718</v>
      </c>
      <c r="AA57" s="46">
        <f t="shared" si="9"/>
        <v>1.004545455</v>
      </c>
      <c r="AB57" s="46">
        <f t="shared" si="9"/>
        <v>1.021374046</v>
      </c>
      <c r="AC57" s="46">
        <f t="shared" si="9"/>
        <v>0.990881459</v>
      </c>
      <c r="AD57" s="46" t="str">
        <f t="shared" si="9"/>
        <v/>
      </c>
      <c r="AE57" s="46" t="str">
        <f t="shared" si="9"/>
        <v/>
      </c>
      <c r="AF57" s="46" t="str">
        <f t="shared" si="9"/>
        <v/>
      </c>
      <c r="AG57" s="46" t="str">
        <f t="shared" si="9"/>
        <v/>
      </c>
      <c r="AH57" s="46" t="str">
        <f t="shared" si="9"/>
        <v/>
      </c>
      <c r="AI57" s="46" t="str">
        <f t="shared" si="9"/>
        <v/>
      </c>
      <c r="AJ57" s="46" t="str">
        <f t="shared" si="9"/>
        <v/>
      </c>
      <c r="AK57" s="46" t="str">
        <f t="shared" si="9"/>
        <v/>
      </c>
      <c r="AL57" s="46" t="str">
        <f t="shared" si="9"/>
        <v/>
      </c>
      <c r="AM57" s="46" t="str">
        <f t="shared" si="9"/>
        <v/>
      </c>
      <c r="AN57" s="46" t="str">
        <f t="shared" si="9"/>
        <v/>
      </c>
      <c r="AO57" s="46" t="str">
        <f t="shared" si="9"/>
        <v/>
      </c>
      <c r="AP57" s="46" t="str">
        <f t="shared" si="9"/>
        <v/>
      </c>
      <c r="AQ57" s="46" t="str">
        <f t="shared" si="9"/>
        <v/>
      </c>
      <c r="AR57" s="46" t="str">
        <f t="shared" si="9"/>
        <v/>
      </c>
    </row>
    <row r="58" ht="12.75" customHeight="1">
      <c r="A58" s="46" t="s">
        <v>23</v>
      </c>
      <c r="B58" s="47">
        <f t="shared" ref="B58:AR58" si="10">AVERAGE(B54:B56)</f>
        <v>0.9374100719</v>
      </c>
      <c r="C58" s="47">
        <f t="shared" si="10"/>
        <v>0.9502415459</v>
      </c>
      <c r="D58" s="47">
        <f t="shared" si="10"/>
        <v>0.9719400097</v>
      </c>
      <c r="E58" s="47">
        <f t="shared" si="10"/>
        <v>0.9936923823</v>
      </c>
      <c r="F58" s="46">
        <f t="shared" si="10"/>
        <v>0.9781659389</v>
      </c>
      <c r="G58" s="47">
        <f t="shared" si="10"/>
        <v>1.014662757</v>
      </c>
      <c r="H58" s="47">
        <f t="shared" si="10"/>
        <v>1.021047479</v>
      </c>
      <c r="I58" s="47">
        <f t="shared" si="10"/>
        <v>1.023039216</v>
      </c>
      <c r="J58" s="46">
        <f t="shared" si="10"/>
        <v>1.001461988</v>
      </c>
      <c r="K58" s="46">
        <f t="shared" si="10"/>
        <v>1.007751938</v>
      </c>
      <c r="L58" s="47">
        <f t="shared" si="10"/>
        <v>1.024084778</v>
      </c>
      <c r="M58" s="46">
        <f t="shared" si="10"/>
        <v>1.020408163</v>
      </c>
      <c r="N58" s="46">
        <f t="shared" si="10"/>
        <v>1.011095031</v>
      </c>
      <c r="O58" s="46" t="str">
        <f t="shared" si="10"/>
        <v>#DIV/0!</v>
      </c>
      <c r="P58" s="46" t="str">
        <f t="shared" si="10"/>
        <v>#DIV/0!</v>
      </c>
      <c r="Q58" s="46" t="str">
        <f t="shared" si="10"/>
        <v>#DIV/0!</v>
      </c>
      <c r="R58" s="46" t="str">
        <f t="shared" si="10"/>
        <v>#DIV/0!</v>
      </c>
      <c r="S58" s="46">
        <f t="shared" si="10"/>
        <v>0.9955686854</v>
      </c>
      <c r="T58" s="47">
        <f t="shared" si="10"/>
        <v>1.034549878</v>
      </c>
      <c r="U58" s="46" t="str">
        <f t="shared" si="10"/>
        <v>#DIV/0!</v>
      </c>
      <c r="V58" s="46">
        <f t="shared" si="10"/>
        <v>1.035009862</v>
      </c>
      <c r="W58" s="47">
        <f t="shared" si="10"/>
        <v>1.038712921</v>
      </c>
      <c r="X58" s="46">
        <f t="shared" si="10"/>
        <v>1.022624434</v>
      </c>
      <c r="Y58" s="46">
        <f t="shared" si="10"/>
        <v>1.028744327</v>
      </c>
      <c r="Z58" s="46" t="str">
        <f t="shared" si="10"/>
        <v>#DIV/0!</v>
      </c>
      <c r="AA58" s="46" t="str">
        <f t="shared" si="10"/>
        <v>#DIV/0!</v>
      </c>
      <c r="AB58" s="46" t="str">
        <f t="shared" si="10"/>
        <v>#DIV/0!</v>
      </c>
      <c r="AC58" s="46" t="str">
        <f t="shared" si="10"/>
        <v>#DIV/0!</v>
      </c>
      <c r="AD58" s="47">
        <f t="shared" si="10"/>
        <v>1.050645995</v>
      </c>
      <c r="AE58" s="46">
        <f t="shared" si="10"/>
        <v>1.043389484</v>
      </c>
      <c r="AF58" s="47">
        <f t="shared" si="10"/>
        <v>1.066047472</v>
      </c>
      <c r="AG58" s="47">
        <f t="shared" si="10"/>
        <v>1.074303406</v>
      </c>
      <c r="AH58" s="47">
        <f t="shared" si="10"/>
        <v>1.090159711</v>
      </c>
      <c r="AI58" s="46">
        <f t="shared" si="10"/>
        <v>1.088205128</v>
      </c>
      <c r="AJ58" s="46" t="str">
        <f t="shared" si="10"/>
        <v>#DIV/0!</v>
      </c>
      <c r="AK58" s="46" t="str">
        <f t="shared" si="10"/>
        <v>#DIV/0!</v>
      </c>
      <c r="AL58" s="46">
        <f t="shared" si="10"/>
        <v>1.046029337</v>
      </c>
      <c r="AM58" s="46">
        <f t="shared" si="10"/>
        <v>1.065956367</v>
      </c>
      <c r="AN58" s="46">
        <f t="shared" si="10"/>
        <v>1.083847737</v>
      </c>
      <c r="AO58" s="47">
        <f t="shared" si="10"/>
        <v>1.098283931</v>
      </c>
      <c r="AP58" s="46">
        <f t="shared" si="10"/>
        <v>1.09067491</v>
      </c>
      <c r="AQ58" s="46" t="str">
        <f t="shared" si="10"/>
        <v>#DIV/0!</v>
      </c>
      <c r="AR58" s="46" t="str">
        <f t="shared" si="10"/>
        <v>#DIV/0!</v>
      </c>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9">
    <mergeCell ref="V31:W31"/>
    <mergeCell ref="V32:W32"/>
    <mergeCell ref="O5:R5"/>
    <mergeCell ref="Z5:AC5"/>
    <mergeCell ref="O6:R6"/>
    <mergeCell ref="Z6:AB6"/>
    <mergeCell ref="O7:R7"/>
    <mergeCell ref="Z7:AC7"/>
    <mergeCell ref="V30:W30"/>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6.63"/>
    <col customWidth="1" min="2" max="2" width="13.88"/>
    <col customWidth="1" min="3" max="151" width="6.0"/>
    <col customWidth="1" min="152" max="152" width="6.13"/>
    <col customWidth="1" min="153" max="158" width="6.0"/>
    <col customWidth="1" min="159" max="172" width="6.63"/>
  </cols>
  <sheetData>
    <row r="1" ht="12.75" customHeight="1">
      <c r="A1" s="15" t="s">
        <v>26</v>
      </c>
      <c r="B1" s="43">
        <v>55.0</v>
      </c>
      <c r="C1" s="2" t="s">
        <v>38</v>
      </c>
      <c r="AT1" s="2" t="s">
        <v>39</v>
      </c>
      <c r="BJ1" s="2" t="s">
        <v>40</v>
      </c>
      <c r="BY1" s="2" t="s">
        <v>41</v>
      </c>
      <c r="CM1" s="2" t="s">
        <v>42</v>
      </c>
      <c r="DA1" s="2" t="s">
        <v>43</v>
      </c>
      <c r="DN1" s="2" t="s">
        <v>44</v>
      </c>
      <c r="EA1" s="2" t="s">
        <v>45</v>
      </c>
    </row>
    <row r="2" ht="12.75" customHeight="1">
      <c r="A2" s="15" t="s">
        <v>37</v>
      </c>
      <c r="B2" s="43">
        <v>8.0</v>
      </c>
      <c r="C2" s="48" t="s">
        <v>46</v>
      </c>
      <c r="D2" s="48" t="s">
        <v>46</v>
      </c>
      <c r="E2" s="48" t="s">
        <v>46</v>
      </c>
      <c r="F2" s="48" t="s">
        <v>46</v>
      </c>
      <c r="G2" s="48" t="s">
        <v>46</v>
      </c>
      <c r="H2" s="48" t="s">
        <v>46</v>
      </c>
      <c r="I2" s="48" t="s">
        <v>46</v>
      </c>
      <c r="J2" s="48" t="s">
        <v>46</v>
      </c>
      <c r="K2" s="48" t="s">
        <v>46</v>
      </c>
      <c r="L2" s="48" t="s">
        <v>46</v>
      </c>
      <c r="M2" s="48" t="s">
        <v>46</v>
      </c>
      <c r="N2" s="48" t="s">
        <v>46</v>
      </c>
      <c r="P2" s="48" t="s">
        <v>46</v>
      </c>
      <c r="Q2" s="48" t="s">
        <v>46</v>
      </c>
      <c r="R2" s="48" t="s">
        <v>46</v>
      </c>
      <c r="T2" s="48" t="s">
        <v>46</v>
      </c>
      <c r="U2" s="48" t="s">
        <v>46</v>
      </c>
      <c r="V2" s="48" t="s">
        <v>46</v>
      </c>
      <c r="X2" s="48" t="s">
        <v>46</v>
      </c>
      <c r="Z2" s="48" t="s">
        <v>46</v>
      </c>
      <c r="AA2" s="48" t="s">
        <v>46</v>
      </c>
      <c r="AC2" s="49" t="s">
        <v>47</v>
      </c>
      <c r="AD2" s="49" t="s">
        <v>47</v>
      </c>
      <c r="AE2" s="49" t="s">
        <v>47</v>
      </c>
      <c r="AF2" s="49" t="s">
        <v>47</v>
      </c>
      <c r="AH2" s="49" t="s">
        <v>47</v>
      </c>
      <c r="AI2" s="49" t="s">
        <v>47</v>
      </c>
      <c r="AJ2" s="49" t="s">
        <v>47</v>
      </c>
      <c r="AK2" s="49" t="s">
        <v>47</v>
      </c>
      <c r="AL2" s="49" t="s">
        <v>47</v>
      </c>
      <c r="AM2" s="49" t="s">
        <v>47</v>
      </c>
      <c r="AN2" s="50" t="s">
        <v>48</v>
      </c>
      <c r="AO2" s="50" t="s">
        <v>48</v>
      </c>
      <c r="AQ2" s="49" t="s">
        <v>47</v>
      </c>
      <c r="AR2" s="49" t="s">
        <v>47</v>
      </c>
      <c r="AS2" s="49" t="s">
        <v>47</v>
      </c>
      <c r="AT2" s="50" t="s">
        <v>48</v>
      </c>
      <c r="AU2" s="50" t="s">
        <v>48</v>
      </c>
      <c r="AV2" s="50" t="s">
        <v>48</v>
      </c>
      <c r="AW2" s="50" t="s">
        <v>48</v>
      </c>
      <c r="AX2" s="50" t="s">
        <v>48</v>
      </c>
      <c r="AY2" s="50" t="s">
        <v>48</v>
      </c>
      <c r="AZ2" s="50" t="s">
        <v>48</v>
      </c>
      <c r="BA2" s="50" t="s">
        <v>48</v>
      </c>
      <c r="BB2" s="50" t="s">
        <v>48</v>
      </c>
      <c r="BD2" s="50" t="s">
        <v>48</v>
      </c>
      <c r="BE2" s="50" t="s">
        <v>48</v>
      </c>
      <c r="BF2" s="50" t="s">
        <v>48</v>
      </c>
      <c r="BG2" s="50" t="s">
        <v>48</v>
      </c>
      <c r="BH2" s="50" t="s">
        <v>48</v>
      </c>
      <c r="BJ2" s="50" t="s">
        <v>48</v>
      </c>
      <c r="BK2" s="50" t="s">
        <v>48</v>
      </c>
      <c r="BL2" s="50" t="s">
        <v>48</v>
      </c>
      <c r="BN2" s="50" t="s">
        <v>48</v>
      </c>
      <c r="BP2" s="50" t="s">
        <v>48</v>
      </c>
      <c r="BQ2" s="50" t="s">
        <v>48</v>
      </c>
      <c r="BR2" s="50" t="s">
        <v>48</v>
      </c>
      <c r="BS2" s="50" t="s">
        <v>48</v>
      </c>
      <c r="BT2" s="50" t="s">
        <v>48</v>
      </c>
      <c r="BV2" s="50" t="s">
        <v>48</v>
      </c>
      <c r="BW2" s="50" t="s">
        <v>48</v>
      </c>
      <c r="BX2" s="50" t="s">
        <v>48</v>
      </c>
      <c r="BY2" s="50" t="s">
        <v>48</v>
      </c>
      <c r="BZ2" s="50" t="s">
        <v>48</v>
      </c>
      <c r="CA2" s="50" t="s">
        <v>48</v>
      </c>
      <c r="CB2" s="50" t="s">
        <v>48</v>
      </c>
      <c r="CC2" s="50" t="s">
        <v>48</v>
      </c>
      <c r="CD2" s="50" t="s">
        <v>48</v>
      </c>
      <c r="CE2" s="50" t="s">
        <v>48</v>
      </c>
      <c r="CF2" s="50" t="s">
        <v>48</v>
      </c>
      <c r="CH2" s="50" t="s">
        <v>48</v>
      </c>
      <c r="CI2" s="50" t="s">
        <v>48</v>
      </c>
      <c r="CJ2" s="50" t="s">
        <v>48</v>
      </c>
      <c r="CK2" s="50" t="s">
        <v>48</v>
      </c>
      <c r="CL2" s="50" t="s">
        <v>48</v>
      </c>
      <c r="CM2" s="50" t="s">
        <v>48</v>
      </c>
      <c r="CN2" s="50" t="s">
        <v>48</v>
      </c>
      <c r="CP2" s="50" t="s">
        <v>48</v>
      </c>
      <c r="CQ2" s="50" t="s">
        <v>48</v>
      </c>
      <c r="CR2" s="50" t="s">
        <v>48</v>
      </c>
      <c r="CS2" s="50" t="s">
        <v>48</v>
      </c>
      <c r="CT2" s="50" t="s">
        <v>48</v>
      </c>
      <c r="CU2" s="50" t="s">
        <v>48</v>
      </c>
      <c r="CV2" s="50" t="s">
        <v>48</v>
      </c>
      <c r="CW2" s="50" t="s">
        <v>48</v>
      </c>
      <c r="CX2" s="50" t="s">
        <v>48</v>
      </c>
      <c r="CY2" s="51" t="s">
        <v>49</v>
      </c>
      <c r="CZ2" s="50" t="s">
        <v>48</v>
      </c>
      <c r="DA2" s="50" t="s">
        <v>48</v>
      </c>
      <c r="DB2" s="49" t="s">
        <v>47</v>
      </c>
      <c r="DC2" s="50" t="s">
        <v>48</v>
      </c>
      <c r="DD2" s="49" t="s">
        <v>47</v>
      </c>
      <c r="DE2" s="50" t="s">
        <v>48</v>
      </c>
      <c r="DF2" s="51" t="s">
        <v>49</v>
      </c>
      <c r="DG2" s="50" t="s">
        <v>48</v>
      </c>
      <c r="DH2" s="50" t="s">
        <v>48</v>
      </c>
      <c r="DI2" s="52" t="s">
        <v>50</v>
      </c>
      <c r="DJ2" s="50" t="s">
        <v>48</v>
      </c>
      <c r="DK2" s="50" t="s">
        <v>48</v>
      </c>
      <c r="DL2" s="53" t="s">
        <v>51</v>
      </c>
      <c r="DM2" s="50" t="s">
        <v>48</v>
      </c>
      <c r="DN2" s="51" t="s">
        <v>49</v>
      </c>
      <c r="DO2" s="49" t="s">
        <v>47</v>
      </c>
      <c r="DP2" s="49" t="s">
        <v>47</v>
      </c>
      <c r="DQ2" s="49" t="s">
        <v>47</v>
      </c>
      <c r="DR2" s="49" t="s">
        <v>47</v>
      </c>
      <c r="DS2" s="51" t="s">
        <v>49</v>
      </c>
      <c r="DT2" s="50" t="s">
        <v>48</v>
      </c>
      <c r="DU2" s="50" t="s">
        <v>48</v>
      </c>
      <c r="DV2" s="50" t="s">
        <v>48</v>
      </c>
      <c r="DW2" s="49" t="s">
        <v>47</v>
      </c>
      <c r="DX2" s="50" t="s">
        <v>48</v>
      </c>
      <c r="DY2" s="50" t="s">
        <v>48</v>
      </c>
      <c r="DZ2" s="50" t="s">
        <v>48</v>
      </c>
      <c r="EA2" s="49" t="s">
        <v>47</v>
      </c>
      <c r="EC2" s="49" t="s">
        <v>47</v>
      </c>
      <c r="ED2" s="49" t="s">
        <v>47</v>
      </c>
      <c r="EE2" s="49" t="s">
        <v>47</v>
      </c>
      <c r="EF2" s="49" t="s">
        <v>47</v>
      </c>
      <c r="EG2" s="49" t="s">
        <v>47</v>
      </c>
      <c r="EH2" s="49" t="s">
        <v>47</v>
      </c>
      <c r="EI2" s="49" t="s">
        <v>47</v>
      </c>
      <c r="EJ2" s="2"/>
      <c r="EK2" s="49" t="s">
        <v>47</v>
      </c>
      <c r="EL2" s="49" t="s">
        <v>47</v>
      </c>
      <c r="EM2" s="49" t="s">
        <v>47</v>
      </c>
      <c r="EN2" s="49" t="s">
        <v>47</v>
      </c>
      <c r="EO2" s="49" t="s">
        <v>47</v>
      </c>
      <c r="EP2" s="49" t="s">
        <v>47</v>
      </c>
      <c r="EQ2" s="51" t="s">
        <v>49</v>
      </c>
      <c r="ER2" s="51" t="s">
        <v>49</v>
      </c>
      <c r="ES2" s="51" t="s">
        <v>49</v>
      </c>
      <c r="ET2" s="51" t="s">
        <v>49</v>
      </c>
      <c r="EU2" s="51" t="s">
        <v>49</v>
      </c>
      <c r="EV2" s="51" t="s">
        <v>49</v>
      </c>
    </row>
    <row r="3" ht="12.75" customHeight="1">
      <c r="A3" s="15" t="s">
        <v>36</v>
      </c>
      <c r="B3" s="43">
        <f>ROUND(IF(B2&lt;10,AVERAGE(B1/(1.0278-0.0278*B2),B1*B2^0.1),AVERAGE(B1*(1+0.0333*B2),B1*B2^0.1)),1)</f>
        <v>68</v>
      </c>
      <c r="C3" s="4">
        <v>43914.0</v>
      </c>
      <c r="D3" s="4">
        <v>43918.0</v>
      </c>
      <c r="E3" s="4">
        <v>43921.0</v>
      </c>
      <c r="F3" s="4">
        <v>43924.0</v>
      </c>
      <c r="G3" s="4">
        <v>43927.0</v>
      </c>
      <c r="H3" s="4">
        <v>43929.0</v>
      </c>
      <c r="I3" s="4">
        <v>43933.0</v>
      </c>
      <c r="J3" s="4">
        <v>43935.0</v>
      </c>
      <c r="K3" s="4">
        <v>43940.0</v>
      </c>
      <c r="L3" s="4">
        <v>43952.0</v>
      </c>
      <c r="M3" s="4">
        <v>43956.0</v>
      </c>
      <c r="N3" s="4">
        <v>43961.0</v>
      </c>
      <c r="O3" s="4"/>
      <c r="P3" s="4">
        <v>43990.0</v>
      </c>
      <c r="Q3" s="4">
        <v>43997.0</v>
      </c>
      <c r="R3" s="4">
        <v>44007.0</v>
      </c>
      <c r="S3" s="4"/>
      <c r="T3" s="4">
        <v>44139.0</v>
      </c>
      <c r="U3" s="4">
        <v>44144.0</v>
      </c>
      <c r="V3" s="4">
        <v>44151.0</v>
      </c>
      <c r="W3" s="4"/>
      <c r="X3" s="4">
        <v>44198.0</v>
      </c>
      <c r="Y3" s="4"/>
      <c r="Z3" s="4">
        <v>44427.0</v>
      </c>
      <c r="AA3" s="4">
        <v>44432.0</v>
      </c>
      <c r="AB3" s="4"/>
      <c r="AC3" s="4">
        <v>44457.0</v>
      </c>
      <c r="AD3" s="4">
        <v>44461.0</v>
      </c>
      <c r="AE3" s="4">
        <v>44470.0</v>
      </c>
      <c r="AF3" s="4">
        <v>44476.0</v>
      </c>
      <c r="AG3" s="4"/>
      <c r="AH3" s="4">
        <v>44564.0</v>
      </c>
      <c r="AI3" s="4">
        <v>44572.0</v>
      </c>
      <c r="AJ3" s="4">
        <v>44578.0</v>
      </c>
      <c r="AK3" s="4">
        <v>44585.0</v>
      </c>
      <c r="AL3" s="4">
        <v>44592.0</v>
      </c>
      <c r="AM3" s="4">
        <v>44599.0</v>
      </c>
      <c r="AN3" s="4">
        <v>44606.0</v>
      </c>
      <c r="AO3" s="4">
        <v>44613.0</v>
      </c>
      <c r="AP3" s="4"/>
      <c r="AQ3" s="4">
        <v>44679.0</v>
      </c>
      <c r="AR3" s="4">
        <v>44687.0</v>
      </c>
      <c r="AS3" s="4">
        <v>44690.0</v>
      </c>
      <c r="AT3" s="4">
        <v>44692.0</v>
      </c>
      <c r="AU3" s="4">
        <v>44694.0</v>
      </c>
      <c r="AV3" s="4">
        <v>44697.0</v>
      </c>
      <c r="AW3" s="4">
        <v>44704.0</v>
      </c>
      <c r="AX3" s="4">
        <v>44711.0</v>
      </c>
      <c r="AY3" s="4">
        <v>44718.0</v>
      </c>
      <c r="AZ3" s="4">
        <v>44725.0</v>
      </c>
      <c r="BA3" s="4">
        <v>44732.0</v>
      </c>
      <c r="BB3" s="4">
        <v>44739.0</v>
      </c>
      <c r="BC3" s="4"/>
      <c r="BD3" s="4">
        <v>44767.0</v>
      </c>
      <c r="BE3" s="4">
        <v>44774.0</v>
      </c>
      <c r="BF3" s="4">
        <v>44781.0</v>
      </c>
      <c r="BG3" s="4">
        <v>44788.0</v>
      </c>
      <c r="BH3" s="4">
        <v>44795.0</v>
      </c>
      <c r="BI3" s="4"/>
      <c r="BJ3" s="4">
        <v>44839.0</v>
      </c>
      <c r="BK3" s="4">
        <v>44844.0</v>
      </c>
      <c r="BL3" s="4">
        <v>44851.0</v>
      </c>
      <c r="BM3" s="4"/>
      <c r="BN3" s="4">
        <v>44900.0</v>
      </c>
      <c r="BO3" s="4"/>
      <c r="BP3" s="4">
        <v>44928.0</v>
      </c>
      <c r="BQ3" s="4">
        <v>44935.0</v>
      </c>
      <c r="BR3" s="4">
        <v>44944.0</v>
      </c>
      <c r="BS3" s="4">
        <v>44963.0</v>
      </c>
      <c r="BT3" s="4">
        <v>44970.0</v>
      </c>
      <c r="BU3" s="4">
        <v>44977.0</v>
      </c>
      <c r="BV3" s="4">
        <v>44984.0</v>
      </c>
      <c r="BW3" s="4">
        <v>44991.0</v>
      </c>
      <c r="BX3" s="4">
        <v>44998.0</v>
      </c>
      <c r="BY3" s="4">
        <v>45005.0</v>
      </c>
      <c r="BZ3" s="4">
        <v>45012.0</v>
      </c>
      <c r="CA3" s="4">
        <v>45019.0</v>
      </c>
      <c r="CB3" s="4">
        <v>45026.0</v>
      </c>
      <c r="CC3" s="4">
        <v>45029.0</v>
      </c>
      <c r="CD3" s="4">
        <v>45033.0</v>
      </c>
      <c r="CE3" s="4">
        <v>45040.0</v>
      </c>
      <c r="CF3" s="4">
        <v>45047.0</v>
      </c>
      <c r="CG3" s="4"/>
      <c r="CH3" s="4">
        <v>45103.0</v>
      </c>
      <c r="CI3" s="4">
        <v>45110.0</v>
      </c>
      <c r="CJ3" s="4">
        <v>45117.0</v>
      </c>
      <c r="CK3" s="4">
        <v>45120.0</v>
      </c>
      <c r="CL3" s="4">
        <v>45131.0</v>
      </c>
      <c r="CM3" s="4">
        <v>45141.0</v>
      </c>
      <c r="CN3" s="4">
        <v>45148.0</v>
      </c>
      <c r="CO3" s="4"/>
      <c r="CP3" s="4">
        <v>45202.0</v>
      </c>
      <c r="CQ3" s="4">
        <v>45204.0</v>
      </c>
      <c r="CR3" s="4">
        <v>45206.0</v>
      </c>
      <c r="CS3" s="4">
        <v>45208.0</v>
      </c>
      <c r="CT3" s="4">
        <v>45210.0</v>
      </c>
      <c r="CU3" s="4">
        <v>45212.0</v>
      </c>
      <c r="CV3" s="4">
        <v>45216.0</v>
      </c>
      <c r="CW3" s="4">
        <v>45218.0</v>
      </c>
      <c r="CX3" s="4">
        <v>45220.0</v>
      </c>
      <c r="CY3" s="4">
        <v>45222.0</v>
      </c>
      <c r="CZ3" s="4">
        <v>45224.0</v>
      </c>
      <c r="DA3" s="4">
        <v>45226.0</v>
      </c>
      <c r="DB3" s="4">
        <v>45228.0</v>
      </c>
      <c r="DC3" s="4">
        <v>45230.0</v>
      </c>
      <c r="DD3" s="4">
        <v>45234.0</v>
      </c>
      <c r="DE3" s="4">
        <v>45236.0</v>
      </c>
      <c r="DF3" s="4">
        <v>45244.0</v>
      </c>
      <c r="DG3" s="4">
        <v>45254.0</v>
      </c>
      <c r="DH3" s="4">
        <v>45259.0</v>
      </c>
      <c r="DI3" s="4">
        <v>45264.0</v>
      </c>
      <c r="DJ3" s="4">
        <v>45271.0</v>
      </c>
      <c r="DK3" s="4">
        <v>45278.0</v>
      </c>
      <c r="DL3" s="4">
        <v>45285.0</v>
      </c>
      <c r="DM3" s="4">
        <v>45291.0</v>
      </c>
      <c r="DN3" s="4">
        <v>45299.0</v>
      </c>
      <c r="DO3" s="4">
        <v>45306.0</v>
      </c>
      <c r="DP3" s="4">
        <v>45313.0</v>
      </c>
      <c r="DQ3" s="4">
        <v>45320.0</v>
      </c>
      <c r="DR3" s="4">
        <v>45327.0</v>
      </c>
      <c r="DS3" s="4">
        <v>45334.0</v>
      </c>
      <c r="DT3" s="4">
        <v>45341.0</v>
      </c>
      <c r="DU3" s="4">
        <v>45343.0</v>
      </c>
      <c r="DV3" s="4">
        <v>45355.0</v>
      </c>
      <c r="DW3" s="4">
        <v>45362.0</v>
      </c>
      <c r="DX3" s="4">
        <v>45369.0</v>
      </c>
      <c r="DY3" s="4">
        <v>45376.0</v>
      </c>
      <c r="DZ3" s="4">
        <v>45383.0</v>
      </c>
      <c r="EA3" s="4">
        <v>45390.0</v>
      </c>
      <c r="EB3" s="4"/>
      <c r="EC3" s="4">
        <v>45425.0</v>
      </c>
      <c r="ED3" s="4">
        <v>45432.0</v>
      </c>
      <c r="EE3" s="4">
        <v>45439.0</v>
      </c>
      <c r="EF3" s="4">
        <v>45446.0</v>
      </c>
      <c r="EG3" s="4">
        <v>45453.0</v>
      </c>
      <c r="EH3" s="4">
        <v>45460.0</v>
      </c>
      <c r="EI3" s="4">
        <v>45467.0</v>
      </c>
      <c r="EJ3" s="4"/>
      <c r="EK3" s="4">
        <v>45509.0</v>
      </c>
      <c r="EL3" s="4">
        <v>45516.0</v>
      </c>
      <c r="EM3" s="4">
        <v>45523.0</v>
      </c>
      <c r="EN3" s="4">
        <v>45530.0</v>
      </c>
      <c r="EO3" s="4">
        <v>45537.0</v>
      </c>
      <c r="EP3" s="4">
        <v>45544.0</v>
      </c>
      <c r="EQ3" s="4">
        <v>45551.0</v>
      </c>
      <c r="ER3" s="4">
        <v>45558.0</v>
      </c>
      <c r="ES3" s="4">
        <v>45565.0</v>
      </c>
      <c r="ET3" s="4">
        <v>45572.0</v>
      </c>
      <c r="EU3" s="4">
        <v>45579.0</v>
      </c>
      <c r="EV3" s="4">
        <v>45586.0</v>
      </c>
      <c r="EW3" s="4"/>
      <c r="EX3" s="4"/>
      <c r="EY3" s="4"/>
      <c r="EZ3" s="4"/>
      <c r="FA3" s="4"/>
      <c r="FB3" s="4"/>
      <c r="FC3" s="4"/>
      <c r="FD3" s="4"/>
      <c r="FE3" s="4"/>
      <c r="FF3" s="4"/>
      <c r="FG3" s="4"/>
      <c r="FH3" s="4"/>
      <c r="FI3" s="4"/>
      <c r="FJ3" s="4"/>
      <c r="FK3" s="4"/>
      <c r="FL3" s="4"/>
      <c r="FM3" s="4"/>
      <c r="FN3" s="4"/>
      <c r="FO3" s="4"/>
      <c r="FP3" s="4"/>
    </row>
    <row r="4" ht="12.75" customHeight="1">
      <c r="B4" s="43"/>
      <c r="C4" s="15">
        <v>62.1</v>
      </c>
      <c r="D4" s="15">
        <v>61.9</v>
      </c>
      <c r="E4" s="15">
        <v>62.3</v>
      </c>
      <c r="F4" s="15">
        <v>62.1</v>
      </c>
      <c r="G4" s="15">
        <v>62.6</v>
      </c>
      <c r="H4" s="15">
        <v>62.2</v>
      </c>
      <c r="I4" s="15">
        <v>62.9</v>
      </c>
      <c r="J4" s="15">
        <v>63.1</v>
      </c>
      <c r="K4" s="15">
        <v>62.6</v>
      </c>
      <c r="L4" s="15">
        <v>62.9</v>
      </c>
      <c r="M4" s="15">
        <v>63.2</v>
      </c>
      <c r="N4" s="15">
        <v>63.5</v>
      </c>
      <c r="P4" s="15">
        <v>62.5</v>
      </c>
      <c r="Q4" s="15">
        <v>62.4</v>
      </c>
      <c r="R4" s="15">
        <v>63.7</v>
      </c>
      <c r="T4" s="15">
        <v>64.0</v>
      </c>
      <c r="U4" s="15">
        <v>63.1</v>
      </c>
      <c r="V4" s="15">
        <v>63.4</v>
      </c>
      <c r="X4" s="15">
        <v>64.0</v>
      </c>
      <c r="Z4" s="15">
        <v>63.3</v>
      </c>
      <c r="AA4" s="15">
        <v>63.5</v>
      </c>
      <c r="AC4" s="15">
        <v>64.6</v>
      </c>
      <c r="AD4" s="15">
        <v>63.7</v>
      </c>
      <c r="AE4" s="15">
        <v>64.7</v>
      </c>
      <c r="AF4" s="15">
        <v>64.3</v>
      </c>
      <c r="AH4" s="15">
        <v>66.3</v>
      </c>
      <c r="AI4" s="15">
        <v>65.1</v>
      </c>
      <c r="AJ4" s="15">
        <v>65.9</v>
      </c>
      <c r="AK4" s="15">
        <v>65.9</v>
      </c>
      <c r="AL4" s="15">
        <v>65.2</v>
      </c>
      <c r="AM4" s="15">
        <v>65.2</v>
      </c>
      <c r="AN4" s="15">
        <v>66.4</v>
      </c>
      <c r="AO4" s="15">
        <v>64.8</v>
      </c>
      <c r="AQ4" s="15">
        <v>63.4</v>
      </c>
      <c r="AR4" s="15">
        <v>64.5</v>
      </c>
      <c r="AS4" s="15">
        <v>65.0</v>
      </c>
      <c r="AT4" s="15">
        <v>64.3</v>
      </c>
      <c r="AU4" s="15">
        <v>64.6</v>
      </c>
      <c r="AV4" s="15">
        <v>64.5</v>
      </c>
      <c r="AW4" s="15">
        <v>64.9</v>
      </c>
      <c r="AX4" s="15">
        <v>64.1</v>
      </c>
      <c r="AY4" s="15">
        <v>65.1</v>
      </c>
      <c r="AZ4" s="15">
        <v>65.1</v>
      </c>
      <c r="BA4" s="15">
        <v>64.6</v>
      </c>
      <c r="BB4" s="15">
        <v>65.2</v>
      </c>
      <c r="BD4" s="15">
        <v>66.3</v>
      </c>
      <c r="BE4" s="15">
        <v>66.4</v>
      </c>
      <c r="BF4" s="15">
        <v>66.1</v>
      </c>
      <c r="BG4" s="15">
        <v>66.5</v>
      </c>
      <c r="BH4" s="15">
        <v>66.6</v>
      </c>
      <c r="BJ4" s="15">
        <v>67.2</v>
      </c>
      <c r="BK4" s="15">
        <v>66.8</v>
      </c>
      <c r="BL4" s="15">
        <v>67.2</v>
      </c>
      <c r="BN4" s="15">
        <v>63.9</v>
      </c>
      <c r="BP4" s="15">
        <v>65.5</v>
      </c>
      <c r="BQ4" s="15">
        <v>66.4</v>
      </c>
      <c r="BR4" s="15">
        <v>66.8</v>
      </c>
      <c r="BS4" s="15">
        <v>67.8</v>
      </c>
      <c r="BT4" s="15">
        <v>67.8</v>
      </c>
      <c r="BU4" s="15">
        <v>67.6</v>
      </c>
      <c r="BV4" s="15">
        <v>67.1</v>
      </c>
      <c r="BW4" s="15">
        <v>67.3</v>
      </c>
      <c r="BX4" s="15">
        <v>66.7</v>
      </c>
      <c r="BY4" s="15">
        <v>66.4</v>
      </c>
      <c r="BZ4" s="15">
        <v>66.8</v>
      </c>
      <c r="CA4" s="15">
        <v>67.6</v>
      </c>
      <c r="CB4" s="15">
        <v>67.2</v>
      </c>
      <c r="CC4" s="15">
        <v>67.0</v>
      </c>
      <c r="CD4" s="15">
        <v>66.5</v>
      </c>
      <c r="CE4" s="15">
        <v>67.7</v>
      </c>
      <c r="CF4" s="15">
        <v>67.2</v>
      </c>
      <c r="CH4" s="15">
        <v>62.8</v>
      </c>
      <c r="CI4" s="15">
        <v>64.0</v>
      </c>
      <c r="CJ4" s="15">
        <v>63.3</v>
      </c>
      <c r="CK4" s="15">
        <v>62.7</v>
      </c>
      <c r="CL4" s="15">
        <v>62.8</v>
      </c>
      <c r="CM4" s="15">
        <v>62.8</v>
      </c>
      <c r="CN4" s="15">
        <v>62.6</v>
      </c>
      <c r="CP4" s="15">
        <v>62.9</v>
      </c>
      <c r="CQ4" s="15">
        <v>62.4</v>
      </c>
      <c r="CR4" s="15">
        <v>62.7</v>
      </c>
      <c r="CS4" s="15">
        <v>63.8</v>
      </c>
      <c r="CT4" s="15">
        <v>63.0</v>
      </c>
      <c r="CU4" s="15">
        <v>64.3</v>
      </c>
      <c r="CV4" s="15">
        <v>63.7</v>
      </c>
      <c r="CX4" s="15">
        <v>64.5</v>
      </c>
      <c r="CY4" s="15">
        <v>64.1</v>
      </c>
      <c r="CZ4" s="15">
        <v>64.4</v>
      </c>
      <c r="DA4" s="15">
        <v>64.5</v>
      </c>
      <c r="DB4" s="15">
        <v>65.2</v>
      </c>
      <c r="DC4" s="15">
        <v>64.4</v>
      </c>
      <c r="DD4" s="15">
        <v>64.7</v>
      </c>
      <c r="DE4" s="15">
        <v>64.7</v>
      </c>
      <c r="DG4" s="15">
        <v>65.1</v>
      </c>
      <c r="DH4" s="15">
        <v>66.1</v>
      </c>
      <c r="DI4" s="15">
        <v>67.3</v>
      </c>
      <c r="DJ4" s="15">
        <v>68.2</v>
      </c>
      <c r="DK4" s="15">
        <v>67.9</v>
      </c>
      <c r="DL4" s="15">
        <v>69.1</v>
      </c>
      <c r="DM4" s="15">
        <v>69.7</v>
      </c>
      <c r="DN4" s="15">
        <v>69.2</v>
      </c>
      <c r="DO4" s="15">
        <v>69.4</v>
      </c>
      <c r="DP4" s="15">
        <v>69.2</v>
      </c>
      <c r="DQ4" s="15">
        <v>69.3</v>
      </c>
      <c r="DR4" s="44">
        <v>68.4</v>
      </c>
      <c r="DS4" s="15">
        <v>68.7</v>
      </c>
      <c r="DT4" s="15">
        <v>68.2</v>
      </c>
      <c r="DV4" s="15">
        <v>68.1</v>
      </c>
      <c r="DW4" s="15">
        <v>68.6</v>
      </c>
      <c r="DY4" s="15">
        <v>68.7</v>
      </c>
      <c r="DZ4" s="15">
        <v>69.2</v>
      </c>
      <c r="EA4" s="15">
        <v>69.3</v>
      </c>
      <c r="EC4" s="15">
        <v>68.0</v>
      </c>
      <c r="ED4" s="15">
        <v>67.8</v>
      </c>
      <c r="EE4" s="15">
        <v>67.8</v>
      </c>
      <c r="EF4" s="15">
        <v>68.1</v>
      </c>
      <c r="EG4" s="15">
        <v>67.6</v>
      </c>
      <c r="EH4" s="15">
        <v>67.0</v>
      </c>
      <c r="EI4" s="15">
        <v>66.5</v>
      </c>
      <c r="EK4" s="15">
        <v>64.6</v>
      </c>
      <c r="EL4" s="15">
        <v>65.1</v>
      </c>
      <c r="EM4" s="15">
        <v>65.0</v>
      </c>
      <c r="EN4" s="15">
        <v>64.7</v>
      </c>
      <c r="EO4" s="15">
        <v>65.2</v>
      </c>
      <c r="EP4" s="15">
        <v>65.0</v>
      </c>
      <c r="EQ4" s="15">
        <v>65.4</v>
      </c>
      <c r="ER4" s="15">
        <v>65.9</v>
      </c>
      <c r="ES4" s="15">
        <v>64.9</v>
      </c>
      <c r="ET4" s="15">
        <v>64.4</v>
      </c>
      <c r="EU4" s="15">
        <v>64.6</v>
      </c>
      <c r="EV4" s="15">
        <v>64.9</v>
      </c>
      <c r="EW4" s="4"/>
      <c r="EX4" s="4"/>
      <c r="EY4" s="4"/>
      <c r="EZ4" s="4"/>
      <c r="FA4" s="4"/>
      <c r="FB4" s="4"/>
      <c r="FC4" s="4"/>
      <c r="FD4" s="4"/>
      <c r="FE4" s="4"/>
      <c r="FF4" s="4"/>
      <c r="FG4" s="4"/>
      <c r="FH4" s="4"/>
      <c r="FI4" s="4"/>
      <c r="FJ4" s="4"/>
      <c r="FK4" s="4"/>
      <c r="FL4" s="4"/>
      <c r="FM4" s="4"/>
      <c r="FN4" s="4"/>
      <c r="FO4" s="4"/>
      <c r="FP4" s="4"/>
    </row>
    <row r="5" ht="12.75" customHeight="1">
      <c r="B5" s="54" t="s">
        <v>52</v>
      </c>
      <c r="C5" s="15">
        <v>20.0</v>
      </c>
      <c r="D5" s="15">
        <v>20.0</v>
      </c>
      <c r="E5" s="15">
        <v>30.0</v>
      </c>
      <c r="F5" s="15">
        <v>30.0</v>
      </c>
      <c r="G5" s="15">
        <v>30.0</v>
      </c>
      <c r="H5" s="15">
        <v>30.0</v>
      </c>
      <c r="I5" s="15">
        <v>20.0</v>
      </c>
      <c r="J5" s="15">
        <v>26.0</v>
      </c>
      <c r="K5" s="15">
        <v>26.0</v>
      </c>
      <c r="L5" s="15">
        <v>26.0</v>
      </c>
      <c r="M5" s="15">
        <v>26.0</v>
      </c>
      <c r="N5" s="15">
        <v>26.0</v>
      </c>
      <c r="P5" s="15">
        <v>24.0</v>
      </c>
      <c r="Q5" s="15">
        <v>24.0</v>
      </c>
      <c r="R5" s="15">
        <v>24.0</v>
      </c>
      <c r="T5" s="15">
        <v>20.0</v>
      </c>
      <c r="U5" s="15">
        <v>20.0</v>
      </c>
      <c r="V5" s="15">
        <v>22.0</v>
      </c>
      <c r="X5" s="15">
        <v>20.0</v>
      </c>
      <c r="Z5" s="15">
        <v>20.0</v>
      </c>
      <c r="AA5" s="15">
        <v>20.0</v>
      </c>
      <c r="AC5" s="15">
        <v>20.0</v>
      </c>
      <c r="AD5" s="15">
        <v>20.0</v>
      </c>
      <c r="AE5" s="15">
        <v>20.0</v>
      </c>
      <c r="AF5" s="15">
        <v>22.0</v>
      </c>
      <c r="AH5" s="15">
        <v>20.0</v>
      </c>
      <c r="AI5" s="15">
        <v>20.0</v>
      </c>
      <c r="AJ5" s="15">
        <v>22.0</v>
      </c>
      <c r="AK5" s="15">
        <v>24.0</v>
      </c>
      <c r="AL5" s="15">
        <v>26.0</v>
      </c>
      <c r="AM5" s="15">
        <v>26.0</v>
      </c>
      <c r="AN5" s="15">
        <v>26.0</v>
      </c>
      <c r="AO5" s="15">
        <v>26.0</v>
      </c>
      <c r="AQ5" s="15">
        <v>20.0</v>
      </c>
      <c r="AR5" s="15">
        <v>20.0</v>
      </c>
      <c r="AS5" s="15">
        <v>22.0</v>
      </c>
      <c r="AT5" s="55">
        <v>24.0</v>
      </c>
      <c r="AU5" s="15">
        <v>24.0</v>
      </c>
      <c r="AV5" s="15">
        <v>24.0</v>
      </c>
      <c r="AW5" s="55">
        <v>24.0</v>
      </c>
      <c r="AX5" s="15">
        <v>26.0</v>
      </c>
      <c r="AY5" s="55">
        <v>26.0</v>
      </c>
      <c r="AZ5" s="55">
        <v>26.0</v>
      </c>
      <c r="BA5" s="15">
        <v>30.0</v>
      </c>
      <c r="BB5" s="55">
        <v>28.0</v>
      </c>
      <c r="BC5" s="55"/>
      <c r="BD5" s="55">
        <v>26.0</v>
      </c>
      <c r="BE5" s="15">
        <v>28.0</v>
      </c>
      <c r="BF5" s="15">
        <v>28.0</v>
      </c>
      <c r="BG5" s="55">
        <v>32.0</v>
      </c>
      <c r="BH5" s="55">
        <v>30.0</v>
      </c>
      <c r="BI5" s="55"/>
      <c r="BJ5" s="55">
        <v>26.0</v>
      </c>
      <c r="BK5" s="55">
        <v>26.0</v>
      </c>
      <c r="BL5" s="15">
        <v>26.0</v>
      </c>
      <c r="BN5" s="15">
        <v>26.0</v>
      </c>
      <c r="BP5" s="55">
        <v>24.0</v>
      </c>
      <c r="BQ5" s="55">
        <v>24.0</v>
      </c>
      <c r="BR5" s="15">
        <v>26.0</v>
      </c>
      <c r="BS5" s="55">
        <v>24.0</v>
      </c>
      <c r="BT5" s="55">
        <v>25.0</v>
      </c>
      <c r="BU5" s="15">
        <v>26.0</v>
      </c>
      <c r="BV5" s="55">
        <v>27.0</v>
      </c>
      <c r="BW5" s="15">
        <v>36.0</v>
      </c>
      <c r="BX5" s="55">
        <v>28.0</v>
      </c>
      <c r="BY5" s="55">
        <v>29.0</v>
      </c>
      <c r="BZ5" s="55">
        <v>29.0</v>
      </c>
      <c r="CA5" s="15">
        <v>36.0</v>
      </c>
      <c r="CB5" s="55">
        <v>31.0</v>
      </c>
      <c r="CC5" s="15">
        <v>31.0</v>
      </c>
      <c r="CD5" s="15">
        <v>32.0</v>
      </c>
      <c r="CE5" s="15">
        <v>33.0</v>
      </c>
      <c r="CF5" s="55">
        <v>34.0</v>
      </c>
      <c r="CG5" s="55"/>
      <c r="CH5" s="15">
        <v>26.0</v>
      </c>
      <c r="CI5" s="15">
        <v>28.0</v>
      </c>
      <c r="CJ5" s="55">
        <v>29.0</v>
      </c>
      <c r="CK5" s="15">
        <v>34.0</v>
      </c>
      <c r="CL5" s="15">
        <v>30.0</v>
      </c>
      <c r="CM5" s="15">
        <v>30.0</v>
      </c>
      <c r="CN5" s="55">
        <v>26.0</v>
      </c>
      <c r="CO5" s="55"/>
      <c r="CP5" s="15">
        <v>20.0</v>
      </c>
      <c r="CQ5" s="15">
        <v>24.0</v>
      </c>
      <c r="CR5" s="15">
        <v>26.0</v>
      </c>
      <c r="CS5" s="15">
        <v>26.0</v>
      </c>
      <c r="CT5" s="55">
        <v>27.0</v>
      </c>
      <c r="CU5" s="15">
        <v>28.0</v>
      </c>
      <c r="CV5" s="15">
        <v>29.0</v>
      </c>
      <c r="CW5" s="55">
        <v>30.0</v>
      </c>
      <c r="CX5" s="55">
        <v>31.0</v>
      </c>
      <c r="CY5" s="56">
        <v>36.0</v>
      </c>
      <c r="CZ5" s="15">
        <v>33.0</v>
      </c>
      <c r="DA5" s="15">
        <v>33.0</v>
      </c>
      <c r="DB5" s="15">
        <v>38.0</v>
      </c>
      <c r="DC5" s="15">
        <v>34.0</v>
      </c>
      <c r="DD5" s="15">
        <v>39.0</v>
      </c>
      <c r="DE5" s="55">
        <v>35.0</v>
      </c>
      <c r="DF5" s="56">
        <v>40.0</v>
      </c>
      <c r="DG5" s="55">
        <v>28.0</v>
      </c>
      <c r="DH5" s="15">
        <v>33.0</v>
      </c>
      <c r="DI5" s="15">
        <v>34.0</v>
      </c>
      <c r="DJ5" s="15">
        <v>35.0</v>
      </c>
      <c r="DK5" s="55">
        <v>36.0</v>
      </c>
      <c r="DL5" s="55">
        <v>37.0</v>
      </c>
      <c r="DM5" s="15">
        <v>38.0</v>
      </c>
      <c r="DN5" s="15">
        <v>40.0</v>
      </c>
      <c r="DO5" s="15">
        <v>41.0</v>
      </c>
      <c r="DP5" s="15">
        <v>41.0</v>
      </c>
      <c r="DQ5" s="15">
        <v>41.0</v>
      </c>
      <c r="DR5" s="15">
        <v>42.0</v>
      </c>
      <c r="DS5" s="15">
        <v>42.0</v>
      </c>
      <c r="DT5" s="15">
        <v>42.0</v>
      </c>
      <c r="DU5" s="15">
        <v>43.0</v>
      </c>
      <c r="DV5" s="15">
        <v>32.0</v>
      </c>
      <c r="DW5" s="15">
        <v>43.0</v>
      </c>
      <c r="DX5" s="15">
        <v>43.0</v>
      </c>
      <c r="DY5" s="15">
        <v>43.0</v>
      </c>
      <c r="DZ5" s="15">
        <v>43.0</v>
      </c>
      <c r="EA5" s="15">
        <v>44.0</v>
      </c>
      <c r="EC5" s="15">
        <v>44.0</v>
      </c>
      <c r="ED5" s="15">
        <v>44.0</v>
      </c>
      <c r="EE5" s="15">
        <v>44.0</v>
      </c>
      <c r="EF5" s="15">
        <v>45.0</v>
      </c>
      <c r="EG5" s="15">
        <v>45.0</v>
      </c>
      <c r="EH5" s="15">
        <v>45.0</v>
      </c>
      <c r="EI5" s="15">
        <v>43.0</v>
      </c>
      <c r="EK5" s="15">
        <v>42.0</v>
      </c>
      <c r="EL5" s="15">
        <v>42.0</v>
      </c>
      <c r="EM5" s="15">
        <v>42.5</v>
      </c>
      <c r="EN5" s="15">
        <v>43.0</v>
      </c>
      <c r="EO5" s="15">
        <v>43.5</v>
      </c>
      <c r="EP5" s="15">
        <v>43.5</v>
      </c>
      <c r="EQ5" s="15">
        <v>43.0</v>
      </c>
      <c r="ER5" s="15">
        <v>41.5</v>
      </c>
      <c r="ES5" s="15">
        <v>46.0</v>
      </c>
      <c r="ET5" s="15">
        <v>44.0</v>
      </c>
      <c r="EU5" s="15">
        <v>42.5</v>
      </c>
      <c r="EV5" s="15">
        <v>47.0</v>
      </c>
    </row>
    <row r="6" ht="12.75" customHeight="1">
      <c r="C6" s="56">
        <v>12.0</v>
      </c>
      <c r="D6" s="56">
        <v>12.0</v>
      </c>
      <c r="E6" s="56">
        <v>6.0</v>
      </c>
      <c r="F6" s="56">
        <v>6.0</v>
      </c>
      <c r="G6" s="56">
        <v>6.0</v>
      </c>
      <c r="H6" s="56">
        <v>6.0</v>
      </c>
      <c r="I6" s="56">
        <v>15.0</v>
      </c>
      <c r="J6" s="56">
        <v>10.0</v>
      </c>
      <c r="K6" s="56">
        <v>12.0</v>
      </c>
      <c r="L6" s="56">
        <v>10.0</v>
      </c>
      <c r="M6" s="56">
        <v>10.0</v>
      </c>
      <c r="N6" s="56">
        <v>10.0</v>
      </c>
      <c r="O6" s="56"/>
      <c r="P6" s="56">
        <v>12.0</v>
      </c>
      <c r="Q6" s="56">
        <v>12.0</v>
      </c>
      <c r="R6" s="56">
        <v>12.0</v>
      </c>
      <c r="S6" s="56"/>
      <c r="T6" s="56">
        <v>12.0</v>
      </c>
      <c r="U6" s="56">
        <v>12.0</v>
      </c>
      <c r="V6" s="56">
        <v>12.0</v>
      </c>
      <c r="W6" s="56"/>
      <c r="X6" s="56">
        <v>12.0</v>
      </c>
      <c r="Y6" s="56"/>
      <c r="Z6" s="56">
        <v>10.0</v>
      </c>
      <c r="AA6" s="56">
        <v>10.0</v>
      </c>
      <c r="AB6" s="56"/>
      <c r="AC6" s="15">
        <v>10.0</v>
      </c>
      <c r="AD6" s="15">
        <v>10.0</v>
      </c>
      <c r="AE6" s="15">
        <v>12.0</v>
      </c>
      <c r="AF6" s="15">
        <v>12.0</v>
      </c>
      <c r="AH6" s="15">
        <v>10.0</v>
      </c>
      <c r="AI6" s="15">
        <v>12.0</v>
      </c>
      <c r="AJ6" s="15">
        <v>10.0</v>
      </c>
      <c r="AK6" s="15">
        <v>10.0</v>
      </c>
      <c r="AL6" s="15">
        <v>8.0</v>
      </c>
      <c r="AM6" s="15">
        <v>10.0</v>
      </c>
      <c r="AN6" s="15">
        <v>12.0</v>
      </c>
      <c r="AO6" s="15">
        <v>12.0</v>
      </c>
      <c r="AQ6" s="15">
        <v>10.0</v>
      </c>
      <c r="AR6" s="15">
        <v>8.0</v>
      </c>
      <c r="AS6" s="15">
        <v>10.0</v>
      </c>
      <c r="AT6" s="55">
        <v>10.0</v>
      </c>
      <c r="AU6" s="15">
        <v>12.0</v>
      </c>
      <c r="AV6" s="15">
        <v>12.0</v>
      </c>
      <c r="AW6" s="55">
        <v>12.0</v>
      </c>
      <c r="AX6" s="15">
        <v>10.0</v>
      </c>
      <c r="AY6" s="55">
        <v>12.0</v>
      </c>
      <c r="AZ6" s="55">
        <v>12.0</v>
      </c>
      <c r="BA6" s="15">
        <v>8.0</v>
      </c>
      <c r="BB6" s="55">
        <v>10.0</v>
      </c>
      <c r="BC6" s="55"/>
      <c r="BD6" s="55">
        <v>10.0</v>
      </c>
      <c r="BE6" s="15">
        <v>8.0</v>
      </c>
      <c r="BF6" s="15">
        <v>10.0</v>
      </c>
      <c r="BG6" s="55">
        <v>8.0</v>
      </c>
      <c r="BH6" s="55">
        <v>10.0</v>
      </c>
      <c r="BI6" s="55"/>
      <c r="BJ6" s="55">
        <v>10.0</v>
      </c>
      <c r="BK6" s="55">
        <v>10.0</v>
      </c>
      <c r="BL6" s="15">
        <v>10.0</v>
      </c>
      <c r="BN6" s="15">
        <v>8.0</v>
      </c>
      <c r="BP6" s="55">
        <v>10.0</v>
      </c>
      <c r="BQ6" s="55">
        <v>12.0</v>
      </c>
      <c r="BR6" s="15">
        <v>12.0</v>
      </c>
      <c r="BS6" s="55">
        <v>12.0</v>
      </c>
      <c r="BT6" s="55">
        <v>12.0</v>
      </c>
      <c r="BU6" s="15">
        <v>12.0</v>
      </c>
      <c r="BV6" s="55">
        <v>12.0</v>
      </c>
      <c r="BW6" s="15">
        <v>6.0</v>
      </c>
      <c r="BX6" s="55">
        <v>12.0</v>
      </c>
      <c r="BY6" s="55">
        <v>12.0</v>
      </c>
      <c r="BZ6" s="55">
        <v>12.0</v>
      </c>
      <c r="CA6" s="15">
        <v>6.0</v>
      </c>
      <c r="CB6" s="55">
        <v>10.0</v>
      </c>
      <c r="CC6" s="15">
        <v>10.0</v>
      </c>
      <c r="CD6" s="15">
        <v>10.0</v>
      </c>
      <c r="CE6" s="15">
        <v>10.0</v>
      </c>
      <c r="CF6" s="55">
        <v>10.0</v>
      </c>
      <c r="CG6" s="55"/>
      <c r="CH6" s="15">
        <v>12.0</v>
      </c>
      <c r="CI6" s="15">
        <v>10.0</v>
      </c>
      <c r="CJ6" s="55">
        <v>10.0</v>
      </c>
      <c r="CK6" s="15">
        <v>6.0</v>
      </c>
      <c r="CL6" s="15">
        <v>8.0</v>
      </c>
      <c r="CM6" s="15">
        <v>10.0</v>
      </c>
      <c r="CN6" s="55">
        <v>12.0</v>
      </c>
      <c r="CO6" s="55"/>
      <c r="CP6" s="15">
        <v>15.0</v>
      </c>
      <c r="CQ6" s="15">
        <v>12.0</v>
      </c>
      <c r="CR6" s="15">
        <v>10.0</v>
      </c>
      <c r="CS6" s="15">
        <v>10.0</v>
      </c>
      <c r="CT6" s="55">
        <v>10.0</v>
      </c>
      <c r="CU6" s="15">
        <v>10.0</v>
      </c>
      <c r="CV6" s="15">
        <v>10.0</v>
      </c>
      <c r="CW6" s="55">
        <v>10.0</v>
      </c>
      <c r="CX6" s="55">
        <v>10.0</v>
      </c>
      <c r="CY6" s="56">
        <v>8.0</v>
      </c>
      <c r="CZ6" s="15">
        <v>10.0</v>
      </c>
      <c r="DA6" s="15">
        <v>10.0</v>
      </c>
      <c r="DB6" s="15">
        <v>6.0</v>
      </c>
      <c r="DC6" s="15">
        <v>10.0</v>
      </c>
      <c r="DD6" s="15">
        <v>6.0</v>
      </c>
      <c r="DE6" s="55">
        <v>10.0</v>
      </c>
      <c r="DF6" s="56">
        <v>6.0</v>
      </c>
      <c r="DG6" s="55">
        <v>15.0</v>
      </c>
      <c r="DH6" s="15">
        <v>10.0</v>
      </c>
      <c r="DI6" s="15">
        <v>8.0</v>
      </c>
      <c r="DJ6" s="15">
        <v>10.0</v>
      </c>
      <c r="DK6" s="55">
        <v>10.0</v>
      </c>
      <c r="DL6" s="57">
        <v>10.0</v>
      </c>
      <c r="DM6" s="15">
        <v>10.0</v>
      </c>
      <c r="DN6" s="54">
        <v>8.0</v>
      </c>
      <c r="DO6" s="15">
        <v>10.0</v>
      </c>
      <c r="DP6" s="15">
        <v>10.0</v>
      </c>
      <c r="DQ6" s="15">
        <v>10.0</v>
      </c>
      <c r="DR6" s="15">
        <v>9.0</v>
      </c>
      <c r="DS6" s="54">
        <v>10.0</v>
      </c>
      <c r="DT6" s="15">
        <v>10.0</v>
      </c>
      <c r="DU6" s="15">
        <v>10.0</v>
      </c>
      <c r="DV6" s="15">
        <v>20.0</v>
      </c>
      <c r="DW6" s="15">
        <v>8.0</v>
      </c>
      <c r="DX6" s="15">
        <v>9.0</v>
      </c>
      <c r="DY6" s="15">
        <v>10.0</v>
      </c>
      <c r="DZ6" s="15">
        <v>10.0</v>
      </c>
      <c r="EA6" s="15">
        <v>8.0</v>
      </c>
      <c r="EC6" s="15">
        <v>8.0</v>
      </c>
      <c r="ED6" s="15">
        <v>9.0</v>
      </c>
      <c r="EE6" s="15">
        <v>10.0</v>
      </c>
      <c r="EF6" s="15">
        <v>8.0</v>
      </c>
      <c r="EG6" s="15">
        <v>8.0</v>
      </c>
      <c r="EH6" s="15">
        <v>8.0</v>
      </c>
      <c r="EI6" s="15">
        <v>10.0</v>
      </c>
      <c r="EK6" s="15">
        <v>8.0</v>
      </c>
      <c r="EL6" s="15">
        <v>8.0</v>
      </c>
      <c r="EM6" s="15">
        <v>8.0</v>
      </c>
      <c r="EN6" s="15">
        <v>8.0</v>
      </c>
      <c r="EO6" s="15">
        <v>8.0</v>
      </c>
      <c r="EP6" s="15">
        <v>6.0</v>
      </c>
      <c r="EQ6" s="58">
        <v>10.0</v>
      </c>
      <c r="ER6" s="58">
        <v>12.0</v>
      </c>
      <c r="ES6" s="58">
        <v>8.0</v>
      </c>
      <c r="ET6" s="58">
        <v>10.0</v>
      </c>
      <c r="EU6" s="58">
        <v>12.0</v>
      </c>
      <c r="EV6" s="58">
        <v>8.0</v>
      </c>
    </row>
    <row r="7" ht="12.75" customHeight="1">
      <c r="C7" s="56">
        <v>12.0</v>
      </c>
      <c r="D7" s="56">
        <v>12.0</v>
      </c>
      <c r="E7" s="56">
        <v>6.0</v>
      </c>
      <c r="F7" s="56">
        <v>6.0</v>
      </c>
      <c r="G7" s="56">
        <v>6.0</v>
      </c>
      <c r="H7" s="56">
        <v>6.0</v>
      </c>
      <c r="I7" s="56">
        <v>15.0</v>
      </c>
      <c r="J7" s="56">
        <v>10.0</v>
      </c>
      <c r="K7" s="56">
        <v>12.0</v>
      </c>
      <c r="L7" s="56">
        <v>10.0</v>
      </c>
      <c r="M7" s="56">
        <v>10.0</v>
      </c>
      <c r="N7" s="56">
        <v>10.0</v>
      </c>
      <c r="O7" s="56"/>
      <c r="P7" s="56">
        <v>12.0</v>
      </c>
      <c r="Q7" s="56">
        <v>12.0</v>
      </c>
      <c r="R7" s="56">
        <v>12.0</v>
      </c>
      <c r="S7" s="56"/>
      <c r="T7" s="56">
        <v>12.0</v>
      </c>
      <c r="U7" s="56">
        <v>12.0</v>
      </c>
      <c r="V7" s="56">
        <v>12.0</v>
      </c>
      <c r="W7" s="56"/>
      <c r="X7" s="56">
        <v>12.0</v>
      </c>
      <c r="Y7" s="56"/>
      <c r="Z7" s="56">
        <v>10.0</v>
      </c>
      <c r="AA7" s="56">
        <v>10.0</v>
      </c>
      <c r="AB7" s="56"/>
      <c r="AC7" s="15">
        <v>10.0</v>
      </c>
      <c r="AD7" s="15">
        <v>10.0</v>
      </c>
      <c r="AE7" s="15">
        <v>12.0</v>
      </c>
      <c r="AF7" s="15">
        <v>12.0</v>
      </c>
      <c r="AH7" s="15">
        <v>10.0</v>
      </c>
      <c r="AI7" s="15">
        <v>12.0</v>
      </c>
      <c r="AJ7" s="15">
        <v>10.0</v>
      </c>
      <c r="AK7" s="15">
        <v>10.0</v>
      </c>
      <c r="AL7" s="15">
        <v>8.0</v>
      </c>
      <c r="AM7" s="15">
        <v>10.0</v>
      </c>
      <c r="AN7" s="15">
        <v>12.0</v>
      </c>
      <c r="AO7" s="15">
        <v>12.0</v>
      </c>
      <c r="AQ7" s="15">
        <v>10.0</v>
      </c>
      <c r="AR7" s="15">
        <v>8.0</v>
      </c>
      <c r="AS7" s="15">
        <v>10.0</v>
      </c>
      <c r="AT7" s="55">
        <v>10.0</v>
      </c>
      <c r="AU7" s="15">
        <v>12.0</v>
      </c>
      <c r="AV7" s="15">
        <v>12.0</v>
      </c>
      <c r="AW7" s="55">
        <v>12.0</v>
      </c>
      <c r="AX7" s="15">
        <v>10.0</v>
      </c>
      <c r="AY7" s="55">
        <v>12.0</v>
      </c>
      <c r="AZ7" s="55">
        <v>12.0</v>
      </c>
      <c r="BA7" s="15">
        <v>8.0</v>
      </c>
      <c r="BB7" s="55">
        <v>10.0</v>
      </c>
      <c r="BC7" s="55"/>
      <c r="BD7" s="55">
        <v>10.0</v>
      </c>
      <c r="BE7" s="15">
        <v>8.0</v>
      </c>
      <c r="BF7" s="15">
        <v>10.0</v>
      </c>
      <c r="BG7" s="55">
        <v>8.0</v>
      </c>
      <c r="BH7" s="55">
        <v>10.0</v>
      </c>
      <c r="BI7" s="55"/>
      <c r="BJ7" s="55">
        <v>10.0</v>
      </c>
      <c r="BK7" s="55">
        <v>10.0</v>
      </c>
      <c r="BL7" s="15">
        <v>10.0</v>
      </c>
      <c r="BN7" s="15">
        <v>8.0</v>
      </c>
      <c r="BP7" s="55">
        <v>10.0</v>
      </c>
      <c r="BQ7" s="55">
        <v>12.0</v>
      </c>
      <c r="BR7" s="15">
        <v>12.0</v>
      </c>
      <c r="BS7" s="55">
        <v>12.0</v>
      </c>
      <c r="BT7" s="55">
        <v>12.0</v>
      </c>
      <c r="BU7" s="15">
        <v>12.0</v>
      </c>
      <c r="BV7" s="55">
        <v>12.0</v>
      </c>
      <c r="BW7" s="15">
        <v>5.0</v>
      </c>
      <c r="BX7" s="55">
        <v>12.0</v>
      </c>
      <c r="BY7" s="55">
        <v>12.0</v>
      </c>
      <c r="BZ7" s="55">
        <v>12.0</v>
      </c>
      <c r="CA7" s="15">
        <v>6.0</v>
      </c>
      <c r="CB7" s="55">
        <v>10.0</v>
      </c>
      <c r="CC7" s="15">
        <v>10.0</v>
      </c>
      <c r="CD7" s="15">
        <v>10.0</v>
      </c>
      <c r="CE7" s="15">
        <v>10.0</v>
      </c>
      <c r="CF7" s="55">
        <v>10.0</v>
      </c>
      <c r="CG7" s="55"/>
      <c r="CH7" s="15">
        <v>12.0</v>
      </c>
      <c r="CI7" s="15">
        <v>10.0</v>
      </c>
      <c r="CJ7" s="55">
        <v>10.0</v>
      </c>
      <c r="CK7" s="15">
        <v>6.0</v>
      </c>
      <c r="CL7" s="15">
        <v>10.0</v>
      </c>
      <c r="CM7" s="15">
        <v>10.0</v>
      </c>
      <c r="CN7" s="55">
        <v>12.0</v>
      </c>
      <c r="CP7" s="15">
        <v>15.0</v>
      </c>
      <c r="CQ7" s="15">
        <v>12.0</v>
      </c>
      <c r="CR7" s="15">
        <v>10.0</v>
      </c>
      <c r="CS7" s="15">
        <v>10.0</v>
      </c>
      <c r="CT7" s="55">
        <v>10.0</v>
      </c>
      <c r="CU7" s="15">
        <v>10.0</v>
      </c>
      <c r="CV7" s="15">
        <v>10.0</v>
      </c>
      <c r="CW7" s="55">
        <v>10.0</v>
      </c>
      <c r="CX7" s="55">
        <v>10.0</v>
      </c>
      <c r="CY7" s="56">
        <v>8.0</v>
      </c>
      <c r="CZ7" s="15">
        <v>9.0</v>
      </c>
      <c r="DA7" s="15">
        <v>10.0</v>
      </c>
      <c r="DB7" s="15">
        <v>6.0</v>
      </c>
      <c r="DC7" s="15">
        <v>10.0</v>
      </c>
      <c r="DD7" s="15">
        <v>6.0</v>
      </c>
      <c r="DE7" s="55">
        <v>10.0</v>
      </c>
      <c r="DF7" s="56">
        <v>6.0</v>
      </c>
      <c r="DG7" s="55">
        <v>15.0</v>
      </c>
      <c r="DH7" s="15">
        <v>10.0</v>
      </c>
      <c r="DI7" s="15">
        <v>8.0</v>
      </c>
      <c r="DJ7" s="15">
        <v>10.0</v>
      </c>
      <c r="DK7" s="55">
        <v>10.0</v>
      </c>
      <c r="DL7" s="57">
        <v>10.0</v>
      </c>
      <c r="DM7" s="15">
        <v>10.0</v>
      </c>
      <c r="DN7" s="54">
        <v>8.0</v>
      </c>
      <c r="DO7" s="15">
        <v>7.0</v>
      </c>
      <c r="DP7" s="15">
        <v>10.0</v>
      </c>
      <c r="DQ7" s="15">
        <v>10.0</v>
      </c>
      <c r="DR7" s="15">
        <v>9.0</v>
      </c>
      <c r="DS7" s="54">
        <v>10.0</v>
      </c>
      <c r="DT7" s="15">
        <v>10.0</v>
      </c>
      <c r="DU7" s="15">
        <v>9.0</v>
      </c>
      <c r="DV7" s="15">
        <v>15.0</v>
      </c>
      <c r="DW7" s="15">
        <v>8.0</v>
      </c>
      <c r="DX7" s="15">
        <v>9.0</v>
      </c>
      <c r="DY7" s="15">
        <v>9.0</v>
      </c>
      <c r="DZ7" s="15">
        <v>10.0</v>
      </c>
      <c r="EA7" s="15">
        <v>8.0</v>
      </c>
      <c r="EC7" s="15">
        <v>8.0</v>
      </c>
      <c r="ED7" s="15">
        <v>9.0</v>
      </c>
      <c r="EE7" s="15">
        <v>10.0</v>
      </c>
      <c r="EF7" s="15">
        <v>8.0</v>
      </c>
      <c r="EG7" s="15">
        <v>8.0</v>
      </c>
      <c r="EH7" s="15">
        <v>8.0</v>
      </c>
      <c r="EI7" s="15">
        <v>10.0</v>
      </c>
      <c r="EK7" s="15">
        <v>7.0</v>
      </c>
      <c r="EL7" s="15">
        <v>8.0</v>
      </c>
      <c r="EM7" s="15">
        <v>8.0</v>
      </c>
      <c r="EN7" s="15">
        <v>8.0</v>
      </c>
      <c r="EO7" s="40">
        <v>8.0</v>
      </c>
      <c r="EP7" s="15">
        <v>6.0</v>
      </c>
      <c r="EQ7" s="58">
        <v>10.0</v>
      </c>
      <c r="ER7" s="58">
        <v>12.0</v>
      </c>
      <c r="ES7" s="58">
        <v>8.0</v>
      </c>
      <c r="ET7" s="58">
        <v>10.0</v>
      </c>
      <c r="EU7" s="58">
        <v>12.0</v>
      </c>
      <c r="EV7" s="58">
        <v>8.0</v>
      </c>
    </row>
    <row r="8" ht="12.75" customHeight="1">
      <c r="C8" s="56">
        <v>12.0</v>
      </c>
      <c r="D8" s="56">
        <v>12.0</v>
      </c>
      <c r="E8" s="56">
        <v>6.0</v>
      </c>
      <c r="F8" s="56">
        <v>6.0</v>
      </c>
      <c r="G8" s="56">
        <v>6.0</v>
      </c>
      <c r="H8" s="56">
        <v>6.0</v>
      </c>
      <c r="I8" s="56">
        <v>15.0</v>
      </c>
      <c r="J8" s="56">
        <v>10.0</v>
      </c>
      <c r="K8" s="56">
        <v>12.0</v>
      </c>
      <c r="L8" s="56">
        <v>10.0</v>
      </c>
      <c r="M8" s="56">
        <v>10.0</v>
      </c>
      <c r="N8" s="56">
        <v>10.0</v>
      </c>
      <c r="O8" s="56"/>
      <c r="P8" s="56">
        <v>12.0</v>
      </c>
      <c r="Q8" s="56">
        <v>12.0</v>
      </c>
      <c r="R8" s="56">
        <v>12.0</v>
      </c>
      <c r="S8" s="56"/>
      <c r="T8" s="56">
        <v>12.0</v>
      </c>
      <c r="U8" s="56">
        <v>12.0</v>
      </c>
      <c r="V8" s="56">
        <v>12.0</v>
      </c>
      <c r="W8" s="56"/>
      <c r="X8" s="56">
        <v>12.0</v>
      </c>
      <c r="Y8" s="56"/>
      <c r="Z8" s="56">
        <v>10.0</v>
      </c>
      <c r="AA8" s="56">
        <v>10.0</v>
      </c>
      <c r="AB8" s="56"/>
      <c r="AC8" s="15">
        <v>10.0</v>
      </c>
      <c r="AD8" s="15">
        <v>10.0</v>
      </c>
      <c r="AE8" s="15">
        <v>12.0</v>
      </c>
      <c r="AF8" s="15">
        <v>12.0</v>
      </c>
      <c r="AH8" s="15">
        <v>10.0</v>
      </c>
      <c r="AI8" s="15">
        <v>12.0</v>
      </c>
      <c r="AJ8" s="15">
        <v>10.0</v>
      </c>
      <c r="AK8" s="15">
        <v>10.0</v>
      </c>
      <c r="AL8" s="15">
        <v>8.0</v>
      </c>
      <c r="AM8" s="15">
        <v>10.0</v>
      </c>
      <c r="AN8" s="15">
        <v>12.0</v>
      </c>
      <c r="AO8" s="15">
        <v>12.0</v>
      </c>
      <c r="AQ8" s="15">
        <v>10.0</v>
      </c>
      <c r="AR8" s="15">
        <v>8.0</v>
      </c>
      <c r="AS8" s="15">
        <v>10.0</v>
      </c>
      <c r="AT8" s="55">
        <v>10.0</v>
      </c>
      <c r="AU8" s="15">
        <v>12.0</v>
      </c>
      <c r="AV8" s="15">
        <v>12.0</v>
      </c>
      <c r="AW8" s="55">
        <v>12.0</v>
      </c>
      <c r="AX8" s="15">
        <v>10.0</v>
      </c>
      <c r="AY8" s="55">
        <v>12.0</v>
      </c>
      <c r="AZ8" s="55">
        <v>12.0</v>
      </c>
      <c r="BA8" s="15">
        <v>8.0</v>
      </c>
      <c r="BB8" s="55">
        <v>10.0</v>
      </c>
      <c r="BC8" s="55"/>
      <c r="BD8" s="55">
        <v>10.0</v>
      </c>
      <c r="BE8" s="15">
        <v>8.0</v>
      </c>
      <c r="BF8" s="15">
        <v>10.0</v>
      </c>
      <c r="BG8" s="55">
        <v>8.0</v>
      </c>
      <c r="BH8" s="55">
        <v>10.0</v>
      </c>
      <c r="BI8" s="55"/>
      <c r="BJ8" s="55">
        <v>10.0</v>
      </c>
      <c r="BK8" s="55">
        <v>10.0</v>
      </c>
      <c r="BL8" s="15">
        <v>10.0</v>
      </c>
      <c r="BN8" s="15">
        <v>8.0</v>
      </c>
      <c r="BP8" s="55">
        <v>10.0</v>
      </c>
      <c r="BQ8" s="55">
        <v>12.0</v>
      </c>
      <c r="BR8" s="15">
        <v>12.0</v>
      </c>
      <c r="BS8" s="55">
        <v>12.0</v>
      </c>
      <c r="BT8" s="55">
        <v>12.0</v>
      </c>
      <c r="BU8" s="15">
        <v>12.0</v>
      </c>
      <c r="BV8" s="55">
        <v>12.0</v>
      </c>
      <c r="BW8" s="15">
        <v>5.0</v>
      </c>
      <c r="BX8" s="55">
        <v>12.0</v>
      </c>
      <c r="BY8" s="55">
        <v>12.0</v>
      </c>
      <c r="BZ8" s="55">
        <v>12.0</v>
      </c>
      <c r="CA8" s="15">
        <v>6.0</v>
      </c>
      <c r="CB8" s="55">
        <v>10.0</v>
      </c>
      <c r="CC8" s="15">
        <v>8.0</v>
      </c>
      <c r="CD8" s="15">
        <v>10.0</v>
      </c>
      <c r="CE8" s="15">
        <v>10.0</v>
      </c>
      <c r="CF8" s="55">
        <v>10.0</v>
      </c>
      <c r="CG8" s="55"/>
      <c r="CH8" s="15">
        <v>12.0</v>
      </c>
      <c r="CI8" s="15">
        <v>10.0</v>
      </c>
      <c r="CJ8" s="55">
        <v>10.0</v>
      </c>
      <c r="CK8" s="15">
        <v>5.0</v>
      </c>
      <c r="CL8" s="15">
        <v>9.0</v>
      </c>
      <c r="CM8" s="15">
        <v>8.0</v>
      </c>
      <c r="CN8" s="55">
        <v>12.0</v>
      </c>
      <c r="CP8" s="15">
        <v>15.0</v>
      </c>
      <c r="CQ8" s="15">
        <v>12.0</v>
      </c>
      <c r="CR8" s="15">
        <v>10.0</v>
      </c>
      <c r="CS8" s="15">
        <v>10.0</v>
      </c>
      <c r="CT8" s="55">
        <v>10.0</v>
      </c>
      <c r="CU8" s="15">
        <v>10.0</v>
      </c>
      <c r="CV8" s="15">
        <v>10.0</v>
      </c>
      <c r="CW8" s="55">
        <v>10.0</v>
      </c>
      <c r="CX8" s="55">
        <v>10.0</v>
      </c>
      <c r="CY8" s="56">
        <v>10.0</v>
      </c>
      <c r="CZ8" s="15">
        <v>9.0</v>
      </c>
      <c r="DA8" s="15">
        <v>10.0</v>
      </c>
      <c r="DB8" s="15">
        <v>6.0</v>
      </c>
      <c r="DC8" s="15">
        <v>10.0</v>
      </c>
      <c r="DD8" s="15">
        <v>6.0</v>
      </c>
      <c r="DE8" s="55">
        <v>10.0</v>
      </c>
      <c r="DF8" s="56">
        <v>6.0</v>
      </c>
      <c r="DG8" s="55">
        <v>15.0</v>
      </c>
      <c r="DH8" s="15">
        <v>10.0</v>
      </c>
      <c r="DI8" s="15">
        <v>8.0</v>
      </c>
      <c r="DJ8" s="15">
        <v>10.0</v>
      </c>
      <c r="DK8" s="55">
        <v>10.0</v>
      </c>
      <c r="DL8" s="57">
        <v>10.0</v>
      </c>
      <c r="DM8" s="15">
        <v>10.0</v>
      </c>
      <c r="DN8" s="54">
        <v>8.0</v>
      </c>
      <c r="DO8" s="3">
        <v>8.0</v>
      </c>
      <c r="DP8" s="15">
        <v>9.0</v>
      </c>
      <c r="DQ8" s="15">
        <v>10.0</v>
      </c>
      <c r="DR8" s="15">
        <v>9.0</v>
      </c>
      <c r="DS8" s="54">
        <v>10.0</v>
      </c>
      <c r="DT8" s="15">
        <v>10.0</v>
      </c>
      <c r="DU8" s="15">
        <v>9.0</v>
      </c>
      <c r="DV8" s="15">
        <v>15.0</v>
      </c>
      <c r="DW8" s="15">
        <v>8.0</v>
      </c>
      <c r="DX8" s="15">
        <v>9.0</v>
      </c>
      <c r="DY8" s="15">
        <v>9.0</v>
      </c>
      <c r="DZ8" s="15">
        <v>10.0</v>
      </c>
      <c r="EA8" s="15">
        <v>8.0</v>
      </c>
      <c r="EC8" s="15">
        <v>9.0</v>
      </c>
      <c r="ED8" s="15">
        <v>9.0</v>
      </c>
      <c r="EE8" s="15">
        <v>10.0</v>
      </c>
      <c r="EF8" s="15">
        <v>9.0</v>
      </c>
      <c r="EG8" s="15">
        <v>8.0</v>
      </c>
      <c r="EH8" s="15">
        <v>8.0</v>
      </c>
      <c r="EI8" s="15">
        <v>10.0</v>
      </c>
      <c r="EK8" s="15">
        <v>6.0</v>
      </c>
      <c r="EL8" s="15">
        <v>8.0</v>
      </c>
      <c r="EM8" s="15">
        <v>8.0</v>
      </c>
      <c r="EN8" s="15">
        <v>8.0</v>
      </c>
      <c r="EO8" s="15">
        <v>8.0</v>
      </c>
      <c r="EQ8" s="58">
        <v>10.0</v>
      </c>
      <c r="ER8" s="58">
        <v>12.0</v>
      </c>
      <c r="ES8" s="58">
        <v>8.0</v>
      </c>
      <c r="ET8" s="58">
        <v>10.0</v>
      </c>
      <c r="EU8" s="58">
        <v>12.0</v>
      </c>
      <c r="EV8" s="58">
        <v>8.0</v>
      </c>
    </row>
    <row r="9" ht="12.75" customHeight="1">
      <c r="B9" s="15" t="s">
        <v>53</v>
      </c>
      <c r="C9" s="15">
        <v>20.0</v>
      </c>
      <c r="D9" s="15">
        <v>20.0</v>
      </c>
      <c r="E9" s="15">
        <v>30.0</v>
      </c>
      <c r="F9" s="15">
        <v>30.0</v>
      </c>
      <c r="G9" s="15">
        <v>30.0</v>
      </c>
      <c r="H9" s="15">
        <v>30.0</v>
      </c>
      <c r="I9" s="15">
        <v>20.0</v>
      </c>
      <c r="J9" s="15">
        <v>24.0</v>
      </c>
      <c r="K9" s="15">
        <v>24.0</v>
      </c>
      <c r="L9" s="15">
        <v>22.0</v>
      </c>
      <c r="M9" s="15">
        <v>22.0</v>
      </c>
      <c r="N9" s="15">
        <v>22.0</v>
      </c>
      <c r="P9" s="15">
        <v>20.0</v>
      </c>
      <c r="Q9" s="15">
        <v>20.0</v>
      </c>
      <c r="R9" s="15">
        <v>20.0</v>
      </c>
      <c r="T9" s="15">
        <v>20.0</v>
      </c>
      <c r="U9" s="15">
        <v>20.0</v>
      </c>
      <c r="V9" s="15">
        <v>20.0</v>
      </c>
      <c r="X9" s="15">
        <v>20.0</v>
      </c>
      <c r="Z9" s="15">
        <v>20.0</v>
      </c>
      <c r="AA9" s="15">
        <v>20.0</v>
      </c>
      <c r="AC9" s="15">
        <v>20.0</v>
      </c>
      <c r="AD9" s="15">
        <v>20.0</v>
      </c>
      <c r="AE9" s="15">
        <v>20.0</v>
      </c>
      <c r="AF9" s="15">
        <v>22.0</v>
      </c>
      <c r="AH9" s="15">
        <v>20.0</v>
      </c>
      <c r="AI9" s="15">
        <v>20.0</v>
      </c>
      <c r="AJ9" s="15">
        <v>22.0</v>
      </c>
      <c r="AK9" s="15">
        <v>24.0</v>
      </c>
      <c r="AL9" s="15">
        <v>26.0</v>
      </c>
      <c r="AM9" s="15">
        <v>26.0</v>
      </c>
      <c r="AN9" s="15">
        <v>26.0</v>
      </c>
      <c r="AO9" s="15">
        <v>26.0</v>
      </c>
      <c r="AQ9" s="15">
        <v>20.0</v>
      </c>
      <c r="AR9" s="15">
        <v>20.0</v>
      </c>
      <c r="AS9" s="15">
        <v>22.0</v>
      </c>
      <c r="AT9" s="55">
        <v>24.0</v>
      </c>
      <c r="AU9" s="15">
        <v>24.0</v>
      </c>
      <c r="AV9" s="15">
        <v>24.0</v>
      </c>
      <c r="AW9" s="55">
        <v>24.0</v>
      </c>
      <c r="AX9" s="15">
        <v>26.0</v>
      </c>
      <c r="AY9" s="55">
        <v>26.0</v>
      </c>
      <c r="AZ9" s="55">
        <v>26.0</v>
      </c>
      <c r="BA9" s="15">
        <v>30.0</v>
      </c>
      <c r="BB9" s="55">
        <v>28.0</v>
      </c>
      <c r="BD9" s="55">
        <v>26.0</v>
      </c>
      <c r="BE9" s="15">
        <v>28.0</v>
      </c>
      <c r="BF9" s="15">
        <v>28.0</v>
      </c>
      <c r="BG9" s="55">
        <v>32.0</v>
      </c>
      <c r="BH9" s="55">
        <v>30.0</v>
      </c>
      <c r="BI9" s="55"/>
      <c r="BJ9" s="55">
        <v>26.0</v>
      </c>
      <c r="BK9" s="55">
        <v>26.0</v>
      </c>
      <c r="BL9" s="15">
        <v>26.0</v>
      </c>
      <c r="BN9" s="15">
        <v>26.0</v>
      </c>
      <c r="BP9" s="55">
        <v>24.0</v>
      </c>
      <c r="BQ9" s="55">
        <v>24.0</v>
      </c>
      <c r="BR9" s="15">
        <v>26.0</v>
      </c>
      <c r="BS9" s="55">
        <v>24.0</v>
      </c>
      <c r="BT9" s="55">
        <v>25.0</v>
      </c>
      <c r="BU9" s="15">
        <v>26.0</v>
      </c>
      <c r="BV9" s="55">
        <v>27.0</v>
      </c>
      <c r="BW9" s="15">
        <v>36.0</v>
      </c>
      <c r="BX9" s="55">
        <v>28.0</v>
      </c>
      <c r="BY9" s="55">
        <v>29.0</v>
      </c>
      <c r="BZ9" s="55">
        <v>29.0</v>
      </c>
      <c r="CA9" s="15">
        <v>36.0</v>
      </c>
      <c r="CB9" s="55">
        <v>31.0</v>
      </c>
      <c r="CC9" s="15">
        <v>31.0</v>
      </c>
      <c r="CD9" s="15">
        <v>32.0</v>
      </c>
      <c r="CE9" s="15">
        <v>33.0</v>
      </c>
      <c r="CF9" s="55">
        <v>34.0</v>
      </c>
      <c r="CH9" s="15">
        <v>26.0</v>
      </c>
      <c r="CI9" s="15">
        <v>28.0</v>
      </c>
      <c r="CJ9" s="55">
        <v>29.0</v>
      </c>
      <c r="CK9" s="15">
        <v>34.0</v>
      </c>
      <c r="CL9" s="15">
        <v>30.0</v>
      </c>
      <c r="CM9" s="15">
        <v>30.0</v>
      </c>
      <c r="CN9" s="55">
        <v>26.0</v>
      </c>
      <c r="CP9" s="15">
        <v>20.0</v>
      </c>
      <c r="CQ9" s="15">
        <v>24.0</v>
      </c>
      <c r="CR9" s="15">
        <v>26.0</v>
      </c>
      <c r="CS9" s="15">
        <v>26.0</v>
      </c>
      <c r="CT9" s="55">
        <v>27.0</v>
      </c>
      <c r="CU9" s="15">
        <v>28.0</v>
      </c>
      <c r="CV9" s="15">
        <v>29.0</v>
      </c>
      <c r="CW9" s="55">
        <v>30.0</v>
      </c>
      <c r="CX9" s="55">
        <v>31.0</v>
      </c>
      <c r="CZ9" s="15">
        <v>33.0</v>
      </c>
      <c r="DA9" s="15">
        <v>33.0</v>
      </c>
      <c r="DB9" s="15">
        <v>38.0</v>
      </c>
      <c r="DC9" s="15">
        <v>34.0</v>
      </c>
      <c r="DD9" s="15">
        <v>39.0</v>
      </c>
      <c r="DE9" s="55">
        <v>35.0</v>
      </c>
      <c r="DF9" s="56">
        <v>10.0</v>
      </c>
      <c r="DG9" s="55">
        <v>28.0</v>
      </c>
      <c r="DH9" s="15">
        <v>33.0</v>
      </c>
      <c r="DI9" s="15">
        <v>10.0</v>
      </c>
      <c r="DJ9" s="15">
        <v>35.0</v>
      </c>
      <c r="DK9" s="55">
        <v>36.0</v>
      </c>
      <c r="DL9" s="55">
        <v>37.0</v>
      </c>
      <c r="DM9" s="15">
        <v>38.0</v>
      </c>
      <c r="DN9" s="54">
        <v>8.0</v>
      </c>
      <c r="DO9" s="3">
        <v>40.0</v>
      </c>
      <c r="DP9" s="15">
        <v>41.0</v>
      </c>
      <c r="DQ9" s="15">
        <v>41.0</v>
      </c>
      <c r="DR9" s="15">
        <v>42.0</v>
      </c>
      <c r="DS9" s="54">
        <v>12.0</v>
      </c>
      <c r="DT9" s="15">
        <v>42.0</v>
      </c>
      <c r="DU9" s="15">
        <v>43.0</v>
      </c>
      <c r="DV9" s="15">
        <v>32.0</v>
      </c>
      <c r="DW9" s="15">
        <v>43.0</v>
      </c>
      <c r="DX9" s="15">
        <v>43.0</v>
      </c>
      <c r="DY9" s="15">
        <v>43.0</v>
      </c>
      <c r="DZ9" s="15">
        <v>43.0</v>
      </c>
      <c r="EA9" s="15">
        <v>44.0</v>
      </c>
      <c r="EC9" s="15">
        <v>44.0</v>
      </c>
      <c r="ED9" s="15">
        <v>44.0</v>
      </c>
      <c r="EE9" s="15">
        <v>44.0</v>
      </c>
      <c r="EF9" s="15">
        <v>45.0</v>
      </c>
      <c r="EG9" s="15">
        <v>45.0</v>
      </c>
      <c r="EH9" s="15">
        <v>45.0</v>
      </c>
      <c r="EI9" s="15">
        <v>43.0</v>
      </c>
      <c r="EK9" s="15">
        <v>42.0</v>
      </c>
      <c r="EL9" s="15">
        <v>42.0</v>
      </c>
      <c r="EM9" s="15">
        <v>42.5</v>
      </c>
      <c r="EN9" s="15">
        <v>43.0</v>
      </c>
      <c r="EO9" s="15">
        <v>43.5</v>
      </c>
      <c r="EP9" s="15">
        <v>43.5</v>
      </c>
    </row>
    <row r="10" ht="12.75" customHeight="1">
      <c r="A10" s="59" t="s">
        <v>54</v>
      </c>
      <c r="C10" s="15">
        <v>10.0</v>
      </c>
      <c r="D10" s="15">
        <v>10.0</v>
      </c>
      <c r="E10" s="15">
        <v>6.0</v>
      </c>
      <c r="F10" s="15">
        <v>6.0</v>
      </c>
      <c r="G10" s="15">
        <v>6.0</v>
      </c>
      <c r="H10" s="15">
        <v>6.0</v>
      </c>
      <c r="I10" s="15">
        <v>12.0</v>
      </c>
      <c r="J10" s="15">
        <v>10.0</v>
      </c>
      <c r="K10" s="15">
        <v>10.0</v>
      </c>
      <c r="L10" s="15">
        <v>10.0</v>
      </c>
      <c r="M10" s="15">
        <v>10.0</v>
      </c>
      <c r="N10" s="15">
        <v>10.0</v>
      </c>
      <c r="P10" s="15">
        <v>10.0</v>
      </c>
      <c r="Q10" s="15">
        <v>10.0</v>
      </c>
      <c r="R10" s="15">
        <v>12.0</v>
      </c>
      <c r="T10" s="15">
        <v>10.0</v>
      </c>
      <c r="U10" s="15">
        <v>12.0</v>
      </c>
      <c r="V10" s="15">
        <v>12.0</v>
      </c>
      <c r="X10" s="15">
        <v>8.0</v>
      </c>
      <c r="Z10" s="15">
        <v>6.0</v>
      </c>
      <c r="AA10" s="15">
        <v>8.0</v>
      </c>
      <c r="AC10" s="56">
        <v>10.0</v>
      </c>
      <c r="AD10" s="56">
        <v>10.0</v>
      </c>
      <c r="AE10" s="56">
        <v>12.0</v>
      </c>
      <c r="AF10" s="56">
        <v>12.0</v>
      </c>
      <c r="AG10" s="56"/>
      <c r="AH10" s="56">
        <v>10.0</v>
      </c>
      <c r="AI10" s="56">
        <v>10.0</v>
      </c>
      <c r="AJ10" s="56">
        <v>12.0</v>
      </c>
      <c r="AK10" s="56">
        <v>10.0</v>
      </c>
      <c r="AL10" s="56">
        <v>10.0</v>
      </c>
      <c r="AM10" s="56">
        <v>10.0</v>
      </c>
      <c r="AN10" s="60">
        <v>10.0</v>
      </c>
      <c r="AO10" s="60">
        <v>12.0</v>
      </c>
      <c r="AQ10" s="56">
        <v>10.0</v>
      </c>
      <c r="AR10" s="56">
        <v>8.0</v>
      </c>
      <c r="AS10" s="56">
        <v>10.0</v>
      </c>
      <c r="AT10" s="3">
        <v>10.0</v>
      </c>
      <c r="AU10" s="15">
        <v>10.0</v>
      </c>
      <c r="AV10" s="15">
        <v>12.0</v>
      </c>
      <c r="AW10" s="3">
        <v>12.0</v>
      </c>
      <c r="AX10" s="60">
        <v>10.0</v>
      </c>
      <c r="AY10" s="61">
        <v>12.0</v>
      </c>
      <c r="AZ10" s="61">
        <v>12.0</v>
      </c>
      <c r="BA10" s="60">
        <v>10.0</v>
      </c>
      <c r="BB10" s="61">
        <v>10.0</v>
      </c>
      <c r="BC10" s="60"/>
      <c r="BD10" s="61">
        <v>10.0</v>
      </c>
      <c r="BE10" s="60">
        <v>10.0</v>
      </c>
      <c r="BF10" s="60">
        <v>10.0</v>
      </c>
      <c r="BG10" s="61">
        <v>8.0</v>
      </c>
      <c r="BH10" s="61">
        <v>10.0</v>
      </c>
      <c r="BI10" s="60"/>
      <c r="BJ10" s="61">
        <v>10.0</v>
      </c>
      <c r="BK10" s="61">
        <v>10.0</v>
      </c>
      <c r="BL10" s="60">
        <v>12.0</v>
      </c>
      <c r="BM10" s="60"/>
      <c r="BN10" s="60">
        <v>8.0</v>
      </c>
      <c r="BO10" s="60"/>
      <c r="BP10" s="61">
        <v>10.0</v>
      </c>
      <c r="BQ10" s="61">
        <v>12.0</v>
      </c>
      <c r="BR10" s="60">
        <v>10.0</v>
      </c>
      <c r="BS10" s="61">
        <v>12.0</v>
      </c>
      <c r="BT10" s="61">
        <v>12.0</v>
      </c>
      <c r="BU10" s="3">
        <v>12.0</v>
      </c>
      <c r="BV10" s="61">
        <v>12.0</v>
      </c>
      <c r="BW10" s="60">
        <v>6.0</v>
      </c>
      <c r="BX10" s="61">
        <v>12.0</v>
      </c>
      <c r="BY10" s="61">
        <v>12.0</v>
      </c>
      <c r="BZ10" s="61">
        <v>12.0</v>
      </c>
      <c r="CA10" s="60">
        <v>6.0</v>
      </c>
      <c r="CB10" s="61">
        <v>10.0</v>
      </c>
      <c r="CC10" s="60">
        <v>10.0</v>
      </c>
      <c r="CD10" s="60">
        <v>10.0</v>
      </c>
      <c r="CE10" s="60">
        <v>10.0</v>
      </c>
      <c r="CF10" s="61">
        <v>10.0</v>
      </c>
      <c r="CG10" s="60"/>
      <c r="CH10" s="60">
        <v>12.0</v>
      </c>
      <c r="CI10" s="60">
        <v>10.0</v>
      </c>
      <c r="CJ10" s="61">
        <v>10.0</v>
      </c>
      <c r="CK10" s="60">
        <v>6.0</v>
      </c>
      <c r="CL10" s="60">
        <v>10.0</v>
      </c>
      <c r="CM10" s="60">
        <v>10.0</v>
      </c>
      <c r="CN10" s="61">
        <v>12.0</v>
      </c>
      <c r="CO10" s="60"/>
      <c r="CP10" s="60">
        <v>12.0</v>
      </c>
      <c r="CQ10" s="60">
        <v>10.0</v>
      </c>
      <c r="CR10" s="60">
        <v>10.0</v>
      </c>
      <c r="CS10" s="60">
        <v>10.0</v>
      </c>
      <c r="CT10" s="61">
        <v>10.0</v>
      </c>
      <c r="CU10" s="60">
        <v>10.0</v>
      </c>
      <c r="CV10" s="60">
        <v>10.0</v>
      </c>
      <c r="CW10" s="61">
        <v>10.0</v>
      </c>
      <c r="CX10" s="61">
        <v>10.0</v>
      </c>
      <c r="CZ10" s="60">
        <v>10.0</v>
      </c>
      <c r="DA10" s="60">
        <v>10.0</v>
      </c>
      <c r="DB10" s="15">
        <v>6.0</v>
      </c>
      <c r="DC10" s="60">
        <v>10.0</v>
      </c>
      <c r="DD10" s="15">
        <v>10.0</v>
      </c>
      <c r="DE10" s="61">
        <v>10.0</v>
      </c>
      <c r="DF10" s="56">
        <v>8.0</v>
      </c>
      <c r="DG10" s="60"/>
      <c r="DH10" s="60">
        <v>10.0</v>
      </c>
      <c r="DI10" s="60">
        <v>8.0</v>
      </c>
      <c r="DJ10" s="60">
        <v>10.0</v>
      </c>
      <c r="DK10" s="3">
        <v>10.0</v>
      </c>
      <c r="DL10" s="61">
        <v>10.0</v>
      </c>
      <c r="DM10" s="60">
        <v>10.0</v>
      </c>
      <c r="DO10" s="54">
        <v>10.0</v>
      </c>
      <c r="DP10" s="54">
        <v>10.0</v>
      </c>
      <c r="DQ10" s="54">
        <v>10.0</v>
      </c>
      <c r="DR10" s="54">
        <v>10.0</v>
      </c>
      <c r="DT10" s="15">
        <v>10.0</v>
      </c>
      <c r="DU10" s="15">
        <v>10.0</v>
      </c>
      <c r="DV10" s="15">
        <v>18.0</v>
      </c>
      <c r="DW10" s="58">
        <v>8.0</v>
      </c>
      <c r="DX10" s="62">
        <v>10.0</v>
      </c>
      <c r="DY10" s="62">
        <v>10.0</v>
      </c>
      <c r="DZ10" s="62">
        <v>10.0</v>
      </c>
      <c r="EA10" s="63">
        <v>10.0</v>
      </c>
      <c r="EB10" s="63"/>
      <c r="EC10" s="63">
        <v>10.0</v>
      </c>
      <c r="ED10" s="63">
        <v>10.0</v>
      </c>
      <c r="EE10" s="63">
        <v>10.0</v>
      </c>
      <c r="EF10" s="54">
        <v>10.0</v>
      </c>
      <c r="EG10" s="54">
        <v>10.0</v>
      </c>
      <c r="EH10" s="54">
        <v>10.0</v>
      </c>
      <c r="EI10" s="54">
        <v>10.0</v>
      </c>
      <c r="EJ10" s="54"/>
      <c r="EK10" s="58">
        <v>10.0</v>
      </c>
      <c r="EL10" s="58">
        <v>10.0</v>
      </c>
      <c r="EM10" s="58">
        <v>10.0</v>
      </c>
      <c r="EN10" s="58">
        <v>10.0</v>
      </c>
      <c r="EO10" s="58">
        <v>10.0</v>
      </c>
      <c r="EP10" s="58">
        <v>8.0</v>
      </c>
    </row>
    <row r="11" ht="12.75" customHeight="1">
      <c r="C11" s="15">
        <v>10.0</v>
      </c>
      <c r="D11" s="15">
        <v>10.0</v>
      </c>
      <c r="E11" s="15">
        <v>6.0</v>
      </c>
      <c r="F11" s="15">
        <v>6.0</v>
      </c>
      <c r="G11" s="15">
        <v>6.0</v>
      </c>
      <c r="H11" s="15">
        <v>6.0</v>
      </c>
      <c r="I11" s="15">
        <v>12.0</v>
      </c>
      <c r="J11" s="15">
        <v>10.0</v>
      </c>
      <c r="K11" s="15">
        <v>10.0</v>
      </c>
      <c r="L11" s="15">
        <v>10.0</v>
      </c>
      <c r="M11" s="15">
        <v>10.0</v>
      </c>
      <c r="N11" s="15">
        <v>10.0</v>
      </c>
      <c r="P11" s="15">
        <v>10.0</v>
      </c>
      <c r="Q11" s="15">
        <v>10.0</v>
      </c>
      <c r="R11" s="15">
        <v>12.0</v>
      </c>
      <c r="T11" s="15">
        <v>10.0</v>
      </c>
      <c r="U11" s="15">
        <v>12.0</v>
      </c>
      <c r="V11" s="15">
        <v>12.0</v>
      </c>
      <c r="X11" s="15">
        <v>8.0</v>
      </c>
      <c r="Z11" s="15">
        <v>6.0</v>
      </c>
      <c r="AA11" s="15">
        <v>8.0</v>
      </c>
      <c r="AC11" s="56">
        <v>10.0</v>
      </c>
      <c r="AD11" s="56">
        <v>10.0</v>
      </c>
      <c r="AE11" s="56">
        <v>12.0</v>
      </c>
      <c r="AF11" s="56">
        <v>12.0</v>
      </c>
      <c r="AG11" s="56"/>
      <c r="AH11" s="56">
        <v>10.0</v>
      </c>
      <c r="AI11" s="56">
        <v>10.0</v>
      </c>
      <c r="AJ11" s="56">
        <v>12.0</v>
      </c>
      <c r="AK11" s="56">
        <v>10.0</v>
      </c>
      <c r="AL11" s="56">
        <v>10.0</v>
      </c>
      <c r="AM11" s="56">
        <v>10.0</v>
      </c>
      <c r="AN11" s="60">
        <v>10.0</v>
      </c>
      <c r="AO11" s="60">
        <v>12.0</v>
      </c>
      <c r="AQ11" s="56">
        <v>10.0</v>
      </c>
      <c r="AR11" s="56">
        <v>8.0</v>
      </c>
      <c r="AS11" s="56">
        <v>10.0</v>
      </c>
      <c r="AT11" s="3">
        <v>10.0</v>
      </c>
      <c r="AU11" s="15">
        <v>10.0</v>
      </c>
      <c r="AV11" s="15">
        <v>10.0</v>
      </c>
      <c r="AW11" s="3">
        <v>12.0</v>
      </c>
      <c r="AX11" s="60">
        <v>10.0</v>
      </c>
      <c r="AY11" s="61">
        <v>12.0</v>
      </c>
      <c r="AZ11" s="61">
        <v>12.0</v>
      </c>
      <c r="BA11" s="60">
        <v>10.0</v>
      </c>
      <c r="BB11" s="61">
        <v>10.0</v>
      </c>
      <c r="BC11" s="60"/>
      <c r="BD11" s="61">
        <v>10.0</v>
      </c>
      <c r="BE11" s="60">
        <v>10.0</v>
      </c>
      <c r="BF11" s="60">
        <v>10.0</v>
      </c>
      <c r="BG11" s="61">
        <v>8.0</v>
      </c>
      <c r="BH11" s="61">
        <v>10.0</v>
      </c>
      <c r="BI11" s="60"/>
      <c r="BJ11" s="61">
        <v>10.0</v>
      </c>
      <c r="BK11" s="61">
        <v>10.0</v>
      </c>
      <c r="BL11" s="60">
        <v>12.0</v>
      </c>
      <c r="BM11" s="60"/>
      <c r="BN11" s="60">
        <v>8.0</v>
      </c>
      <c r="BO11" s="60"/>
      <c r="BP11" s="61">
        <v>10.0</v>
      </c>
      <c r="BQ11" s="61">
        <v>12.0</v>
      </c>
      <c r="BR11" s="60">
        <v>10.0</v>
      </c>
      <c r="BS11" s="61">
        <v>12.0</v>
      </c>
      <c r="BT11" s="61">
        <v>12.0</v>
      </c>
      <c r="BU11" s="3">
        <v>12.0</v>
      </c>
      <c r="BV11" s="61">
        <v>12.0</v>
      </c>
      <c r="BW11" s="60">
        <v>6.0</v>
      </c>
      <c r="BX11" s="61">
        <v>12.0</v>
      </c>
      <c r="BY11" s="61">
        <v>12.0</v>
      </c>
      <c r="BZ11" s="61">
        <v>12.0</v>
      </c>
      <c r="CA11" s="60">
        <v>6.0</v>
      </c>
      <c r="CB11" s="61">
        <v>10.0</v>
      </c>
      <c r="CC11" s="60">
        <v>10.0</v>
      </c>
      <c r="CD11" s="60">
        <v>10.0</v>
      </c>
      <c r="CE11" s="60">
        <v>10.0</v>
      </c>
      <c r="CF11" s="61">
        <v>10.0</v>
      </c>
      <c r="CG11" s="60"/>
      <c r="CH11" s="60">
        <v>10.0</v>
      </c>
      <c r="CI11" s="60">
        <v>10.0</v>
      </c>
      <c r="CJ11" s="61">
        <v>10.0</v>
      </c>
      <c r="CK11" s="60">
        <v>6.0</v>
      </c>
      <c r="CL11" s="60">
        <v>9.0</v>
      </c>
      <c r="CM11" s="60">
        <v>9.0</v>
      </c>
      <c r="CN11" s="61">
        <v>12.0</v>
      </c>
      <c r="CO11" s="60"/>
      <c r="CP11" s="60">
        <v>12.0</v>
      </c>
      <c r="CQ11" s="60">
        <v>10.0</v>
      </c>
      <c r="CR11" s="60">
        <v>9.0</v>
      </c>
      <c r="CS11" s="60">
        <v>10.0</v>
      </c>
      <c r="CT11" s="61">
        <v>10.0</v>
      </c>
      <c r="CU11" s="60">
        <v>10.0</v>
      </c>
      <c r="CV11" s="60">
        <v>10.0</v>
      </c>
      <c r="CW11" s="61">
        <v>10.0</v>
      </c>
      <c r="CX11" s="61">
        <v>10.0</v>
      </c>
      <c r="CZ11" s="60">
        <v>10.0</v>
      </c>
      <c r="DA11" s="60">
        <v>10.0</v>
      </c>
      <c r="DB11" s="15">
        <v>10.0</v>
      </c>
      <c r="DC11" s="60">
        <v>10.0</v>
      </c>
      <c r="DD11" s="15">
        <v>10.0</v>
      </c>
      <c r="DE11" s="61">
        <v>10.0</v>
      </c>
      <c r="DG11" s="60"/>
      <c r="DH11" s="60">
        <v>10.0</v>
      </c>
      <c r="DI11" s="60">
        <v>10.0</v>
      </c>
      <c r="DJ11" s="60">
        <v>10.0</v>
      </c>
      <c r="DK11" s="3">
        <v>10.0</v>
      </c>
      <c r="DL11" s="61">
        <v>10.0</v>
      </c>
      <c r="DM11" s="60">
        <v>10.0</v>
      </c>
      <c r="DO11" s="54">
        <v>10.0</v>
      </c>
      <c r="DP11" s="54">
        <v>10.0</v>
      </c>
      <c r="DQ11" s="54">
        <v>10.0</v>
      </c>
      <c r="DR11" s="54">
        <v>10.0</v>
      </c>
      <c r="DT11" s="15">
        <v>10.0</v>
      </c>
      <c r="DU11" s="15">
        <v>10.0</v>
      </c>
      <c r="DV11" s="15">
        <v>15.0</v>
      </c>
      <c r="DW11" s="58">
        <v>8.0</v>
      </c>
      <c r="DX11" s="62">
        <v>10.0</v>
      </c>
      <c r="DY11" s="62">
        <v>10.0</v>
      </c>
      <c r="DZ11" s="62">
        <v>10.0</v>
      </c>
      <c r="EA11" s="63">
        <v>10.0</v>
      </c>
      <c r="EB11" s="63"/>
      <c r="EC11" s="63">
        <v>10.0</v>
      </c>
      <c r="ED11" s="63">
        <v>10.0</v>
      </c>
      <c r="EE11" s="63">
        <v>10.0</v>
      </c>
      <c r="EF11" s="54">
        <v>10.0</v>
      </c>
      <c r="EG11" s="54">
        <v>10.0</v>
      </c>
      <c r="EH11" s="54">
        <v>10.0</v>
      </c>
      <c r="EI11" s="54">
        <v>10.0</v>
      </c>
      <c r="EJ11" s="54"/>
      <c r="EK11" s="58">
        <v>8.0</v>
      </c>
      <c r="EL11" s="58">
        <v>10.0</v>
      </c>
      <c r="EM11" s="58">
        <v>10.0</v>
      </c>
      <c r="EN11" s="58">
        <v>10.0</v>
      </c>
      <c r="EO11" s="58">
        <v>10.0</v>
      </c>
      <c r="EP11" s="58">
        <v>8.0</v>
      </c>
    </row>
    <row r="12" ht="12.75" customHeight="1">
      <c r="C12" s="15">
        <v>10.0</v>
      </c>
      <c r="D12" s="15">
        <v>10.0</v>
      </c>
      <c r="E12" s="15">
        <v>6.0</v>
      </c>
      <c r="F12" s="15">
        <v>6.0</v>
      </c>
      <c r="G12" s="15">
        <v>6.0</v>
      </c>
      <c r="H12" s="15">
        <v>6.0</v>
      </c>
      <c r="I12" s="15">
        <v>12.0</v>
      </c>
      <c r="J12" s="15">
        <v>10.0</v>
      </c>
      <c r="K12" s="15">
        <v>9.0</v>
      </c>
      <c r="L12" s="15">
        <v>10.0</v>
      </c>
      <c r="M12" s="15">
        <v>12.0</v>
      </c>
      <c r="N12" s="15">
        <v>10.0</v>
      </c>
      <c r="P12" s="15">
        <v>10.0</v>
      </c>
      <c r="Q12" s="15">
        <v>12.0</v>
      </c>
      <c r="R12" s="15">
        <v>12.0</v>
      </c>
      <c r="T12" s="15">
        <v>10.0</v>
      </c>
      <c r="U12" s="15">
        <v>12.0</v>
      </c>
      <c r="V12" s="15">
        <v>15.0</v>
      </c>
      <c r="X12" s="15">
        <v>8.0</v>
      </c>
      <c r="Z12" s="15">
        <v>6.0</v>
      </c>
      <c r="AA12" s="15">
        <v>8.0</v>
      </c>
      <c r="AC12" s="56">
        <v>10.0</v>
      </c>
      <c r="AD12" s="56">
        <v>10.0</v>
      </c>
      <c r="AE12" s="56">
        <v>12.0</v>
      </c>
      <c r="AF12" s="56">
        <v>12.0</v>
      </c>
      <c r="AG12" s="56"/>
      <c r="AH12" s="56">
        <v>8.0</v>
      </c>
      <c r="AI12" s="56">
        <v>12.0</v>
      </c>
      <c r="AJ12" s="56">
        <v>10.0</v>
      </c>
      <c r="AK12" s="56">
        <v>10.0</v>
      </c>
      <c r="AL12" s="56">
        <v>10.0</v>
      </c>
      <c r="AM12" s="56">
        <v>10.0</v>
      </c>
      <c r="AN12" s="60">
        <v>10.0</v>
      </c>
      <c r="AO12" s="60">
        <v>12.0</v>
      </c>
      <c r="AQ12" s="56">
        <v>12.0</v>
      </c>
      <c r="AR12" s="56">
        <v>8.0</v>
      </c>
      <c r="AS12" s="56">
        <v>10.0</v>
      </c>
      <c r="AT12" s="3">
        <v>10.0</v>
      </c>
      <c r="AU12" s="15">
        <v>10.0</v>
      </c>
      <c r="AV12" s="15">
        <v>10.0</v>
      </c>
      <c r="AW12" s="3">
        <v>12.0</v>
      </c>
      <c r="AX12" s="60">
        <v>12.0</v>
      </c>
      <c r="AY12" s="61">
        <v>12.0</v>
      </c>
      <c r="AZ12" s="61">
        <v>12.0</v>
      </c>
      <c r="BA12" s="60">
        <v>10.0</v>
      </c>
      <c r="BB12" s="61">
        <v>10.0</v>
      </c>
      <c r="BC12" s="60"/>
      <c r="BD12" s="61">
        <v>10.0</v>
      </c>
      <c r="BE12" s="60">
        <v>10.0</v>
      </c>
      <c r="BF12" s="60">
        <v>12.0</v>
      </c>
      <c r="BG12" s="61">
        <v>8.0</v>
      </c>
      <c r="BH12" s="61">
        <v>10.0</v>
      </c>
      <c r="BI12" s="60"/>
      <c r="BJ12" s="61">
        <v>10.0</v>
      </c>
      <c r="BK12" s="61">
        <v>10.0</v>
      </c>
      <c r="BL12" s="60">
        <v>12.0</v>
      </c>
      <c r="BM12" s="60"/>
      <c r="BN12" s="60">
        <v>10.0</v>
      </c>
      <c r="BO12" s="60"/>
      <c r="BP12" s="61">
        <v>10.0</v>
      </c>
      <c r="BQ12" s="61">
        <v>12.0</v>
      </c>
      <c r="BR12" s="60">
        <v>10.0</v>
      </c>
      <c r="BS12" s="61">
        <v>12.0</v>
      </c>
      <c r="BT12" s="61">
        <v>12.0</v>
      </c>
      <c r="BU12" s="3">
        <v>12.0</v>
      </c>
      <c r="BV12" s="61">
        <v>12.0</v>
      </c>
      <c r="BW12" s="60">
        <v>8.0</v>
      </c>
      <c r="BX12" s="61">
        <v>12.0</v>
      </c>
      <c r="BY12" s="61">
        <v>12.0</v>
      </c>
      <c r="BZ12" s="61">
        <v>12.0</v>
      </c>
      <c r="CA12" s="60">
        <v>8.0</v>
      </c>
      <c r="CB12" s="61">
        <v>10.0</v>
      </c>
      <c r="CC12" s="60">
        <v>10.0</v>
      </c>
      <c r="CD12" s="60">
        <v>12.0</v>
      </c>
      <c r="CE12" s="60">
        <v>12.0</v>
      </c>
      <c r="CF12" s="61">
        <v>10.0</v>
      </c>
      <c r="CG12" s="60"/>
      <c r="CH12" s="60">
        <v>10.0</v>
      </c>
      <c r="CI12" s="60">
        <v>12.0</v>
      </c>
      <c r="CJ12" s="61">
        <v>10.0</v>
      </c>
      <c r="CK12" s="60">
        <v>6.0</v>
      </c>
      <c r="CL12" s="60">
        <v>8.0</v>
      </c>
      <c r="CM12" s="60">
        <v>8.0</v>
      </c>
      <c r="CN12" s="61">
        <v>12.0</v>
      </c>
      <c r="CO12" s="60"/>
      <c r="CP12" s="60">
        <v>12.0</v>
      </c>
      <c r="CQ12" s="60">
        <v>10.0</v>
      </c>
      <c r="CR12" s="60">
        <v>9.0</v>
      </c>
      <c r="CS12" s="60">
        <v>12.0</v>
      </c>
      <c r="CT12" s="61">
        <v>10.0</v>
      </c>
      <c r="CU12" s="60">
        <v>12.0</v>
      </c>
      <c r="CV12" s="60">
        <v>12.0</v>
      </c>
      <c r="CW12" s="61">
        <v>10.0</v>
      </c>
      <c r="CX12" s="61">
        <v>10.0</v>
      </c>
      <c r="CZ12" s="60">
        <v>10.0</v>
      </c>
      <c r="DA12" s="60">
        <v>12.0</v>
      </c>
      <c r="DB12" s="3">
        <v>10.0</v>
      </c>
      <c r="DC12" s="60">
        <v>12.0</v>
      </c>
      <c r="DD12" s="3">
        <v>10.0</v>
      </c>
      <c r="DE12" s="61">
        <v>10.0</v>
      </c>
      <c r="DG12" s="60"/>
      <c r="DH12" s="60">
        <v>12.0</v>
      </c>
      <c r="DI12" s="60">
        <v>10.0</v>
      </c>
      <c r="DJ12" s="60">
        <v>12.0</v>
      </c>
      <c r="DK12" s="3">
        <v>10.0</v>
      </c>
      <c r="DL12" s="61">
        <v>10.0</v>
      </c>
      <c r="DM12" s="60">
        <v>12.0</v>
      </c>
      <c r="DO12" s="54">
        <v>9.0</v>
      </c>
      <c r="DP12" s="54">
        <v>9.0</v>
      </c>
      <c r="DQ12" s="54">
        <v>10.0</v>
      </c>
      <c r="DR12" s="54">
        <v>10.0</v>
      </c>
      <c r="DT12" s="15">
        <v>10.0</v>
      </c>
      <c r="DU12" s="15">
        <v>10.0</v>
      </c>
      <c r="DV12" s="15">
        <v>15.0</v>
      </c>
      <c r="DW12" s="58">
        <v>8.0</v>
      </c>
      <c r="DX12" s="62">
        <v>12.0</v>
      </c>
      <c r="DY12" s="62">
        <v>10.0</v>
      </c>
      <c r="DZ12" s="62">
        <v>10.0</v>
      </c>
      <c r="EA12" s="63">
        <v>10.0</v>
      </c>
      <c r="EB12" s="63"/>
      <c r="EC12" s="63">
        <v>10.0</v>
      </c>
      <c r="ED12" s="63">
        <v>10.0</v>
      </c>
      <c r="EE12" s="63">
        <v>10.0</v>
      </c>
      <c r="EF12" s="54">
        <v>10.0</v>
      </c>
      <c r="EG12" s="54">
        <v>9.0</v>
      </c>
      <c r="EH12" s="54">
        <v>9.0</v>
      </c>
      <c r="EI12" s="54">
        <v>10.0</v>
      </c>
      <c r="EJ12" s="54"/>
      <c r="EK12" s="58">
        <v>6.0</v>
      </c>
      <c r="EL12" s="58">
        <v>10.0</v>
      </c>
      <c r="EM12" s="58">
        <v>10.0</v>
      </c>
      <c r="EN12" s="58">
        <v>10.0</v>
      </c>
      <c r="EO12" s="64">
        <v>10.0</v>
      </c>
    </row>
    <row r="13" ht="12.75" customHeight="1">
      <c r="DI13" s="60">
        <v>10.0</v>
      </c>
      <c r="DO13" s="54"/>
      <c r="DP13" s="54"/>
      <c r="DQ13" s="54"/>
      <c r="DR13" s="54"/>
      <c r="EA13" s="54"/>
      <c r="EB13" s="54"/>
      <c r="EC13" s="54"/>
      <c r="ED13" s="54"/>
      <c r="EE13" s="54"/>
      <c r="EF13" s="54"/>
      <c r="EG13" s="54"/>
      <c r="EH13" s="54"/>
      <c r="EI13" s="54"/>
      <c r="EJ13" s="54"/>
    </row>
    <row r="14" ht="12.75" customHeight="1">
      <c r="DI14" s="60"/>
      <c r="DO14" s="54"/>
      <c r="DP14" s="54"/>
      <c r="DQ14" s="54"/>
      <c r="DR14" s="54"/>
      <c r="EA14" s="54"/>
      <c r="EB14" s="54"/>
      <c r="EC14" s="54"/>
      <c r="ED14" s="54"/>
      <c r="EE14" s="54"/>
      <c r="EF14" s="54"/>
      <c r="EG14" s="54"/>
      <c r="EH14" s="54"/>
      <c r="EI14" s="54"/>
      <c r="EJ14" s="54"/>
    </row>
    <row r="15" ht="12.75" customHeight="1">
      <c r="B15" s="4"/>
      <c r="C15" s="4">
        <f t="shared" ref="C15:N15" si="1">C3</f>
        <v>43914</v>
      </c>
      <c r="D15" s="4">
        <f t="shared" si="1"/>
        <v>43918</v>
      </c>
      <c r="E15" s="4">
        <f t="shared" si="1"/>
        <v>43921</v>
      </c>
      <c r="F15" s="4">
        <f t="shared" si="1"/>
        <v>43924</v>
      </c>
      <c r="G15" s="4">
        <f t="shared" si="1"/>
        <v>43927</v>
      </c>
      <c r="H15" s="4">
        <f t="shared" si="1"/>
        <v>43929</v>
      </c>
      <c r="I15" s="4">
        <f t="shared" si="1"/>
        <v>43933</v>
      </c>
      <c r="J15" s="4">
        <f t="shared" si="1"/>
        <v>43935</v>
      </c>
      <c r="K15" s="4">
        <f t="shared" si="1"/>
        <v>43940</v>
      </c>
      <c r="L15" s="4">
        <f t="shared" si="1"/>
        <v>43952</v>
      </c>
      <c r="M15" s="4">
        <f t="shared" si="1"/>
        <v>43956</v>
      </c>
      <c r="N15" s="4">
        <f t="shared" si="1"/>
        <v>43961</v>
      </c>
      <c r="O15" s="4"/>
      <c r="P15" s="4">
        <f t="shared" ref="P15:R15" si="2">P3</f>
        <v>43990</v>
      </c>
      <c r="Q15" s="4">
        <f t="shared" si="2"/>
        <v>43997</v>
      </c>
      <c r="R15" s="4">
        <f t="shared" si="2"/>
        <v>44007</v>
      </c>
      <c r="T15" s="4">
        <f t="shared" ref="T15:V15" si="3">T3</f>
        <v>44139</v>
      </c>
      <c r="U15" s="4">
        <f t="shared" si="3"/>
        <v>44144</v>
      </c>
      <c r="V15" s="4">
        <f t="shared" si="3"/>
        <v>44151</v>
      </c>
      <c r="X15" s="4">
        <f>X3</f>
        <v>44198</v>
      </c>
      <c r="Y15" s="4"/>
      <c r="Z15" s="4">
        <f t="shared" ref="Z15:AA15" si="4">Z3</f>
        <v>44427</v>
      </c>
      <c r="AA15" s="4">
        <f t="shared" si="4"/>
        <v>44432</v>
      </c>
      <c r="AB15" s="4"/>
      <c r="AC15" s="4">
        <f t="shared" ref="AC15:AF15" si="5">AC3</f>
        <v>44457</v>
      </c>
      <c r="AD15" s="4">
        <f t="shared" si="5"/>
        <v>44461</v>
      </c>
      <c r="AE15" s="4">
        <f t="shared" si="5"/>
        <v>44470</v>
      </c>
      <c r="AF15" s="4">
        <f t="shared" si="5"/>
        <v>44476</v>
      </c>
      <c r="AH15" s="4">
        <f t="shared" ref="AH15:AO15" si="6">AH3</f>
        <v>44564</v>
      </c>
      <c r="AI15" s="4">
        <f t="shared" si="6"/>
        <v>44572</v>
      </c>
      <c r="AJ15" s="4">
        <f t="shared" si="6"/>
        <v>44578</v>
      </c>
      <c r="AK15" s="4">
        <f t="shared" si="6"/>
        <v>44585</v>
      </c>
      <c r="AL15" s="4">
        <f t="shared" si="6"/>
        <v>44592</v>
      </c>
      <c r="AM15" s="4">
        <f t="shared" si="6"/>
        <v>44599</v>
      </c>
      <c r="AN15" s="4">
        <f t="shared" si="6"/>
        <v>44606</v>
      </c>
      <c r="AO15" s="4">
        <f t="shared" si="6"/>
        <v>44613</v>
      </c>
      <c r="AQ15" s="4">
        <f t="shared" ref="AQ15:BB15" si="7">AQ3</f>
        <v>44679</v>
      </c>
      <c r="AR15" s="4">
        <f t="shared" si="7"/>
        <v>44687</v>
      </c>
      <c r="AS15" s="4">
        <f t="shared" si="7"/>
        <v>44690</v>
      </c>
      <c r="AT15" s="4">
        <f t="shared" si="7"/>
        <v>44692</v>
      </c>
      <c r="AU15" s="4">
        <f t="shared" si="7"/>
        <v>44694</v>
      </c>
      <c r="AV15" s="4">
        <f t="shared" si="7"/>
        <v>44697</v>
      </c>
      <c r="AW15" s="4">
        <f t="shared" si="7"/>
        <v>44704</v>
      </c>
      <c r="AX15" s="4">
        <f t="shared" si="7"/>
        <v>44711</v>
      </c>
      <c r="AY15" s="4">
        <f t="shared" si="7"/>
        <v>44718</v>
      </c>
      <c r="AZ15" s="4">
        <f t="shared" si="7"/>
        <v>44725</v>
      </c>
      <c r="BA15" s="4">
        <f t="shared" si="7"/>
        <v>44732</v>
      </c>
      <c r="BB15" s="4">
        <f t="shared" si="7"/>
        <v>44739</v>
      </c>
      <c r="BC15" s="4"/>
      <c r="BD15" s="4">
        <f t="shared" ref="BD15:BH15" si="8">BD3</f>
        <v>44767</v>
      </c>
      <c r="BE15" s="4">
        <f t="shared" si="8"/>
        <v>44774</v>
      </c>
      <c r="BF15" s="4">
        <f t="shared" si="8"/>
        <v>44781</v>
      </c>
      <c r="BG15" s="4">
        <f t="shared" si="8"/>
        <v>44788</v>
      </c>
      <c r="BH15" s="4">
        <f t="shared" si="8"/>
        <v>44795</v>
      </c>
      <c r="BI15" s="4"/>
      <c r="BJ15" s="4">
        <f t="shared" ref="BJ15:BL15" si="9">BJ3</f>
        <v>44839</v>
      </c>
      <c r="BK15" s="4">
        <f t="shared" si="9"/>
        <v>44844</v>
      </c>
      <c r="BL15" s="4">
        <f t="shared" si="9"/>
        <v>44851</v>
      </c>
      <c r="BM15" s="4"/>
      <c r="BN15" s="4">
        <f>BN3</f>
        <v>44900</v>
      </c>
      <c r="BO15" s="4"/>
      <c r="BP15" s="4">
        <f t="shared" ref="BP15:CF15" si="10">BP3</f>
        <v>44928</v>
      </c>
      <c r="BQ15" s="4">
        <f t="shared" si="10"/>
        <v>44935</v>
      </c>
      <c r="BR15" s="4">
        <f t="shared" si="10"/>
        <v>44944</v>
      </c>
      <c r="BS15" s="4">
        <f t="shared" si="10"/>
        <v>44963</v>
      </c>
      <c r="BT15" s="4">
        <f t="shared" si="10"/>
        <v>44970</v>
      </c>
      <c r="BU15" s="4">
        <f t="shared" si="10"/>
        <v>44977</v>
      </c>
      <c r="BV15" s="4">
        <f t="shared" si="10"/>
        <v>44984</v>
      </c>
      <c r="BW15" s="4">
        <f t="shared" si="10"/>
        <v>44991</v>
      </c>
      <c r="BX15" s="4">
        <f t="shared" si="10"/>
        <v>44998</v>
      </c>
      <c r="BY15" s="4">
        <f t="shared" si="10"/>
        <v>45005</v>
      </c>
      <c r="BZ15" s="4">
        <f t="shared" si="10"/>
        <v>45012</v>
      </c>
      <c r="CA15" s="4">
        <f t="shared" si="10"/>
        <v>45019</v>
      </c>
      <c r="CB15" s="4">
        <f t="shared" si="10"/>
        <v>45026</v>
      </c>
      <c r="CC15" s="4">
        <f t="shared" si="10"/>
        <v>45029</v>
      </c>
      <c r="CD15" s="4">
        <f t="shared" si="10"/>
        <v>45033</v>
      </c>
      <c r="CE15" s="4">
        <f t="shared" si="10"/>
        <v>45040</v>
      </c>
      <c r="CF15" s="4">
        <f t="shared" si="10"/>
        <v>45047</v>
      </c>
      <c r="CG15" s="4"/>
      <c r="CH15" s="4">
        <f t="shared" ref="CH15:CN15" si="11">CH3</f>
        <v>45103</v>
      </c>
      <c r="CI15" s="4">
        <f t="shared" si="11"/>
        <v>45110</v>
      </c>
      <c r="CJ15" s="4">
        <f t="shared" si="11"/>
        <v>45117</v>
      </c>
      <c r="CK15" s="4">
        <f t="shared" si="11"/>
        <v>45120</v>
      </c>
      <c r="CL15" s="4">
        <f t="shared" si="11"/>
        <v>45131</v>
      </c>
      <c r="CM15" s="4">
        <f t="shared" si="11"/>
        <v>45141</v>
      </c>
      <c r="CN15" s="4">
        <f t="shared" si="11"/>
        <v>45148</v>
      </c>
      <c r="CO15" s="4"/>
      <c r="CP15" s="4">
        <f t="shared" ref="CP15:EA15" si="12">CP3</f>
        <v>45202</v>
      </c>
      <c r="CQ15" s="4">
        <f t="shared" si="12"/>
        <v>45204</v>
      </c>
      <c r="CR15" s="4">
        <f t="shared" si="12"/>
        <v>45206</v>
      </c>
      <c r="CS15" s="4">
        <f t="shared" si="12"/>
        <v>45208</v>
      </c>
      <c r="CT15" s="4">
        <f t="shared" si="12"/>
        <v>45210</v>
      </c>
      <c r="CU15" s="4">
        <f t="shared" si="12"/>
        <v>45212</v>
      </c>
      <c r="CV15" s="4">
        <f t="shared" si="12"/>
        <v>45216</v>
      </c>
      <c r="CW15" s="4">
        <f t="shared" si="12"/>
        <v>45218</v>
      </c>
      <c r="CX15" s="4">
        <f t="shared" si="12"/>
        <v>45220</v>
      </c>
      <c r="CY15" s="4">
        <f t="shared" si="12"/>
        <v>45222</v>
      </c>
      <c r="CZ15" s="4">
        <f t="shared" si="12"/>
        <v>45224</v>
      </c>
      <c r="DA15" s="4">
        <f t="shared" si="12"/>
        <v>45226</v>
      </c>
      <c r="DB15" s="4">
        <f t="shared" si="12"/>
        <v>45228</v>
      </c>
      <c r="DC15" s="4">
        <f t="shared" si="12"/>
        <v>45230</v>
      </c>
      <c r="DD15" s="4">
        <f t="shared" si="12"/>
        <v>45234</v>
      </c>
      <c r="DE15" s="4">
        <f t="shared" si="12"/>
        <v>45236</v>
      </c>
      <c r="DF15" s="4">
        <f t="shared" si="12"/>
        <v>45244</v>
      </c>
      <c r="DG15" s="4">
        <f t="shared" si="12"/>
        <v>45254</v>
      </c>
      <c r="DH15" s="4">
        <f t="shared" si="12"/>
        <v>45259</v>
      </c>
      <c r="DI15" s="4">
        <f t="shared" si="12"/>
        <v>45264</v>
      </c>
      <c r="DJ15" s="4">
        <f t="shared" si="12"/>
        <v>45271</v>
      </c>
      <c r="DK15" s="4">
        <f t="shared" si="12"/>
        <v>45278</v>
      </c>
      <c r="DL15" s="4">
        <f t="shared" si="12"/>
        <v>45285</v>
      </c>
      <c r="DM15" s="4">
        <f t="shared" si="12"/>
        <v>45291</v>
      </c>
      <c r="DN15" s="4">
        <f t="shared" si="12"/>
        <v>45299</v>
      </c>
      <c r="DO15" s="4">
        <f t="shared" si="12"/>
        <v>45306</v>
      </c>
      <c r="DP15" s="4">
        <f t="shared" si="12"/>
        <v>45313</v>
      </c>
      <c r="DQ15" s="4">
        <f t="shared" si="12"/>
        <v>45320</v>
      </c>
      <c r="DR15" s="4">
        <f t="shared" si="12"/>
        <v>45327</v>
      </c>
      <c r="DS15" s="4">
        <f t="shared" si="12"/>
        <v>45334</v>
      </c>
      <c r="DT15" s="4">
        <f t="shared" si="12"/>
        <v>45341</v>
      </c>
      <c r="DU15" s="4">
        <f t="shared" si="12"/>
        <v>45343</v>
      </c>
      <c r="DV15" s="4">
        <f t="shared" si="12"/>
        <v>45355</v>
      </c>
      <c r="DW15" s="4">
        <f t="shared" si="12"/>
        <v>45362</v>
      </c>
      <c r="DX15" s="4">
        <f t="shared" si="12"/>
        <v>45369</v>
      </c>
      <c r="DY15" s="4">
        <f t="shared" si="12"/>
        <v>45376</v>
      </c>
      <c r="DZ15" s="4">
        <f t="shared" si="12"/>
        <v>45383</v>
      </c>
      <c r="EA15" s="4">
        <f t="shared" si="12"/>
        <v>45390</v>
      </c>
      <c r="EB15" s="4"/>
      <c r="EC15" s="4">
        <f t="shared" ref="EC15:EI15" si="13">EC3</f>
        <v>45425</v>
      </c>
      <c r="ED15" s="4">
        <f t="shared" si="13"/>
        <v>45432</v>
      </c>
      <c r="EE15" s="4">
        <f t="shared" si="13"/>
        <v>45439</v>
      </c>
      <c r="EF15" s="4">
        <f t="shared" si="13"/>
        <v>45446</v>
      </c>
      <c r="EG15" s="4">
        <f t="shared" si="13"/>
        <v>45453</v>
      </c>
      <c r="EH15" s="4">
        <f t="shared" si="13"/>
        <v>45460</v>
      </c>
      <c r="EI15" s="4">
        <f t="shared" si="13"/>
        <v>45467</v>
      </c>
      <c r="EJ15" s="4"/>
      <c r="EK15" s="4">
        <f t="shared" ref="EK15:EU15" si="14">EK3</f>
        <v>45509</v>
      </c>
      <c r="EL15" s="4">
        <f t="shared" si="14"/>
        <v>45516</v>
      </c>
      <c r="EM15" s="4">
        <f t="shared" si="14"/>
        <v>45523</v>
      </c>
      <c r="EN15" s="4">
        <f t="shared" si="14"/>
        <v>45530</v>
      </c>
      <c r="EO15" s="4">
        <f t="shared" si="14"/>
        <v>45537</v>
      </c>
      <c r="EP15" s="4">
        <f t="shared" si="14"/>
        <v>45544</v>
      </c>
      <c r="EQ15" s="4">
        <f t="shared" si="14"/>
        <v>45551</v>
      </c>
      <c r="ER15" s="4">
        <f t="shared" si="14"/>
        <v>45558</v>
      </c>
      <c r="ES15" s="4">
        <f t="shared" si="14"/>
        <v>45565</v>
      </c>
      <c r="ET15" s="4">
        <f t="shared" si="14"/>
        <v>45572</v>
      </c>
      <c r="EU15" s="4">
        <f t="shared" si="14"/>
        <v>45579</v>
      </c>
      <c r="EV15" s="4">
        <v>45586.0</v>
      </c>
    </row>
    <row r="16" ht="12.75" customHeight="1">
      <c r="A16" s="15" t="s">
        <v>55</v>
      </c>
      <c r="B16" s="65" t="s">
        <v>56</v>
      </c>
      <c r="C16" s="15">
        <v>36.3</v>
      </c>
      <c r="D16" s="15">
        <v>36.3</v>
      </c>
      <c r="E16" s="15">
        <v>44.8</v>
      </c>
      <c r="F16" s="15">
        <v>44.8</v>
      </c>
      <c r="G16" s="15">
        <v>44.8</v>
      </c>
      <c r="H16" s="15">
        <v>44.8</v>
      </c>
      <c r="I16" s="15">
        <v>37.5</v>
      </c>
      <c r="J16" s="15">
        <v>41.5</v>
      </c>
      <c r="K16" s="15">
        <v>41.5</v>
      </c>
      <c r="L16" s="15">
        <v>38.9</v>
      </c>
      <c r="M16" s="15">
        <v>40.2</v>
      </c>
      <c r="N16" s="15">
        <v>38.9</v>
      </c>
      <c r="P16" s="15">
        <v>36.3</v>
      </c>
      <c r="Q16" s="15">
        <v>37.5</v>
      </c>
      <c r="R16" s="15">
        <v>37.5</v>
      </c>
      <c r="T16" s="15">
        <v>36.3</v>
      </c>
      <c r="U16" s="15">
        <v>37.5</v>
      </c>
      <c r="V16" s="15">
        <v>39.3</v>
      </c>
      <c r="X16" s="15">
        <v>34.6</v>
      </c>
      <c r="Z16" s="15">
        <v>33.0</v>
      </c>
      <c r="AA16" s="15">
        <v>34.6</v>
      </c>
      <c r="AC16" s="15">
        <v>36.3</v>
      </c>
      <c r="AD16" s="15">
        <v>36.3</v>
      </c>
      <c r="AE16" s="15">
        <v>37.5</v>
      </c>
      <c r="AF16" s="15">
        <v>40.2</v>
      </c>
      <c r="AH16" s="15">
        <v>36.3</v>
      </c>
      <c r="AI16" s="15">
        <v>37.5</v>
      </c>
      <c r="AJ16" s="15">
        <v>38.9</v>
      </c>
      <c r="AK16" s="15">
        <v>41.5</v>
      </c>
      <c r="AL16" s="15">
        <v>42.0</v>
      </c>
      <c r="AM16" s="15">
        <v>44.1</v>
      </c>
      <c r="AN16" s="15">
        <v>45.6</v>
      </c>
      <c r="AO16" s="15">
        <v>45.6</v>
      </c>
      <c r="AQ16" s="15">
        <v>36.3</v>
      </c>
      <c r="AR16" s="15">
        <v>34.6</v>
      </c>
      <c r="AS16" s="15">
        <v>38.9</v>
      </c>
      <c r="AT16" s="15">
        <v>41.5</v>
      </c>
      <c r="AU16" s="15">
        <v>42.9</v>
      </c>
      <c r="AV16" s="15">
        <v>42.9</v>
      </c>
      <c r="AW16" s="15">
        <v>42.9</v>
      </c>
      <c r="AX16" s="15">
        <v>44.1</v>
      </c>
      <c r="AY16" s="15">
        <v>45.6</v>
      </c>
      <c r="AZ16" s="15">
        <v>45.6</v>
      </c>
      <c r="BA16" s="15">
        <v>47.0</v>
      </c>
      <c r="BB16" s="15">
        <v>46.7</v>
      </c>
      <c r="BD16" s="15">
        <v>45.6</v>
      </c>
      <c r="BE16" s="15">
        <v>44.5</v>
      </c>
      <c r="BF16" s="15">
        <v>46.7</v>
      </c>
      <c r="BG16" s="15">
        <v>49.5</v>
      </c>
      <c r="BH16" s="15">
        <v>49.2</v>
      </c>
      <c r="BJ16" s="15">
        <v>44.1</v>
      </c>
      <c r="BK16" s="15">
        <v>44.1</v>
      </c>
      <c r="BL16" s="15">
        <v>44.1</v>
      </c>
      <c r="BN16" s="15">
        <v>42.0</v>
      </c>
      <c r="BP16" s="15">
        <v>41.5</v>
      </c>
      <c r="BQ16" s="15">
        <v>42.9</v>
      </c>
      <c r="BR16" s="15">
        <v>45.6</v>
      </c>
      <c r="BS16" s="15">
        <v>42.9</v>
      </c>
      <c r="BT16" s="15">
        <v>44.2</v>
      </c>
      <c r="BU16" s="15">
        <v>45.6</v>
      </c>
      <c r="BV16" s="15">
        <v>46.9</v>
      </c>
      <c r="BW16" s="15">
        <v>51.9</v>
      </c>
      <c r="BX16" s="15">
        <v>48.3</v>
      </c>
      <c r="BY16" s="15">
        <v>49.6</v>
      </c>
      <c r="BZ16" s="15">
        <v>49.6</v>
      </c>
      <c r="CA16" s="15">
        <v>51.9</v>
      </c>
      <c r="CB16" s="15">
        <v>50.5</v>
      </c>
      <c r="CC16" s="15">
        <v>50.5</v>
      </c>
      <c r="CD16" s="15">
        <v>51.8</v>
      </c>
      <c r="CE16" s="15">
        <v>53.1</v>
      </c>
      <c r="CF16" s="15">
        <v>54.4</v>
      </c>
      <c r="CH16" s="15">
        <v>45.6</v>
      </c>
      <c r="CI16" s="15">
        <v>46.7</v>
      </c>
      <c r="CJ16" s="15">
        <v>48.0</v>
      </c>
      <c r="CK16" s="15">
        <v>49.5</v>
      </c>
      <c r="CL16" s="15">
        <v>49.2</v>
      </c>
      <c r="CM16" s="15">
        <v>49.2</v>
      </c>
      <c r="CN16" s="15">
        <v>45.6</v>
      </c>
      <c r="CP16" s="15">
        <v>39.3</v>
      </c>
      <c r="CQ16" s="15">
        <v>42.9</v>
      </c>
      <c r="CR16" s="15">
        <v>44.1</v>
      </c>
      <c r="CS16" s="15">
        <v>44.1</v>
      </c>
      <c r="CT16" s="15">
        <v>45.4</v>
      </c>
      <c r="CU16" s="15">
        <v>46.7</v>
      </c>
      <c r="CV16" s="15">
        <v>48.0</v>
      </c>
      <c r="CW16" s="15">
        <v>49.2</v>
      </c>
      <c r="CX16" s="15">
        <v>50.5</v>
      </c>
      <c r="CY16" s="15">
        <v>54.4</v>
      </c>
      <c r="CZ16" s="15">
        <v>53.1</v>
      </c>
      <c r="DA16" s="15">
        <v>53.1</v>
      </c>
      <c r="DC16" s="15">
        <v>54.4</v>
      </c>
      <c r="DE16" s="15">
        <v>55.7</v>
      </c>
      <c r="DG16" s="15">
        <v>50.6</v>
      </c>
      <c r="DH16" s="15">
        <v>53.1</v>
      </c>
      <c r="DI16" s="15">
        <v>54.4</v>
      </c>
      <c r="DJ16" s="15">
        <v>55.7</v>
      </c>
      <c r="DK16" s="15">
        <v>57.0</v>
      </c>
      <c r="DL16" s="15">
        <v>58.3</v>
      </c>
      <c r="DM16" s="15">
        <v>59.6</v>
      </c>
      <c r="DO16" s="15">
        <v>63.5</v>
      </c>
      <c r="DP16" s="15">
        <v>63.5</v>
      </c>
      <c r="DQ16" s="15">
        <v>63.5</v>
      </c>
      <c r="DR16" s="15">
        <v>63.3</v>
      </c>
      <c r="DT16" s="15">
        <v>64.8</v>
      </c>
      <c r="DU16" s="15">
        <v>66.1</v>
      </c>
      <c r="DV16" s="15">
        <v>60.3</v>
      </c>
      <c r="DW16" s="15">
        <v>63.1</v>
      </c>
      <c r="DX16" s="15">
        <v>64.6</v>
      </c>
      <c r="DY16" s="15">
        <v>66.1</v>
      </c>
      <c r="DZ16" s="15">
        <v>66.1</v>
      </c>
      <c r="EA16" s="15">
        <v>64.3</v>
      </c>
      <c r="EC16" s="15">
        <v>65.8</v>
      </c>
      <c r="ED16" s="15">
        <v>65.8</v>
      </c>
      <c r="EE16" s="15">
        <v>67.4</v>
      </c>
      <c r="EF16" s="15">
        <v>67.1</v>
      </c>
      <c r="EG16" s="15">
        <v>65.5</v>
      </c>
      <c r="EH16" s="15">
        <v>65.5</v>
      </c>
      <c r="EI16" s="15">
        <v>66.1</v>
      </c>
      <c r="EK16" s="15">
        <v>61.8</v>
      </c>
      <c r="EL16" s="15">
        <v>61.8</v>
      </c>
      <c r="EM16" s="15">
        <v>62.4</v>
      </c>
      <c r="EN16" s="15">
        <v>63.1</v>
      </c>
      <c r="EO16" s="15">
        <v>63.7</v>
      </c>
      <c r="EP16" s="15">
        <v>60.7</v>
      </c>
    </row>
    <row r="17" ht="12.75" customHeight="1">
      <c r="B17" s="65" t="s">
        <v>57</v>
      </c>
      <c r="C17" s="15">
        <v>36.3</v>
      </c>
      <c r="D17" s="15">
        <v>36.3</v>
      </c>
      <c r="E17" s="15">
        <v>44.8</v>
      </c>
      <c r="F17" s="15">
        <v>44.8</v>
      </c>
      <c r="G17" s="15">
        <v>44.8</v>
      </c>
      <c r="H17" s="15">
        <v>44.8</v>
      </c>
      <c r="I17" s="15">
        <v>37.5</v>
      </c>
      <c r="J17" s="15">
        <v>41.5</v>
      </c>
      <c r="K17" s="15">
        <v>40.5</v>
      </c>
      <c r="L17" s="15">
        <v>38.9</v>
      </c>
      <c r="M17" s="15">
        <v>38.9</v>
      </c>
      <c r="N17" s="15">
        <v>38.9</v>
      </c>
      <c r="P17" s="15">
        <v>36.3</v>
      </c>
      <c r="Q17" s="15">
        <v>36.3</v>
      </c>
      <c r="R17" s="15">
        <v>37.5</v>
      </c>
      <c r="T17" s="15">
        <v>36.3</v>
      </c>
      <c r="U17" s="15">
        <v>37.5</v>
      </c>
      <c r="V17" s="15">
        <v>37.5</v>
      </c>
      <c r="X17" s="15">
        <v>34.6</v>
      </c>
      <c r="Z17" s="15">
        <v>33.0</v>
      </c>
      <c r="AA17" s="15">
        <v>34.6</v>
      </c>
      <c r="AC17" s="15">
        <v>36.3</v>
      </c>
      <c r="AD17" s="15">
        <v>36.3</v>
      </c>
      <c r="AE17" s="15">
        <v>37.5</v>
      </c>
      <c r="AF17" s="15">
        <v>40.2</v>
      </c>
      <c r="AH17" s="15">
        <v>36.3</v>
      </c>
      <c r="AI17" s="15">
        <v>37.5</v>
      </c>
      <c r="AJ17" s="15">
        <v>38.9</v>
      </c>
      <c r="AK17" s="15">
        <v>41.5</v>
      </c>
      <c r="AL17" s="15">
        <v>42.0</v>
      </c>
      <c r="AM17" s="15">
        <v>44.1</v>
      </c>
      <c r="AN17" s="15">
        <v>45.6</v>
      </c>
      <c r="AO17" s="15">
        <v>45.6</v>
      </c>
      <c r="AQ17" s="15">
        <v>36.3</v>
      </c>
      <c r="AR17" s="15">
        <v>34.6</v>
      </c>
      <c r="AS17" s="15">
        <v>38.9</v>
      </c>
      <c r="AT17" s="15">
        <v>41.5</v>
      </c>
      <c r="AU17" s="15">
        <v>42.9</v>
      </c>
      <c r="AV17" s="15">
        <v>42.9</v>
      </c>
      <c r="AW17" s="15">
        <v>42.9</v>
      </c>
      <c r="AX17" s="15">
        <v>44.1</v>
      </c>
      <c r="AY17" s="15">
        <v>45.6</v>
      </c>
      <c r="AZ17" s="15">
        <v>45.6</v>
      </c>
      <c r="BA17" s="15">
        <v>47.0</v>
      </c>
      <c r="BB17" s="15">
        <v>46.7</v>
      </c>
      <c r="BD17" s="15">
        <v>45.6</v>
      </c>
      <c r="BE17" s="15">
        <v>44.5</v>
      </c>
      <c r="BF17" s="15">
        <v>46.7</v>
      </c>
      <c r="BG17" s="15">
        <v>49.5</v>
      </c>
      <c r="BH17" s="15">
        <v>49.2</v>
      </c>
      <c r="BJ17" s="15">
        <v>44.1</v>
      </c>
      <c r="BK17" s="15">
        <v>44.1</v>
      </c>
      <c r="BL17" s="15">
        <v>44.1</v>
      </c>
      <c r="BN17" s="15">
        <v>42.0</v>
      </c>
      <c r="BP17" s="15">
        <v>42.5</v>
      </c>
      <c r="BQ17" s="15">
        <v>42.9</v>
      </c>
      <c r="BR17" s="15">
        <v>45.6</v>
      </c>
      <c r="BS17" s="15">
        <v>42.9</v>
      </c>
      <c r="BT17" s="15">
        <v>44.2</v>
      </c>
      <c r="BU17" s="15">
        <v>45.6</v>
      </c>
      <c r="BV17" s="15">
        <v>46.9</v>
      </c>
      <c r="BW17" s="15">
        <v>50.6</v>
      </c>
      <c r="BX17" s="15">
        <v>48.3</v>
      </c>
      <c r="BY17" s="15">
        <v>49.6</v>
      </c>
      <c r="BZ17" s="15">
        <v>49.6</v>
      </c>
      <c r="CA17" s="15">
        <v>51.9</v>
      </c>
      <c r="CB17" s="15">
        <v>50.5</v>
      </c>
      <c r="CC17" s="15">
        <v>48.2</v>
      </c>
      <c r="CD17" s="15">
        <v>51.8</v>
      </c>
      <c r="CE17" s="15">
        <v>53.1</v>
      </c>
      <c r="CF17" s="15">
        <v>54.4</v>
      </c>
      <c r="CH17" s="15">
        <v>45.6</v>
      </c>
      <c r="CI17" s="15">
        <v>46.7</v>
      </c>
      <c r="CJ17" s="15">
        <v>48.0</v>
      </c>
      <c r="CK17" s="15">
        <v>48.3</v>
      </c>
      <c r="CL17" s="15">
        <v>47.0</v>
      </c>
      <c r="CM17" s="15">
        <v>47.0</v>
      </c>
      <c r="CN17" s="15">
        <v>45.6</v>
      </c>
      <c r="CP17" s="15">
        <v>39.3</v>
      </c>
      <c r="CQ17" s="15">
        <v>42.9</v>
      </c>
      <c r="CR17" s="15">
        <v>44.1</v>
      </c>
      <c r="CS17" s="15">
        <v>44.1</v>
      </c>
      <c r="CT17" s="15">
        <v>45.4</v>
      </c>
      <c r="CU17" s="15">
        <v>46.7</v>
      </c>
      <c r="CV17" s="15">
        <v>48.0</v>
      </c>
      <c r="CW17" s="15">
        <v>49.2</v>
      </c>
      <c r="CX17" s="15">
        <v>50.5</v>
      </c>
      <c r="CY17" s="15">
        <v>54.4</v>
      </c>
      <c r="CZ17" s="15">
        <v>51.9</v>
      </c>
      <c r="DA17" s="15">
        <v>53.1</v>
      </c>
      <c r="DC17" s="15">
        <v>54.4</v>
      </c>
      <c r="DE17" s="15">
        <v>55.7</v>
      </c>
      <c r="DG17" s="15">
        <v>50.6</v>
      </c>
      <c r="DH17" s="15">
        <v>53.1</v>
      </c>
      <c r="DI17" s="15">
        <v>51.9</v>
      </c>
      <c r="DJ17" s="15">
        <v>55.7</v>
      </c>
      <c r="DK17" s="15">
        <v>57.0</v>
      </c>
      <c r="DL17" s="15">
        <v>58.3</v>
      </c>
      <c r="DM17" s="15">
        <v>59.6</v>
      </c>
      <c r="DO17" s="15">
        <v>59.2</v>
      </c>
      <c r="DP17" s="15">
        <v>62.0</v>
      </c>
      <c r="DQ17" s="15">
        <v>63.5</v>
      </c>
      <c r="DR17" s="15">
        <v>63.3</v>
      </c>
      <c r="DT17" s="15">
        <v>64.8</v>
      </c>
      <c r="DU17" s="15">
        <v>64.6</v>
      </c>
      <c r="DV17" s="15">
        <v>56.2</v>
      </c>
      <c r="DW17" s="15">
        <v>63.1</v>
      </c>
      <c r="DX17" s="15">
        <v>64.6</v>
      </c>
      <c r="DY17" s="15">
        <v>64.6</v>
      </c>
      <c r="DZ17" s="15">
        <v>66.1</v>
      </c>
      <c r="EA17" s="15">
        <v>64.3</v>
      </c>
      <c r="EC17" s="15">
        <v>64.3</v>
      </c>
      <c r="ED17" s="15">
        <v>65.8</v>
      </c>
      <c r="EE17" s="15">
        <v>67.4</v>
      </c>
      <c r="EF17" s="15">
        <v>65.5</v>
      </c>
      <c r="EG17" s="15">
        <v>65.5</v>
      </c>
      <c r="EH17" s="15">
        <v>65.5</v>
      </c>
      <c r="EI17" s="15">
        <v>66.1</v>
      </c>
      <c r="EK17" s="15">
        <v>58.9</v>
      </c>
      <c r="EL17" s="15">
        <v>61.8</v>
      </c>
      <c r="EM17" s="15">
        <v>62.4</v>
      </c>
      <c r="EN17" s="15">
        <v>63.1</v>
      </c>
      <c r="EO17" s="15">
        <v>63.7</v>
      </c>
      <c r="EP17" s="15">
        <v>60.7</v>
      </c>
    </row>
    <row r="18" ht="12.75" customHeight="1">
      <c r="B18" s="65" t="s">
        <v>58</v>
      </c>
      <c r="C18" s="15">
        <v>37.5</v>
      </c>
      <c r="D18" s="15">
        <v>37.5</v>
      </c>
      <c r="E18" s="15">
        <v>44.8</v>
      </c>
      <c r="F18" s="15">
        <v>44.8</v>
      </c>
      <c r="G18" s="15">
        <v>44.8</v>
      </c>
      <c r="H18" s="15">
        <v>44.8</v>
      </c>
      <c r="I18" s="15">
        <v>39.3</v>
      </c>
      <c r="J18" s="15">
        <v>44.1</v>
      </c>
      <c r="K18" s="15">
        <v>45.6</v>
      </c>
      <c r="L18" s="15">
        <v>44.1</v>
      </c>
      <c r="M18" s="15">
        <v>44.1</v>
      </c>
      <c r="N18" s="15">
        <v>44.1</v>
      </c>
      <c r="P18" s="15">
        <v>42.9</v>
      </c>
      <c r="Q18" s="15">
        <v>42.9</v>
      </c>
      <c r="R18" s="15">
        <v>42.9</v>
      </c>
      <c r="T18" s="15">
        <v>37.5</v>
      </c>
      <c r="U18" s="15">
        <v>37.5</v>
      </c>
      <c r="V18" s="15">
        <v>40.2</v>
      </c>
      <c r="X18" s="15">
        <v>37.5</v>
      </c>
      <c r="Z18" s="15">
        <v>36.3</v>
      </c>
      <c r="AA18" s="15">
        <v>36.3</v>
      </c>
      <c r="AC18" s="15">
        <v>36.3</v>
      </c>
      <c r="AD18" s="15">
        <v>36.3</v>
      </c>
      <c r="AE18" s="15">
        <v>37.5</v>
      </c>
      <c r="AF18" s="15">
        <v>40.2</v>
      </c>
      <c r="AH18" s="15">
        <v>36.3</v>
      </c>
      <c r="AI18" s="15">
        <v>37.5</v>
      </c>
      <c r="AJ18" s="15">
        <v>40.2</v>
      </c>
      <c r="AK18" s="15">
        <v>41.5</v>
      </c>
      <c r="AL18" s="15">
        <v>44.1</v>
      </c>
      <c r="AM18" s="15">
        <v>44.1</v>
      </c>
      <c r="AN18" s="15">
        <v>44.1</v>
      </c>
      <c r="AO18" s="15">
        <v>45.6</v>
      </c>
      <c r="AQ18" s="15">
        <v>37.5</v>
      </c>
      <c r="AR18" s="15">
        <v>34.6</v>
      </c>
      <c r="AS18" s="15">
        <v>38.9</v>
      </c>
      <c r="AT18" s="15">
        <v>41.5</v>
      </c>
      <c r="AU18" s="15">
        <v>41.5</v>
      </c>
      <c r="AV18" s="15">
        <v>42.9</v>
      </c>
      <c r="AW18" s="15">
        <v>42.9</v>
      </c>
      <c r="AX18" s="15">
        <v>45.6</v>
      </c>
      <c r="AY18" s="15">
        <v>45.6</v>
      </c>
      <c r="AZ18" s="15">
        <v>45.6</v>
      </c>
      <c r="BA18" s="15">
        <v>49.2</v>
      </c>
      <c r="BB18" s="15">
        <v>46.7</v>
      </c>
      <c r="BD18" s="15">
        <v>45.6</v>
      </c>
      <c r="BE18" s="15">
        <v>46.7</v>
      </c>
      <c r="BF18" s="15">
        <v>48.3</v>
      </c>
      <c r="BG18" s="15">
        <v>49.5</v>
      </c>
      <c r="BH18" s="15">
        <v>49.2</v>
      </c>
      <c r="BJ18" s="15">
        <v>44.1</v>
      </c>
      <c r="BK18" s="15">
        <v>44.1</v>
      </c>
      <c r="BL18" s="15">
        <v>45.6</v>
      </c>
      <c r="BN18" s="15">
        <v>44.1</v>
      </c>
      <c r="BP18" s="15">
        <v>43.5</v>
      </c>
      <c r="BQ18" s="15">
        <v>42.9</v>
      </c>
      <c r="BR18" s="15">
        <v>44.1</v>
      </c>
      <c r="BS18" s="15">
        <v>42.9</v>
      </c>
      <c r="BT18" s="15">
        <v>44.2</v>
      </c>
      <c r="BV18" s="15">
        <v>46.9</v>
      </c>
      <c r="BW18" s="15">
        <v>54.4</v>
      </c>
      <c r="BX18" s="15">
        <v>48.3</v>
      </c>
      <c r="BY18" s="15">
        <v>49.6</v>
      </c>
      <c r="BZ18" s="15">
        <v>49.6</v>
      </c>
      <c r="CA18" s="15">
        <v>54.4</v>
      </c>
      <c r="CB18" s="15">
        <v>50.5</v>
      </c>
      <c r="CC18" s="15">
        <v>50.5</v>
      </c>
      <c r="CD18" s="15">
        <v>53.6</v>
      </c>
      <c r="CE18" s="15">
        <v>55.0</v>
      </c>
      <c r="CF18" s="15">
        <v>54.4</v>
      </c>
      <c r="CH18" s="15">
        <v>45.6</v>
      </c>
      <c r="CI18" s="15">
        <v>48.3</v>
      </c>
      <c r="CJ18" s="15">
        <v>48.0</v>
      </c>
      <c r="CK18" s="15">
        <v>49.5</v>
      </c>
      <c r="CL18" s="15">
        <v>49.2</v>
      </c>
      <c r="CM18" s="15">
        <v>49.2</v>
      </c>
      <c r="CN18" s="15">
        <v>45.6</v>
      </c>
      <c r="CP18" s="15">
        <v>37.5</v>
      </c>
      <c r="CQ18" s="15">
        <v>41.5</v>
      </c>
      <c r="CR18" s="15">
        <v>44.1</v>
      </c>
      <c r="CS18" s="15">
        <v>47.0</v>
      </c>
      <c r="CT18" s="15">
        <v>45.4</v>
      </c>
      <c r="CU18" s="15">
        <v>48.3</v>
      </c>
      <c r="CV18" s="15">
        <v>49.6</v>
      </c>
      <c r="CW18" s="15">
        <v>49.2</v>
      </c>
      <c r="CX18" s="15">
        <v>50.5</v>
      </c>
      <c r="CY18" s="15">
        <v>57.0</v>
      </c>
      <c r="CZ18" s="15">
        <v>53.1</v>
      </c>
      <c r="DA18" s="15">
        <v>55.0</v>
      </c>
      <c r="DB18" s="15">
        <v>59.6</v>
      </c>
      <c r="DC18" s="15">
        <v>56.3</v>
      </c>
      <c r="DD18" s="15">
        <v>60.9</v>
      </c>
      <c r="DE18" s="15">
        <v>55.7</v>
      </c>
      <c r="DF18" s="15">
        <v>62.2</v>
      </c>
      <c r="DG18" s="15">
        <v>50.6</v>
      </c>
      <c r="DH18" s="15">
        <v>55.0</v>
      </c>
      <c r="DI18" s="15">
        <v>54.4</v>
      </c>
      <c r="DJ18" s="15">
        <v>57.7</v>
      </c>
      <c r="DK18" s="15">
        <v>57.0</v>
      </c>
      <c r="DL18" s="15">
        <v>58.3</v>
      </c>
      <c r="DM18" s="15">
        <v>61.7</v>
      </c>
      <c r="DN18" s="54">
        <v>59.3</v>
      </c>
      <c r="DO18" s="15">
        <v>63.5</v>
      </c>
      <c r="DP18" s="15">
        <v>63.5</v>
      </c>
      <c r="DQ18" s="15">
        <v>63.5</v>
      </c>
      <c r="DR18" s="15">
        <v>64.8</v>
      </c>
      <c r="DS18" s="54">
        <v>64.8</v>
      </c>
      <c r="DT18" s="15">
        <v>64.8</v>
      </c>
      <c r="DU18" s="15">
        <v>66.1</v>
      </c>
      <c r="DV18" s="15">
        <v>58.7</v>
      </c>
      <c r="DW18" s="54">
        <v>63.1</v>
      </c>
      <c r="DX18" s="15">
        <v>68.4</v>
      </c>
      <c r="DY18" s="15">
        <v>66.1</v>
      </c>
      <c r="DZ18" s="15">
        <v>66.1</v>
      </c>
      <c r="EA18" s="15">
        <v>67.4</v>
      </c>
      <c r="EC18" s="15">
        <v>67.4</v>
      </c>
      <c r="ED18" s="15">
        <v>67.4</v>
      </c>
      <c r="EE18" s="15">
        <v>67.4</v>
      </c>
      <c r="EF18" s="54">
        <v>68.7</v>
      </c>
      <c r="EG18" s="54">
        <v>68.7</v>
      </c>
      <c r="EH18" s="54">
        <v>68.7</v>
      </c>
      <c r="EI18" s="54">
        <v>66.1</v>
      </c>
      <c r="EJ18" s="54"/>
      <c r="EK18" s="15">
        <v>64.8</v>
      </c>
      <c r="EL18" s="15">
        <v>64.8</v>
      </c>
      <c r="EM18" s="15">
        <v>65.4</v>
      </c>
      <c r="EN18" s="15">
        <v>66.1</v>
      </c>
      <c r="EO18" s="15">
        <v>66.7</v>
      </c>
      <c r="EP18" s="15">
        <v>63.7</v>
      </c>
      <c r="EQ18" s="15">
        <v>66.1</v>
      </c>
      <c r="ER18" s="15">
        <v>66.4</v>
      </c>
      <c r="ES18" s="15">
        <v>66.8</v>
      </c>
      <c r="ET18" s="15">
        <v>67.4</v>
      </c>
      <c r="EU18" s="15">
        <v>67.7</v>
      </c>
      <c r="EV18" s="15">
        <v>68.0</v>
      </c>
    </row>
    <row r="19" ht="12.75" customHeight="1">
      <c r="B19" s="65" t="s">
        <v>59</v>
      </c>
      <c r="C19" s="15">
        <v>37.5</v>
      </c>
      <c r="D19" s="15">
        <v>37.5</v>
      </c>
      <c r="E19" s="15">
        <v>44.8</v>
      </c>
      <c r="F19" s="15">
        <v>44.8</v>
      </c>
      <c r="G19" s="15">
        <v>44.8</v>
      </c>
      <c r="H19" s="15">
        <v>44.8</v>
      </c>
      <c r="I19" s="15">
        <v>39.3</v>
      </c>
      <c r="J19" s="15">
        <v>44.1</v>
      </c>
      <c r="K19" s="15">
        <v>45.6</v>
      </c>
      <c r="L19" s="15">
        <v>44.1</v>
      </c>
      <c r="M19" s="15">
        <v>44.1</v>
      </c>
      <c r="N19" s="15">
        <v>44.1</v>
      </c>
      <c r="P19" s="15">
        <v>42.9</v>
      </c>
      <c r="Q19" s="15">
        <v>42.9</v>
      </c>
      <c r="R19" s="15">
        <v>42.9</v>
      </c>
      <c r="T19" s="15">
        <v>37.5</v>
      </c>
      <c r="U19" s="15">
        <v>37.5</v>
      </c>
      <c r="V19" s="15">
        <v>40.2</v>
      </c>
      <c r="X19" s="15">
        <v>37.5</v>
      </c>
      <c r="Z19" s="15">
        <v>36.3</v>
      </c>
      <c r="AA19" s="15">
        <v>36.3</v>
      </c>
      <c r="AC19" s="15">
        <v>36.3</v>
      </c>
      <c r="AD19" s="15">
        <v>36.3</v>
      </c>
      <c r="AE19" s="15">
        <v>37.5</v>
      </c>
      <c r="AF19" s="15">
        <v>40.2</v>
      </c>
      <c r="AH19" s="15">
        <v>34.6</v>
      </c>
      <c r="AI19" s="15">
        <v>36.3</v>
      </c>
      <c r="AJ19" s="15">
        <v>38.9</v>
      </c>
      <c r="AK19" s="15">
        <v>41.5</v>
      </c>
      <c r="AL19" s="15">
        <v>44.1</v>
      </c>
      <c r="AM19" s="15">
        <v>44.1</v>
      </c>
      <c r="AN19" s="15">
        <v>44.1</v>
      </c>
      <c r="AO19" s="15">
        <v>45.6</v>
      </c>
      <c r="AQ19" s="15">
        <v>36.3</v>
      </c>
      <c r="AR19" s="15">
        <v>34.6</v>
      </c>
      <c r="AS19" s="15">
        <v>38.9</v>
      </c>
      <c r="AT19" s="15">
        <v>41.5</v>
      </c>
      <c r="AU19" s="15">
        <v>41.5</v>
      </c>
      <c r="AV19" s="15">
        <v>41.5</v>
      </c>
      <c r="AW19" s="15">
        <v>42.9</v>
      </c>
      <c r="AX19" s="15">
        <v>44.1</v>
      </c>
      <c r="AY19" s="15">
        <v>45.6</v>
      </c>
      <c r="AZ19" s="15">
        <v>45.6</v>
      </c>
      <c r="BA19" s="15">
        <v>49.2</v>
      </c>
      <c r="BB19" s="15">
        <v>46.7</v>
      </c>
      <c r="BD19" s="15">
        <v>45.6</v>
      </c>
      <c r="BE19" s="15">
        <v>46.7</v>
      </c>
      <c r="BF19" s="15">
        <v>46.7</v>
      </c>
      <c r="BG19" s="15">
        <v>49.5</v>
      </c>
      <c r="BH19" s="15">
        <v>49.2</v>
      </c>
      <c r="BJ19" s="15">
        <v>44.1</v>
      </c>
      <c r="BK19" s="15">
        <v>44.1</v>
      </c>
      <c r="BL19" s="15">
        <v>45.6</v>
      </c>
      <c r="BN19" s="15">
        <v>42.0</v>
      </c>
      <c r="BP19" s="15">
        <v>44.5</v>
      </c>
      <c r="BQ19" s="15">
        <v>42.9</v>
      </c>
      <c r="BR19" s="15">
        <v>44.1</v>
      </c>
      <c r="BS19" s="15">
        <v>42.9</v>
      </c>
      <c r="BT19" s="15">
        <v>44.2</v>
      </c>
      <c r="BV19" s="15">
        <v>46.9</v>
      </c>
      <c r="BW19" s="15">
        <v>51.9</v>
      </c>
      <c r="BX19" s="15">
        <v>48.3</v>
      </c>
      <c r="BY19" s="15">
        <v>49.6</v>
      </c>
      <c r="BZ19" s="15">
        <v>49.6</v>
      </c>
      <c r="CA19" s="15">
        <v>51.9</v>
      </c>
      <c r="CB19" s="15">
        <v>50.5</v>
      </c>
      <c r="CC19" s="15">
        <v>50.5</v>
      </c>
      <c r="CD19" s="15">
        <v>51.8</v>
      </c>
      <c r="CE19" s="15">
        <v>53.1</v>
      </c>
      <c r="CF19" s="15">
        <v>54.4</v>
      </c>
      <c r="CH19" s="15">
        <v>44.1</v>
      </c>
      <c r="CI19" s="15">
        <v>46.7</v>
      </c>
      <c r="CJ19" s="15">
        <v>48.0</v>
      </c>
      <c r="CK19" s="15">
        <v>49.5</v>
      </c>
      <c r="CL19" s="15">
        <v>47.0</v>
      </c>
      <c r="CM19" s="15">
        <v>47.0</v>
      </c>
      <c r="CN19" s="15">
        <v>45.6</v>
      </c>
      <c r="CP19" s="15">
        <v>37.5</v>
      </c>
      <c r="CQ19" s="15">
        <v>41.5</v>
      </c>
      <c r="CR19" s="15">
        <v>43.0</v>
      </c>
      <c r="CS19" s="15">
        <v>44.1</v>
      </c>
      <c r="CT19" s="15">
        <v>45.4</v>
      </c>
      <c r="CU19" s="15">
        <v>46.7</v>
      </c>
      <c r="CV19" s="15">
        <v>48.0</v>
      </c>
      <c r="CW19" s="15">
        <v>49.2</v>
      </c>
      <c r="CX19" s="15">
        <v>50.5</v>
      </c>
      <c r="CY19" s="15">
        <v>54.4</v>
      </c>
      <c r="CZ19" s="15">
        <v>53.1</v>
      </c>
      <c r="DA19" s="15">
        <v>53.1</v>
      </c>
      <c r="DB19" s="15">
        <v>54.2</v>
      </c>
      <c r="DC19" s="15">
        <v>54.4</v>
      </c>
      <c r="DD19" s="15">
        <v>55.4</v>
      </c>
      <c r="DE19" s="15">
        <v>55.7</v>
      </c>
      <c r="DF19" s="15">
        <v>56.6</v>
      </c>
      <c r="DG19" s="15">
        <v>50.6</v>
      </c>
      <c r="DH19" s="15">
        <v>53.1</v>
      </c>
      <c r="DI19" s="15">
        <v>51.9</v>
      </c>
      <c r="DJ19" s="15">
        <v>55.7</v>
      </c>
      <c r="DK19" s="15">
        <v>57.0</v>
      </c>
      <c r="DL19" s="15">
        <v>58.3</v>
      </c>
      <c r="DM19" s="15">
        <v>59.6</v>
      </c>
      <c r="DN19" s="54">
        <v>59.3</v>
      </c>
      <c r="DO19" s="15">
        <v>62.0</v>
      </c>
      <c r="DP19" s="15">
        <v>62.0</v>
      </c>
      <c r="DQ19" s="15">
        <v>63.5</v>
      </c>
      <c r="DR19" s="15">
        <v>64.8</v>
      </c>
      <c r="DS19" s="54">
        <v>64.8</v>
      </c>
      <c r="DT19" s="15">
        <v>64.8</v>
      </c>
      <c r="DU19" s="15">
        <v>66.1</v>
      </c>
      <c r="DV19" s="15">
        <v>56.2</v>
      </c>
      <c r="DW19" s="54">
        <v>63.1</v>
      </c>
      <c r="DX19" s="15">
        <v>66.1</v>
      </c>
      <c r="DY19" s="15">
        <v>66.1</v>
      </c>
      <c r="DZ19" s="15">
        <v>66.1</v>
      </c>
      <c r="EA19" s="15">
        <v>67.4</v>
      </c>
      <c r="EC19" s="15">
        <v>67.4</v>
      </c>
      <c r="ED19" s="15">
        <v>67.4</v>
      </c>
      <c r="EE19" s="15">
        <v>67.4</v>
      </c>
      <c r="EF19" s="54">
        <v>68.7</v>
      </c>
      <c r="EG19" s="54">
        <v>67.1</v>
      </c>
      <c r="EH19" s="54">
        <v>67.1</v>
      </c>
      <c r="EI19" s="54">
        <v>66.1</v>
      </c>
      <c r="EJ19" s="54"/>
      <c r="EK19" s="15">
        <v>58.9</v>
      </c>
      <c r="EL19" s="15">
        <v>64.8</v>
      </c>
      <c r="EM19" s="15">
        <v>65.4</v>
      </c>
      <c r="EN19" s="15">
        <v>66.1</v>
      </c>
      <c r="EO19" s="15">
        <v>66.7</v>
      </c>
      <c r="EP19" s="15">
        <v>63.7</v>
      </c>
      <c r="EQ19" s="15">
        <v>66.1</v>
      </c>
      <c r="ER19" s="15">
        <v>66.4</v>
      </c>
      <c r="ES19" s="15">
        <v>66.8</v>
      </c>
      <c r="ET19" s="15">
        <v>67.4</v>
      </c>
      <c r="EU19" s="15">
        <v>67.7</v>
      </c>
      <c r="EV19" s="15">
        <v>68.0</v>
      </c>
    </row>
    <row r="20" ht="12.75" customHeight="1">
      <c r="B20" s="4" t="s">
        <v>60</v>
      </c>
      <c r="C20" s="44">
        <f t="shared" ref="C20:N20" si="15">C5+8</f>
        <v>28</v>
      </c>
      <c r="D20" s="44">
        <f t="shared" si="15"/>
        <v>28</v>
      </c>
      <c r="E20" s="44">
        <f t="shared" si="15"/>
        <v>38</v>
      </c>
      <c r="F20" s="44">
        <f t="shared" si="15"/>
        <v>38</v>
      </c>
      <c r="G20" s="44">
        <f t="shared" si="15"/>
        <v>38</v>
      </c>
      <c r="H20" s="44">
        <f t="shared" si="15"/>
        <v>38</v>
      </c>
      <c r="I20" s="44">
        <f t="shared" si="15"/>
        <v>28</v>
      </c>
      <c r="J20" s="44">
        <f t="shared" si="15"/>
        <v>34</v>
      </c>
      <c r="K20" s="44">
        <f t="shared" si="15"/>
        <v>34</v>
      </c>
      <c r="L20" s="44">
        <f t="shared" si="15"/>
        <v>34</v>
      </c>
      <c r="M20" s="44">
        <f t="shared" si="15"/>
        <v>34</v>
      </c>
      <c r="N20" s="44">
        <f t="shared" si="15"/>
        <v>34</v>
      </c>
      <c r="O20" s="44"/>
      <c r="P20" s="44">
        <f t="shared" ref="P20:R20" si="16">P5+8</f>
        <v>32</v>
      </c>
      <c r="Q20" s="44">
        <f t="shared" si="16"/>
        <v>32</v>
      </c>
      <c r="R20" s="44">
        <f t="shared" si="16"/>
        <v>32</v>
      </c>
      <c r="T20" s="44">
        <f t="shared" ref="T20:V20" si="17">T5+8</f>
        <v>28</v>
      </c>
      <c r="U20" s="44">
        <f t="shared" si="17"/>
        <v>28</v>
      </c>
      <c r="V20" s="44">
        <f t="shared" si="17"/>
        <v>30</v>
      </c>
      <c r="X20" s="44">
        <f>X5+8</f>
        <v>28</v>
      </c>
      <c r="Z20" s="44">
        <f t="shared" ref="Z20:AA20" si="18">Z5+8</f>
        <v>28</v>
      </c>
      <c r="AA20" s="44">
        <f t="shared" si="18"/>
        <v>28</v>
      </c>
      <c r="AB20" s="44"/>
      <c r="AC20" s="44">
        <f t="shared" ref="AC20:AF20" si="19">AC5+8</f>
        <v>28</v>
      </c>
      <c r="AD20" s="44">
        <f t="shared" si="19"/>
        <v>28</v>
      </c>
      <c r="AE20" s="44">
        <f t="shared" si="19"/>
        <v>28</v>
      </c>
      <c r="AF20" s="44">
        <f t="shared" si="19"/>
        <v>30</v>
      </c>
      <c r="AH20" s="44">
        <f t="shared" ref="AH20:AO20" si="20">AH5+8</f>
        <v>28</v>
      </c>
      <c r="AI20" s="44">
        <f t="shared" si="20"/>
        <v>28</v>
      </c>
      <c r="AJ20" s="44">
        <f t="shared" si="20"/>
        <v>30</v>
      </c>
      <c r="AK20" s="44">
        <f t="shared" si="20"/>
        <v>32</v>
      </c>
      <c r="AL20" s="44">
        <f t="shared" si="20"/>
        <v>34</v>
      </c>
      <c r="AM20" s="44">
        <f t="shared" si="20"/>
        <v>34</v>
      </c>
      <c r="AN20" s="44">
        <f t="shared" si="20"/>
        <v>34</v>
      </c>
      <c r="AO20" s="44">
        <f t="shared" si="20"/>
        <v>34</v>
      </c>
      <c r="AQ20" s="44">
        <f t="shared" ref="AQ20:BB20" si="21">AQ5+8</f>
        <v>28</v>
      </c>
      <c r="AR20" s="44">
        <f t="shared" si="21"/>
        <v>28</v>
      </c>
      <c r="AS20" s="44">
        <f t="shared" si="21"/>
        <v>30</v>
      </c>
      <c r="AT20" s="44">
        <f t="shared" si="21"/>
        <v>32</v>
      </c>
      <c r="AU20" s="44">
        <f t="shared" si="21"/>
        <v>32</v>
      </c>
      <c r="AV20" s="44">
        <f t="shared" si="21"/>
        <v>32</v>
      </c>
      <c r="AW20" s="44">
        <f t="shared" si="21"/>
        <v>32</v>
      </c>
      <c r="AX20" s="44">
        <f t="shared" si="21"/>
        <v>34</v>
      </c>
      <c r="AY20" s="44">
        <f t="shared" si="21"/>
        <v>34</v>
      </c>
      <c r="AZ20" s="44">
        <f t="shared" si="21"/>
        <v>34</v>
      </c>
      <c r="BA20" s="44">
        <f t="shared" si="21"/>
        <v>38</v>
      </c>
      <c r="BB20" s="44">
        <f t="shared" si="21"/>
        <v>36</v>
      </c>
      <c r="BC20" s="44"/>
      <c r="BD20" s="44">
        <f t="shared" ref="BD20:BH20" si="22">BD5+8</f>
        <v>34</v>
      </c>
      <c r="BE20" s="44">
        <f t="shared" si="22"/>
        <v>36</v>
      </c>
      <c r="BF20" s="44">
        <f t="shared" si="22"/>
        <v>36</v>
      </c>
      <c r="BG20" s="44">
        <f t="shared" si="22"/>
        <v>40</v>
      </c>
      <c r="BH20" s="44">
        <f t="shared" si="22"/>
        <v>38</v>
      </c>
      <c r="BJ20" s="44">
        <f t="shared" ref="BJ20:BL20" si="23">BJ5+8</f>
        <v>34</v>
      </c>
      <c r="BK20" s="44">
        <f t="shared" si="23"/>
        <v>34</v>
      </c>
      <c r="BL20" s="44">
        <f t="shared" si="23"/>
        <v>34</v>
      </c>
      <c r="BN20" s="44">
        <f>BN5+8</f>
        <v>34</v>
      </c>
      <c r="BO20" s="44"/>
      <c r="BP20" s="44">
        <f t="shared" ref="BP20:CF20" si="24">BP5+8</f>
        <v>32</v>
      </c>
      <c r="BQ20" s="44">
        <f t="shared" si="24"/>
        <v>32</v>
      </c>
      <c r="BR20" s="44">
        <f t="shared" si="24"/>
        <v>34</v>
      </c>
      <c r="BS20" s="44">
        <f t="shared" si="24"/>
        <v>32</v>
      </c>
      <c r="BT20" s="44">
        <f t="shared" si="24"/>
        <v>33</v>
      </c>
      <c r="BU20" s="44">
        <f t="shared" si="24"/>
        <v>34</v>
      </c>
      <c r="BV20" s="44">
        <f t="shared" si="24"/>
        <v>35</v>
      </c>
      <c r="BW20" s="44">
        <f t="shared" si="24"/>
        <v>44</v>
      </c>
      <c r="BX20" s="44">
        <f t="shared" si="24"/>
        <v>36</v>
      </c>
      <c r="BY20" s="44">
        <f t="shared" si="24"/>
        <v>37</v>
      </c>
      <c r="BZ20" s="44">
        <f t="shared" si="24"/>
        <v>37</v>
      </c>
      <c r="CA20" s="44">
        <f t="shared" si="24"/>
        <v>44</v>
      </c>
      <c r="CB20" s="44">
        <f t="shared" si="24"/>
        <v>39</v>
      </c>
      <c r="CC20" s="44">
        <f t="shared" si="24"/>
        <v>39</v>
      </c>
      <c r="CD20" s="44">
        <f t="shared" si="24"/>
        <v>40</v>
      </c>
      <c r="CE20" s="44">
        <f t="shared" si="24"/>
        <v>41</v>
      </c>
      <c r="CF20" s="44">
        <f t="shared" si="24"/>
        <v>42</v>
      </c>
      <c r="CH20" s="44">
        <f t="shared" ref="CH20:CN20" si="25">CH5+8</f>
        <v>34</v>
      </c>
      <c r="CI20" s="44">
        <f t="shared" si="25"/>
        <v>36</v>
      </c>
      <c r="CJ20" s="44">
        <f t="shared" si="25"/>
        <v>37</v>
      </c>
      <c r="CK20" s="44">
        <f t="shared" si="25"/>
        <v>42</v>
      </c>
      <c r="CL20" s="44">
        <f t="shared" si="25"/>
        <v>38</v>
      </c>
      <c r="CM20" s="44">
        <f t="shared" si="25"/>
        <v>38</v>
      </c>
      <c r="CN20" s="44">
        <f t="shared" si="25"/>
        <v>34</v>
      </c>
      <c r="CP20" s="44">
        <f t="shared" ref="CP20:EA20" si="26">CP5+8</f>
        <v>28</v>
      </c>
      <c r="CQ20" s="44">
        <f t="shared" si="26"/>
        <v>32</v>
      </c>
      <c r="CR20" s="44">
        <f t="shared" si="26"/>
        <v>34</v>
      </c>
      <c r="CS20" s="44">
        <f t="shared" si="26"/>
        <v>34</v>
      </c>
      <c r="CT20" s="44">
        <f t="shared" si="26"/>
        <v>35</v>
      </c>
      <c r="CU20" s="44">
        <f t="shared" si="26"/>
        <v>36</v>
      </c>
      <c r="CV20" s="44">
        <f t="shared" si="26"/>
        <v>37</v>
      </c>
      <c r="CW20" s="44">
        <f t="shared" si="26"/>
        <v>38</v>
      </c>
      <c r="CX20" s="44">
        <f t="shared" si="26"/>
        <v>39</v>
      </c>
      <c r="CY20" s="44">
        <f t="shared" si="26"/>
        <v>44</v>
      </c>
      <c r="CZ20" s="44">
        <f t="shared" si="26"/>
        <v>41</v>
      </c>
      <c r="DA20" s="44">
        <f t="shared" si="26"/>
        <v>41</v>
      </c>
      <c r="DB20" s="44">
        <f t="shared" si="26"/>
        <v>46</v>
      </c>
      <c r="DC20" s="44">
        <f t="shared" si="26"/>
        <v>42</v>
      </c>
      <c r="DD20" s="44">
        <f t="shared" si="26"/>
        <v>47</v>
      </c>
      <c r="DE20" s="44">
        <f t="shared" si="26"/>
        <v>43</v>
      </c>
      <c r="DF20" s="44">
        <f t="shared" si="26"/>
        <v>48</v>
      </c>
      <c r="DG20" s="44">
        <f t="shared" si="26"/>
        <v>36</v>
      </c>
      <c r="DH20" s="44">
        <f t="shared" si="26"/>
        <v>41</v>
      </c>
      <c r="DI20" s="44">
        <f t="shared" si="26"/>
        <v>42</v>
      </c>
      <c r="DJ20" s="44">
        <f t="shared" si="26"/>
        <v>43</v>
      </c>
      <c r="DK20" s="44">
        <f t="shared" si="26"/>
        <v>44</v>
      </c>
      <c r="DL20" s="44">
        <f t="shared" si="26"/>
        <v>45</v>
      </c>
      <c r="DM20" s="44">
        <f t="shared" si="26"/>
        <v>46</v>
      </c>
      <c r="DN20" s="44">
        <f t="shared" si="26"/>
        <v>48</v>
      </c>
      <c r="DO20" s="44">
        <f t="shared" si="26"/>
        <v>49</v>
      </c>
      <c r="DP20" s="44">
        <f t="shared" si="26"/>
        <v>49</v>
      </c>
      <c r="DQ20" s="44">
        <f t="shared" si="26"/>
        <v>49</v>
      </c>
      <c r="DR20" s="44">
        <f t="shared" si="26"/>
        <v>50</v>
      </c>
      <c r="DS20" s="44">
        <f t="shared" si="26"/>
        <v>50</v>
      </c>
      <c r="DT20" s="44">
        <f t="shared" si="26"/>
        <v>50</v>
      </c>
      <c r="DU20" s="44">
        <f t="shared" si="26"/>
        <v>51</v>
      </c>
      <c r="DV20" s="44">
        <f t="shared" si="26"/>
        <v>40</v>
      </c>
      <c r="DW20" s="44">
        <f t="shared" si="26"/>
        <v>51</v>
      </c>
      <c r="DX20" s="44">
        <f t="shared" si="26"/>
        <v>51</v>
      </c>
      <c r="DY20" s="44">
        <f t="shared" si="26"/>
        <v>51</v>
      </c>
      <c r="DZ20" s="44">
        <f t="shared" si="26"/>
        <v>51</v>
      </c>
      <c r="EA20" s="44">
        <f t="shared" si="26"/>
        <v>52</v>
      </c>
      <c r="EC20" s="44">
        <f t="shared" ref="EC20:EI20" si="27">EC5+8</f>
        <v>52</v>
      </c>
      <c r="ED20" s="44">
        <f t="shared" si="27"/>
        <v>52</v>
      </c>
      <c r="EE20" s="44">
        <f t="shared" si="27"/>
        <v>52</v>
      </c>
      <c r="EF20" s="44">
        <f t="shared" si="27"/>
        <v>53</v>
      </c>
      <c r="EG20" s="44">
        <f t="shared" si="27"/>
        <v>53</v>
      </c>
      <c r="EH20" s="44">
        <f t="shared" si="27"/>
        <v>53</v>
      </c>
      <c r="EI20" s="44">
        <f t="shared" si="27"/>
        <v>51</v>
      </c>
      <c r="EK20" s="44">
        <f t="shared" ref="EK20:EN20" si="28">EK5+8</f>
        <v>50</v>
      </c>
      <c r="EL20" s="44">
        <f t="shared" si="28"/>
        <v>50</v>
      </c>
      <c r="EM20" s="44">
        <f t="shared" si="28"/>
        <v>50.5</v>
      </c>
      <c r="EN20" s="44">
        <f t="shared" si="28"/>
        <v>51</v>
      </c>
      <c r="EO20" s="15">
        <v>51.5</v>
      </c>
      <c r="EP20" s="15">
        <v>51.5</v>
      </c>
      <c r="EQ20" s="15">
        <v>51.0</v>
      </c>
      <c r="ER20" s="15">
        <v>49.5</v>
      </c>
      <c r="ES20" s="15">
        <v>54.0</v>
      </c>
      <c r="ET20" s="15">
        <v>52.0</v>
      </c>
      <c r="EU20" s="15">
        <v>50.5</v>
      </c>
      <c r="EV20" s="15">
        <v>55.0</v>
      </c>
    </row>
    <row r="21" ht="12.75" customHeight="1">
      <c r="B21" s="15" t="s">
        <v>16</v>
      </c>
      <c r="C21" s="15">
        <v>62.1</v>
      </c>
      <c r="D21" s="15">
        <v>61.9</v>
      </c>
      <c r="E21" s="15">
        <v>62.3</v>
      </c>
      <c r="F21" s="15">
        <v>62.1</v>
      </c>
      <c r="G21" s="15">
        <v>62.6</v>
      </c>
      <c r="H21" s="15">
        <v>62.2</v>
      </c>
      <c r="I21" s="15">
        <v>62.9</v>
      </c>
      <c r="J21" s="15">
        <v>63.1</v>
      </c>
      <c r="K21" s="15">
        <v>62.6</v>
      </c>
      <c r="L21" s="15">
        <v>62.9</v>
      </c>
      <c r="M21" s="15">
        <v>63.2</v>
      </c>
      <c r="N21" s="15">
        <v>63.5</v>
      </c>
      <c r="P21" s="15">
        <v>62.5</v>
      </c>
      <c r="Q21" s="15">
        <v>62.4</v>
      </c>
      <c r="R21" s="15">
        <v>63.7</v>
      </c>
      <c r="T21" s="15">
        <v>64.0</v>
      </c>
      <c r="U21" s="15">
        <v>63.1</v>
      </c>
      <c r="V21" s="15">
        <v>63.4</v>
      </c>
      <c r="X21" s="15">
        <v>64.0</v>
      </c>
      <c r="Z21" s="15">
        <v>63.3</v>
      </c>
      <c r="AA21" s="15">
        <v>63.5</v>
      </c>
      <c r="AC21" s="15">
        <v>64.6</v>
      </c>
      <c r="AD21" s="15">
        <v>63.7</v>
      </c>
      <c r="AE21" s="15">
        <v>64.7</v>
      </c>
      <c r="AF21" s="15">
        <v>64.3</v>
      </c>
      <c r="AH21" s="15">
        <v>66.3</v>
      </c>
      <c r="AI21" s="15">
        <v>65.1</v>
      </c>
      <c r="AJ21" s="15">
        <v>65.9</v>
      </c>
      <c r="AK21" s="15">
        <v>65.9</v>
      </c>
      <c r="AL21" s="15">
        <v>65.2</v>
      </c>
      <c r="AM21" s="15">
        <v>65.2</v>
      </c>
      <c r="AN21" s="15">
        <v>66.4</v>
      </c>
      <c r="AO21" s="15">
        <v>64.8</v>
      </c>
      <c r="AQ21" s="15">
        <v>63.4</v>
      </c>
      <c r="AR21" s="15">
        <v>64.5</v>
      </c>
      <c r="AS21" s="15">
        <v>65.0</v>
      </c>
      <c r="AT21" s="15">
        <v>64.3</v>
      </c>
      <c r="AU21" s="15">
        <v>64.6</v>
      </c>
      <c r="AV21" s="15">
        <v>64.5</v>
      </c>
      <c r="AW21" s="15">
        <v>64.9</v>
      </c>
      <c r="AX21" s="15">
        <v>64.1</v>
      </c>
      <c r="AY21" s="15">
        <v>65.1</v>
      </c>
      <c r="AZ21" s="15">
        <v>65.1</v>
      </c>
      <c r="BA21" s="15">
        <v>64.6</v>
      </c>
      <c r="BB21" s="15">
        <v>65.2</v>
      </c>
      <c r="BD21" s="15">
        <v>66.3</v>
      </c>
      <c r="BE21" s="15">
        <v>66.4</v>
      </c>
      <c r="BF21" s="15">
        <v>66.1</v>
      </c>
      <c r="BG21" s="15">
        <v>66.5</v>
      </c>
      <c r="BH21" s="15">
        <v>66.6</v>
      </c>
      <c r="BJ21" s="15">
        <v>67.2</v>
      </c>
      <c r="BK21" s="15">
        <v>66.8</v>
      </c>
      <c r="BL21" s="15">
        <v>67.2</v>
      </c>
      <c r="BN21" s="15">
        <v>63.9</v>
      </c>
      <c r="BP21" s="15">
        <v>65.5</v>
      </c>
      <c r="BQ21" s="15">
        <v>66.4</v>
      </c>
      <c r="BR21" s="15">
        <v>66.8</v>
      </c>
      <c r="BS21" s="15">
        <v>67.8</v>
      </c>
      <c r="BT21" s="15">
        <v>67.8</v>
      </c>
      <c r="BU21" s="15">
        <v>67.6</v>
      </c>
      <c r="BV21" s="15">
        <v>67.1</v>
      </c>
      <c r="BW21" s="15">
        <v>67.3</v>
      </c>
      <c r="BX21" s="15">
        <v>66.7</v>
      </c>
      <c r="BY21" s="15">
        <v>66.4</v>
      </c>
      <c r="BZ21" s="15">
        <v>66.8</v>
      </c>
      <c r="CA21" s="15">
        <v>67.6</v>
      </c>
      <c r="CB21" s="15">
        <v>67.2</v>
      </c>
      <c r="CC21" s="15">
        <v>67.0</v>
      </c>
      <c r="CD21" s="15">
        <v>66.5</v>
      </c>
      <c r="CE21" s="15">
        <v>67.7</v>
      </c>
      <c r="CF21" s="15">
        <v>67.2</v>
      </c>
      <c r="CH21" s="15">
        <v>62.8</v>
      </c>
      <c r="CI21" s="15">
        <v>64.0</v>
      </c>
      <c r="CJ21" s="15">
        <v>63.3</v>
      </c>
      <c r="CK21" s="15">
        <v>62.7</v>
      </c>
      <c r="CL21" s="15">
        <v>62.8</v>
      </c>
      <c r="CM21" s="15">
        <v>62.8</v>
      </c>
      <c r="CN21" s="15">
        <v>62.6</v>
      </c>
      <c r="CP21" s="15">
        <v>62.9</v>
      </c>
      <c r="CQ21" s="15">
        <v>62.4</v>
      </c>
      <c r="CR21" s="15">
        <v>62.7</v>
      </c>
      <c r="CS21" s="15">
        <v>63.8</v>
      </c>
      <c r="CT21" s="15">
        <v>63.0</v>
      </c>
      <c r="CU21" s="15">
        <v>64.3</v>
      </c>
      <c r="CV21" s="15">
        <v>63.7</v>
      </c>
      <c r="CX21" s="15">
        <v>64.5</v>
      </c>
      <c r="CY21" s="15">
        <v>64.1</v>
      </c>
      <c r="CZ21" s="15">
        <v>64.4</v>
      </c>
      <c r="DA21" s="15">
        <v>64.5</v>
      </c>
      <c r="DB21" s="15">
        <v>65.2</v>
      </c>
      <c r="DC21" s="15">
        <v>64.4</v>
      </c>
      <c r="DD21" s="15">
        <v>64.7</v>
      </c>
      <c r="DE21" s="15">
        <v>64.7</v>
      </c>
      <c r="DG21" s="15">
        <v>65.1</v>
      </c>
      <c r="DH21" s="15">
        <v>66.1</v>
      </c>
      <c r="DI21" s="15">
        <v>67.3</v>
      </c>
      <c r="DJ21" s="15">
        <v>68.2</v>
      </c>
      <c r="DK21" s="15">
        <v>67.9</v>
      </c>
      <c r="DL21" s="15">
        <v>69.1</v>
      </c>
      <c r="DM21" s="15">
        <v>69.7</v>
      </c>
      <c r="DN21" s="15">
        <v>69.2</v>
      </c>
      <c r="DO21" s="15">
        <v>69.4</v>
      </c>
      <c r="DP21" s="15">
        <v>69.2</v>
      </c>
      <c r="DQ21" s="15">
        <v>69.3</v>
      </c>
      <c r="DR21" s="44">
        <v>68.4</v>
      </c>
      <c r="DS21" s="15">
        <v>68.7</v>
      </c>
      <c r="DT21" s="15">
        <v>68.2</v>
      </c>
      <c r="DV21" s="15">
        <v>68.1</v>
      </c>
      <c r="DW21" s="15">
        <v>68.6</v>
      </c>
      <c r="DY21" s="15">
        <v>68.7</v>
      </c>
      <c r="DZ21" s="15">
        <v>69.2</v>
      </c>
      <c r="EA21" s="15">
        <v>69.3</v>
      </c>
      <c r="EC21" s="15">
        <v>68.0</v>
      </c>
      <c r="ED21" s="15">
        <v>67.8</v>
      </c>
      <c r="EE21" s="15">
        <v>67.8</v>
      </c>
      <c r="EF21" s="15">
        <v>68.1</v>
      </c>
      <c r="EG21" s="15">
        <v>67.6</v>
      </c>
      <c r="EH21" s="15">
        <v>67.0</v>
      </c>
      <c r="EI21" s="15">
        <v>66.5</v>
      </c>
      <c r="EK21" s="15">
        <v>64.6</v>
      </c>
      <c r="EL21" s="15">
        <v>65.1</v>
      </c>
      <c r="EM21" s="15">
        <v>65.0</v>
      </c>
      <c r="EN21" s="15">
        <v>64.7</v>
      </c>
      <c r="EO21" s="15">
        <v>65.2</v>
      </c>
      <c r="EP21" s="15">
        <v>65.0</v>
      </c>
      <c r="EQ21" s="15">
        <v>65.4</v>
      </c>
      <c r="ER21" s="15">
        <v>65.9</v>
      </c>
      <c r="ES21" s="15">
        <v>64.9</v>
      </c>
      <c r="ET21" s="15">
        <v>64.4</v>
      </c>
      <c r="EU21" s="15">
        <v>64.6</v>
      </c>
      <c r="EV21" s="15">
        <v>64.9</v>
      </c>
    </row>
    <row r="22" ht="12.75" customHeight="1"/>
    <row r="23" ht="12.75" customHeight="1"/>
    <row r="24" ht="12.75" customHeight="1">
      <c r="C24" s="2" t="s">
        <v>39</v>
      </c>
    </row>
    <row r="25" ht="12.75" customHeight="1">
      <c r="C25" s="66">
        <v>44692.0</v>
      </c>
      <c r="D25" s="66">
        <v>44694.0</v>
      </c>
      <c r="E25" s="66">
        <v>44697.0</v>
      </c>
      <c r="F25" s="66">
        <v>44704.0</v>
      </c>
      <c r="G25" s="66">
        <v>44711.0</v>
      </c>
      <c r="H25" s="66">
        <v>44718.0</v>
      </c>
      <c r="I25" s="66">
        <v>44725.0</v>
      </c>
      <c r="J25" s="66">
        <v>44732.0</v>
      </c>
      <c r="K25" s="66">
        <v>44739.0</v>
      </c>
      <c r="L25" s="66">
        <v>44767.0</v>
      </c>
      <c r="M25" s="66">
        <v>44774.0</v>
      </c>
      <c r="N25" s="66">
        <v>44781.0</v>
      </c>
      <c r="O25" s="66"/>
      <c r="P25" s="66">
        <v>44788.0</v>
      </c>
      <c r="Q25" s="66">
        <v>44795.0</v>
      </c>
      <c r="W25" s="48" t="s">
        <v>46</v>
      </c>
    </row>
    <row r="26" ht="12.75" customHeight="1">
      <c r="A26" s="55" t="s">
        <v>61</v>
      </c>
      <c r="B26" s="15" t="s">
        <v>53</v>
      </c>
      <c r="C26" s="55">
        <v>24.0</v>
      </c>
      <c r="D26" s="15">
        <v>24.0</v>
      </c>
      <c r="E26" s="15">
        <v>24.0</v>
      </c>
      <c r="F26" s="55">
        <v>24.0</v>
      </c>
      <c r="G26" s="15">
        <v>26.0</v>
      </c>
      <c r="H26" s="55">
        <v>26.0</v>
      </c>
      <c r="I26" s="55">
        <v>26.0</v>
      </c>
      <c r="J26" s="15">
        <v>30.0</v>
      </c>
      <c r="K26" s="55">
        <v>28.0</v>
      </c>
      <c r="L26" s="55">
        <v>26.0</v>
      </c>
      <c r="M26" s="15">
        <v>28.0</v>
      </c>
      <c r="N26" s="15">
        <v>28.0</v>
      </c>
      <c r="P26" s="55">
        <v>32.0</v>
      </c>
      <c r="Q26" s="55">
        <v>30.0</v>
      </c>
      <c r="W26" s="49" t="s">
        <v>47</v>
      </c>
    </row>
    <row r="27" ht="12.75" customHeight="1">
      <c r="C27" s="55">
        <v>10.0</v>
      </c>
      <c r="D27" s="15">
        <v>12.0</v>
      </c>
      <c r="E27" s="15">
        <v>12.0</v>
      </c>
      <c r="F27" s="55">
        <v>12.0</v>
      </c>
      <c r="G27" s="15">
        <v>10.0</v>
      </c>
      <c r="H27" s="55">
        <v>12.0</v>
      </c>
      <c r="I27" s="55">
        <v>12.0</v>
      </c>
      <c r="J27" s="15">
        <v>8.0</v>
      </c>
      <c r="K27" s="55">
        <v>10.0</v>
      </c>
      <c r="L27" s="55">
        <v>10.0</v>
      </c>
      <c r="M27" s="15">
        <v>8.0</v>
      </c>
      <c r="N27" s="15">
        <v>10.0</v>
      </c>
      <c r="P27" s="55">
        <v>8.0</v>
      </c>
      <c r="Q27" s="55">
        <v>10.0</v>
      </c>
      <c r="W27" s="50" t="s">
        <v>48</v>
      </c>
    </row>
    <row r="28" ht="12.75" customHeight="1">
      <c r="W28" s="51" t="s">
        <v>49</v>
      </c>
    </row>
    <row r="29" ht="12.75" customHeight="1">
      <c r="W29" s="53" t="s">
        <v>51</v>
      </c>
    </row>
    <row r="30" ht="12.75" customHeight="1">
      <c r="B30" s="56" t="s">
        <v>49</v>
      </c>
      <c r="W30" s="52" t="s">
        <v>50</v>
      </c>
    </row>
    <row r="31" ht="12.75" customHeight="1">
      <c r="B31" s="60" t="s">
        <v>62</v>
      </c>
      <c r="D31" s="15">
        <v>10.0</v>
      </c>
      <c r="E31" s="15">
        <v>12.0</v>
      </c>
      <c r="G31" s="60">
        <v>10.0</v>
      </c>
      <c r="H31" s="60"/>
      <c r="I31" s="60"/>
      <c r="J31" s="60">
        <v>10.0</v>
      </c>
      <c r="K31" s="60"/>
      <c r="L31" s="60"/>
      <c r="M31" s="60">
        <v>10.0</v>
      </c>
      <c r="N31" s="60">
        <v>10.0</v>
      </c>
      <c r="O31" s="60"/>
      <c r="P31" s="60"/>
      <c r="Q31" s="60"/>
    </row>
    <row r="32" ht="12.75" customHeight="1">
      <c r="E32" s="15">
        <v>10.0</v>
      </c>
      <c r="G32" s="60">
        <v>10.0</v>
      </c>
      <c r="H32" s="60"/>
      <c r="I32" s="60"/>
      <c r="J32" s="60"/>
      <c r="K32" s="60"/>
      <c r="L32" s="60"/>
      <c r="M32" s="60"/>
      <c r="N32" s="60">
        <v>10.0</v>
      </c>
      <c r="O32" s="60"/>
      <c r="P32" s="60"/>
      <c r="Q32" s="60"/>
    </row>
    <row r="33" ht="12.75" customHeight="1">
      <c r="E33" s="15">
        <v>10.0</v>
      </c>
      <c r="G33" s="60">
        <v>12.0</v>
      </c>
      <c r="H33" s="60"/>
      <c r="I33" s="60"/>
      <c r="J33" s="60"/>
      <c r="K33" s="60"/>
      <c r="L33" s="60"/>
      <c r="M33" s="60"/>
      <c r="N33" s="60">
        <v>12.0</v>
      </c>
      <c r="O33" s="60"/>
      <c r="P33" s="60"/>
      <c r="Q33" s="60"/>
    </row>
    <row r="34" ht="12.75" customHeight="1"/>
    <row r="35" ht="12.75" customHeight="1">
      <c r="C35" s="44">
        <f t="shared" ref="C35:N35" si="29">C26+8</f>
        <v>32</v>
      </c>
      <c r="D35" s="44">
        <f t="shared" si="29"/>
        <v>32</v>
      </c>
      <c r="E35" s="44">
        <f t="shared" si="29"/>
        <v>32</v>
      </c>
      <c r="F35" s="44">
        <f t="shared" si="29"/>
        <v>32</v>
      </c>
      <c r="G35" s="44">
        <f t="shared" si="29"/>
        <v>34</v>
      </c>
      <c r="H35" s="44">
        <f t="shared" si="29"/>
        <v>34</v>
      </c>
      <c r="I35" s="44">
        <f t="shared" si="29"/>
        <v>34</v>
      </c>
      <c r="J35" s="44">
        <f t="shared" si="29"/>
        <v>38</v>
      </c>
      <c r="K35" s="44">
        <f t="shared" si="29"/>
        <v>36</v>
      </c>
      <c r="L35" s="44">
        <f t="shared" si="29"/>
        <v>34</v>
      </c>
      <c r="M35" s="44">
        <f t="shared" si="29"/>
        <v>36</v>
      </c>
      <c r="N35" s="44">
        <f t="shared" si="29"/>
        <v>36</v>
      </c>
      <c r="O35" s="44"/>
      <c r="P35" s="44">
        <f t="shared" ref="P35:Q35" si="30">P26+8</f>
        <v>40</v>
      </c>
      <c r="Q35" s="44">
        <f t="shared" si="30"/>
        <v>38</v>
      </c>
    </row>
    <row r="36" ht="12.75" customHeight="1">
      <c r="B36" s="65" t="s">
        <v>56</v>
      </c>
      <c r="C36" s="15">
        <v>41.5</v>
      </c>
      <c r="D36" s="15">
        <v>42.9</v>
      </c>
      <c r="E36" s="15">
        <v>42.9</v>
      </c>
      <c r="F36" s="15">
        <v>42.9</v>
      </c>
      <c r="G36" s="15">
        <v>44.1</v>
      </c>
      <c r="H36" s="15">
        <v>45.6</v>
      </c>
      <c r="I36" s="15">
        <v>45.6</v>
      </c>
      <c r="J36" s="15">
        <v>47.0</v>
      </c>
      <c r="K36" s="15">
        <v>46.7</v>
      </c>
      <c r="L36" s="15">
        <v>45.6</v>
      </c>
      <c r="M36" s="15">
        <v>44.5</v>
      </c>
      <c r="N36" s="15">
        <v>46.7</v>
      </c>
      <c r="P36" s="15">
        <v>49.5</v>
      </c>
      <c r="Q36" s="15">
        <v>49.2</v>
      </c>
    </row>
    <row r="37" ht="12.75" customHeight="1">
      <c r="B37" s="65" t="s">
        <v>57</v>
      </c>
      <c r="C37" s="15">
        <v>41.5</v>
      </c>
      <c r="D37" s="15">
        <v>42.9</v>
      </c>
      <c r="E37" s="15">
        <v>42.9</v>
      </c>
      <c r="F37" s="15">
        <v>42.9</v>
      </c>
      <c r="G37" s="15">
        <v>44.1</v>
      </c>
      <c r="H37" s="15">
        <v>45.6</v>
      </c>
      <c r="I37" s="15">
        <v>45.6</v>
      </c>
      <c r="J37" s="15">
        <v>47.0</v>
      </c>
      <c r="K37" s="15">
        <v>46.7</v>
      </c>
      <c r="L37" s="15">
        <v>45.6</v>
      </c>
      <c r="M37" s="15">
        <v>44.5</v>
      </c>
      <c r="N37" s="15">
        <v>46.7</v>
      </c>
      <c r="P37" s="15">
        <v>49.5</v>
      </c>
      <c r="Q37" s="15">
        <v>49.2</v>
      </c>
    </row>
    <row r="38" ht="12.75" customHeight="1">
      <c r="B38" s="65" t="s">
        <v>58</v>
      </c>
      <c r="C38" s="15">
        <v>41.5</v>
      </c>
      <c r="D38" s="15">
        <v>41.5</v>
      </c>
      <c r="E38" s="15">
        <v>42.9</v>
      </c>
      <c r="F38" s="15">
        <v>42.9</v>
      </c>
      <c r="G38" s="15">
        <v>45.6</v>
      </c>
      <c r="H38" s="15">
        <v>45.6</v>
      </c>
      <c r="I38" s="15">
        <v>45.6</v>
      </c>
      <c r="J38" s="15">
        <v>49.2</v>
      </c>
      <c r="K38" s="15">
        <v>46.7</v>
      </c>
      <c r="L38" s="15">
        <v>45.6</v>
      </c>
      <c r="M38" s="15">
        <v>46.7</v>
      </c>
      <c r="N38" s="15">
        <v>48.3</v>
      </c>
      <c r="P38" s="15">
        <v>49.5</v>
      </c>
      <c r="Q38" s="15">
        <v>49.2</v>
      </c>
    </row>
    <row r="39" ht="12.75" customHeight="1">
      <c r="B39" s="65" t="s">
        <v>59</v>
      </c>
      <c r="C39" s="15">
        <v>41.5</v>
      </c>
      <c r="D39" s="15">
        <v>41.5</v>
      </c>
      <c r="E39" s="15">
        <v>41.5</v>
      </c>
      <c r="F39" s="15">
        <v>42.9</v>
      </c>
      <c r="G39" s="15">
        <v>44.1</v>
      </c>
      <c r="H39" s="15">
        <v>45.6</v>
      </c>
      <c r="I39" s="15">
        <v>45.6</v>
      </c>
      <c r="J39" s="15">
        <v>49.2</v>
      </c>
      <c r="K39" s="15">
        <v>46.7</v>
      </c>
      <c r="L39" s="15">
        <v>45.6</v>
      </c>
      <c r="M39" s="15">
        <v>46.7</v>
      </c>
      <c r="N39" s="15">
        <v>46.7</v>
      </c>
      <c r="P39" s="15">
        <v>49.5</v>
      </c>
      <c r="Q39" s="15">
        <v>49.2</v>
      </c>
    </row>
    <row r="40" ht="12.75" customHeight="1"/>
    <row r="41" ht="12.75" customHeight="1">
      <c r="B41" s="15" t="s">
        <v>16</v>
      </c>
    </row>
    <row r="42" ht="12.75" customHeight="1"/>
    <row r="43" ht="12.75" customHeight="1"/>
    <row r="44" ht="12.75" customHeight="1">
      <c r="C44" s="2" t="s">
        <v>40</v>
      </c>
    </row>
    <row r="45" ht="12.75" customHeight="1">
      <c r="C45" s="66">
        <v>44839.0</v>
      </c>
      <c r="D45" s="66">
        <v>44844.0</v>
      </c>
      <c r="E45" s="66">
        <v>44851.0</v>
      </c>
      <c r="F45" s="66">
        <v>44900.0</v>
      </c>
      <c r="G45" s="66">
        <v>44928.0</v>
      </c>
      <c r="H45" s="66">
        <v>44935.0</v>
      </c>
      <c r="I45" s="66">
        <v>44944.0</v>
      </c>
      <c r="J45" s="66">
        <v>44963.0</v>
      </c>
      <c r="K45" s="66">
        <v>44970.0</v>
      </c>
      <c r="L45" s="66">
        <v>44977.0</v>
      </c>
      <c r="M45" s="66">
        <v>44984.0</v>
      </c>
      <c r="N45" s="66">
        <v>44991.0</v>
      </c>
      <c r="O45" s="66"/>
      <c r="P45" s="66">
        <v>44998.0</v>
      </c>
    </row>
    <row r="46" ht="12.75" customHeight="1">
      <c r="B46" s="15" t="s">
        <v>53</v>
      </c>
      <c r="C46" s="55">
        <v>26.0</v>
      </c>
      <c r="D46" s="55">
        <v>26.0</v>
      </c>
      <c r="E46" s="15">
        <v>26.0</v>
      </c>
      <c r="F46" s="15">
        <v>26.0</v>
      </c>
      <c r="G46" s="55">
        <v>24.0</v>
      </c>
      <c r="H46" s="55">
        <v>24.0</v>
      </c>
      <c r="I46" s="15">
        <v>26.0</v>
      </c>
      <c r="J46" s="55">
        <v>24.0</v>
      </c>
      <c r="K46" s="55">
        <v>25.0</v>
      </c>
      <c r="L46" s="15">
        <v>26.0</v>
      </c>
      <c r="M46" s="55">
        <v>27.0</v>
      </c>
      <c r="N46" s="15">
        <v>36.0</v>
      </c>
      <c r="P46" s="55">
        <v>28.0</v>
      </c>
    </row>
    <row r="47" ht="12.75" customHeight="1">
      <c r="C47" s="55">
        <v>10.0</v>
      </c>
      <c r="D47" s="55">
        <v>10.0</v>
      </c>
      <c r="E47" s="15">
        <v>10.0</v>
      </c>
      <c r="F47" s="15">
        <v>8.0</v>
      </c>
      <c r="G47" s="55">
        <v>10.0</v>
      </c>
      <c r="H47" s="55">
        <v>12.0</v>
      </c>
      <c r="I47" s="15">
        <v>12.0</v>
      </c>
      <c r="J47" s="55">
        <v>12.0</v>
      </c>
      <c r="K47" s="55">
        <v>12.0</v>
      </c>
      <c r="L47" s="15">
        <v>12.0</v>
      </c>
      <c r="M47" s="55">
        <v>12.0</v>
      </c>
      <c r="N47" s="15">
        <v>6.0</v>
      </c>
      <c r="P47" s="55">
        <v>12.0</v>
      </c>
    </row>
    <row r="48" ht="12.75" customHeight="1">
      <c r="N48" s="15">
        <v>5.0</v>
      </c>
    </row>
    <row r="49" ht="12.75" customHeight="1">
      <c r="N49" s="15">
        <v>5.0</v>
      </c>
    </row>
    <row r="50" ht="12.75" customHeight="1">
      <c r="B50" s="56" t="s">
        <v>49</v>
      </c>
      <c r="C50" s="60"/>
      <c r="D50" s="60"/>
      <c r="E50" s="60">
        <v>12.0</v>
      </c>
      <c r="F50" s="60">
        <v>8.0</v>
      </c>
      <c r="G50" s="60"/>
      <c r="H50" s="60"/>
      <c r="I50" s="60">
        <v>10.0</v>
      </c>
      <c r="J50" s="60"/>
      <c r="K50" s="60"/>
      <c r="L50" s="15" t="s">
        <v>10</v>
      </c>
      <c r="M50" s="60"/>
      <c r="N50" s="60">
        <v>6.0</v>
      </c>
      <c r="O50" s="60"/>
      <c r="P50" s="60"/>
    </row>
    <row r="51" ht="12.75" customHeight="1">
      <c r="B51" s="60" t="s">
        <v>62</v>
      </c>
      <c r="C51" s="60"/>
      <c r="D51" s="60"/>
      <c r="E51" s="60"/>
      <c r="F51" s="60">
        <v>8.0</v>
      </c>
      <c r="G51" s="60"/>
      <c r="H51" s="60"/>
      <c r="I51" s="60"/>
      <c r="J51" s="60"/>
      <c r="K51" s="60"/>
      <c r="M51" s="60"/>
      <c r="N51" s="60">
        <v>6.0</v>
      </c>
      <c r="O51" s="60"/>
      <c r="P51" s="60"/>
    </row>
    <row r="52" ht="12.75" customHeight="1">
      <c r="C52" s="60"/>
      <c r="D52" s="60"/>
      <c r="E52" s="60"/>
      <c r="F52" s="60">
        <v>10.0</v>
      </c>
      <c r="G52" s="60"/>
      <c r="H52" s="60"/>
      <c r="I52" s="60"/>
      <c r="J52" s="60"/>
      <c r="K52" s="60"/>
      <c r="M52" s="60"/>
      <c r="N52" s="60">
        <v>8.0</v>
      </c>
      <c r="O52" s="60"/>
      <c r="P52" s="60"/>
    </row>
    <row r="53" ht="12.75" customHeight="1"/>
    <row r="54" ht="12.75" customHeight="1"/>
    <row r="55" ht="12.75" customHeight="1">
      <c r="C55" s="44">
        <f t="shared" ref="C55:N55" si="31">C46+8</f>
        <v>34</v>
      </c>
      <c r="D55" s="44">
        <f t="shared" si="31"/>
        <v>34</v>
      </c>
      <c r="E55" s="44">
        <f t="shared" si="31"/>
        <v>34</v>
      </c>
      <c r="F55" s="44">
        <f t="shared" si="31"/>
        <v>34</v>
      </c>
      <c r="G55" s="44">
        <f t="shared" si="31"/>
        <v>32</v>
      </c>
      <c r="H55" s="44">
        <f t="shared" si="31"/>
        <v>32</v>
      </c>
      <c r="I55" s="44">
        <f t="shared" si="31"/>
        <v>34</v>
      </c>
      <c r="J55" s="44">
        <f t="shared" si="31"/>
        <v>32</v>
      </c>
      <c r="K55" s="44">
        <f t="shared" si="31"/>
        <v>33</v>
      </c>
      <c r="L55" s="44">
        <f t="shared" si="31"/>
        <v>34</v>
      </c>
      <c r="M55" s="44">
        <f t="shared" si="31"/>
        <v>35</v>
      </c>
      <c r="N55" s="44">
        <f t="shared" si="31"/>
        <v>44</v>
      </c>
      <c r="O55" s="44"/>
      <c r="P55" s="44">
        <f>P46+8</f>
        <v>36</v>
      </c>
    </row>
    <row r="56" ht="12.75" customHeight="1">
      <c r="B56" s="65" t="s">
        <v>56</v>
      </c>
      <c r="C56" s="15">
        <v>44.1</v>
      </c>
      <c r="D56" s="15">
        <v>44.1</v>
      </c>
      <c r="E56" s="15">
        <v>44.1</v>
      </c>
      <c r="F56" s="15">
        <v>42.0</v>
      </c>
      <c r="G56" s="15">
        <v>41.5</v>
      </c>
      <c r="H56" s="15">
        <v>42.9</v>
      </c>
      <c r="I56" s="15">
        <v>45.6</v>
      </c>
      <c r="J56" s="15">
        <v>42.9</v>
      </c>
      <c r="K56" s="15">
        <v>44.2</v>
      </c>
      <c r="L56" s="15">
        <v>45.6</v>
      </c>
      <c r="M56" s="15">
        <v>46.9</v>
      </c>
      <c r="N56" s="15">
        <v>51.9</v>
      </c>
      <c r="P56" s="15">
        <v>48.3</v>
      </c>
    </row>
    <row r="57" ht="12.75" customHeight="1">
      <c r="B57" s="65" t="s">
        <v>57</v>
      </c>
      <c r="C57" s="15">
        <v>44.1</v>
      </c>
      <c r="D57" s="15">
        <v>44.1</v>
      </c>
      <c r="E57" s="15">
        <v>44.1</v>
      </c>
      <c r="F57" s="15">
        <v>42.0</v>
      </c>
      <c r="G57" s="15">
        <v>42.5</v>
      </c>
      <c r="H57" s="15">
        <v>42.9</v>
      </c>
      <c r="I57" s="15">
        <v>45.6</v>
      </c>
      <c r="J57" s="15">
        <v>42.9</v>
      </c>
      <c r="K57" s="15">
        <v>44.2</v>
      </c>
      <c r="L57" s="15">
        <v>45.6</v>
      </c>
      <c r="M57" s="15">
        <v>46.9</v>
      </c>
      <c r="N57" s="15">
        <v>50.6</v>
      </c>
      <c r="P57" s="15">
        <v>48.3</v>
      </c>
    </row>
    <row r="58" ht="12.75" customHeight="1">
      <c r="B58" s="65" t="s">
        <v>58</v>
      </c>
      <c r="C58" s="15">
        <v>44.1</v>
      </c>
      <c r="D58" s="15">
        <v>44.1</v>
      </c>
      <c r="E58" s="15">
        <v>45.6</v>
      </c>
      <c r="F58" s="15">
        <v>44.1</v>
      </c>
      <c r="G58" s="15">
        <v>43.5</v>
      </c>
      <c r="H58" s="15">
        <v>42.9</v>
      </c>
      <c r="I58" s="15">
        <v>44.1</v>
      </c>
      <c r="J58" s="15">
        <v>42.9</v>
      </c>
      <c r="K58" s="15">
        <v>44.2</v>
      </c>
      <c r="M58" s="15">
        <v>46.9</v>
      </c>
      <c r="N58" s="15">
        <v>54.4</v>
      </c>
      <c r="P58" s="15">
        <v>48.3</v>
      </c>
    </row>
    <row r="59" ht="12.75" customHeight="1">
      <c r="B59" s="65" t="s">
        <v>59</v>
      </c>
      <c r="C59" s="15">
        <v>44.1</v>
      </c>
      <c r="D59" s="15">
        <v>44.1</v>
      </c>
      <c r="E59" s="15">
        <v>45.6</v>
      </c>
      <c r="F59" s="15">
        <v>42.0</v>
      </c>
      <c r="G59" s="15">
        <v>44.5</v>
      </c>
      <c r="H59" s="15">
        <v>42.9</v>
      </c>
      <c r="I59" s="15">
        <v>44.1</v>
      </c>
      <c r="J59" s="15">
        <v>42.9</v>
      </c>
      <c r="K59" s="15">
        <v>44.2</v>
      </c>
      <c r="M59" s="15">
        <v>46.9</v>
      </c>
      <c r="N59" s="15">
        <v>51.9</v>
      </c>
      <c r="P59" s="15">
        <v>48.3</v>
      </c>
    </row>
    <row r="60" ht="12.75" customHeight="1"/>
    <row r="61" ht="12.75" customHeight="1">
      <c r="B61" s="15" t="s">
        <v>16</v>
      </c>
    </row>
    <row r="62" ht="12.75" customHeight="1"/>
    <row r="63" ht="12.75" customHeight="1">
      <c r="C63" s="2" t="s">
        <v>41</v>
      </c>
    </row>
    <row r="64" ht="12.75" customHeight="1">
      <c r="C64" s="66">
        <v>45005.0</v>
      </c>
      <c r="D64" s="66">
        <v>45012.0</v>
      </c>
      <c r="E64" s="66">
        <v>45019.0</v>
      </c>
      <c r="F64" s="66">
        <v>45026.0</v>
      </c>
      <c r="G64" s="66">
        <v>45029.0</v>
      </c>
      <c r="H64" s="66">
        <v>45033.0</v>
      </c>
      <c r="I64" s="66">
        <v>45040.0</v>
      </c>
      <c r="J64" s="66">
        <v>45047.0</v>
      </c>
      <c r="K64" s="66">
        <v>45103.0</v>
      </c>
      <c r="L64" s="66">
        <v>45110.0</v>
      </c>
      <c r="M64" s="66">
        <v>45117.0</v>
      </c>
      <c r="N64" s="66">
        <v>45120.0</v>
      </c>
      <c r="O64" s="66"/>
      <c r="P64" s="66">
        <v>45131.0</v>
      </c>
    </row>
    <row r="65" ht="12.75" customHeight="1">
      <c r="B65" s="15" t="s">
        <v>53</v>
      </c>
      <c r="C65" s="55">
        <v>29.0</v>
      </c>
      <c r="D65" s="55">
        <v>29.0</v>
      </c>
      <c r="E65" s="15">
        <v>36.0</v>
      </c>
      <c r="F65" s="55">
        <v>31.0</v>
      </c>
      <c r="G65" s="15">
        <v>31.0</v>
      </c>
      <c r="H65" s="15">
        <v>32.0</v>
      </c>
      <c r="I65" s="15">
        <v>33.0</v>
      </c>
      <c r="J65" s="55">
        <v>34.0</v>
      </c>
      <c r="K65" s="15">
        <v>26.0</v>
      </c>
      <c r="L65" s="15">
        <v>28.0</v>
      </c>
      <c r="M65" s="55">
        <v>29.0</v>
      </c>
      <c r="N65" s="15">
        <v>34.0</v>
      </c>
      <c r="P65" s="15">
        <v>30.0</v>
      </c>
    </row>
    <row r="66" ht="12.75" customHeight="1">
      <c r="C66" s="55">
        <v>12.0</v>
      </c>
      <c r="D66" s="55">
        <v>12.0</v>
      </c>
      <c r="E66" s="15">
        <v>6.0</v>
      </c>
      <c r="F66" s="55">
        <v>10.0</v>
      </c>
      <c r="G66" s="15">
        <v>10.0</v>
      </c>
      <c r="H66" s="15">
        <v>10.0</v>
      </c>
      <c r="I66" s="15">
        <v>10.0</v>
      </c>
      <c r="J66" s="55">
        <v>10.0</v>
      </c>
      <c r="K66" s="15">
        <v>12.0</v>
      </c>
      <c r="L66" s="15">
        <v>10.0</v>
      </c>
      <c r="M66" s="55">
        <v>10.0</v>
      </c>
      <c r="N66" s="15">
        <v>6.0</v>
      </c>
      <c r="P66" s="15">
        <v>8.0</v>
      </c>
    </row>
    <row r="67" ht="12.75" customHeight="1">
      <c r="G67" s="15">
        <v>10.0</v>
      </c>
      <c r="N67" s="15">
        <v>6.0</v>
      </c>
      <c r="P67" s="15">
        <v>10.0</v>
      </c>
    </row>
    <row r="68" ht="12.75" customHeight="1">
      <c r="G68" s="15">
        <v>8.0</v>
      </c>
      <c r="N68" s="15">
        <v>5.0</v>
      </c>
      <c r="P68" s="15">
        <v>9.0</v>
      </c>
    </row>
    <row r="69" ht="12.75" customHeight="1">
      <c r="B69" s="56" t="s">
        <v>49</v>
      </c>
      <c r="C69" s="60"/>
      <c r="D69" s="60"/>
      <c r="E69" s="60">
        <v>6.0</v>
      </c>
      <c r="F69" s="60"/>
      <c r="G69" s="60">
        <v>10.0</v>
      </c>
      <c r="H69" s="60">
        <v>10.0</v>
      </c>
      <c r="I69" s="60">
        <v>10.0</v>
      </c>
      <c r="J69" s="60"/>
      <c r="K69" s="60">
        <v>12.0</v>
      </c>
      <c r="L69" s="60">
        <v>10.0</v>
      </c>
      <c r="M69" s="60"/>
      <c r="N69" s="60">
        <v>6.0</v>
      </c>
      <c r="O69" s="60"/>
      <c r="P69" s="60">
        <v>10.0</v>
      </c>
    </row>
    <row r="70" ht="12.75" customHeight="1">
      <c r="B70" s="60" t="s">
        <v>62</v>
      </c>
      <c r="C70" s="60"/>
      <c r="D70" s="60"/>
      <c r="E70" s="60">
        <v>6.0</v>
      </c>
      <c r="F70" s="60"/>
      <c r="G70" s="60"/>
      <c r="H70" s="60">
        <v>10.0</v>
      </c>
      <c r="I70" s="60">
        <v>10.0</v>
      </c>
      <c r="J70" s="60"/>
      <c r="K70" s="60">
        <v>10.0</v>
      </c>
      <c r="L70" s="60">
        <v>10.0</v>
      </c>
      <c r="M70" s="60"/>
      <c r="N70" s="60"/>
      <c r="O70" s="60"/>
      <c r="P70" s="60">
        <v>9.0</v>
      </c>
    </row>
    <row r="71" ht="12.75" customHeight="1">
      <c r="C71" s="60"/>
      <c r="D71" s="60"/>
      <c r="E71" s="60">
        <v>8.0</v>
      </c>
      <c r="F71" s="60"/>
      <c r="G71" s="60"/>
      <c r="H71" s="60">
        <v>12.0</v>
      </c>
      <c r="I71" s="60">
        <v>12.0</v>
      </c>
      <c r="J71" s="60"/>
      <c r="K71" s="60">
        <v>10.0</v>
      </c>
      <c r="L71" s="60">
        <v>12.0</v>
      </c>
      <c r="M71" s="60"/>
      <c r="N71" s="60"/>
      <c r="O71" s="60"/>
      <c r="P71" s="60">
        <v>8.0</v>
      </c>
    </row>
    <row r="72" ht="12.75" customHeight="1"/>
    <row r="73" ht="12.75" customHeight="1"/>
    <row r="74" ht="12.75" customHeight="1">
      <c r="C74" s="44">
        <f t="shared" ref="C74:N74" si="32">C65+8</f>
        <v>37</v>
      </c>
      <c r="D74" s="44">
        <f t="shared" si="32"/>
        <v>37</v>
      </c>
      <c r="E74" s="44">
        <f t="shared" si="32"/>
        <v>44</v>
      </c>
      <c r="F74" s="44">
        <f t="shared" si="32"/>
        <v>39</v>
      </c>
      <c r="G74" s="44">
        <f t="shared" si="32"/>
        <v>39</v>
      </c>
      <c r="H74" s="44">
        <f t="shared" si="32"/>
        <v>40</v>
      </c>
      <c r="I74" s="44">
        <f t="shared" si="32"/>
        <v>41</v>
      </c>
      <c r="J74" s="44">
        <f t="shared" si="32"/>
        <v>42</v>
      </c>
      <c r="K74" s="44">
        <f t="shared" si="32"/>
        <v>34</v>
      </c>
      <c r="L74" s="44">
        <f t="shared" si="32"/>
        <v>36</v>
      </c>
      <c r="M74" s="44">
        <f t="shared" si="32"/>
        <v>37</v>
      </c>
      <c r="N74" s="44">
        <f t="shared" si="32"/>
        <v>42</v>
      </c>
      <c r="O74" s="44"/>
      <c r="P74" s="44">
        <f>P65+8</f>
        <v>38</v>
      </c>
    </row>
    <row r="75" ht="12.75" customHeight="1">
      <c r="B75" s="65" t="s">
        <v>56</v>
      </c>
      <c r="C75" s="15">
        <v>49.6</v>
      </c>
      <c r="D75" s="15">
        <v>49.6</v>
      </c>
      <c r="E75" s="15">
        <v>51.9</v>
      </c>
      <c r="F75" s="15">
        <v>50.5</v>
      </c>
      <c r="G75" s="15">
        <v>50.5</v>
      </c>
      <c r="H75" s="15">
        <v>51.8</v>
      </c>
      <c r="I75" s="15">
        <v>53.1</v>
      </c>
      <c r="J75" s="15">
        <v>54.4</v>
      </c>
      <c r="K75" s="15">
        <v>45.6</v>
      </c>
      <c r="L75" s="15">
        <v>46.7</v>
      </c>
      <c r="M75" s="15">
        <v>48.0</v>
      </c>
      <c r="N75" s="15">
        <v>49.5</v>
      </c>
      <c r="P75" s="15">
        <v>49.2</v>
      </c>
    </row>
    <row r="76" ht="12.75" customHeight="1">
      <c r="B76" s="65" t="s">
        <v>57</v>
      </c>
      <c r="C76" s="15">
        <v>49.6</v>
      </c>
      <c r="D76" s="15">
        <v>49.6</v>
      </c>
      <c r="E76" s="15">
        <v>51.9</v>
      </c>
      <c r="F76" s="15">
        <v>50.5</v>
      </c>
      <c r="G76" s="15">
        <v>48.2</v>
      </c>
      <c r="H76" s="15">
        <v>51.8</v>
      </c>
      <c r="I76" s="15">
        <v>53.1</v>
      </c>
      <c r="J76" s="15">
        <v>54.4</v>
      </c>
      <c r="K76" s="15">
        <v>45.6</v>
      </c>
      <c r="L76" s="15">
        <v>46.7</v>
      </c>
      <c r="M76" s="15">
        <v>48.0</v>
      </c>
      <c r="N76" s="15">
        <v>48.3</v>
      </c>
      <c r="P76" s="15">
        <v>47.0</v>
      </c>
    </row>
    <row r="77" ht="12.75" customHeight="1">
      <c r="B77" s="65" t="s">
        <v>58</v>
      </c>
      <c r="C77" s="15">
        <v>49.6</v>
      </c>
      <c r="D77" s="15">
        <v>49.6</v>
      </c>
      <c r="E77" s="15">
        <v>54.4</v>
      </c>
      <c r="F77" s="15">
        <v>50.5</v>
      </c>
      <c r="G77" s="15">
        <v>50.5</v>
      </c>
      <c r="H77" s="15">
        <v>53.6</v>
      </c>
      <c r="I77" s="15">
        <v>55.0</v>
      </c>
      <c r="J77" s="15">
        <v>54.4</v>
      </c>
      <c r="K77" s="15">
        <v>45.6</v>
      </c>
      <c r="L77" s="15">
        <v>48.3</v>
      </c>
      <c r="M77" s="15">
        <v>48.0</v>
      </c>
      <c r="N77" s="15">
        <v>49.5</v>
      </c>
      <c r="P77" s="15">
        <v>49.2</v>
      </c>
    </row>
    <row r="78" ht="12.75" customHeight="1">
      <c r="B78" s="65" t="s">
        <v>59</v>
      </c>
      <c r="C78" s="15">
        <v>49.6</v>
      </c>
      <c r="D78" s="15">
        <v>49.6</v>
      </c>
      <c r="E78" s="15">
        <v>51.9</v>
      </c>
      <c r="F78" s="15">
        <v>50.5</v>
      </c>
      <c r="G78" s="15">
        <v>50.5</v>
      </c>
      <c r="H78" s="15">
        <v>51.8</v>
      </c>
      <c r="I78" s="15">
        <v>53.1</v>
      </c>
      <c r="J78" s="15">
        <v>54.4</v>
      </c>
      <c r="K78" s="15">
        <v>44.1</v>
      </c>
      <c r="L78" s="15">
        <v>46.7</v>
      </c>
      <c r="M78" s="15">
        <v>48.0</v>
      </c>
      <c r="N78" s="15">
        <v>49.5</v>
      </c>
      <c r="P78" s="15">
        <v>47.0</v>
      </c>
    </row>
    <row r="79" ht="12.75" customHeight="1"/>
    <row r="80" ht="12.75" customHeight="1">
      <c r="B80" s="15" t="s">
        <v>16</v>
      </c>
    </row>
    <row r="81" ht="12.75" customHeight="1"/>
    <row r="82" ht="12.75" customHeight="1"/>
    <row r="83" ht="12.75" customHeight="1">
      <c r="C83" s="2" t="s">
        <v>42</v>
      </c>
    </row>
    <row r="84" ht="12.75" customHeight="1">
      <c r="C84" s="66">
        <v>45141.0</v>
      </c>
      <c r="D84" s="66">
        <v>45148.0</v>
      </c>
      <c r="E84" s="66">
        <v>45202.0</v>
      </c>
      <c r="F84" s="66">
        <v>45204.0</v>
      </c>
      <c r="G84" s="66">
        <v>45206.0</v>
      </c>
      <c r="H84" s="66">
        <v>45208.0</v>
      </c>
      <c r="I84" s="66">
        <v>45210.0</v>
      </c>
      <c r="J84" s="66">
        <v>45212.0</v>
      </c>
      <c r="K84" s="66">
        <v>45216.0</v>
      </c>
      <c r="L84" s="66">
        <v>45218.0</v>
      </c>
      <c r="M84" s="66">
        <v>45220.0</v>
      </c>
      <c r="N84" s="66">
        <v>45222.0</v>
      </c>
      <c r="O84" s="66"/>
      <c r="P84" s="66">
        <v>45224.0</v>
      </c>
    </row>
    <row r="85" ht="12.75" customHeight="1">
      <c r="B85" s="15" t="s">
        <v>53</v>
      </c>
      <c r="C85" s="15">
        <v>30.0</v>
      </c>
      <c r="D85" s="55">
        <v>26.0</v>
      </c>
      <c r="E85" s="15">
        <v>20.0</v>
      </c>
      <c r="F85" s="15">
        <v>24.0</v>
      </c>
      <c r="G85" s="15">
        <v>26.0</v>
      </c>
      <c r="H85" s="15">
        <v>26.0</v>
      </c>
      <c r="I85" s="55">
        <v>27.0</v>
      </c>
      <c r="J85" s="15">
        <v>28.0</v>
      </c>
      <c r="K85" s="15">
        <v>29.0</v>
      </c>
      <c r="L85" s="55">
        <v>30.0</v>
      </c>
      <c r="M85" s="55">
        <v>31.0</v>
      </c>
      <c r="N85" s="56">
        <v>36.0</v>
      </c>
      <c r="O85" s="56"/>
      <c r="P85" s="15">
        <v>33.0</v>
      </c>
    </row>
    <row r="86" ht="12.75" customHeight="1">
      <c r="C86" s="15">
        <v>10.0</v>
      </c>
      <c r="D86" s="55">
        <v>12.0</v>
      </c>
      <c r="E86" s="15">
        <v>15.0</v>
      </c>
      <c r="F86" s="15">
        <v>12.0</v>
      </c>
      <c r="G86" s="15">
        <v>10.0</v>
      </c>
      <c r="H86" s="15">
        <v>10.0</v>
      </c>
      <c r="I86" s="55">
        <v>10.0</v>
      </c>
      <c r="J86" s="15">
        <v>10.0</v>
      </c>
      <c r="K86" s="15">
        <v>10.0</v>
      </c>
      <c r="L86" s="55">
        <v>10.0</v>
      </c>
      <c r="M86" s="55">
        <v>10.0</v>
      </c>
      <c r="N86" s="15" t="s">
        <v>10</v>
      </c>
      <c r="P86" s="15">
        <v>10.0</v>
      </c>
    </row>
    <row r="87" ht="12.75" customHeight="1">
      <c r="C87" s="15">
        <v>10.0</v>
      </c>
      <c r="P87" s="15">
        <v>9.0</v>
      </c>
    </row>
    <row r="88" ht="12.75" customHeight="1">
      <c r="C88" s="15">
        <v>8.0</v>
      </c>
      <c r="P88" s="15">
        <v>9.0</v>
      </c>
    </row>
    <row r="89" ht="12.75" customHeight="1">
      <c r="B89" s="56" t="s">
        <v>49</v>
      </c>
      <c r="C89" s="60">
        <v>10.0</v>
      </c>
      <c r="D89" s="60"/>
      <c r="E89" s="60">
        <v>12.0</v>
      </c>
      <c r="F89" s="60">
        <v>10.0</v>
      </c>
      <c r="G89" s="60">
        <v>10.0</v>
      </c>
      <c r="H89" s="60">
        <v>10.0</v>
      </c>
      <c r="I89" s="60"/>
      <c r="J89" s="60">
        <v>10.0</v>
      </c>
      <c r="K89" s="60">
        <v>10.0</v>
      </c>
      <c r="L89" s="60"/>
      <c r="M89" s="60"/>
      <c r="N89" s="56">
        <v>8.0</v>
      </c>
      <c r="O89" s="56"/>
      <c r="P89" s="60">
        <v>10.0</v>
      </c>
    </row>
    <row r="90" ht="12.75" customHeight="1">
      <c r="B90" s="60" t="s">
        <v>62</v>
      </c>
      <c r="C90" s="60">
        <v>9.0</v>
      </c>
      <c r="D90" s="60"/>
      <c r="E90" s="60"/>
      <c r="F90" s="60"/>
      <c r="G90" s="60">
        <v>9.0</v>
      </c>
      <c r="H90" s="60">
        <v>10.0</v>
      </c>
      <c r="I90" s="60"/>
      <c r="J90" s="60">
        <v>10.0</v>
      </c>
      <c r="K90" s="60">
        <v>10.0</v>
      </c>
      <c r="L90" s="60"/>
      <c r="M90" s="60"/>
      <c r="N90" s="56">
        <v>8.0</v>
      </c>
      <c r="O90" s="56"/>
      <c r="P90" s="60"/>
    </row>
    <row r="91" ht="12.75" customHeight="1">
      <c r="C91" s="60">
        <v>8.0</v>
      </c>
      <c r="D91" s="60"/>
      <c r="E91" s="60"/>
      <c r="F91" s="60"/>
      <c r="G91" s="60">
        <v>9.0</v>
      </c>
      <c r="H91" s="60">
        <v>12.0</v>
      </c>
      <c r="I91" s="60"/>
      <c r="J91" s="60">
        <v>12.0</v>
      </c>
      <c r="K91" s="60">
        <v>12.0</v>
      </c>
      <c r="L91" s="60"/>
      <c r="M91" s="60"/>
      <c r="N91" s="56">
        <v>10.0</v>
      </c>
      <c r="O91" s="56"/>
      <c r="P91" s="60"/>
    </row>
    <row r="92" ht="12.75" customHeight="1"/>
    <row r="93" ht="12.75" customHeight="1"/>
    <row r="94" ht="12.75" customHeight="1">
      <c r="C94" s="44">
        <f t="shared" ref="C94:N94" si="33">C85+8</f>
        <v>38</v>
      </c>
      <c r="D94" s="44">
        <f t="shared" si="33"/>
        <v>34</v>
      </c>
      <c r="E94" s="44">
        <f t="shared" si="33"/>
        <v>28</v>
      </c>
      <c r="F94" s="44">
        <f t="shared" si="33"/>
        <v>32</v>
      </c>
      <c r="G94" s="44">
        <f t="shared" si="33"/>
        <v>34</v>
      </c>
      <c r="H94" s="44">
        <f t="shared" si="33"/>
        <v>34</v>
      </c>
      <c r="I94" s="44">
        <f t="shared" si="33"/>
        <v>35</v>
      </c>
      <c r="J94" s="44">
        <f t="shared" si="33"/>
        <v>36</v>
      </c>
      <c r="K94" s="44">
        <f t="shared" si="33"/>
        <v>37</v>
      </c>
      <c r="L94" s="44">
        <f t="shared" si="33"/>
        <v>38</v>
      </c>
      <c r="M94" s="44">
        <f t="shared" si="33"/>
        <v>39</v>
      </c>
      <c r="N94" s="44">
        <f t="shared" si="33"/>
        <v>44</v>
      </c>
      <c r="O94" s="44"/>
      <c r="P94" s="44">
        <f>P85+8</f>
        <v>41</v>
      </c>
    </row>
    <row r="95" ht="12.75" customHeight="1">
      <c r="B95" s="65" t="s">
        <v>56</v>
      </c>
      <c r="C95" s="15">
        <v>49.2</v>
      </c>
      <c r="D95" s="15">
        <v>45.6</v>
      </c>
      <c r="E95" s="15">
        <v>39.3</v>
      </c>
      <c r="F95" s="15">
        <v>42.9</v>
      </c>
      <c r="G95" s="15">
        <v>44.1</v>
      </c>
      <c r="H95" s="15">
        <v>44.1</v>
      </c>
      <c r="I95" s="15">
        <v>45.4</v>
      </c>
      <c r="J95" s="15">
        <v>46.7</v>
      </c>
      <c r="K95" s="15">
        <v>48.0</v>
      </c>
      <c r="L95" s="15">
        <v>49.2</v>
      </c>
      <c r="M95" s="15">
        <v>50.5</v>
      </c>
      <c r="N95" s="15">
        <v>54.4</v>
      </c>
      <c r="P95" s="15">
        <v>53.1</v>
      </c>
    </row>
    <row r="96" ht="12.75" customHeight="1">
      <c r="B96" s="65" t="s">
        <v>57</v>
      </c>
      <c r="C96" s="15">
        <v>47.0</v>
      </c>
      <c r="D96" s="15">
        <v>45.6</v>
      </c>
      <c r="E96" s="15">
        <v>39.3</v>
      </c>
      <c r="F96" s="15">
        <v>42.9</v>
      </c>
      <c r="G96" s="15">
        <v>44.1</v>
      </c>
      <c r="H96" s="15">
        <v>44.1</v>
      </c>
      <c r="I96" s="15">
        <v>45.4</v>
      </c>
      <c r="J96" s="15">
        <v>46.7</v>
      </c>
      <c r="K96" s="15">
        <v>48.0</v>
      </c>
      <c r="L96" s="15">
        <v>49.2</v>
      </c>
      <c r="M96" s="15">
        <v>50.5</v>
      </c>
      <c r="N96" s="15">
        <v>54.4</v>
      </c>
      <c r="P96" s="15">
        <v>51.9</v>
      </c>
    </row>
    <row r="97" ht="12.75" customHeight="1">
      <c r="B97" s="65" t="s">
        <v>58</v>
      </c>
      <c r="C97" s="15">
        <v>49.2</v>
      </c>
      <c r="D97" s="15">
        <v>45.6</v>
      </c>
      <c r="E97" s="15">
        <v>37.5</v>
      </c>
      <c r="F97" s="15">
        <v>41.5</v>
      </c>
      <c r="G97" s="15">
        <v>44.1</v>
      </c>
      <c r="H97" s="15">
        <v>47.0</v>
      </c>
      <c r="I97" s="15">
        <v>45.4</v>
      </c>
      <c r="J97" s="15">
        <v>48.3</v>
      </c>
      <c r="K97" s="15">
        <v>49.6</v>
      </c>
      <c r="L97" s="15">
        <v>49.2</v>
      </c>
      <c r="M97" s="15">
        <v>50.5</v>
      </c>
      <c r="N97" s="15">
        <v>57.0</v>
      </c>
      <c r="P97" s="15">
        <v>53.1</v>
      </c>
    </row>
    <row r="98" ht="12.75" customHeight="1">
      <c r="B98" s="65" t="s">
        <v>59</v>
      </c>
      <c r="C98" s="15">
        <v>47.0</v>
      </c>
      <c r="D98" s="15">
        <v>45.6</v>
      </c>
      <c r="E98" s="15">
        <v>37.5</v>
      </c>
      <c r="F98" s="15">
        <v>41.5</v>
      </c>
      <c r="G98" s="15">
        <v>43.0</v>
      </c>
      <c r="H98" s="15">
        <v>44.1</v>
      </c>
      <c r="I98" s="15">
        <v>45.4</v>
      </c>
      <c r="J98" s="15">
        <v>46.7</v>
      </c>
      <c r="K98" s="15">
        <v>48.0</v>
      </c>
      <c r="L98" s="15">
        <v>49.2</v>
      </c>
      <c r="M98" s="15">
        <v>50.5</v>
      </c>
      <c r="N98" s="15">
        <v>54.4</v>
      </c>
      <c r="P98" s="15">
        <v>53.1</v>
      </c>
    </row>
    <row r="99" ht="12.75" customHeight="1"/>
    <row r="100" ht="12.75" customHeight="1">
      <c r="B100" s="15" t="s">
        <v>16</v>
      </c>
    </row>
    <row r="101" ht="12.75" customHeight="1"/>
    <row r="102" ht="12.75" customHeight="1"/>
    <row r="103" ht="12.75" customHeight="1">
      <c r="C103" s="2" t="s">
        <v>43</v>
      </c>
    </row>
    <row r="104" ht="12.75" customHeight="1">
      <c r="C104" s="66">
        <v>45226.0</v>
      </c>
      <c r="D104" s="66">
        <v>45228.0</v>
      </c>
      <c r="E104" s="66">
        <v>45230.0</v>
      </c>
      <c r="F104" s="66">
        <v>45234.0</v>
      </c>
      <c r="G104" s="66">
        <v>45236.0</v>
      </c>
      <c r="H104" s="66">
        <v>45244.0</v>
      </c>
      <c r="I104" s="66">
        <v>45254.0</v>
      </c>
      <c r="J104" s="66">
        <v>45259.0</v>
      </c>
      <c r="K104" s="66">
        <v>45264.0</v>
      </c>
      <c r="L104" s="66">
        <v>45271.0</v>
      </c>
      <c r="M104" s="66">
        <v>45278.0</v>
      </c>
      <c r="N104" s="66">
        <v>45285.0</v>
      </c>
      <c r="O104" s="66"/>
      <c r="P104" s="66">
        <v>45291.0</v>
      </c>
    </row>
    <row r="105" ht="12.75" customHeight="1">
      <c r="B105" s="15" t="s">
        <v>53</v>
      </c>
      <c r="C105" s="15">
        <v>33.0</v>
      </c>
      <c r="D105" s="15">
        <v>38.0</v>
      </c>
      <c r="E105" s="15">
        <v>34.0</v>
      </c>
      <c r="F105" s="15">
        <v>39.0</v>
      </c>
      <c r="G105" s="55">
        <v>35.0</v>
      </c>
      <c r="H105" s="15">
        <v>40.0</v>
      </c>
      <c r="I105" s="55">
        <v>28.0</v>
      </c>
      <c r="J105" s="15">
        <v>33.0</v>
      </c>
      <c r="K105" s="15">
        <v>34.0</v>
      </c>
      <c r="L105" s="15">
        <v>35.0</v>
      </c>
      <c r="M105" s="55">
        <v>36.0</v>
      </c>
      <c r="N105" s="55">
        <v>37.0</v>
      </c>
      <c r="O105" s="55"/>
      <c r="P105" s="15">
        <v>38.0</v>
      </c>
    </row>
    <row r="106" ht="12.75" customHeight="1">
      <c r="C106" s="15">
        <v>10.0</v>
      </c>
      <c r="D106" s="15">
        <v>6.0</v>
      </c>
      <c r="E106" s="15">
        <v>10.0</v>
      </c>
      <c r="F106" s="15">
        <v>6.0</v>
      </c>
      <c r="G106" s="55">
        <v>10.0</v>
      </c>
      <c r="H106" s="15">
        <v>6.0</v>
      </c>
      <c r="I106" s="55">
        <v>15.0</v>
      </c>
      <c r="J106" s="15">
        <v>10.0</v>
      </c>
      <c r="K106" s="15">
        <v>8.0</v>
      </c>
      <c r="L106" s="15">
        <v>10.0</v>
      </c>
      <c r="M106" s="55">
        <v>10.0</v>
      </c>
      <c r="N106" s="57">
        <v>10.0</v>
      </c>
      <c r="O106" s="57"/>
      <c r="P106" s="15">
        <v>10.0</v>
      </c>
    </row>
    <row r="107" ht="12.75" customHeight="1">
      <c r="D107" s="15">
        <v>6.0</v>
      </c>
      <c r="F107" s="15">
        <v>6.0</v>
      </c>
      <c r="H107" s="15">
        <v>6.0</v>
      </c>
      <c r="K107" s="15">
        <v>8.0</v>
      </c>
      <c r="N107" s="54"/>
      <c r="O107" s="54"/>
    </row>
    <row r="108" ht="12.75" customHeight="1">
      <c r="D108" s="15">
        <v>6.0</v>
      </c>
      <c r="F108" s="15">
        <v>6.0</v>
      </c>
      <c r="H108" s="15">
        <v>6.0</v>
      </c>
      <c r="K108" s="15">
        <v>8.0</v>
      </c>
      <c r="N108" s="54"/>
      <c r="O108" s="54"/>
    </row>
    <row r="109" ht="12.75" customHeight="1">
      <c r="B109" s="56" t="s">
        <v>49</v>
      </c>
      <c r="C109" s="60">
        <v>10.0</v>
      </c>
      <c r="D109" s="15">
        <v>6.0</v>
      </c>
      <c r="E109" s="60">
        <v>10.0</v>
      </c>
      <c r="F109" s="15">
        <v>10.0</v>
      </c>
      <c r="G109" s="60"/>
      <c r="H109" s="15">
        <v>10.0</v>
      </c>
      <c r="I109" s="60"/>
      <c r="J109" s="60">
        <v>10.0</v>
      </c>
      <c r="K109" s="15">
        <v>10.0</v>
      </c>
      <c r="L109" s="60">
        <v>10.0</v>
      </c>
      <c r="N109" s="60"/>
      <c r="O109" s="60"/>
      <c r="P109" s="60">
        <v>10.0</v>
      </c>
    </row>
    <row r="110" ht="12.75" customHeight="1">
      <c r="B110" s="60" t="s">
        <v>62</v>
      </c>
      <c r="C110" s="60">
        <v>10.0</v>
      </c>
      <c r="D110" s="15">
        <v>10.0</v>
      </c>
      <c r="E110" s="60">
        <v>10.0</v>
      </c>
      <c r="F110" s="15">
        <v>10.0</v>
      </c>
      <c r="G110" s="60"/>
      <c r="H110" s="15">
        <v>8.0</v>
      </c>
      <c r="I110" s="60"/>
      <c r="J110" s="60">
        <v>10.0</v>
      </c>
      <c r="K110" s="60">
        <v>8.0</v>
      </c>
      <c r="L110" s="60">
        <v>10.0</v>
      </c>
      <c r="N110" s="60"/>
      <c r="O110" s="60"/>
      <c r="P110" s="60">
        <v>10.0</v>
      </c>
    </row>
    <row r="111" ht="12.75" customHeight="1">
      <c r="C111" s="60">
        <v>12.0</v>
      </c>
      <c r="E111" s="60">
        <v>12.0</v>
      </c>
      <c r="G111" s="60"/>
      <c r="I111" s="60"/>
      <c r="J111" s="60">
        <v>12.0</v>
      </c>
      <c r="K111" s="60">
        <v>10.0</v>
      </c>
      <c r="L111" s="60">
        <v>12.0</v>
      </c>
      <c r="N111" s="60"/>
      <c r="O111" s="60"/>
      <c r="P111" s="60">
        <v>12.0</v>
      </c>
    </row>
    <row r="112" ht="12.75" customHeight="1">
      <c r="K112" s="60">
        <v>10.0</v>
      </c>
    </row>
    <row r="113" ht="12.75" customHeight="1">
      <c r="K113" s="60">
        <v>10.0</v>
      </c>
    </row>
    <row r="114" ht="12.75" customHeight="1">
      <c r="K114" s="44"/>
    </row>
    <row r="115" ht="12.75" customHeight="1">
      <c r="C115" s="44">
        <f t="shared" ref="C115:N115" si="34">C105+8</f>
        <v>41</v>
      </c>
      <c r="D115" s="44">
        <f t="shared" si="34"/>
        <v>46</v>
      </c>
      <c r="E115" s="44">
        <f t="shared" si="34"/>
        <v>42</v>
      </c>
      <c r="F115" s="44">
        <f t="shared" si="34"/>
        <v>47</v>
      </c>
      <c r="G115" s="44">
        <f t="shared" si="34"/>
        <v>43</v>
      </c>
      <c r="H115" s="44">
        <f t="shared" si="34"/>
        <v>48</v>
      </c>
      <c r="I115" s="44">
        <f t="shared" si="34"/>
        <v>36</v>
      </c>
      <c r="J115" s="44">
        <f t="shared" si="34"/>
        <v>41</v>
      </c>
      <c r="K115" s="44">
        <f t="shared" si="34"/>
        <v>42</v>
      </c>
      <c r="L115" s="44">
        <f t="shared" si="34"/>
        <v>43</v>
      </c>
      <c r="M115" s="44">
        <f t="shared" si="34"/>
        <v>44</v>
      </c>
      <c r="N115" s="44">
        <f t="shared" si="34"/>
        <v>45</v>
      </c>
      <c r="O115" s="44"/>
      <c r="P115" s="44">
        <f>P105+8</f>
        <v>46</v>
      </c>
    </row>
    <row r="116" ht="12.75" customHeight="1">
      <c r="B116" s="65" t="s">
        <v>56</v>
      </c>
      <c r="C116" s="15">
        <v>53.1</v>
      </c>
      <c r="E116" s="15">
        <v>54.4</v>
      </c>
      <c r="G116" s="15">
        <v>55.7</v>
      </c>
      <c r="I116" s="15">
        <v>50.6</v>
      </c>
      <c r="J116" s="15">
        <v>53.1</v>
      </c>
      <c r="K116" s="15">
        <v>54.4</v>
      </c>
      <c r="L116" s="15">
        <v>55.7</v>
      </c>
      <c r="M116" s="15">
        <v>57.0</v>
      </c>
      <c r="N116" s="15">
        <v>58.3</v>
      </c>
      <c r="P116" s="15">
        <v>59.6</v>
      </c>
    </row>
    <row r="117" ht="12.75" customHeight="1">
      <c r="B117" s="65" t="s">
        <v>57</v>
      </c>
      <c r="C117" s="15">
        <v>53.1</v>
      </c>
      <c r="E117" s="15">
        <v>54.4</v>
      </c>
      <c r="G117" s="15">
        <v>55.7</v>
      </c>
      <c r="I117" s="15">
        <v>50.6</v>
      </c>
      <c r="J117" s="15">
        <v>53.1</v>
      </c>
      <c r="K117" s="15">
        <v>51.9</v>
      </c>
      <c r="L117" s="15">
        <v>55.7</v>
      </c>
      <c r="M117" s="15">
        <v>57.0</v>
      </c>
      <c r="N117" s="15">
        <v>58.3</v>
      </c>
      <c r="P117" s="15">
        <v>59.6</v>
      </c>
    </row>
    <row r="118" ht="12.75" customHeight="1">
      <c r="B118" s="65" t="s">
        <v>58</v>
      </c>
      <c r="C118" s="15">
        <v>55.0</v>
      </c>
      <c r="D118" s="15">
        <v>59.6</v>
      </c>
      <c r="E118" s="15">
        <v>56.3</v>
      </c>
      <c r="F118" s="15">
        <v>60.9</v>
      </c>
      <c r="G118" s="15">
        <v>55.7</v>
      </c>
      <c r="H118" s="15">
        <v>62.2</v>
      </c>
      <c r="I118" s="15">
        <v>50.6</v>
      </c>
      <c r="J118" s="15">
        <v>55.0</v>
      </c>
      <c r="K118" s="15">
        <v>54.4</v>
      </c>
      <c r="L118" s="15">
        <v>57.7</v>
      </c>
      <c r="M118" s="15">
        <v>57.0</v>
      </c>
      <c r="N118" s="15">
        <v>58.3</v>
      </c>
      <c r="P118" s="15">
        <v>61.7</v>
      </c>
    </row>
    <row r="119" ht="12.75" customHeight="1">
      <c r="B119" s="65" t="s">
        <v>59</v>
      </c>
      <c r="C119" s="15">
        <v>53.1</v>
      </c>
      <c r="D119" s="15">
        <v>54.2</v>
      </c>
      <c r="E119" s="15">
        <v>54.4</v>
      </c>
      <c r="F119" s="15">
        <v>55.4</v>
      </c>
      <c r="G119" s="15">
        <v>55.7</v>
      </c>
      <c r="H119" s="15">
        <v>56.6</v>
      </c>
      <c r="I119" s="15">
        <v>50.6</v>
      </c>
      <c r="J119" s="15">
        <v>53.1</v>
      </c>
      <c r="K119" s="15">
        <v>51.9</v>
      </c>
      <c r="L119" s="15">
        <v>55.7</v>
      </c>
      <c r="M119" s="15">
        <v>57.0</v>
      </c>
      <c r="N119" s="15">
        <v>58.3</v>
      </c>
      <c r="P119" s="15">
        <v>59.6</v>
      </c>
    </row>
    <row r="120" ht="12.75" customHeight="1"/>
    <row r="121" ht="12.75" customHeight="1">
      <c r="B121" s="15" t="s">
        <v>16</v>
      </c>
    </row>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13">
    <mergeCell ref="C1:AS1"/>
    <mergeCell ref="C24:Q24"/>
    <mergeCell ref="C44:P44"/>
    <mergeCell ref="C63:P63"/>
    <mergeCell ref="C83:P83"/>
    <mergeCell ref="C103:P103"/>
    <mergeCell ref="AT1:BH1"/>
    <mergeCell ref="BJ1:BX1"/>
    <mergeCell ref="BY1:CL1"/>
    <mergeCell ref="CM1:CZ1"/>
    <mergeCell ref="DA1:DM1"/>
    <mergeCell ref="DN1:DZ1"/>
    <mergeCell ref="EA1:EI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66FF"/>
    <pageSetUpPr/>
  </sheetPr>
  <sheetViews>
    <sheetView workbookViewId="0"/>
  </sheetViews>
  <sheetFormatPr customHeight="1" defaultColWidth="12.63" defaultRowHeight="15.0"/>
  <cols>
    <col customWidth="1" min="1" max="1" width="8.63"/>
    <col customWidth="1" min="2" max="2" width="14.38"/>
    <col customWidth="1" min="3" max="3" width="12.5"/>
    <col customWidth="1" min="4" max="30" width="6.13"/>
    <col customWidth="1" min="31" max="39" width="8.63"/>
  </cols>
  <sheetData>
    <row r="1" ht="12.75" customHeight="1"/>
    <row r="2" ht="12.75" customHeight="1">
      <c r="A2" s="4"/>
      <c r="B2" s="4"/>
      <c r="C2" s="4"/>
      <c r="D2" s="4">
        <v>45373.0</v>
      </c>
      <c r="E2" s="4">
        <v>45380.0</v>
      </c>
      <c r="F2" s="4">
        <v>45387.0</v>
      </c>
      <c r="G2" s="4">
        <v>45394.0</v>
      </c>
      <c r="H2" s="4">
        <v>45401.0</v>
      </c>
      <c r="I2" s="4">
        <v>45408.0</v>
      </c>
      <c r="J2" s="4">
        <v>45415.0</v>
      </c>
      <c r="K2" s="4">
        <v>45422.0</v>
      </c>
      <c r="L2" s="4">
        <v>45429.0</v>
      </c>
      <c r="M2" s="4">
        <v>45436.0</v>
      </c>
      <c r="N2" s="4">
        <v>45443.0</v>
      </c>
      <c r="O2" s="4">
        <v>45450.0</v>
      </c>
      <c r="P2" s="4">
        <v>45457.0</v>
      </c>
      <c r="Q2" s="4">
        <v>45464.0</v>
      </c>
      <c r="R2" s="4">
        <v>45478.0</v>
      </c>
      <c r="S2" s="4">
        <v>45485.0</v>
      </c>
      <c r="T2" s="4">
        <v>45506.0</v>
      </c>
      <c r="U2" s="4">
        <v>45513.0</v>
      </c>
      <c r="V2" s="4">
        <v>45520.0</v>
      </c>
      <c r="W2" s="4">
        <v>45527.0</v>
      </c>
      <c r="X2" s="4">
        <v>45534.0</v>
      </c>
      <c r="Y2" s="4">
        <v>45541.0</v>
      </c>
      <c r="Z2" s="4">
        <v>45555.0</v>
      </c>
      <c r="AA2" s="4">
        <v>45562.0</v>
      </c>
      <c r="AB2" s="4">
        <v>45569.0</v>
      </c>
      <c r="AC2" s="4">
        <v>45576.0</v>
      </c>
      <c r="AD2" s="4">
        <v>45583.0</v>
      </c>
      <c r="AE2" s="4">
        <v>45590.0</v>
      </c>
      <c r="AF2" s="4"/>
      <c r="AG2" s="4"/>
      <c r="AH2" s="4"/>
      <c r="AI2" s="4"/>
      <c r="AJ2" s="4"/>
      <c r="AK2" s="4"/>
      <c r="AL2" s="4"/>
      <c r="AM2" s="4"/>
    </row>
    <row r="3" ht="12.75" customHeight="1">
      <c r="A3" s="4"/>
      <c r="B3" s="4"/>
      <c r="C3" s="4"/>
      <c r="D3" s="40">
        <v>68.8</v>
      </c>
      <c r="E3" s="15">
        <v>69.2</v>
      </c>
      <c r="F3" s="15">
        <v>68.6</v>
      </c>
      <c r="G3" s="15">
        <v>69.1</v>
      </c>
      <c r="H3" s="15">
        <v>68.7</v>
      </c>
      <c r="I3" s="15">
        <v>68.4</v>
      </c>
      <c r="J3" s="15">
        <v>67.9</v>
      </c>
      <c r="K3" s="15">
        <v>68.1</v>
      </c>
      <c r="L3" s="15">
        <v>67.7</v>
      </c>
      <c r="M3" s="15">
        <v>68.5</v>
      </c>
      <c r="N3" s="15">
        <v>67.1</v>
      </c>
      <c r="O3" s="15">
        <v>67.6</v>
      </c>
      <c r="P3" s="15">
        <v>66.3</v>
      </c>
      <c r="Q3" s="15">
        <v>66.3</v>
      </c>
      <c r="R3" s="15">
        <v>65.5</v>
      </c>
      <c r="S3" s="15">
        <v>66.0</v>
      </c>
      <c r="T3" s="15">
        <v>64.5</v>
      </c>
      <c r="U3" s="15">
        <v>65.3</v>
      </c>
      <c r="V3" s="15">
        <v>64.6</v>
      </c>
      <c r="W3" s="15">
        <v>64.6</v>
      </c>
      <c r="X3" s="15">
        <v>64.7</v>
      </c>
      <c r="Y3" s="15">
        <v>65.0</v>
      </c>
      <c r="Z3" s="67">
        <v>65.9</v>
      </c>
      <c r="AA3" s="67">
        <v>65.7</v>
      </c>
      <c r="AB3" s="67">
        <v>64.8</v>
      </c>
      <c r="AC3" s="67">
        <v>64.1</v>
      </c>
      <c r="AD3" s="67">
        <v>64.7</v>
      </c>
      <c r="AE3" s="67">
        <v>64.5</v>
      </c>
      <c r="AF3" s="4"/>
      <c r="AG3" s="4"/>
      <c r="AH3" s="4"/>
      <c r="AI3" s="4"/>
      <c r="AJ3" s="4"/>
      <c r="AK3" s="4"/>
      <c r="AL3" s="4"/>
      <c r="AM3" s="4"/>
    </row>
    <row r="4" ht="12.75" customHeight="1">
      <c r="A4" s="15" t="s">
        <v>26</v>
      </c>
      <c r="B4" s="68">
        <v>55.0</v>
      </c>
      <c r="C4" s="69" t="s">
        <v>63</v>
      </c>
      <c r="D4" s="69">
        <v>35.0</v>
      </c>
      <c r="E4" s="69">
        <v>35.0</v>
      </c>
      <c r="F4" s="69">
        <v>35.0</v>
      </c>
      <c r="G4" s="69">
        <v>35.0</v>
      </c>
      <c r="H4" s="69">
        <v>35.0</v>
      </c>
      <c r="I4" s="69">
        <v>35.0</v>
      </c>
      <c r="J4" s="69">
        <v>35.0</v>
      </c>
      <c r="K4" s="69">
        <v>36.0</v>
      </c>
      <c r="L4" s="69">
        <v>37.0</v>
      </c>
      <c r="M4" s="69">
        <v>37.0</v>
      </c>
      <c r="N4" s="69">
        <v>35.0</v>
      </c>
      <c r="O4" s="69">
        <v>35.0</v>
      </c>
      <c r="P4" s="69">
        <v>35.0</v>
      </c>
      <c r="Q4" s="69">
        <v>35.0</v>
      </c>
      <c r="R4" s="69">
        <v>30.0</v>
      </c>
      <c r="S4" s="69">
        <v>36.0</v>
      </c>
      <c r="T4" s="69">
        <v>37.0</v>
      </c>
      <c r="U4" s="69">
        <v>38.0</v>
      </c>
      <c r="V4" s="69">
        <v>39.0</v>
      </c>
      <c r="W4" s="69">
        <v>37.0</v>
      </c>
      <c r="X4" s="69">
        <v>37.0</v>
      </c>
      <c r="Y4" s="69">
        <v>37.0</v>
      </c>
      <c r="Z4" s="69">
        <v>35.0</v>
      </c>
      <c r="AA4" s="69">
        <v>36.0</v>
      </c>
      <c r="AB4" s="69">
        <v>37.0</v>
      </c>
      <c r="AC4" s="69">
        <v>38.0</v>
      </c>
      <c r="AD4" s="69">
        <v>39.0</v>
      </c>
      <c r="AE4" s="56"/>
      <c r="AF4" s="56"/>
      <c r="AG4" s="56"/>
      <c r="AH4" s="56"/>
      <c r="AI4" s="56"/>
      <c r="AJ4" s="56"/>
      <c r="AK4" s="56"/>
      <c r="AL4" s="56"/>
      <c r="AM4" s="56"/>
    </row>
    <row r="5" ht="12.75" customHeight="1">
      <c r="A5" s="15" t="s">
        <v>37</v>
      </c>
      <c r="B5" s="68">
        <v>3.0</v>
      </c>
      <c r="C5" s="70"/>
      <c r="D5" s="70">
        <v>10.0</v>
      </c>
      <c r="E5" s="70">
        <v>10.0</v>
      </c>
      <c r="F5" s="70">
        <v>10.0</v>
      </c>
      <c r="G5" s="70">
        <v>10.0</v>
      </c>
      <c r="H5" s="70">
        <v>10.0</v>
      </c>
      <c r="I5" s="70">
        <v>10.0</v>
      </c>
      <c r="J5" s="70">
        <v>10.0</v>
      </c>
      <c r="K5" s="70">
        <v>10.0</v>
      </c>
      <c r="L5" s="70">
        <v>8.0</v>
      </c>
      <c r="M5" s="70">
        <v>8.0</v>
      </c>
      <c r="N5" s="70">
        <v>10.0</v>
      </c>
      <c r="O5" s="70">
        <v>8.0</v>
      </c>
      <c r="P5" s="70">
        <v>8.0</v>
      </c>
      <c r="Q5" s="70">
        <v>8.0</v>
      </c>
      <c r="R5" s="70">
        <v>10.0</v>
      </c>
      <c r="S5" s="70">
        <v>8.0</v>
      </c>
      <c r="T5" s="70">
        <v>8.0</v>
      </c>
      <c r="U5" s="70">
        <v>8.0</v>
      </c>
      <c r="V5" s="70">
        <v>6.0</v>
      </c>
      <c r="W5" s="70">
        <v>10.0</v>
      </c>
      <c r="X5" s="70">
        <v>10.0</v>
      </c>
      <c r="Y5" s="70">
        <v>8.0</v>
      </c>
      <c r="Z5" s="70">
        <v>10.0</v>
      </c>
      <c r="AA5" s="70">
        <v>10.0</v>
      </c>
      <c r="AB5" s="70">
        <v>10.0</v>
      </c>
      <c r="AC5" s="70">
        <v>10.0</v>
      </c>
      <c r="AD5" s="70">
        <v>10.0</v>
      </c>
    </row>
    <row r="6" ht="12.75" customHeight="1">
      <c r="A6" s="15" t="s">
        <v>36</v>
      </c>
      <c r="B6" s="43">
        <f>ROUND(IF(B5&lt;10,AVERAGE(B4/(1.0278-0.0278*B5),B4*B5^0.1),AVERAGE(B4*(1+0.0333*B5),B4*B5^0.1)),1)</f>
        <v>59.8</v>
      </c>
      <c r="C6" s="70"/>
      <c r="D6" s="70">
        <v>10.0</v>
      </c>
      <c r="E6" s="70">
        <v>10.0</v>
      </c>
      <c r="F6" s="70">
        <v>10.0</v>
      </c>
      <c r="G6" s="70">
        <v>10.0</v>
      </c>
      <c r="H6" s="70">
        <v>10.0</v>
      </c>
      <c r="I6" s="70">
        <v>10.0</v>
      </c>
      <c r="J6" s="70">
        <v>10.0</v>
      </c>
      <c r="K6" s="70">
        <v>10.0</v>
      </c>
      <c r="L6" s="70">
        <v>8.0</v>
      </c>
      <c r="M6" s="70">
        <v>8.0</v>
      </c>
      <c r="N6" s="70">
        <v>10.0</v>
      </c>
      <c r="O6" s="70">
        <v>8.0</v>
      </c>
      <c r="P6" s="70">
        <v>8.0</v>
      </c>
      <c r="Q6" s="70">
        <v>8.0</v>
      </c>
      <c r="R6" s="70">
        <v>10.0</v>
      </c>
      <c r="S6" s="70">
        <v>8.0</v>
      </c>
      <c r="T6" s="70">
        <v>8.0</v>
      </c>
      <c r="U6" s="70">
        <v>8.0</v>
      </c>
      <c r="V6" s="70">
        <v>6.0</v>
      </c>
      <c r="W6" s="70">
        <v>9.0</v>
      </c>
      <c r="X6" s="70">
        <v>9.0</v>
      </c>
      <c r="Y6" s="70">
        <v>8.0</v>
      </c>
      <c r="Z6" s="70">
        <v>10.0</v>
      </c>
      <c r="AA6" s="70">
        <v>10.0</v>
      </c>
      <c r="AB6" s="70">
        <v>10.0</v>
      </c>
      <c r="AC6" s="70">
        <v>10.0</v>
      </c>
      <c r="AD6" s="70">
        <v>10.0</v>
      </c>
    </row>
    <row r="7" ht="12.75" customHeight="1">
      <c r="C7" s="70"/>
      <c r="D7" s="70">
        <v>10.0</v>
      </c>
      <c r="E7" s="70">
        <v>10.0</v>
      </c>
      <c r="F7" s="70">
        <v>10.0</v>
      </c>
      <c r="G7" s="70">
        <v>10.0</v>
      </c>
      <c r="H7" s="70">
        <v>10.0</v>
      </c>
      <c r="I7" s="70">
        <v>10.0</v>
      </c>
      <c r="J7" s="70">
        <v>10.0</v>
      </c>
      <c r="K7" s="70">
        <v>10.0</v>
      </c>
      <c r="L7" s="70">
        <v>8.0</v>
      </c>
      <c r="M7" s="70">
        <v>8.0</v>
      </c>
      <c r="N7" s="70">
        <v>10.0</v>
      </c>
      <c r="O7" s="70">
        <v>8.0</v>
      </c>
      <c r="P7" s="70">
        <v>8.0</v>
      </c>
      <c r="Q7" s="70">
        <v>8.0</v>
      </c>
      <c r="R7" s="70">
        <v>10.0</v>
      </c>
      <c r="S7" s="70">
        <v>8.0</v>
      </c>
      <c r="T7" s="70">
        <v>8.0</v>
      </c>
      <c r="U7" s="70">
        <v>8.0</v>
      </c>
      <c r="V7" s="70">
        <v>6.0</v>
      </c>
      <c r="W7" s="70">
        <v>9.0</v>
      </c>
      <c r="X7" s="70">
        <v>8.0</v>
      </c>
      <c r="Y7" s="70">
        <v>6.0</v>
      </c>
      <c r="Z7" s="70">
        <v>10.0</v>
      </c>
      <c r="AA7" s="70">
        <v>12.0</v>
      </c>
      <c r="AB7" s="70">
        <v>12.0</v>
      </c>
      <c r="AC7" s="70">
        <v>10.0</v>
      </c>
      <c r="AD7" s="71">
        <v>10.0</v>
      </c>
    </row>
    <row r="8" ht="12.75" customHeight="1">
      <c r="A8" s="12"/>
      <c r="B8" s="12"/>
      <c r="C8" s="69" t="s">
        <v>64</v>
      </c>
      <c r="D8" s="69"/>
      <c r="E8" s="69"/>
      <c r="F8" s="69"/>
      <c r="G8" s="69"/>
      <c r="H8" s="69"/>
      <c r="I8" s="69"/>
      <c r="J8" s="69"/>
      <c r="K8" s="69"/>
      <c r="L8" s="69"/>
      <c r="M8" s="69"/>
      <c r="N8" s="69"/>
      <c r="O8" s="69"/>
      <c r="P8" s="69"/>
      <c r="Q8" s="69"/>
      <c r="R8" s="69"/>
      <c r="S8" s="69"/>
      <c r="T8" s="69"/>
      <c r="U8" s="69"/>
      <c r="V8" s="69"/>
      <c r="W8" s="69"/>
      <c r="X8" s="69">
        <v>20.0</v>
      </c>
      <c r="Y8" s="69">
        <v>20.5</v>
      </c>
      <c r="Z8" s="69">
        <v>21.0</v>
      </c>
      <c r="AA8" s="69">
        <v>21.5</v>
      </c>
      <c r="AB8" s="69">
        <v>22.0</v>
      </c>
      <c r="AC8" s="69">
        <v>22.5</v>
      </c>
      <c r="AD8" s="69">
        <v>23.0</v>
      </c>
      <c r="AE8" s="56"/>
      <c r="AF8" s="56"/>
      <c r="AG8" s="56"/>
      <c r="AH8" s="56"/>
      <c r="AI8" s="56"/>
      <c r="AJ8" s="56"/>
      <c r="AK8" s="56"/>
      <c r="AL8" s="56"/>
      <c r="AM8" s="56"/>
    </row>
    <row r="9" ht="12.75" customHeight="1">
      <c r="C9" s="70"/>
      <c r="D9" s="70"/>
      <c r="E9" s="70"/>
      <c r="F9" s="70"/>
      <c r="G9" s="70"/>
      <c r="H9" s="70"/>
      <c r="I9" s="70"/>
      <c r="J9" s="70"/>
      <c r="K9" s="70"/>
      <c r="L9" s="70"/>
      <c r="M9" s="70"/>
      <c r="N9" s="70"/>
      <c r="O9" s="70"/>
      <c r="P9" s="70"/>
      <c r="Q9" s="70"/>
      <c r="R9" s="70"/>
      <c r="S9" s="70"/>
      <c r="T9" s="70"/>
      <c r="U9" s="70"/>
      <c r="V9" s="70"/>
      <c r="W9" s="70"/>
      <c r="X9" s="70">
        <v>8.0</v>
      </c>
      <c r="Y9" s="70">
        <v>8.0</v>
      </c>
      <c r="Z9" s="70">
        <v>8.0</v>
      </c>
      <c r="AA9" s="70">
        <v>8.0</v>
      </c>
      <c r="AB9" s="70">
        <v>10.0</v>
      </c>
      <c r="AC9" s="70">
        <v>10.0</v>
      </c>
      <c r="AD9" s="70">
        <v>10.0</v>
      </c>
    </row>
    <row r="10" ht="12.75" customHeight="1">
      <c r="C10" s="70"/>
      <c r="D10" s="70"/>
      <c r="E10" s="70"/>
      <c r="F10" s="70"/>
      <c r="G10" s="70"/>
      <c r="H10" s="70"/>
      <c r="I10" s="70"/>
      <c r="J10" s="70"/>
      <c r="K10" s="70"/>
      <c r="L10" s="70"/>
      <c r="M10" s="70"/>
      <c r="N10" s="70"/>
      <c r="O10" s="70"/>
      <c r="P10" s="70"/>
      <c r="Q10" s="70"/>
      <c r="R10" s="70"/>
      <c r="S10" s="70"/>
      <c r="T10" s="70"/>
      <c r="U10" s="70"/>
      <c r="V10" s="70"/>
      <c r="W10" s="70"/>
      <c r="X10" s="70">
        <v>8.0</v>
      </c>
      <c r="Y10" s="70">
        <v>8.0</v>
      </c>
      <c r="Z10" s="70">
        <v>8.0</v>
      </c>
      <c r="AA10" s="70">
        <v>8.0</v>
      </c>
      <c r="AB10" s="70">
        <v>10.0</v>
      </c>
      <c r="AC10" s="70">
        <v>9.0</v>
      </c>
      <c r="AD10" s="70">
        <v>9.0</v>
      </c>
    </row>
    <row r="11" ht="12.75" customHeight="1">
      <c r="C11" s="70"/>
      <c r="D11" s="70"/>
      <c r="E11" s="70"/>
      <c r="F11" s="70"/>
      <c r="G11" s="70"/>
      <c r="H11" s="70"/>
      <c r="I11" s="70"/>
      <c r="J11" s="70"/>
      <c r="K11" s="70"/>
      <c r="L11" s="70"/>
      <c r="M11" s="70"/>
      <c r="N11" s="70"/>
      <c r="O11" s="70"/>
      <c r="P11" s="70"/>
      <c r="Q11" s="70"/>
      <c r="R11" s="70"/>
      <c r="S11" s="70"/>
      <c r="T11" s="70"/>
      <c r="U11" s="70"/>
      <c r="V11" s="70"/>
      <c r="W11" s="70"/>
      <c r="X11" s="70">
        <v>8.0</v>
      </c>
      <c r="Y11" s="70">
        <v>8.0</v>
      </c>
      <c r="Z11" s="70">
        <v>8.0</v>
      </c>
      <c r="AA11" s="70">
        <v>9.0</v>
      </c>
      <c r="AB11" s="70">
        <v>8.0</v>
      </c>
      <c r="AC11" s="70">
        <v>8.0</v>
      </c>
      <c r="AD11" s="70">
        <v>8.0</v>
      </c>
    </row>
    <row r="12" ht="12.75" customHeight="1">
      <c r="A12" s="12"/>
      <c r="B12" s="12"/>
      <c r="C12" s="69" t="s">
        <v>65</v>
      </c>
      <c r="D12" s="69"/>
      <c r="E12" s="69"/>
      <c r="F12" s="69"/>
      <c r="G12" s="69"/>
      <c r="H12" s="69"/>
      <c r="I12" s="69"/>
      <c r="J12" s="69"/>
      <c r="K12" s="69"/>
      <c r="L12" s="69"/>
      <c r="M12" s="69"/>
      <c r="N12" s="69"/>
      <c r="O12" s="69"/>
      <c r="P12" s="69"/>
      <c r="Q12" s="69"/>
      <c r="R12" s="69"/>
      <c r="S12" s="69"/>
      <c r="T12" s="69"/>
      <c r="U12" s="69"/>
      <c r="V12" s="69"/>
      <c r="W12" s="69"/>
      <c r="X12" s="69"/>
      <c r="Y12" s="69"/>
      <c r="Z12" s="69"/>
      <c r="AA12" s="69"/>
      <c r="AB12" s="69"/>
      <c r="AC12" s="69"/>
      <c r="AD12" s="69"/>
      <c r="AE12" s="56"/>
      <c r="AF12" s="56"/>
      <c r="AG12" s="56"/>
      <c r="AH12" s="56"/>
      <c r="AI12" s="56"/>
      <c r="AJ12" s="56"/>
      <c r="AK12" s="56"/>
      <c r="AL12" s="56"/>
      <c r="AM12" s="56"/>
    </row>
    <row r="13" ht="12.75" customHeight="1">
      <c r="C13" s="70"/>
      <c r="D13" s="70"/>
      <c r="E13" s="70"/>
      <c r="F13" s="70"/>
      <c r="G13" s="70"/>
      <c r="H13" s="70"/>
      <c r="I13" s="70"/>
      <c r="J13" s="70"/>
      <c r="K13" s="70"/>
      <c r="L13" s="70"/>
      <c r="M13" s="70"/>
      <c r="N13" s="70"/>
      <c r="O13" s="70"/>
      <c r="P13" s="70"/>
      <c r="Q13" s="70"/>
      <c r="R13" s="70"/>
      <c r="S13" s="70"/>
      <c r="T13" s="70"/>
      <c r="U13" s="70"/>
      <c r="V13" s="70"/>
      <c r="W13" s="70"/>
      <c r="X13" s="70"/>
      <c r="Y13" s="70"/>
      <c r="Z13" s="70"/>
      <c r="AA13" s="70"/>
      <c r="AB13" s="70"/>
      <c r="AC13" s="70"/>
      <c r="AD13" s="70"/>
    </row>
    <row r="14" ht="12.75" customHeight="1">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row>
    <row r="15" ht="12.75" customHeight="1">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row>
    <row r="16" ht="12.75" customHeight="1">
      <c r="C16" s="70"/>
      <c r="D16" s="70"/>
      <c r="E16" s="70"/>
      <c r="F16" s="70"/>
      <c r="G16" s="70"/>
      <c r="H16" s="70"/>
      <c r="I16" s="70"/>
      <c r="J16" s="70"/>
      <c r="K16" s="70"/>
      <c r="L16" s="70"/>
      <c r="M16" s="70"/>
      <c r="N16" s="70"/>
      <c r="O16" s="70"/>
      <c r="P16" s="70"/>
      <c r="Q16" s="70"/>
      <c r="R16" s="70"/>
      <c r="S16" s="70"/>
      <c r="T16" s="70"/>
      <c r="U16" s="70"/>
      <c r="V16" s="70"/>
      <c r="W16" s="70"/>
      <c r="X16" s="70"/>
      <c r="Y16" s="70"/>
      <c r="Z16" s="70"/>
      <c r="AA16" s="70"/>
      <c r="AB16" s="70"/>
      <c r="AC16" s="70"/>
      <c r="AD16" s="70"/>
    </row>
    <row r="17" ht="12.75" customHeight="1">
      <c r="C17" s="70"/>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row>
    <row r="18" ht="12.75" customHeight="1"/>
    <row r="19" ht="12.75" customHeight="1">
      <c r="A19" s="4"/>
      <c r="B19" s="4"/>
      <c r="C19" s="4"/>
      <c r="D19" s="4">
        <f t="shared" ref="D19:AE19" si="1">D2</f>
        <v>45373</v>
      </c>
      <c r="E19" s="4">
        <f t="shared" si="1"/>
        <v>45380</v>
      </c>
      <c r="F19" s="4">
        <f t="shared" si="1"/>
        <v>45387</v>
      </c>
      <c r="G19" s="4">
        <f t="shared" si="1"/>
        <v>45394</v>
      </c>
      <c r="H19" s="4">
        <f t="shared" si="1"/>
        <v>45401</v>
      </c>
      <c r="I19" s="4">
        <f t="shared" si="1"/>
        <v>45408</v>
      </c>
      <c r="J19" s="4">
        <f t="shared" si="1"/>
        <v>45415</v>
      </c>
      <c r="K19" s="4">
        <f t="shared" si="1"/>
        <v>45422</v>
      </c>
      <c r="L19" s="4">
        <f t="shared" si="1"/>
        <v>45429</v>
      </c>
      <c r="M19" s="4">
        <f t="shared" si="1"/>
        <v>45436</v>
      </c>
      <c r="N19" s="4">
        <f t="shared" si="1"/>
        <v>45443</v>
      </c>
      <c r="O19" s="4">
        <f t="shared" si="1"/>
        <v>45450</v>
      </c>
      <c r="P19" s="4">
        <f t="shared" si="1"/>
        <v>45457</v>
      </c>
      <c r="Q19" s="4">
        <f t="shared" si="1"/>
        <v>45464</v>
      </c>
      <c r="R19" s="4">
        <f t="shared" si="1"/>
        <v>45478</v>
      </c>
      <c r="S19" s="4">
        <f t="shared" si="1"/>
        <v>45485</v>
      </c>
      <c r="T19" s="4">
        <f t="shared" si="1"/>
        <v>45506</v>
      </c>
      <c r="U19" s="4">
        <f t="shared" si="1"/>
        <v>45513</v>
      </c>
      <c r="V19" s="4">
        <f t="shared" si="1"/>
        <v>45520</v>
      </c>
      <c r="W19" s="4">
        <f t="shared" si="1"/>
        <v>45527</v>
      </c>
      <c r="X19" s="4">
        <f t="shared" si="1"/>
        <v>45534</v>
      </c>
      <c r="Y19" s="4">
        <f t="shared" si="1"/>
        <v>45541</v>
      </c>
      <c r="Z19" s="4">
        <f t="shared" si="1"/>
        <v>45555</v>
      </c>
      <c r="AA19" s="4">
        <f t="shared" si="1"/>
        <v>45562</v>
      </c>
      <c r="AB19" s="4">
        <f t="shared" si="1"/>
        <v>45569</v>
      </c>
      <c r="AC19" s="4">
        <f t="shared" si="1"/>
        <v>45576</v>
      </c>
      <c r="AD19" s="4">
        <f t="shared" si="1"/>
        <v>45583</v>
      </c>
      <c r="AE19" s="4">
        <f t="shared" si="1"/>
        <v>45590</v>
      </c>
      <c r="AF19" s="4"/>
      <c r="AG19" s="4"/>
      <c r="AH19" s="4"/>
      <c r="AI19" s="4"/>
      <c r="AJ19" s="4"/>
      <c r="AK19" s="4"/>
      <c r="AL19" s="4"/>
      <c r="AM19" s="4"/>
    </row>
    <row r="20" ht="12.75" customHeight="1">
      <c r="A20" s="15" t="s">
        <v>66</v>
      </c>
      <c r="C20" s="15" t="s">
        <v>63</v>
      </c>
      <c r="D20" s="67">
        <v>55.7</v>
      </c>
      <c r="E20" s="67">
        <v>55.7</v>
      </c>
      <c r="F20" s="67">
        <v>55.7</v>
      </c>
      <c r="G20" s="67">
        <v>55.7</v>
      </c>
      <c r="H20" s="67">
        <v>55.7</v>
      </c>
      <c r="I20" s="67">
        <v>55.7</v>
      </c>
      <c r="J20" s="67">
        <v>55.7</v>
      </c>
      <c r="K20" s="67">
        <v>57.0</v>
      </c>
      <c r="L20" s="67">
        <v>55.6</v>
      </c>
      <c r="M20" s="67">
        <v>55.6</v>
      </c>
      <c r="N20" s="67">
        <v>55.7</v>
      </c>
      <c r="O20" s="67">
        <v>53.2</v>
      </c>
      <c r="P20" s="67">
        <v>53.2</v>
      </c>
      <c r="Q20" s="67">
        <v>53.2</v>
      </c>
      <c r="R20" s="67">
        <v>49.2</v>
      </c>
      <c r="S20" s="67">
        <v>54.4</v>
      </c>
      <c r="T20" s="67">
        <v>55.6</v>
      </c>
      <c r="U20" s="67">
        <v>56.9</v>
      </c>
      <c r="V20" s="67">
        <v>55.4</v>
      </c>
      <c r="W20" s="67">
        <v>57.4</v>
      </c>
      <c r="X20" s="67">
        <v>57.0</v>
      </c>
      <c r="Y20" s="67">
        <v>53.0</v>
      </c>
      <c r="Z20" s="67">
        <v>55.7</v>
      </c>
      <c r="AA20" s="67">
        <v>57.7</v>
      </c>
      <c r="AB20" s="67">
        <v>59.0</v>
      </c>
      <c r="AC20" s="67">
        <v>59.6</v>
      </c>
      <c r="AD20" s="67">
        <v>61.6</v>
      </c>
      <c r="AE20" s="67">
        <v>63.0</v>
      </c>
      <c r="AF20" s="67"/>
      <c r="AG20" s="67"/>
      <c r="AH20" s="67"/>
      <c r="AI20" s="67"/>
      <c r="AJ20" s="67"/>
      <c r="AK20" s="67"/>
      <c r="AL20" s="67"/>
      <c r="AM20" s="67"/>
    </row>
    <row r="21" ht="12.75" customHeight="1">
      <c r="A21" s="15">
        <v>40.2</v>
      </c>
      <c r="C21" s="15" t="s">
        <v>64</v>
      </c>
      <c r="D21" s="67"/>
      <c r="E21" s="67"/>
      <c r="F21" s="67"/>
      <c r="G21" s="67"/>
      <c r="H21" s="67"/>
      <c r="I21" s="67"/>
      <c r="J21" s="67"/>
      <c r="K21" s="67"/>
      <c r="L21" s="67"/>
      <c r="M21" s="67"/>
      <c r="N21" s="67"/>
      <c r="O21" s="67"/>
      <c r="P21" s="67"/>
      <c r="Q21" s="67"/>
      <c r="R21" s="67"/>
      <c r="S21" s="67"/>
      <c r="T21" s="67"/>
      <c r="U21" s="67"/>
      <c r="V21" s="67"/>
      <c r="W21" s="67"/>
      <c r="X21" s="67">
        <v>34.6</v>
      </c>
      <c r="Y21" s="67">
        <v>35.2</v>
      </c>
      <c r="Z21" s="67">
        <v>35.9</v>
      </c>
      <c r="AA21" s="67">
        <v>36.8</v>
      </c>
      <c r="AB21" s="67">
        <v>38.3</v>
      </c>
      <c r="AC21" s="67">
        <v>38.6</v>
      </c>
      <c r="AD21" s="67">
        <v>39.2</v>
      </c>
      <c r="AE21" s="67">
        <v>43.0</v>
      </c>
      <c r="AF21" s="67"/>
      <c r="AG21" s="67"/>
      <c r="AH21" s="67"/>
      <c r="AI21" s="67"/>
      <c r="AJ21" s="67"/>
      <c r="AK21" s="67"/>
      <c r="AL21" s="67"/>
      <c r="AM21" s="67"/>
    </row>
    <row r="22" ht="12.75" customHeight="1">
      <c r="A22" s="15">
        <v>39.2</v>
      </c>
      <c r="C22" s="15" t="s">
        <v>65</v>
      </c>
      <c r="D22" s="67"/>
      <c r="E22" s="67"/>
      <c r="F22" s="67"/>
      <c r="G22" s="67"/>
      <c r="H22" s="67"/>
      <c r="I22" s="67"/>
      <c r="J22" s="67"/>
      <c r="K22" s="67"/>
      <c r="L22" s="67"/>
      <c r="M22" s="67"/>
      <c r="N22" s="67"/>
      <c r="O22" s="67"/>
      <c r="P22" s="67"/>
      <c r="Q22" s="67"/>
      <c r="R22" s="67"/>
      <c r="S22" s="67"/>
      <c r="T22" s="67"/>
      <c r="U22" s="67"/>
      <c r="V22" s="67"/>
      <c r="W22" s="67"/>
      <c r="X22" s="67"/>
      <c r="Y22" s="67"/>
      <c r="Z22" s="67"/>
      <c r="AA22" s="67"/>
      <c r="AB22" s="67"/>
      <c r="AC22" s="67"/>
      <c r="AD22" s="67"/>
      <c r="AE22" s="67">
        <v>58.0</v>
      </c>
      <c r="AF22" s="67"/>
      <c r="AG22" s="67"/>
      <c r="AH22" s="67"/>
      <c r="AI22" s="67"/>
      <c r="AJ22" s="67"/>
      <c r="AK22" s="67"/>
      <c r="AL22" s="67"/>
      <c r="AM22" s="67"/>
    </row>
    <row r="23" ht="12.75" customHeight="1">
      <c r="A23" s="15">
        <v>38.3</v>
      </c>
      <c r="C23" s="15" t="s">
        <v>26</v>
      </c>
      <c r="D23" s="40">
        <v>68.8</v>
      </c>
      <c r="E23" s="15">
        <v>69.2</v>
      </c>
      <c r="F23" s="15">
        <v>68.6</v>
      </c>
      <c r="G23" s="15">
        <v>69.1</v>
      </c>
      <c r="H23" s="15">
        <v>68.7</v>
      </c>
      <c r="I23" s="15">
        <v>68.4</v>
      </c>
      <c r="J23" s="15">
        <v>67.9</v>
      </c>
      <c r="K23" s="15">
        <v>68.1</v>
      </c>
      <c r="L23" s="15">
        <v>67.7</v>
      </c>
      <c r="M23" s="15">
        <v>68.5</v>
      </c>
      <c r="N23" s="15">
        <v>67.1</v>
      </c>
      <c r="O23" s="15">
        <v>67.6</v>
      </c>
      <c r="P23" s="15">
        <v>66.3</v>
      </c>
      <c r="Q23" s="15">
        <v>66.3</v>
      </c>
      <c r="R23" s="15">
        <v>65.5</v>
      </c>
      <c r="S23" s="15">
        <v>66.0</v>
      </c>
      <c r="T23" s="15">
        <v>64.5</v>
      </c>
      <c r="U23" s="15">
        <v>65.3</v>
      </c>
      <c r="V23" s="15">
        <v>64.6</v>
      </c>
      <c r="W23" s="15">
        <v>64.6</v>
      </c>
      <c r="X23" s="15">
        <v>64.7</v>
      </c>
      <c r="Y23" s="15">
        <v>65.0</v>
      </c>
      <c r="Z23" s="67">
        <v>65.9</v>
      </c>
      <c r="AA23" s="67">
        <v>65.7</v>
      </c>
      <c r="AB23" s="67">
        <v>64.8</v>
      </c>
      <c r="AC23" s="67">
        <v>64.1</v>
      </c>
      <c r="AD23" s="67">
        <v>64.7</v>
      </c>
      <c r="AE23" s="67">
        <v>64.5</v>
      </c>
      <c r="AF23" s="67"/>
      <c r="AG23" s="67"/>
      <c r="AH23" s="67"/>
      <c r="AI23" s="67"/>
      <c r="AJ23" s="67"/>
      <c r="AK23" s="67"/>
      <c r="AL23" s="67"/>
      <c r="AM23" s="67"/>
    </row>
    <row r="24" ht="12.75" customHeight="1">
      <c r="A24" s="67">
        <f>AVERAGE(A21:A23)</f>
        <v>39.23333333</v>
      </c>
      <c r="C24" s="15" t="s">
        <v>67</v>
      </c>
      <c r="D24" s="67">
        <f t="shared" ref="D24:AE24" si="2">D23</f>
        <v>68.8</v>
      </c>
      <c r="E24" s="67">
        <f t="shared" si="2"/>
        <v>69.2</v>
      </c>
      <c r="F24" s="67">
        <f t="shared" si="2"/>
        <v>68.6</v>
      </c>
      <c r="G24" s="67">
        <f t="shared" si="2"/>
        <v>69.1</v>
      </c>
      <c r="H24" s="67">
        <f t="shared" si="2"/>
        <v>68.7</v>
      </c>
      <c r="I24" s="67">
        <f t="shared" si="2"/>
        <v>68.4</v>
      </c>
      <c r="J24" s="67">
        <f t="shared" si="2"/>
        <v>67.9</v>
      </c>
      <c r="K24" s="67">
        <f t="shared" si="2"/>
        <v>68.1</v>
      </c>
      <c r="L24" s="67">
        <f t="shared" si="2"/>
        <v>67.7</v>
      </c>
      <c r="M24" s="67">
        <f t="shared" si="2"/>
        <v>68.5</v>
      </c>
      <c r="N24" s="67">
        <f t="shared" si="2"/>
        <v>67.1</v>
      </c>
      <c r="O24" s="67">
        <f t="shared" si="2"/>
        <v>67.6</v>
      </c>
      <c r="P24" s="67">
        <f t="shared" si="2"/>
        <v>66.3</v>
      </c>
      <c r="Q24" s="67">
        <f t="shared" si="2"/>
        <v>66.3</v>
      </c>
      <c r="R24" s="67">
        <f t="shared" si="2"/>
        <v>65.5</v>
      </c>
      <c r="S24" s="67">
        <f t="shared" si="2"/>
        <v>66</v>
      </c>
      <c r="T24" s="67">
        <f t="shared" si="2"/>
        <v>64.5</v>
      </c>
      <c r="U24" s="67">
        <f t="shared" si="2"/>
        <v>65.3</v>
      </c>
      <c r="V24" s="67">
        <f t="shared" si="2"/>
        <v>64.6</v>
      </c>
      <c r="W24" s="67">
        <f t="shared" si="2"/>
        <v>64.6</v>
      </c>
      <c r="X24" s="67">
        <f t="shared" si="2"/>
        <v>64.7</v>
      </c>
      <c r="Y24" s="67">
        <f t="shared" si="2"/>
        <v>65</v>
      </c>
      <c r="Z24" s="67">
        <f t="shared" si="2"/>
        <v>65.9</v>
      </c>
      <c r="AA24" s="67">
        <f t="shared" si="2"/>
        <v>65.7</v>
      </c>
      <c r="AB24" s="67">
        <f t="shared" si="2"/>
        <v>64.8</v>
      </c>
      <c r="AC24" s="67">
        <f t="shared" si="2"/>
        <v>64.1</v>
      </c>
      <c r="AD24" s="67">
        <f t="shared" si="2"/>
        <v>64.7</v>
      </c>
      <c r="AE24" s="67">
        <f t="shared" si="2"/>
        <v>64.5</v>
      </c>
      <c r="AF24" s="67"/>
      <c r="AG24" s="67"/>
      <c r="AH24" s="67"/>
      <c r="AI24" s="67"/>
      <c r="AJ24" s="67"/>
      <c r="AK24" s="67"/>
      <c r="AL24" s="67"/>
      <c r="AM24" s="67"/>
    </row>
    <row r="25" ht="12.75" customHeight="1">
      <c r="C25" s="15" t="s">
        <v>68</v>
      </c>
      <c r="D25" s="67"/>
      <c r="E25" s="67"/>
      <c r="F25" s="67"/>
      <c r="G25" s="67"/>
      <c r="H25" s="67"/>
      <c r="I25" s="67"/>
      <c r="J25" s="67"/>
      <c r="K25" s="67"/>
      <c r="L25" s="67"/>
      <c r="M25" s="67"/>
      <c r="N25" s="67"/>
      <c r="O25" s="67"/>
      <c r="P25" s="67"/>
      <c r="Q25" s="67"/>
      <c r="R25" s="67"/>
      <c r="S25" s="67"/>
      <c r="T25" s="67"/>
      <c r="U25" s="67"/>
      <c r="V25" s="67"/>
      <c r="W25" s="67"/>
      <c r="X25" s="67">
        <f t="shared" ref="X25:AE25" si="3">0.675*X23</f>
        <v>43.6725</v>
      </c>
      <c r="Y25" s="67">
        <f t="shared" si="3"/>
        <v>43.875</v>
      </c>
      <c r="Z25" s="67">
        <f t="shared" si="3"/>
        <v>44.4825</v>
      </c>
      <c r="AA25" s="67">
        <f t="shared" si="3"/>
        <v>44.3475</v>
      </c>
      <c r="AB25" s="67">
        <f t="shared" si="3"/>
        <v>43.74</v>
      </c>
      <c r="AC25" s="67">
        <f t="shared" si="3"/>
        <v>43.2675</v>
      </c>
      <c r="AD25" s="67">
        <f t="shared" si="3"/>
        <v>43.6725</v>
      </c>
      <c r="AE25" s="67">
        <f t="shared" si="3"/>
        <v>43.5375</v>
      </c>
      <c r="AF25" s="67"/>
      <c r="AG25" s="67"/>
      <c r="AH25" s="67"/>
      <c r="AI25" s="67"/>
      <c r="AJ25" s="67"/>
      <c r="AK25" s="67"/>
      <c r="AL25" s="67"/>
      <c r="AM25" s="67"/>
    </row>
    <row r="26" ht="12.75" customHeight="1">
      <c r="C26" s="15" t="s">
        <v>69</v>
      </c>
      <c r="D26" s="67"/>
      <c r="E26" s="67"/>
      <c r="F26" s="67"/>
      <c r="G26" s="67"/>
      <c r="H26" s="67"/>
      <c r="I26" s="67"/>
      <c r="J26" s="67"/>
      <c r="K26" s="67"/>
      <c r="L26" s="67"/>
      <c r="M26" s="67"/>
      <c r="N26" s="67"/>
      <c r="O26" s="67"/>
      <c r="P26" s="67"/>
      <c r="Q26" s="67"/>
      <c r="R26" s="67"/>
      <c r="S26" s="67"/>
      <c r="T26" s="67"/>
      <c r="U26" s="67"/>
      <c r="V26" s="67"/>
      <c r="W26" s="67"/>
      <c r="X26" s="67">
        <f t="shared" ref="X26:AE26" si="4">0.875*X23</f>
        <v>56.6125</v>
      </c>
      <c r="Y26" s="67">
        <f t="shared" si="4"/>
        <v>56.875</v>
      </c>
      <c r="Z26" s="67">
        <f t="shared" si="4"/>
        <v>57.6625</v>
      </c>
      <c r="AA26" s="67">
        <f t="shared" si="4"/>
        <v>57.4875</v>
      </c>
      <c r="AB26" s="67">
        <f t="shared" si="4"/>
        <v>56.7</v>
      </c>
      <c r="AC26" s="67">
        <f t="shared" si="4"/>
        <v>56.0875</v>
      </c>
      <c r="AD26" s="67">
        <f t="shared" si="4"/>
        <v>56.6125</v>
      </c>
      <c r="AE26" s="67">
        <f t="shared" si="4"/>
        <v>56.4375</v>
      </c>
      <c r="AF26" s="67"/>
      <c r="AG26" s="67"/>
      <c r="AH26" s="67"/>
      <c r="AI26" s="67"/>
      <c r="AJ26" s="67"/>
      <c r="AK26" s="67"/>
      <c r="AL26" s="67"/>
      <c r="AM26" s="67"/>
    </row>
    <row r="27" ht="12.75" customHeight="1">
      <c r="C27" s="15" t="s">
        <v>70</v>
      </c>
      <c r="D27" s="67">
        <f t="shared" ref="D27:AE27" si="5">0.75*D23</f>
        <v>51.6</v>
      </c>
      <c r="E27" s="67">
        <f t="shared" si="5"/>
        <v>51.9</v>
      </c>
      <c r="F27" s="67">
        <f t="shared" si="5"/>
        <v>51.45</v>
      </c>
      <c r="G27" s="67">
        <f t="shared" si="5"/>
        <v>51.825</v>
      </c>
      <c r="H27" s="67">
        <f t="shared" si="5"/>
        <v>51.525</v>
      </c>
      <c r="I27" s="67">
        <f t="shared" si="5"/>
        <v>51.3</v>
      </c>
      <c r="J27" s="67">
        <f t="shared" si="5"/>
        <v>50.925</v>
      </c>
      <c r="K27" s="67">
        <f t="shared" si="5"/>
        <v>51.075</v>
      </c>
      <c r="L27" s="67">
        <f t="shared" si="5"/>
        <v>50.775</v>
      </c>
      <c r="M27" s="67">
        <f t="shared" si="5"/>
        <v>51.375</v>
      </c>
      <c r="N27" s="67">
        <f t="shared" si="5"/>
        <v>50.325</v>
      </c>
      <c r="O27" s="67">
        <f t="shared" si="5"/>
        <v>50.7</v>
      </c>
      <c r="P27" s="67">
        <f t="shared" si="5"/>
        <v>49.725</v>
      </c>
      <c r="Q27" s="67">
        <f t="shared" si="5"/>
        <v>49.725</v>
      </c>
      <c r="R27" s="67">
        <f t="shared" si="5"/>
        <v>49.125</v>
      </c>
      <c r="S27" s="67">
        <f t="shared" si="5"/>
        <v>49.5</v>
      </c>
      <c r="T27" s="67">
        <f t="shared" si="5"/>
        <v>48.375</v>
      </c>
      <c r="U27" s="67">
        <f t="shared" si="5"/>
        <v>48.975</v>
      </c>
      <c r="V27" s="67">
        <f t="shared" si="5"/>
        <v>48.45</v>
      </c>
      <c r="W27" s="67">
        <f t="shared" si="5"/>
        <v>48.45</v>
      </c>
      <c r="X27" s="67">
        <f t="shared" si="5"/>
        <v>48.525</v>
      </c>
      <c r="Y27" s="67">
        <f t="shared" si="5"/>
        <v>48.75</v>
      </c>
      <c r="Z27" s="67">
        <f t="shared" si="5"/>
        <v>49.425</v>
      </c>
      <c r="AA27" s="67">
        <f t="shared" si="5"/>
        <v>49.275</v>
      </c>
      <c r="AB27" s="67">
        <f t="shared" si="5"/>
        <v>48.6</v>
      </c>
      <c r="AC27" s="67">
        <f t="shared" si="5"/>
        <v>48.075</v>
      </c>
      <c r="AD27" s="67">
        <f t="shared" si="5"/>
        <v>48.525</v>
      </c>
      <c r="AE27" s="67">
        <f t="shared" si="5"/>
        <v>48.375</v>
      </c>
      <c r="AF27" s="67"/>
      <c r="AG27" s="67"/>
      <c r="AH27" s="67"/>
      <c r="AI27" s="67"/>
      <c r="AJ27" s="67"/>
      <c r="AK27" s="67"/>
      <c r="AL27" s="67"/>
      <c r="AM27" s="67"/>
    </row>
    <row r="28" ht="12.75" customHeight="1">
      <c r="C28" s="15" t="s">
        <v>71</v>
      </c>
      <c r="D28" s="67"/>
      <c r="E28" s="67"/>
      <c r="F28" s="67"/>
      <c r="G28" s="67"/>
      <c r="H28" s="67"/>
      <c r="I28" s="67"/>
      <c r="J28" s="67"/>
      <c r="K28" s="67"/>
      <c r="L28" s="67"/>
      <c r="M28" s="67"/>
      <c r="N28" s="67"/>
      <c r="O28" s="67"/>
      <c r="P28" s="67"/>
      <c r="Q28" s="67"/>
      <c r="R28" s="67"/>
      <c r="S28" s="67"/>
      <c r="T28" s="67"/>
      <c r="U28" s="67"/>
      <c r="V28" s="67"/>
      <c r="W28" s="67"/>
      <c r="X28" s="67">
        <f t="shared" ref="X28:AE28" si="6">0.55*X24</f>
        <v>35.585</v>
      </c>
      <c r="Y28" s="67">
        <f t="shared" si="6"/>
        <v>35.75</v>
      </c>
      <c r="Z28" s="67">
        <f t="shared" si="6"/>
        <v>36.245</v>
      </c>
      <c r="AA28" s="67">
        <f t="shared" si="6"/>
        <v>36.135</v>
      </c>
      <c r="AB28" s="67">
        <f t="shared" si="6"/>
        <v>35.64</v>
      </c>
      <c r="AC28" s="67">
        <f t="shared" si="6"/>
        <v>35.255</v>
      </c>
      <c r="AD28" s="67">
        <f t="shared" si="6"/>
        <v>35.585</v>
      </c>
      <c r="AE28" s="67">
        <f t="shared" si="6"/>
        <v>35.475</v>
      </c>
      <c r="AF28" s="67"/>
      <c r="AG28" s="67"/>
      <c r="AH28" s="67"/>
      <c r="AI28" s="67"/>
      <c r="AJ28" s="67"/>
      <c r="AK28" s="67"/>
      <c r="AL28" s="67"/>
      <c r="AM28" s="67"/>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2" width="8.63"/>
    <col customWidth="1" min="3" max="3" width="16.13"/>
    <col customWidth="1" min="4" max="33" width="8.63"/>
  </cols>
  <sheetData>
    <row r="1" ht="12.75" customHeight="1">
      <c r="C1" s="15" t="s">
        <v>72</v>
      </c>
      <c r="D1" s="66">
        <v>45488.0</v>
      </c>
      <c r="E1" s="66">
        <v>45495.0</v>
      </c>
      <c r="F1" s="66">
        <v>45502.0</v>
      </c>
      <c r="G1" s="66">
        <v>45509.0</v>
      </c>
      <c r="H1" s="66">
        <v>45516.0</v>
      </c>
      <c r="I1" s="66">
        <v>45531.0</v>
      </c>
      <c r="J1" s="66">
        <v>45537.0</v>
      </c>
      <c r="K1" s="66">
        <v>45544.0</v>
      </c>
      <c r="L1" s="66">
        <v>45558.0</v>
      </c>
      <c r="M1" s="66">
        <v>45565.0</v>
      </c>
      <c r="N1" s="66">
        <v>45572.0</v>
      </c>
      <c r="O1" s="66">
        <v>45579.0</v>
      </c>
      <c r="P1" s="66">
        <v>45586.0</v>
      </c>
      <c r="Q1" s="66">
        <v>45593.0</v>
      </c>
      <c r="R1" s="66">
        <v>45600.0</v>
      </c>
      <c r="T1" s="72">
        <v>45797.0</v>
      </c>
      <c r="U1" s="72">
        <v>45800.0</v>
      </c>
      <c r="V1" s="73">
        <v>45803.0</v>
      </c>
      <c r="W1" s="73">
        <v>45805.0</v>
      </c>
      <c r="X1" s="73">
        <v>45808.0</v>
      </c>
      <c r="Y1" s="73">
        <v>45810.0</v>
      </c>
      <c r="Z1" s="73">
        <v>45812.0</v>
      </c>
      <c r="AA1" s="73">
        <v>45814.0</v>
      </c>
      <c r="AB1" s="73">
        <v>45817.0</v>
      </c>
      <c r="AC1" s="73">
        <v>45819.0</v>
      </c>
      <c r="AD1" s="73">
        <v>45821.0</v>
      </c>
      <c r="AE1" s="73">
        <v>45824.0</v>
      </c>
      <c r="AF1" s="73">
        <v>45828.0</v>
      </c>
      <c r="AG1" s="73">
        <v>45831.0</v>
      </c>
    </row>
    <row r="2" ht="12.75" customHeight="1">
      <c r="A2" s="15" t="s">
        <v>26</v>
      </c>
      <c r="B2" s="43">
        <v>74.0</v>
      </c>
      <c r="C2" s="15" t="s">
        <v>73</v>
      </c>
      <c r="D2" s="15">
        <v>30.0</v>
      </c>
      <c r="K2" s="15">
        <v>62.0</v>
      </c>
      <c r="L2" s="15">
        <v>64.0</v>
      </c>
      <c r="N2" s="15">
        <v>67.0</v>
      </c>
      <c r="Q2" s="15">
        <v>69.0</v>
      </c>
      <c r="T2" s="3">
        <v>40.0</v>
      </c>
      <c r="U2" s="3">
        <v>42.0</v>
      </c>
      <c r="V2" s="3">
        <v>44.0</v>
      </c>
      <c r="W2" s="3">
        <v>46.0</v>
      </c>
      <c r="X2" s="3">
        <v>48.0</v>
      </c>
      <c r="Y2" s="3">
        <v>50.0</v>
      </c>
      <c r="Z2" s="3">
        <v>52.0</v>
      </c>
      <c r="AA2" s="3">
        <v>62.0</v>
      </c>
      <c r="AB2" s="3">
        <v>56.0</v>
      </c>
      <c r="AC2" s="3">
        <v>66.0</v>
      </c>
      <c r="AD2" s="3">
        <v>74.0</v>
      </c>
      <c r="AE2" s="3">
        <v>50.0</v>
      </c>
      <c r="AF2" s="3">
        <v>77.0</v>
      </c>
      <c r="AG2" s="3">
        <v>52.0</v>
      </c>
    </row>
    <row r="3" ht="12.75" customHeight="1">
      <c r="A3" s="15" t="s">
        <v>37</v>
      </c>
      <c r="B3" s="43">
        <v>5.0</v>
      </c>
      <c r="C3" s="15" t="s">
        <v>74</v>
      </c>
      <c r="D3" s="15">
        <v>20.0</v>
      </c>
      <c r="E3" s="15">
        <v>40.0</v>
      </c>
      <c r="H3" s="15">
        <v>56.0</v>
      </c>
      <c r="I3" s="15">
        <v>60.0</v>
      </c>
      <c r="K3" s="15">
        <v>40.0</v>
      </c>
      <c r="M3" s="15">
        <v>62.0</v>
      </c>
      <c r="P3" s="15">
        <v>64.0</v>
      </c>
      <c r="Q3" s="15">
        <v>60.0</v>
      </c>
      <c r="T3" s="3">
        <v>30.0</v>
      </c>
      <c r="U3" s="3">
        <v>34.0</v>
      </c>
      <c r="V3" s="3">
        <v>38.0</v>
      </c>
      <c r="W3" s="3">
        <v>42.0</v>
      </c>
      <c r="X3" s="3">
        <v>44.0</v>
      </c>
      <c r="Y3" s="3">
        <v>46.0</v>
      </c>
      <c r="Z3" s="3">
        <v>48.0</v>
      </c>
      <c r="AA3" s="3">
        <v>54.0</v>
      </c>
      <c r="AB3" s="3">
        <v>52.0</v>
      </c>
      <c r="AC3" s="3">
        <v>58.0</v>
      </c>
      <c r="AD3" s="3">
        <v>70.0</v>
      </c>
      <c r="AE3" s="3">
        <v>40.0</v>
      </c>
      <c r="AF3" s="3">
        <v>70.0</v>
      </c>
      <c r="AG3" s="3">
        <v>42.0</v>
      </c>
    </row>
    <row r="4" ht="12.75" customHeight="1">
      <c r="A4" s="15" t="s">
        <v>36</v>
      </c>
      <c r="B4" s="43">
        <f>ROUND(IF(B3&lt;10,AVERAGE(B2/(1.0278-0.0278*B3),B2*B3^0.1),AVERAGE(B2*(1+0.0333*B3),B2*B3^0.1)),1)</f>
        <v>85.1</v>
      </c>
      <c r="C4" s="15" t="s">
        <v>75</v>
      </c>
      <c r="E4" s="15">
        <v>20.0</v>
      </c>
      <c r="F4" s="15">
        <v>44.0</v>
      </c>
      <c r="G4" s="15">
        <v>50.0</v>
      </c>
      <c r="H4" s="15">
        <v>52.0</v>
      </c>
      <c r="I4" s="15">
        <v>50.0</v>
      </c>
      <c r="J4" s="15">
        <v>54.0</v>
      </c>
      <c r="K4" s="15">
        <v>20.0</v>
      </c>
      <c r="L4" s="15">
        <v>56.0</v>
      </c>
      <c r="M4" s="15">
        <v>50.0</v>
      </c>
      <c r="N4" s="15">
        <v>50.0</v>
      </c>
      <c r="O4" s="15">
        <v>58.5</v>
      </c>
      <c r="P4" s="15">
        <v>50.0</v>
      </c>
      <c r="Q4" s="15">
        <v>50.0</v>
      </c>
      <c r="R4" s="15">
        <v>60.0</v>
      </c>
      <c r="T4" s="3">
        <v>20.0</v>
      </c>
      <c r="U4" s="3">
        <v>26.0</v>
      </c>
      <c r="V4" s="3">
        <v>32.0</v>
      </c>
      <c r="W4" s="3">
        <v>36.0</v>
      </c>
      <c r="X4" s="3">
        <v>38.0</v>
      </c>
      <c r="Y4" s="3">
        <v>40.0</v>
      </c>
      <c r="Z4" s="3">
        <v>42.0</v>
      </c>
      <c r="AA4" s="3">
        <v>50.0</v>
      </c>
      <c r="AB4" s="3">
        <v>46.0</v>
      </c>
      <c r="AC4" s="3">
        <v>54.0</v>
      </c>
      <c r="AD4" s="3">
        <v>60.0</v>
      </c>
      <c r="AE4" s="3">
        <v>30.0</v>
      </c>
      <c r="AF4" s="3">
        <v>60.0</v>
      </c>
      <c r="AG4" s="3">
        <v>32.0</v>
      </c>
    </row>
    <row r="5" ht="12.75" customHeight="1"/>
    <row r="6" ht="12.75" customHeight="1"/>
    <row r="7" ht="12.75" customHeight="1"/>
    <row r="8" ht="12.75" customHeight="1"/>
    <row r="9" ht="12.75" customHeight="1">
      <c r="A9" s="74"/>
      <c r="B9" s="74"/>
      <c r="C9" s="74"/>
      <c r="D9" s="74">
        <f t="shared" ref="D9:F9" si="1">IF(D1,D1," ")</f>
        <v>45488</v>
      </c>
      <c r="E9" s="74">
        <f t="shared" si="1"/>
        <v>45495</v>
      </c>
      <c r="F9" s="74">
        <f t="shared" si="1"/>
        <v>45502</v>
      </c>
      <c r="G9" s="74">
        <v>45509.0</v>
      </c>
      <c r="H9" s="74">
        <f>IF(H1,H1," ")</f>
        <v>45516</v>
      </c>
      <c r="I9" s="74">
        <f>I1</f>
        <v>45531</v>
      </c>
      <c r="J9" s="74">
        <f t="shared" ref="J9:AG9" si="2">IF(J1,J1," ")</f>
        <v>45537</v>
      </c>
      <c r="K9" s="74">
        <f t="shared" si="2"/>
        <v>45544</v>
      </c>
      <c r="L9" s="74">
        <f t="shared" si="2"/>
        <v>45558</v>
      </c>
      <c r="M9" s="74">
        <f t="shared" si="2"/>
        <v>45565</v>
      </c>
      <c r="N9" s="74">
        <f t="shared" si="2"/>
        <v>45572</v>
      </c>
      <c r="O9" s="74">
        <f t="shared" si="2"/>
        <v>45579</v>
      </c>
      <c r="P9" s="74">
        <f t="shared" si="2"/>
        <v>45586</v>
      </c>
      <c r="Q9" s="74">
        <f t="shared" si="2"/>
        <v>45593</v>
      </c>
      <c r="R9" s="74">
        <f t="shared" si="2"/>
        <v>45600</v>
      </c>
      <c r="S9" s="74" t="str">
        <f t="shared" si="2"/>
        <v> </v>
      </c>
      <c r="T9" s="74">
        <f t="shared" si="2"/>
        <v>45797</v>
      </c>
      <c r="U9" s="74">
        <f t="shared" si="2"/>
        <v>45800</v>
      </c>
      <c r="V9" s="74">
        <f t="shared" si="2"/>
        <v>45803</v>
      </c>
      <c r="W9" s="74">
        <f t="shared" si="2"/>
        <v>45805</v>
      </c>
      <c r="X9" s="74">
        <f t="shared" si="2"/>
        <v>45808</v>
      </c>
      <c r="Y9" s="74">
        <f t="shared" si="2"/>
        <v>45810</v>
      </c>
      <c r="Z9" s="74">
        <f t="shared" si="2"/>
        <v>45812</v>
      </c>
      <c r="AA9" s="74">
        <f t="shared" si="2"/>
        <v>45814</v>
      </c>
      <c r="AB9" s="74">
        <f t="shared" si="2"/>
        <v>45817</v>
      </c>
      <c r="AC9" s="74">
        <f t="shared" si="2"/>
        <v>45819</v>
      </c>
      <c r="AD9" s="74">
        <f t="shared" si="2"/>
        <v>45821</v>
      </c>
      <c r="AE9" s="74">
        <f t="shared" si="2"/>
        <v>45824</v>
      </c>
      <c r="AF9" s="74">
        <f t="shared" si="2"/>
        <v>45828</v>
      </c>
      <c r="AG9" s="74">
        <f t="shared" si="2"/>
        <v>45831</v>
      </c>
    </row>
    <row r="10" ht="12.75" customHeight="1">
      <c r="C10" s="15" t="s">
        <v>76</v>
      </c>
      <c r="D10" s="44">
        <f t="shared" ref="D10:D12" si="4">IF(D2,D2+8,"")</f>
        <v>38</v>
      </c>
      <c r="E10" s="44">
        <f t="shared" ref="E10:AG10" si="3">IF(E2,E2+8,IF(E12,MAX(E2:E4)+8,""))</f>
        <v>48</v>
      </c>
      <c r="F10" s="44">
        <f t="shared" si="3"/>
        <v>52</v>
      </c>
      <c r="G10" s="44">
        <f t="shared" si="3"/>
        <v>58</v>
      </c>
      <c r="H10" s="44">
        <f t="shared" si="3"/>
        <v>64</v>
      </c>
      <c r="I10" s="44">
        <f t="shared" si="3"/>
        <v>68</v>
      </c>
      <c r="J10" s="44">
        <f t="shared" si="3"/>
        <v>62</v>
      </c>
      <c r="K10" s="15">
        <f t="shared" si="3"/>
        <v>70</v>
      </c>
      <c r="L10" s="15">
        <f t="shared" si="3"/>
        <v>72</v>
      </c>
      <c r="M10" s="15">
        <f t="shared" si="3"/>
        <v>70</v>
      </c>
      <c r="N10" s="15">
        <f t="shared" si="3"/>
        <v>75</v>
      </c>
      <c r="O10" s="15">
        <f t="shared" si="3"/>
        <v>66.5</v>
      </c>
      <c r="P10" s="15">
        <f t="shared" si="3"/>
        <v>72</v>
      </c>
      <c r="Q10" s="15">
        <f t="shared" si="3"/>
        <v>77</v>
      </c>
      <c r="R10" s="15">
        <f t="shared" si="3"/>
        <v>68</v>
      </c>
      <c r="S10" s="15" t="str">
        <f t="shared" si="3"/>
        <v/>
      </c>
      <c r="T10" s="15">
        <f t="shared" si="3"/>
        <v>48</v>
      </c>
      <c r="U10" s="15">
        <f t="shared" si="3"/>
        <v>50</v>
      </c>
      <c r="V10" s="15">
        <f t="shared" si="3"/>
        <v>52</v>
      </c>
      <c r="W10" s="15">
        <f t="shared" si="3"/>
        <v>54</v>
      </c>
      <c r="X10" s="15">
        <f t="shared" si="3"/>
        <v>56</v>
      </c>
      <c r="Y10" s="15">
        <f t="shared" si="3"/>
        <v>58</v>
      </c>
      <c r="Z10" s="15">
        <f t="shared" si="3"/>
        <v>60</v>
      </c>
      <c r="AA10" s="15">
        <f t="shared" si="3"/>
        <v>70</v>
      </c>
      <c r="AB10" s="15">
        <f t="shared" si="3"/>
        <v>64</v>
      </c>
      <c r="AC10" s="15">
        <f t="shared" si="3"/>
        <v>74</v>
      </c>
      <c r="AD10" s="15">
        <f t="shared" si="3"/>
        <v>82</v>
      </c>
      <c r="AE10" s="15">
        <f t="shared" si="3"/>
        <v>58</v>
      </c>
      <c r="AF10" s="15">
        <f t="shared" si="3"/>
        <v>85</v>
      </c>
      <c r="AG10" s="15">
        <f t="shared" si="3"/>
        <v>60</v>
      </c>
    </row>
    <row r="11" ht="12.75" customHeight="1">
      <c r="C11" s="15" t="s">
        <v>77</v>
      </c>
      <c r="D11" s="44">
        <f t="shared" si="4"/>
        <v>28</v>
      </c>
      <c r="E11" s="44">
        <f t="shared" ref="E11:AG11" si="5">IF(E3,E3+8,IF(E12,E4+8,""))</f>
        <v>48</v>
      </c>
      <c r="F11" s="44">
        <f t="shared" si="5"/>
        <v>52</v>
      </c>
      <c r="G11" s="44">
        <f t="shared" si="5"/>
        <v>58</v>
      </c>
      <c r="H11" s="44">
        <f t="shared" si="5"/>
        <v>64</v>
      </c>
      <c r="I11" s="44">
        <f t="shared" si="5"/>
        <v>68</v>
      </c>
      <c r="J11" s="44">
        <f t="shared" si="5"/>
        <v>62</v>
      </c>
      <c r="K11" s="15">
        <f t="shared" si="5"/>
        <v>48</v>
      </c>
      <c r="L11" s="15">
        <f t="shared" si="5"/>
        <v>64</v>
      </c>
      <c r="M11" s="15">
        <f t="shared" si="5"/>
        <v>70</v>
      </c>
      <c r="N11" s="15">
        <f t="shared" si="5"/>
        <v>58</v>
      </c>
      <c r="O11" s="15">
        <f t="shared" si="5"/>
        <v>66.5</v>
      </c>
      <c r="P11" s="15">
        <f t="shared" si="5"/>
        <v>72</v>
      </c>
      <c r="Q11" s="15">
        <f t="shared" si="5"/>
        <v>68</v>
      </c>
      <c r="R11" s="15">
        <f t="shared" si="5"/>
        <v>68</v>
      </c>
      <c r="S11" s="15" t="str">
        <f t="shared" si="5"/>
        <v/>
      </c>
      <c r="T11" s="15">
        <f t="shared" si="5"/>
        <v>38</v>
      </c>
      <c r="U11" s="15">
        <f t="shared" si="5"/>
        <v>42</v>
      </c>
      <c r="V11" s="15">
        <f t="shared" si="5"/>
        <v>46</v>
      </c>
      <c r="W11" s="15">
        <f t="shared" si="5"/>
        <v>50</v>
      </c>
      <c r="X11" s="15">
        <f t="shared" si="5"/>
        <v>52</v>
      </c>
      <c r="Y11" s="15">
        <f t="shared" si="5"/>
        <v>54</v>
      </c>
      <c r="Z11" s="15">
        <f t="shared" si="5"/>
        <v>56</v>
      </c>
      <c r="AA11" s="15">
        <f t="shared" si="5"/>
        <v>62</v>
      </c>
      <c r="AB11" s="15">
        <f t="shared" si="5"/>
        <v>60</v>
      </c>
      <c r="AC11" s="15">
        <f t="shared" si="5"/>
        <v>66</v>
      </c>
      <c r="AD11" s="15">
        <f t="shared" si="5"/>
        <v>78</v>
      </c>
      <c r="AE11" s="15">
        <f t="shared" si="5"/>
        <v>48</v>
      </c>
      <c r="AF11" s="15">
        <f t="shared" si="5"/>
        <v>78</v>
      </c>
      <c r="AG11" s="15">
        <f t="shared" si="5"/>
        <v>50</v>
      </c>
    </row>
    <row r="12" ht="12.75" customHeight="1">
      <c r="C12" s="15" t="s">
        <v>78</v>
      </c>
      <c r="D12" s="15" t="str">
        <f t="shared" si="4"/>
        <v/>
      </c>
      <c r="E12" s="44">
        <f t="shared" ref="E12:AG12" si="6">IF(E4,E4+8,"")</f>
        <v>28</v>
      </c>
      <c r="F12" s="44">
        <f t="shared" si="6"/>
        <v>52</v>
      </c>
      <c r="G12" s="44">
        <f t="shared" si="6"/>
        <v>58</v>
      </c>
      <c r="H12" s="44">
        <f t="shared" si="6"/>
        <v>60</v>
      </c>
      <c r="I12" s="44">
        <f t="shared" si="6"/>
        <v>58</v>
      </c>
      <c r="J12" s="44">
        <f t="shared" si="6"/>
        <v>62</v>
      </c>
      <c r="K12" s="15">
        <f t="shared" si="6"/>
        <v>28</v>
      </c>
      <c r="L12" s="15">
        <f t="shared" si="6"/>
        <v>64</v>
      </c>
      <c r="M12" s="15">
        <f t="shared" si="6"/>
        <v>58</v>
      </c>
      <c r="N12" s="15">
        <f t="shared" si="6"/>
        <v>58</v>
      </c>
      <c r="O12" s="15">
        <f t="shared" si="6"/>
        <v>66.5</v>
      </c>
      <c r="P12" s="15">
        <f t="shared" si="6"/>
        <v>58</v>
      </c>
      <c r="Q12" s="15">
        <f t="shared" si="6"/>
        <v>58</v>
      </c>
      <c r="R12" s="15">
        <f t="shared" si="6"/>
        <v>68</v>
      </c>
      <c r="S12" s="15" t="str">
        <f t="shared" si="6"/>
        <v/>
      </c>
      <c r="T12" s="15">
        <f t="shared" si="6"/>
        <v>28</v>
      </c>
      <c r="U12" s="15">
        <f t="shared" si="6"/>
        <v>34</v>
      </c>
      <c r="V12" s="15">
        <f t="shared" si="6"/>
        <v>40</v>
      </c>
      <c r="W12" s="15">
        <f t="shared" si="6"/>
        <v>44</v>
      </c>
      <c r="X12" s="15">
        <f t="shared" si="6"/>
        <v>46</v>
      </c>
      <c r="Y12" s="15">
        <f t="shared" si="6"/>
        <v>48</v>
      </c>
      <c r="Z12" s="15">
        <f t="shared" si="6"/>
        <v>50</v>
      </c>
      <c r="AA12" s="15">
        <f t="shared" si="6"/>
        <v>58</v>
      </c>
      <c r="AB12" s="15">
        <f t="shared" si="6"/>
        <v>54</v>
      </c>
      <c r="AC12" s="15">
        <f t="shared" si="6"/>
        <v>62</v>
      </c>
      <c r="AD12" s="15">
        <f t="shared" si="6"/>
        <v>68</v>
      </c>
      <c r="AE12" s="15">
        <f t="shared" si="6"/>
        <v>38</v>
      </c>
      <c r="AF12" s="15">
        <f t="shared" si="6"/>
        <v>68</v>
      </c>
      <c r="AG12" s="15">
        <f t="shared" si="6"/>
        <v>40</v>
      </c>
    </row>
    <row r="13" ht="12.75" customHeight="1">
      <c r="A13" s="75"/>
      <c r="B13" s="75"/>
      <c r="C13" s="75" t="s">
        <v>79</v>
      </c>
      <c r="D13" s="76">
        <f t="shared" ref="D13:AG13" si="7">IF(SUM(D$10:D$12)&gt;0,ROUND(AVERAGE(D10/(1.0278-0.0278*3),D10*3^0.1),1),"")</f>
        <v>41.3</v>
      </c>
      <c r="E13" s="76">
        <f t="shared" si="7"/>
        <v>52.2</v>
      </c>
      <c r="F13" s="76">
        <f t="shared" si="7"/>
        <v>56.5</v>
      </c>
      <c r="G13" s="76">
        <f t="shared" si="7"/>
        <v>63.1</v>
      </c>
      <c r="H13" s="76">
        <f t="shared" si="7"/>
        <v>69.6</v>
      </c>
      <c r="I13" s="76">
        <f t="shared" si="7"/>
        <v>73.9</v>
      </c>
      <c r="J13" s="77">
        <f t="shared" si="7"/>
        <v>67.4</v>
      </c>
      <c r="K13" s="76">
        <f t="shared" si="7"/>
        <v>76.1</v>
      </c>
      <c r="L13" s="76">
        <f t="shared" si="7"/>
        <v>78.3</v>
      </c>
      <c r="M13" s="77">
        <f t="shared" si="7"/>
        <v>76.1</v>
      </c>
      <c r="N13" s="76">
        <f t="shared" si="7"/>
        <v>81.6</v>
      </c>
      <c r="O13" s="77">
        <f t="shared" si="7"/>
        <v>72.3</v>
      </c>
      <c r="P13" s="77">
        <f t="shared" si="7"/>
        <v>78.3</v>
      </c>
      <c r="Q13" s="76">
        <f t="shared" si="7"/>
        <v>83.7</v>
      </c>
      <c r="R13" s="77">
        <f t="shared" si="7"/>
        <v>73.9</v>
      </c>
      <c r="S13" s="77" t="str">
        <f t="shared" si="7"/>
        <v/>
      </c>
      <c r="T13" s="77">
        <f t="shared" si="7"/>
        <v>52.2</v>
      </c>
      <c r="U13" s="77">
        <f t="shared" si="7"/>
        <v>54.4</v>
      </c>
      <c r="V13" s="77">
        <f t="shared" si="7"/>
        <v>56.5</v>
      </c>
      <c r="W13" s="77">
        <f t="shared" si="7"/>
        <v>58.7</v>
      </c>
      <c r="X13" s="77">
        <f t="shared" si="7"/>
        <v>60.9</v>
      </c>
      <c r="Y13" s="77">
        <f t="shared" si="7"/>
        <v>63.1</v>
      </c>
      <c r="Z13" s="77">
        <f t="shared" si="7"/>
        <v>65.2</v>
      </c>
      <c r="AA13" s="77">
        <f t="shared" si="7"/>
        <v>76.1</v>
      </c>
      <c r="AB13" s="77">
        <f t="shared" si="7"/>
        <v>69.6</v>
      </c>
      <c r="AC13" s="77">
        <f t="shared" si="7"/>
        <v>80.5</v>
      </c>
      <c r="AD13" s="78">
        <f t="shared" si="7"/>
        <v>89.2</v>
      </c>
      <c r="AE13" s="77">
        <f t="shared" si="7"/>
        <v>63.1</v>
      </c>
      <c r="AF13" s="78">
        <f t="shared" si="7"/>
        <v>92.4</v>
      </c>
      <c r="AG13" s="77">
        <f t="shared" si="7"/>
        <v>65.2</v>
      </c>
    </row>
    <row r="14" ht="12.75" customHeight="1">
      <c r="C14" s="15" t="s">
        <v>80</v>
      </c>
      <c r="D14" s="76">
        <f t="shared" ref="D14:AG14" si="8">IF(SUM(D$10:D$12)&gt;0,ROUND(AVERAGE(D11/(1.0278-0.0278*5),D11*3^0.1),1),"")</f>
        <v>31.4</v>
      </c>
      <c r="E14" s="76">
        <f t="shared" si="8"/>
        <v>53.8</v>
      </c>
      <c r="F14" s="76">
        <f t="shared" si="8"/>
        <v>58.3</v>
      </c>
      <c r="G14" s="76">
        <f t="shared" si="8"/>
        <v>65</v>
      </c>
      <c r="H14" s="76">
        <f t="shared" si="8"/>
        <v>71.7</v>
      </c>
      <c r="I14" s="76">
        <f t="shared" si="8"/>
        <v>76.2</v>
      </c>
      <c r="J14" s="55">
        <f t="shared" si="8"/>
        <v>69.5</v>
      </c>
      <c r="K14" s="55">
        <f t="shared" si="8"/>
        <v>53.8</v>
      </c>
      <c r="L14" s="55">
        <f t="shared" si="8"/>
        <v>71.7</v>
      </c>
      <c r="M14" s="76">
        <f t="shared" si="8"/>
        <v>78.4</v>
      </c>
      <c r="N14" s="55">
        <f t="shared" si="8"/>
        <v>65</v>
      </c>
      <c r="O14" s="55">
        <f t="shared" si="8"/>
        <v>74.5</v>
      </c>
      <c r="P14" s="76">
        <f t="shared" si="8"/>
        <v>80.7</v>
      </c>
      <c r="Q14" s="55">
        <f t="shared" si="8"/>
        <v>76.2</v>
      </c>
      <c r="R14" s="55">
        <f t="shared" si="8"/>
        <v>76.2</v>
      </c>
      <c r="S14" s="55" t="str">
        <f t="shared" si="8"/>
        <v/>
      </c>
      <c r="T14" s="55">
        <f t="shared" si="8"/>
        <v>42.6</v>
      </c>
      <c r="U14" s="55">
        <f t="shared" si="8"/>
        <v>47.1</v>
      </c>
      <c r="V14" s="55">
        <f t="shared" si="8"/>
        <v>51.5</v>
      </c>
      <c r="W14" s="55">
        <f t="shared" si="8"/>
        <v>56</v>
      </c>
      <c r="X14" s="55">
        <f t="shared" si="8"/>
        <v>58.3</v>
      </c>
      <c r="Y14" s="55">
        <f t="shared" si="8"/>
        <v>60.5</v>
      </c>
      <c r="Z14" s="55">
        <f t="shared" si="8"/>
        <v>62.8</v>
      </c>
      <c r="AA14" s="55">
        <f t="shared" si="8"/>
        <v>69.5</v>
      </c>
      <c r="AB14" s="55">
        <f t="shared" si="8"/>
        <v>67.2</v>
      </c>
      <c r="AC14" s="55">
        <f t="shared" si="8"/>
        <v>74</v>
      </c>
      <c r="AD14" s="78">
        <f t="shared" si="8"/>
        <v>87.4</v>
      </c>
      <c r="AE14" s="77">
        <f t="shared" si="8"/>
        <v>53.8</v>
      </c>
      <c r="AF14" s="77">
        <f t="shared" si="8"/>
        <v>87.4</v>
      </c>
      <c r="AG14" s="77">
        <f t="shared" si="8"/>
        <v>56</v>
      </c>
    </row>
    <row r="15" ht="12.75" customHeight="1">
      <c r="C15" s="15" t="s">
        <v>81</v>
      </c>
      <c r="D15" s="55"/>
      <c r="E15" s="76">
        <f t="shared" ref="E15:AG15" si="9">IF(SUM(E$10:E$12)&gt;0,ROUND(AVERAGE(E12/(1.0278-0.0278*8),E12*3^0.1),1),"")</f>
        <v>33</v>
      </c>
      <c r="F15" s="76">
        <f t="shared" si="9"/>
        <v>61.3</v>
      </c>
      <c r="G15" s="76">
        <f t="shared" si="9"/>
        <v>68.4</v>
      </c>
      <c r="H15" s="76">
        <f t="shared" si="9"/>
        <v>70.7</v>
      </c>
      <c r="I15" s="55">
        <f t="shared" si="9"/>
        <v>68.4</v>
      </c>
      <c r="J15" s="76">
        <f t="shared" si="9"/>
        <v>73.1</v>
      </c>
      <c r="K15" s="55">
        <f t="shared" si="9"/>
        <v>33</v>
      </c>
      <c r="L15" s="76">
        <f t="shared" si="9"/>
        <v>75.4</v>
      </c>
      <c r="M15" s="55">
        <f t="shared" si="9"/>
        <v>68.4</v>
      </c>
      <c r="N15" s="55">
        <f t="shared" si="9"/>
        <v>68.4</v>
      </c>
      <c r="O15" s="76">
        <f t="shared" si="9"/>
        <v>78.4</v>
      </c>
      <c r="P15" s="55">
        <f t="shared" si="9"/>
        <v>68.4</v>
      </c>
      <c r="Q15" s="55">
        <f t="shared" si="9"/>
        <v>68.4</v>
      </c>
      <c r="R15" s="76">
        <f t="shared" si="9"/>
        <v>80.2</v>
      </c>
      <c r="S15" s="55" t="str">
        <f t="shared" si="9"/>
        <v/>
      </c>
      <c r="T15" s="55">
        <f t="shared" si="9"/>
        <v>33</v>
      </c>
      <c r="U15" s="55">
        <f t="shared" si="9"/>
        <v>40.1</v>
      </c>
      <c r="V15" s="55">
        <f t="shared" si="9"/>
        <v>47.2</v>
      </c>
      <c r="W15" s="55">
        <f t="shared" si="9"/>
        <v>51.9</v>
      </c>
      <c r="X15" s="55">
        <f t="shared" si="9"/>
        <v>54.2</v>
      </c>
      <c r="Y15" s="55">
        <f t="shared" si="9"/>
        <v>56.6</v>
      </c>
      <c r="Z15" s="55">
        <f t="shared" si="9"/>
        <v>58.9</v>
      </c>
      <c r="AA15" s="55">
        <f t="shared" si="9"/>
        <v>68.4</v>
      </c>
      <c r="AB15" s="55">
        <f t="shared" si="9"/>
        <v>63.7</v>
      </c>
      <c r="AC15" s="55">
        <f t="shared" si="9"/>
        <v>73.1</v>
      </c>
      <c r="AD15" s="55">
        <f t="shared" si="9"/>
        <v>80.2</v>
      </c>
      <c r="AE15" s="55">
        <f t="shared" si="9"/>
        <v>44.8</v>
      </c>
      <c r="AF15" s="55">
        <f t="shared" si="9"/>
        <v>80.2</v>
      </c>
      <c r="AG15" s="55">
        <f t="shared" si="9"/>
        <v>47.2</v>
      </c>
    </row>
    <row r="16" ht="12.75" customHeight="1">
      <c r="C16" s="15" t="s">
        <v>26</v>
      </c>
      <c r="D16" s="15">
        <v>65.9</v>
      </c>
      <c r="E16" s="15">
        <v>66.0</v>
      </c>
      <c r="F16" s="15">
        <v>65.3</v>
      </c>
      <c r="G16" s="15">
        <v>64.6</v>
      </c>
      <c r="H16" s="15">
        <v>65.1</v>
      </c>
      <c r="I16" s="15">
        <v>64.8</v>
      </c>
      <c r="J16" s="15">
        <v>65.2</v>
      </c>
      <c r="K16" s="15">
        <v>65.0</v>
      </c>
      <c r="L16" s="15">
        <v>65.7</v>
      </c>
      <c r="M16" s="15">
        <v>64.9</v>
      </c>
      <c r="N16" s="15">
        <v>64.4</v>
      </c>
      <c r="O16" s="15">
        <v>64.6</v>
      </c>
      <c r="P16" s="15">
        <v>64.9</v>
      </c>
      <c r="Q16" s="15">
        <v>64.7</v>
      </c>
      <c r="R16" s="15">
        <v>65.2</v>
      </c>
      <c r="T16" s="3">
        <v>65.9</v>
      </c>
      <c r="U16" s="3">
        <v>65.6</v>
      </c>
      <c r="V16" s="3">
        <v>66.2</v>
      </c>
      <c r="W16" s="3">
        <v>67.0</v>
      </c>
      <c r="X16" s="3">
        <v>66.2</v>
      </c>
      <c r="Y16" s="3">
        <v>66.6</v>
      </c>
      <c r="Z16" s="3">
        <v>66.5</v>
      </c>
      <c r="AA16" s="3">
        <v>66.9</v>
      </c>
      <c r="AB16" s="3">
        <v>67.9</v>
      </c>
      <c r="AC16" s="3">
        <v>66.4</v>
      </c>
      <c r="AD16" s="3">
        <v>67.1</v>
      </c>
      <c r="AE16" s="3">
        <v>67.1</v>
      </c>
      <c r="AF16" s="3">
        <v>65.8</v>
      </c>
      <c r="AG16" s="3">
        <v>66.7</v>
      </c>
    </row>
    <row r="17" ht="12.75" customHeight="1">
      <c r="C17" s="15" t="s">
        <v>82</v>
      </c>
      <c r="D17" s="15">
        <f t="shared" ref="D17:AG17" si="10">0.75*D16</f>
        <v>49.425</v>
      </c>
      <c r="E17" s="15">
        <f t="shared" si="10"/>
        <v>49.5</v>
      </c>
      <c r="F17" s="15">
        <f t="shared" si="10"/>
        <v>48.975</v>
      </c>
      <c r="G17" s="15">
        <f t="shared" si="10"/>
        <v>48.45</v>
      </c>
      <c r="H17" s="15">
        <f t="shared" si="10"/>
        <v>48.825</v>
      </c>
      <c r="I17" s="15">
        <f t="shared" si="10"/>
        <v>48.6</v>
      </c>
      <c r="J17" s="15">
        <f t="shared" si="10"/>
        <v>48.9</v>
      </c>
      <c r="K17" s="15">
        <f t="shared" si="10"/>
        <v>48.75</v>
      </c>
      <c r="L17" s="15">
        <f t="shared" si="10"/>
        <v>49.275</v>
      </c>
      <c r="M17" s="15">
        <f t="shared" si="10"/>
        <v>48.675</v>
      </c>
      <c r="N17" s="15">
        <f t="shared" si="10"/>
        <v>48.3</v>
      </c>
      <c r="O17" s="15">
        <f t="shared" si="10"/>
        <v>48.45</v>
      </c>
      <c r="P17" s="15">
        <f t="shared" si="10"/>
        <v>48.675</v>
      </c>
      <c r="Q17" s="15">
        <f t="shared" si="10"/>
        <v>48.525</v>
      </c>
      <c r="R17" s="15">
        <f t="shared" si="10"/>
        <v>48.9</v>
      </c>
      <c r="S17" s="15">
        <f t="shared" si="10"/>
        <v>0</v>
      </c>
      <c r="T17" s="15">
        <f t="shared" si="10"/>
        <v>49.425</v>
      </c>
      <c r="U17" s="15">
        <f t="shared" si="10"/>
        <v>49.2</v>
      </c>
      <c r="V17" s="15">
        <f t="shared" si="10"/>
        <v>49.65</v>
      </c>
      <c r="W17" s="15">
        <f t="shared" si="10"/>
        <v>50.25</v>
      </c>
      <c r="X17" s="15">
        <f t="shared" si="10"/>
        <v>49.65</v>
      </c>
      <c r="Y17" s="15">
        <f t="shared" si="10"/>
        <v>49.95</v>
      </c>
      <c r="Z17" s="15">
        <f t="shared" si="10"/>
        <v>49.875</v>
      </c>
      <c r="AA17" s="15">
        <f t="shared" si="10"/>
        <v>50.175</v>
      </c>
      <c r="AB17" s="15">
        <f t="shared" si="10"/>
        <v>50.925</v>
      </c>
      <c r="AC17" s="15">
        <f t="shared" si="10"/>
        <v>49.8</v>
      </c>
      <c r="AD17" s="15">
        <f t="shared" si="10"/>
        <v>50.325</v>
      </c>
      <c r="AE17" s="15">
        <f t="shared" si="10"/>
        <v>50.325</v>
      </c>
      <c r="AF17" s="15">
        <f t="shared" si="10"/>
        <v>49.35</v>
      </c>
      <c r="AG17" s="15">
        <f t="shared" si="10"/>
        <v>50.025</v>
      </c>
    </row>
    <row r="18" ht="12.75" customHeight="1">
      <c r="C18" s="15" t="s">
        <v>83</v>
      </c>
      <c r="D18" s="15">
        <f t="shared" ref="D18:AG18" si="11">1.25*D16</f>
        <v>82.375</v>
      </c>
      <c r="E18" s="15">
        <f t="shared" si="11"/>
        <v>82.5</v>
      </c>
      <c r="F18" s="15">
        <f t="shared" si="11"/>
        <v>81.625</v>
      </c>
      <c r="G18" s="15">
        <f t="shared" si="11"/>
        <v>80.75</v>
      </c>
      <c r="H18" s="15">
        <f t="shared" si="11"/>
        <v>81.375</v>
      </c>
      <c r="I18" s="15">
        <f t="shared" si="11"/>
        <v>81</v>
      </c>
      <c r="J18" s="15">
        <f t="shared" si="11"/>
        <v>81.5</v>
      </c>
      <c r="K18" s="15">
        <f t="shared" si="11"/>
        <v>81.25</v>
      </c>
      <c r="L18" s="15">
        <f t="shared" si="11"/>
        <v>82.125</v>
      </c>
      <c r="M18" s="15">
        <f t="shared" si="11"/>
        <v>81.125</v>
      </c>
      <c r="N18" s="15">
        <f t="shared" si="11"/>
        <v>80.5</v>
      </c>
      <c r="O18" s="15">
        <f t="shared" si="11"/>
        <v>80.75</v>
      </c>
      <c r="P18" s="15">
        <f t="shared" si="11"/>
        <v>81.125</v>
      </c>
      <c r="Q18" s="15">
        <f t="shared" si="11"/>
        <v>80.875</v>
      </c>
      <c r="R18" s="15">
        <f t="shared" si="11"/>
        <v>81.5</v>
      </c>
      <c r="S18" s="15">
        <f t="shared" si="11"/>
        <v>0</v>
      </c>
      <c r="T18" s="15">
        <f t="shared" si="11"/>
        <v>82.375</v>
      </c>
      <c r="U18" s="15">
        <f t="shared" si="11"/>
        <v>82</v>
      </c>
      <c r="V18" s="15">
        <f t="shared" si="11"/>
        <v>82.75</v>
      </c>
      <c r="W18" s="15">
        <f t="shared" si="11"/>
        <v>83.75</v>
      </c>
      <c r="X18" s="15">
        <f t="shared" si="11"/>
        <v>82.75</v>
      </c>
      <c r="Y18" s="15">
        <f t="shared" si="11"/>
        <v>83.25</v>
      </c>
      <c r="Z18" s="15">
        <f t="shared" si="11"/>
        <v>83.125</v>
      </c>
      <c r="AA18" s="15">
        <f t="shared" si="11"/>
        <v>83.625</v>
      </c>
      <c r="AB18" s="15">
        <f t="shared" si="11"/>
        <v>84.875</v>
      </c>
      <c r="AC18" s="15">
        <f t="shared" si="11"/>
        <v>83</v>
      </c>
      <c r="AD18" s="15">
        <f t="shared" si="11"/>
        <v>83.875</v>
      </c>
      <c r="AE18" s="15">
        <f t="shared" si="11"/>
        <v>83.875</v>
      </c>
      <c r="AF18" s="15">
        <f t="shared" si="11"/>
        <v>82.25</v>
      </c>
      <c r="AG18" s="15">
        <f t="shared" si="11"/>
        <v>83.375</v>
      </c>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c r="G30" s="15"/>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8.63"/>
    <col customWidth="1" min="2" max="25" width="6.38"/>
    <col customWidth="1" min="26" max="26" width="7.38"/>
    <col customWidth="1" min="27" max="38" width="6.38"/>
  </cols>
  <sheetData>
    <row r="1" ht="12.75" customHeight="1">
      <c r="A1" s="15" t="s">
        <v>84</v>
      </c>
      <c r="B1" s="66">
        <v>45474.0</v>
      </c>
      <c r="C1" s="66">
        <v>45481.0</v>
      </c>
      <c r="D1" s="66">
        <v>45488.0</v>
      </c>
      <c r="E1" s="66">
        <v>45492.0</v>
      </c>
      <c r="F1" s="66">
        <v>45495.0</v>
      </c>
      <c r="G1" s="66">
        <v>45502.0</v>
      </c>
      <c r="H1" s="66">
        <v>45509.0</v>
      </c>
      <c r="I1" s="66">
        <v>45516.0</v>
      </c>
      <c r="J1" s="66">
        <v>45523.0</v>
      </c>
      <c r="K1" s="66">
        <v>45530.0</v>
      </c>
      <c r="L1" s="66">
        <v>45531.0</v>
      </c>
      <c r="M1" s="66">
        <v>45537.0</v>
      </c>
      <c r="N1" s="66">
        <v>45538.0</v>
      </c>
      <c r="O1" s="66">
        <v>45544.0</v>
      </c>
      <c r="P1" s="66">
        <v>45551.0</v>
      </c>
      <c r="Q1" s="66">
        <v>45558.0</v>
      </c>
      <c r="R1" s="66">
        <v>45565.0</v>
      </c>
      <c r="S1" s="66">
        <v>45572.0</v>
      </c>
      <c r="T1" s="66">
        <v>45579.0</v>
      </c>
      <c r="U1" s="66">
        <v>45586.0</v>
      </c>
      <c r="W1" s="72">
        <v>45797.0</v>
      </c>
      <c r="X1" s="73">
        <v>45800.0</v>
      </c>
      <c r="Y1" s="73">
        <v>45803.0</v>
      </c>
      <c r="Z1" s="73">
        <v>45805.0</v>
      </c>
      <c r="AA1" s="73">
        <v>45808.0</v>
      </c>
      <c r="AB1" s="73">
        <v>45810.0</v>
      </c>
      <c r="AC1" s="73">
        <v>45812.0</v>
      </c>
      <c r="AD1" s="73">
        <v>45814.0</v>
      </c>
      <c r="AE1" s="73">
        <v>45817.0</v>
      </c>
      <c r="AF1" s="73">
        <v>45819.0</v>
      </c>
      <c r="AG1" s="73">
        <v>45821.0</v>
      </c>
      <c r="AH1" s="73">
        <v>45824.0</v>
      </c>
      <c r="AI1" s="73">
        <v>45826.0</v>
      </c>
      <c r="AJ1" s="73">
        <v>45828.0</v>
      </c>
      <c r="AK1" s="73">
        <v>45831.0</v>
      </c>
      <c r="AL1" s="73">
        <v>45833.0</v>
      </c>
    </row>
    <row r="2" ht="12.75" customHeight="1">
      <c r="A2" s="3" t="s">
        <v>73</v>
      </c>
      <c r="W2" s="3">
        <v>50.0</v>
      </c>
      <c r="X2" s="3">
        <v>50.0</v>
      </c>
      <c r="Y2" s="3">
        <v>50.0</v>
      </c>
      <c r="Z2" s="3">
        <v>50.0</v>
      </c>
      <c r="AA2" s="3">
        <v>52.0</v>
      </c>
      <c r="AB2" s="3">
        <v>54.0</v>
      </c>
      <c r="AC2" s="3">
        <v>55.0</v>
      </c>
      <c r="AD2" s="3">
        <v>56.0</v>
      </c>
      <c r="AE2" s="3">
        <v>57.0</v>
      </c>
      <c r="AF2" s="3">
        <v>58.0</v>
      </c>
      <c r="AG2" s="3">
        <v>60.0</v>
      </c>
      <c r="AH2" s="3">
        <v>60.0</v>
      </c>
      <c r="AI2" s="3">
        <v>70.0</v>
      </c>
      <c r="AJ2" s="3">
        <v>60.0</v>
      </c>
      <c r="AK2" s="3">
        <v>60.0</v>
      </c>
      <c r="AL2" s="3">
        <v>60.0</v>
      </c>
    </row>
    <row r="3" ht="12.75" customHeight="1">
      <c r="A3" s="3" t="s">
        <v>85</v>
      </c>
      <c r="W3" s="3">
        <v>60.0</v>
      </c>
      <c r="X3" s="3">
        <v>60.0</v>
      </c>
      <c r="Y3" s="3">
        <v>60.0</v>
      </c>
      <c r="Z3" s="3">
        <v>60.0</v>
      </c>
      <c r="AA3" s="3">
        <v>62.0</v>
      </c>
      <c r="AB3" s="3">
        <v>64.0</v>
      </c>
      <c r="AC3" s="3">
        <v>65.0</v>
      </c>
      <c r="AD3" s="3">
        <v>66.0</v>
      </c>
      <c r="AE3" s="3">
        <v>67.0</v>
      </c>
      <c r="AF3" s="3">
        <v>68.0</v>
      </c>
      <c r="AG3" s="3">
        <v>70.0</v>
      </c>
      <c r="AH3" s="3">
        <v>70.0</v>
      </c>
      <c r="AI3" s="3"/>
      <c r="AJ3" s="3">
        <v>70.0</v>
      </c>
      <c r="AK3" s="3">
        <v>70.0</v>
      </c>
      <c r="AL3" s="3">
        <v>70.0</v>
      </c>
    </row>
    <row r="4" ht="12.75" customHeight="1">
      <c r="A4" s="15" t="s">
        <v>86</v>
      </c>
      <c r="B4" s="15">
        <v>63.0</v>
      </c>
      <c r="C4" s="15">
        <v>66.0</v>
      </c>
      <c r="D4" s="15">
        <v>68.0</v>
      </c>
      <c r="E4" s="15">
        <v>70.0</v>
      </c>
      <c r="F4" s="15">
        <v>71.0</v>
      </c>
      <c r="G4" s="15">
        <v>72.0</v>
      </c>
      <c r="H4" s="15">
        <v>73.0</v>
      </c>
      <c r="I4" s="15">
        <v>74.0</v>
      </c>
      <c r="J4" s="15">
        <v>75.0</v>
      </c>
      <c r="K4" s="15">
        <v>76.0</v>
      </c>
      <c r="L4" s="15">
        <v>77.0</v>
      </c>
      <c r="M4" s="15">
        <v>78.0</v>
      </c>
      <c r="N4" s="15">
        <v>79.0</v>
      </c>
      <c r="O4" s="15">
        <v>80.0</v>
      </c>
      <c r="P4" s="15">
        <v>82.0</v>
      </c>
      <c r="Q4" s="15">
        <v>84.0</v>
      </c>
      <c r="R4" s="15">
        <v>86.0</v>
      </c>
      <c r="S4" s="15">
        <v>88.0</v>
      </c>
      <c r="T4" s="15">
        <v>90.0</v>
      </c>
      <c r="U4" s="15">
        <v>92.0</v>
      </c>
      <c r="W4" s="3">
        <v>64.0</v>
      </c>
      <c r="X4" s="3">
        <v>66.0</v>
      </c>
      <c r="Y4" s="3">
        <v>68.0</v>
      </c>
      <c r="Z4" s="3">
        <v>70.0</v>
      </c>
      <c r="AA4" s="3">
        <v>72.0</v>
      </c>
      <c r="AB4" s="3">
        <v>74.0</v>
      </c>
      <c r="AC4" s="3">
        <v>75.0</v>
      </c>
      <c r="AD4" s="3">
        <v>76.0</v>
      </c>
      <c r="AE4" s="3">
        <v>77.0</v>
      </c>
      <c r="AF4" s="3">
        <v>78.0</v>
      </c>
      <c r="AG4" s="3">
        <v>80.0</v>
      </c>
      <c r="AH4" s="3">
        <v>81.0</v>
      </c>
      <c r="AI4" s="3">
        <v>83.0</v>
      </c>
      <c r="AJ4" s="3">
        <v>85.0</v>
      </c>
      <c r="AK4" s="3">
        <v>87.0</v>
      </c>
      <c r="AL4" s="3">
        <v>90.0</v>
      </c>
    </row>
    <row r="5" ht="12.75" customHeight="1"/>
    <row r="6" ht="12.75" customHeight="1">
      <c r="A6" s="79"/>
      <c r="B6" s="80">
        <v>45474.0</v>
      </c>
      <c r="C6" s="80">
        <v>45481.0</v>
      </c>
      <c r="D6" s="80">
        <v>45488.0</v>
      </c>
      <c r="E6" s="80">
        <v>45492.0</v>
      </c>
      <c r="F6" s="80">
        <v>45495.0</v>
      </c>
      <c r="G6" s="80">
        <v>45502.0</v>
      </c>
      <c r="H6" s="80">
        <v>45509.0</v>
      </c>
      <c r="I6" s="80">
        <v>45516.0</v>
      </c>
      <c r="J6" s="80">
        <v>45523.0</v>
      </c>
      <c r="K6" s="80">
        <v>45530.0</v>
      </c>
      <c r="L6" s="80">
        <v>45531.0</v>
      </c>
      <c r="M6" s="80">
        <v>45537.0</v>
      </c>
      <c r="N6" s="80">
        <v>45538.0</v>
      </c>
      <c r="O6" s="80">
        <v>45544.0</v>
      </c>
      <c r="P6" s="80">
        <v>45551.0</v>
      </c>
      <c r="Q6" s="80">
        <v>45558.0</v>
      </c>
      <c r="R6" s="80">
        <v>45565.0</v>
      </c>
      <c r="S6" s="80">
        <v>45572.0</v>
      </c>
      <c r="T6" s="80">
        <v>45579.0</v>
      </c>
      <c r="U6" s="80">
        <v>45586.0</v>
      </c>
      <c r="V6" s="80"/>
      <c r="W6" s="81">
        <v>45797.0</v>
      </c>
      <c r="X6" s="81">
        <v>45800.0</v>
      </c>
      <c r="Y6" s="81">
        <f t="shared" ref="Y6:AL6" si="1">Y1</f>
        <v>45803</v>
      </c>
      <c r="Z6" s="81">
        <f t="shared" si="1"/>
        <v>45805</v>
      </c>
      <c r="AA6" s="81">
        <f t="shared" si="1"/>
        <v>45808</v>
      </c>
      <c r="AB6" s="81">
        <f t="shared" si="1"/>
        <v>45810</v>
      </c>
      <c r="AC6" s="81">
        <f t="shared" si="1"/>
        <v>45812</v>
      </c>
      <c r="AD6" s="81">
        <f t="shared" si="1"/>
        <v>45814</v>
      </c>
      <c r="AE6" s="81">
        <f t="shared" si="1"/>
        <v>45817</v>
      </c>
      <c r="AF6" s="81">
        <f t="shared" si="1"/>
        <v>45819</v>
      </c>
      <c r="AG6" s="81">
        <f t="shared" si="1"/>
        <v>45821</v>
      </c>
      <c r="AH6" s="81">
        <f t="shared" si="1"/>
        <v>45824</v>
      </c>
      <c r="AI6" s="81">
        <f t="shared" si="1"/>
        <v>45826</v>
      </c>
      <c r="AJ6" s="81">
        <f t="shared" si="1"/>
        <v>45828</v>
      </c>
      <c r="AK6" s="81">
        <f t="shared" si="1"/>
        <v>45831</v>
      </c>
      <c r="AL6" s="81">
        <f t="shared" si="1"/>
        <v>45833</v>
      </c>
    </row>
    <row r="7" ht="12.75" customHeight="1">
      <c r="A7" s="15" t="s">
        <v>86</v>
      </c>
      <c r="B7" s="82">
        <v>71.0</v>
      </c>
      <c r="C7" s="82">
        <v>74.0</v>
      </c>
      <c r="D7" s="82">
        <v>76.0</v>
      </c>
      <c r="E7" s="82">
        <v>78.0</v>
      </c>
      <c r="F7" s="82">
        <v>79.0</v>
      </c>
      <c r="G7" s="82">
        <v>80.0</v>
      </c>
      <c r="H7" s="82">
        <v>81.0</v>
      </c>
      <c r="I7" s="82">
        <v>82.0</v>
      </c>
      <c r="J7" s="82">
        <v>83.0</v>
      </c>
      <c r="K7" s="82">
        <v>84.0</v>
      </c>
      <c r="L7" s="82">
        <v>85.0</v>
      </c>
      <c r="M7" s="82">
        <v>86.0</v>
      </c>
      <c r="N7" s="82">
        <v>87.0</v>
      </c>
      <c r="O7" s="82">
        <v>88.0</v>
      </c>
      <c r="P7" s="82">
        <v>90.0</v>
      </c>
      <c r="Q7" s="82">
        <v>92.0</v>
      </c>
      <c r="R7" s="15">
        <v>94.0</v>
      </c>
      <c r="S7" s="15">
        <v>96.0</v>
      </c>
      <c r="T7" s="15">
        <v>98.0</v>
      </c>
      <c r="U7" s="15">
        <v>100.0</v>
      </c>
      <c r="W7" s="15">
        <f t="shared" ref="W7:AL7" si="2">W4+8</f>
        <v>72</v>
      </c>
      <c r="X7" s="15">
        <f t="shared" si="2"/>
        <v>74</v>
      </c>
      <c r="Y7" s="15">
        <f t="shared" si="2"/>
        <v>76</v>
      </c>
      <c r="Z7" s="15">
        <f t="shared" si="2"/>
        <v>78</v>
      </c>
      <c r="AA7" s="15">
        <f t="shared" si="2"/>
        <v>80</v>
      </c>
      <c r="AB7" s="15">
        <f t="shared" si="2"/>
        <v>82</v>
      </c>
      <c r="AC7" s="15">
        <f t="shared" si="2"/>
        <v>83</v>
      </c>
      <c r="AD7" s="15">
        <f t="shared" si="2"/>
        <v>84</v>
      </c>
      <c r="AE7" s="15">
        <f t="shared" si="2"/>
        <v>85</v>
      </c>
      <c r="AF7" s="15">
        <f t="shared" si="2"/>
        <v>86</v>
      </c>
      <c r="AG7" s="15">
        <f t="shared" si="2"/>
        <v>88</v>
      </c>
      <c r="AH7" s="15">
        <f t="shared" si="2"/>
        <v>89</v>
      </c>
      <c r="AI7" s="15">
        <f t="shared" si="2"/>
        <v>91</v>
      </c>
      <c r="AJ7" s="15">
        <f t="shared" si="2"/>
        <v>93</v>
      </c>
      <c r="AK7" s="15">
        <f t="shared" si="2"/>
        <v>95</v>
      </c>
      <c r="AL7" s="15">
        <f t="shared" si="2"/>
        <v>98</v>
      </c>
    </row>
    <row r="8" ht="12.75" customHeight="1">
      <c r="A8" s="15" t="s">
        <v>87</v>
      </c>
      <c r="B8" s="15">
        <v>66.6</v>
      </c>
      <c r="C8" s="15">
        <v>66.8</v>
      </c>
      <c r="D8" s="15">
        <v>65.9</v>
      </c>
      <c r="E8" s="15">
        <v>65.5</v>
      </c>
      <c r="F8" s="15">
        <v>66.0</v>
      </c>
      <c r="G8" s="15">
        <v>65.3</v>
      </c>
      <c r="H8" s="15">
        <v>64.6</v>
      </c>
      <c r="I8" s="15">
        <v>65.1</v>
      </c>
      <c r="J8" s="15">
        <v>65.0</v>
      </c>
      <c r="K8" s="15">
        <v>64.7</v>
      </c>
      <c r="L8" s="15">
        <v>64.8</v>
      </c>
      <c r="M8" s="15">
        <v>65.2</v>
      </c>
      <c r="N8" s="15">
        <v>64.9</v>
      </c>
      <c r="O8" s="15">
        <v>65.0</v>
      </c>
      <c r="P8" s="15">
        <v>65.4</v>
      </c>
      <c r="Q8" s="15">
        <v>65.9</v>
      </c>
      <c r="R8" s="15">
        <v>64.9</v>
      </c>
      <c r="S8" s="15">
        <v>64.4</v>
      </c>
      <c r="T8" s="15">
        <v>64.6</v>
      </c>
      <c r="U8" s="15">
        <v>64.9</v>
      </c>
      <c r="W8" s="3">
        <v>65.9</v>
      </c>
      <c r="X8" s="3">
        <v>65.6</v>
      </c>
      <c r="Y8" s="3">
        <v>66.2</v>
      </c>
      <c r="Z8" s="3">
        <v>67.0</v>
      </c>
      <c r="AA8" s="3">
        <v>66.2</v>
      </c>
      <c r="AB8" s="3">
        <v>66.6</v>
      </c>
      <c r="AC8" s="3">
        <v>66.5</v>
      </c>
      <c r="AD8" s="3">
        <v>66.9</v>
      </c>
      <c r="AE8" s="3">
        <v>67.9</v>
      </c>
      <c r="AF8" s="3">
        <v>66.4</v>
      </c>
      <c r="AG8" s="3">
        <v>67.1</v>
      </c>
      <c r="AH8" s="3">
        <v>67.0</v>
      </c>
      <c r="AI8" s="3">
        <v>66.1</v>
      </c>
      <c r="AJ8" s="3">
        <v>65.8</v>
      </c>
      <c r="AK8" s="3">
        <v>66.7</v>
      </c>
      <c r="AL8" s="3">
        <v>66.6</v>
      </c>
    </row>
    <row r="9" ht="12.75" customHeight="1">
      <c r="A9" s="38"/>
      <c r="B9" s="38">
        <f t="shared" ref="B9:U9" si="3">B7/B8</f>
        <v>1.066066066</v>
      </c>
      <c r="C9" s="38">
        <f t="shared" si="3"/>
        <v>1.107784431</v>
      </c>
      <c r="D9" s="38">
        <f t="shared" si="3"/>
        <v>1.153262519</v>
      </c>
      <c r="E9" s="38">
        <f t="shared" si="3"/>
        <v>1.190839695</v>
      </c>
      <c r="F9" s="38">
        <f t="shared" si="3"/>
        <v>1.196969697</v>
      </c>
      <c r="G9" s="38">
        <f t="shared" si="3"/>
        <v>1.225114855</v>
      </c>
      <c r="H9" s="38">
        <f t="shared" si="3"/>
        <v>1.253869969</v>
      </c>
      <c r="I9" s="38">
        <f t="shared" si="3"/>
        <v>1.259600614</v>
      </c>
      <c r="J9" s="38">
        <f t="shared" si="3"/>
        <v>1.276923077</v>
      </c>
      <c r="K9" s="38">
        <f t="shared" si="3"/>
        <v>1.298299845</v>
      </c>
      <c r="L9" s="38">
        <f t="shared" si="3"/>
        <v>1.311728395</v>
      </c>
      <c r="M9" s="38">
        <f t="shared" si="3"/>
        <v>1.319018405</v>
      </c>
      <c r="N9" s="38">
        <f t="shared" si="3"/>
        <v>1.340523883</v>
      </c>
      <c r="O9" s="38">
        <f t="shared" si="3"/>
        <v>1.353846154</v>
      </c>
      <c r="P9" s="38">
        <f t="shared" si="3"/>
        <v>1.376146789</v>
      </c>
      <c r="Q9" s="38">
        <f t="shared" si="3"/>
        <v>1.396054628</v>
      </c>
      <c r="R9" s="38">
        <f t="shared" si="3"/>
        <v>1.448382126</v>
      </c>
      <c r="S9" s="38">
        <f t="shared" si="3"/>
        <v>1.49068323</v>
      </c>
      <c r="T9" s="83">
        <f t="shared" si="3"/>
        <v>1.517027864</v>
      </c>
      <c r="U9" s="38">
        <f t="shared" si="3"/>
        <v>1.540832049</v>
      </c>
      <c r="V9" s="38"/>
      <c r="W9" s="38">
        <f t="shared" ref="W9:AL9" si="4">W7/W8</f>
        <v>1.092564492</v>
      </c>
      <c r="X9" s="38">
        <f t="shared" si="4"/>
        <v>1.12804878</v>
      </c>
      <c r="Y9" s="38">
        <f t="shared" si="4"/>
        <v>1.148036254</v>
      </c>
      <c r="Z9" s="38">
        <f t="shared" si="4"/>
        <v>1.164179104</v>
      </c>
      <c r="AA9" s="38">
        <f t="shared" si="4"/>
        <v>1.208459215</v>
      </c>
      <c r="AB9" s="38">
        <f t="shared" si="4"/>
        <v>1.231231231</v>
      </c>
      <c r="AC9" s="38">
        <f t="shared" si="4"/>
        <v>1.248120301</v>
      </c>
      <c r="AD9" s="38">
        <f t="shared" si="4"/>
        <v>1.255605381</v>
      </c>
      <c r="AE9" s="38">
        <f t="shared" si="4"/>
        <v>1.251840943</v>
      </c>
      <c r="AF9" s="38">
        <f t="shared" si="4"/>
        <v>1.295180723</v>
      </c>
      <c r="AG9" s="38">
        <f t="shared" si="4"/>
        <v>1.31147541</v>
      </c>
      <c r="AH9" s="38">
        <f t="shared" si="4"/>
        <v>1.328358209</v>
      </c>
      <c r="AI9" s="38">
        <f t="shared" si="4"/>
        <v>1.376701967</v>
      </c>
      <c r="AJ9" s="38">
        <f t="shared" si="4"/>
        <v>1.41337386</v>
      </c>
      <c r="AK9" s="38">
        <f t="shared" si="4"/>
        <v>1.424287856</v>
      </c>
      <c r="AL9" s="38">
        <f t="shared" si="4"/>
        <v>1.471471471</v>
      </c>
    </row>
    <row r="10" ht="12.75" customHeight="1">
      <c r="A10" s="15" t="s">
        <v>88</v>
      </c>
      <c r="B10" s="15">
        <f t="shared" ref="B10:U10" si="5">1.5*B8</f>
        <v>99.9</v>
      </c>
      <c r="C10" s="15">
        <f t="shared" si="5"/>
        <v>100.2</v>
      </c>
      <c r="D10" s="15">
        <f t="shared" si="5"/>
        <v>98.85</v>
      </c>
      <c r="E10" s="15">
        <f t="shared" si="5"/>
        <v>98.25</v>
      </c>
      <c r="F10" s="15">
        <f t="shared" si="5"/>
        <v>99</v>
      </c>
      <c r="G10" s="15">
        <f t="shared" si="5"/>
        <v>97.95</v>
      </c>
      <c r="H10" s="15">
        <f t="shared" si="5"/>
        <v>96.9</v>
      </c>
      <c r="I10" s="15">
        <f t="shared" si="5"/>
        <v>97.65</v>
      </c>
      <c r="J10" s="15">
        <f t="shared" si="5"/>
        <v>97.5</v>
      </c>
      <c r="K10" s="15">
        <f t="shared" si="5"/>
        <v>97.05</v>
      </c>
      <c r="L10" s="15">
        <f t="shared" si="5"/>
        <v>97.2</v>
      </c>
      <c r="M10" s="15">
        <f t="shared" si="5"/>
        <v>97.8</v>
      </c>
      <c r="N10" s="15">
        <f t="shared" si="5"/>
        <v>97.35</v>
      </c>
      <c r="O10" s="15">
        <f t="shared" si="5"/>
        <v>97.5</v>
      </c>
      <c r="P10" s="15">
        <f t="shared" si="5"/>
        <v>98.1</v>
      </c>
      <c r="Q10" s="15">
        <f t="shared" si="5"/>
        <v>98.85</v>
      </c>
      <c r="R10" s="15">
        <f t="shared" si="5"/>
        <v>97.35</v>
      </c>
      <c r="S10" s="15">
        <f t="shared" si="5"/>
        <v>96.6</v>
      </c>
      <c r="T10" s="15">
        <f t="shared" si="5"/>
        <v>96.9</v>
      </c>
      <c r="U10" s="15">
        <f t="shared" si="5"/>
        <v>97.35</v>
      </c>
      <c r="V10" s="3">
        <v>0.0</v>
      </c>
      <c r="W10" s="15">
        <f t="shared" ref="W10:AL10" si="6">1.5*W8</f>
        <v>98.85</v>
      </c>
      <c r="X10" s="15">
        <f t="shared" si="6"/>
        <v>98.4</v>
      </c>
      <c r="Y10" s="15">
        <f t="shared" si="6"/>
        <v>99.3</v>
      </c>
      <c r="Z10" s="15">
        <f t="shared" si="6"/>
        <v>100.5</v>
      </c>
      <c r="AA10" s="15">
        <f t="shared" si="6"/>
        <v>99.3</v>
      </c>
      <c r="AB10" s="15">
        <f t="shared" si="6"/>
        <v>99.9</v>
      </c>
      <c r="AC10" s="15">
        <f t="shared" si="6"/>
        <v>99.75</v>
      </c>
      <c r="AD10" s="15">
        <f t="shared" si="6"/>
        <v>100.35</v>
      </c>
      <c r="AE10" s="15">
        <f t="shared" si="6"/>
        <v>101.85</v>
      </c>
      <c r="AF10" s="15">
        <f t="shared" si="6"/>
        <v>99.6</v>
      </c>
      <c r="AG10" s="15">
        <f t="shared" si="6"/>
        <v>100.65</v>
      </c>
      <c r="AH10" s="15">
        <f t="shared" si="6"/>
        <v>100.5</v>
      </c>
      <c r="AI10" s="15">
        <f t="shared" si="6"/>
        <v>99.15</v>
      </c>
      <c r="AJ10" s="15">
        <f t="shared" si="6"/>
        <v>98.7</v>
      </c>
      <c r="AK10" s="15">
        <f t="shared" si="6"/>
        <v>100.05</v>
      </c>
      <c r="AL10" s="15">
        <f t="shared" si="6"/>
        <v>99.9</v>
      </c>
    </row>
    <row r="11" ht="12.75" customHeight="1"/>
    <row r="12" ht="12.75" customHeight="1">
      <c r="A12" s="1" t="s">
        <v>54</v>
      </c>
    </row>
    <row r="13" ht="12.75" customHeight="1">
      <c r="B13" s="66">
        <v>45474.0</v>
      </c>
    </row>
    <row r="14" ht="12.75" customHeight="1"/>
    <row r="15" ht="12.75" customHeight="1"/>
    <row r="16" ht="12.75" customHeight="1"/>
    <row r="17" ht="12.75" customHeight="1">
      <c r="AA17" s="66"/>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conditionalFormatting sqref="A6:AL6">
    <cfRule type="notContainsBlanks" dxfId="0" priority="1">
      <formula>LEN(TRIM(A6))&gt;0</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C99"/>
    <pageSetUpPr/>
  </sheetPr>
  <sheetViews>
    <sheetView workbookViewId="0"/>
  </sheetViews>
  <sheetFormatPr customHeight="1" defaultColWidth="12.63" defaultRowHeight="15.0"/>
  <cols>
    <col customWidth="1" min="1" max="2" width="11.63"/>
    <col customWidth="1" min="3" max="6" width="9.63"/>
    <col customWidth="1" min="7" max="7" width="11.63"/>
    <col customWidth="1" min="8" max="11" width="9.5"/>
    <col customWidth="1" min="12" max="23" width="11.63"/>
    <col customWidth="1" min="24" max="26" width="8.63"/>
  </cols>
  <sheetData>
    <row r="1" ht="12.75" customHeight="1"/>
    <row r="2" ht="12.75" customHeight="1">
      <c r="A2" s="15">
        <v>65.0</v>
      </c>
      <c r="C2" s="15" t="s">
        <v>89</v>
      </c>
      <c r="D2" s="15" t="s">
        <v>90</v>
      </c>
      <c r="E2" s="15" t="s">
        <v>91</v>
      </c>
      <c r="F2" s="15" t="s">
        <v>92</v>
      </c>
      <c r="H2" s="15" t="s">
        <v>89</v>
      </c>
      <c r="I2" s="15" t="s">
        <v>90</v>
      </c>
      <c r="J2" s="15" t="s">
        <v>91</v>
      </c>
      <c r="K2" s="15" t="s">
        <v>92</v>
      </c>
      <c r="M2" s="15" t="s">
        <v>93</v>
      </c>
      <c r="O2" s="15" t="s">
        <v>94</v>
      </c>
      <c r="R2" s="15" t="s">
        <v>95</v>
      </c>
      <c r="U2" s="15" t="s">
        <v>96</v>
      </c>
    </row>
    <row r="3" ht="12.75" customHeight="1">
      <c r="B3" s="15" t="s">
        <v>97</v>
      </c>
      <c r="C3" s="15">
        <v>0.5</v>
      </c>
      <c r="D3" s="15">
        <v>0.75</v>
      </c>
      <c r="E3" s="44">
        <f t="shared" ref="E3:E5" si="2">AVERAGE(D3,F3)</f>
        <v>1</v>
      </c>
      <c r="F3" s="15">
        <v>1.25</v>
      </c>
      <c r="H3" s="84">
        <f t="shared" ref="H3:K3" si="1">C3*$A$2</f>
        <v>32.5</v>
      </c>
      <c r="I3" s="84">
        <f t="shared" si="1"/>
        <v>48.75</v>
      </c>
      <c r="J3" s="85">
        <f t="shared" si="1"/>
        <v>65</v>
      </c>
      <c r="K3" s="44">
        <f t="shared" si="1"/>
        <v>81.25</v>
      </c>
      <c r="M3" s="15">
        <v>70.5</v>
      </c>
      <c r="N3" s="66">
        <v>45598.0</v>
      </c>
      <c r="O3" s="15" t="s">
        <v>98</v>
      </c>
      <c r="P3" s="66">
        <v>45436.0</v>
      </c>
      <c r="Q3" s="15">
        <v>70.0</v>
      </c>
      <c r="R3" s="15" t="s">
        <v>99</v>
      </c>
      <c r="S3" s="66">
        <v>45345.0</v>
      </c>
      <c r="T3" s="15">
        <v>71.3</v>
      </c>
    </row>
    <row r="4" ht="12.75" customHeight="1">
      <c r="B4" s="15" t="s">
        <v>84</v>
      </c>
      <c r="C4" s="15">
        <v>1.0</v>
      </c>
      <c r="D4" s="15">
        <v>1.5</v>
      </c>
      <c r="E4" s="44">
        <f t="shared" si="2"/>
        <v>1.75</v>
      </c>
      <c r="F4" s="15">
        <v>2.0</v>
      </c>
      <c r="H4" s="85">
        <f t="shared" ref="H4:K4" si="3">C4*$A$2</f>
        <v>65</v>
      </c>
      <c r="I4" s="85">
        <f t="shared" si="3"/>
        <v>97.5</v>
      </c>
      <c r="J4" s="44">
        <f t="shared" si="3"/>
        <v>113.75</v>
      </c>
      <c r="K4" s="44">
        <f t="shared" si="3"/>
        <v>130</v>
      </c>
      <c r="M4" s="15">
        <v>100.0</v>
      </c>
      <c r="N4" s="66">
        <v>45586.0</v>
      </c>
    </row>
    <row r="5" ht="12.75" customHeight="1">
      <c r="B5" s="15" t="s">
        <v>100</v>
      </c>
      <c r="C5" s="15">
        <v>0.75</v>
      </c>
      <c r="D5" s="15">
        <v>1.25</v>
      </c>
      <c r="E5" s="44">
        <f t="shared" si="2"/>
        <v>1.375</v>
      </c>
      <c r="F5" s="15">
        <v>1.5</v>
      </c>
      <c r="H5" s="84">
        <f t="shared" ref="H5:K5" si="4">C5*$A$2</f>
        <v>48.75</v>
      </c>
      <c r="I5" s="86">
        <f t="shared" si="4"/>
        <v>81.25</v>
      </c>
      <c r="J5" s="44">
        <f t="shared" si="4"/>
        <v>89.375</v>
      </c>
      <c r="K5" s="44">
        <f t="shared" si="4"/>
        <v>97.5</v>
      </c>
      <c r="O5" s="15" t="s">
        <v>101</v>
      </c>
      <c r="P5" s="66">
        <v>45572.0</v>
      </c>
      <c r="Q5" s="15">
        <v>81.6</v>
      </c>
      <c r="R5" s="15" t="s">
        <v>102</v>
      </c>
      <c r="S5" s="66">
        <v>45558.0</v>
      </c>
      <c r="T5" s="15">
        <v>79.1</v>
      </c>
    </row>
    <row r="6" ht="12.75" customHeight="1"/>
    <row r="7" ht="12.75" customHeight="1">
      <c r="B7" s="15" t="s">
        <v>103</v>
      </c>
      <c r="C7" s="15">
        <v>0.5</v>
      </c>
      <c r="D7" s="15">
        <v>0.75</v>
      </c>
      <c r="E7" s="44">
        <f t="shared" ref="E7:E9" si="6">AVERAGE(D7,F7)</f>
        <v>0.875</v>
      </c>
      <c r="F7" s="15">
        <v>1.0</v>
      </c>
      <c r="H7" s="84">
        <f t="shared" ref="H7:K7" si="5">C7*$A$2</f>
        <v>32.5</v>
      </c>
      <c r="I7" s="85">
        <f t="shared" si="5"/>
        <v>48.75</v>
      </c>
      <c r="J7" s="85">
        <f t="shared" si="5"/>
        <v>56.875</v>
      </c>
      <c r="K7" s="44">
        <f t="shared" si="5"/>
        <v>65</v>
      </c>
      <c r="M7" s="15">
        <v>58.0</v>
      </c>
      <c r="R7" s="15" t="s">
        <v>104</v>
      </c>
      <c r="S7" s="66">
        <v>45443.0</v>
      </c>
      <c r="T7" s="15">
        <v>54.4</v>
      </c>
    </row>
    <row r="8" ht="12.75" customHeight="1">
      <c r="B8" s="15" t="s">
        <v>105</v>
      </c>
      <c r="C8" s="15">
        <v>0.5</v>
      </c>
      <c r="D8" s="15">
        <v>0.75</v>
      </c>
      <c r="E8" s="44">
        <f t="shared" si="6"/>
        <v>1</v>
      </c>
      <c r="F8" s="15">
        <v>1.25</v>
      </c>
      <c r="H8" s="84">
        <f t="shared" ref="H8:K8" si="7">C8*$A$2</f>
        <v>32.5</v>
      </c>
      <c r="I8" s="85">
        <f t="shared" si="7"/>
        <v>48.75</v>
      </c>
      <c r="J8" s="44">
        <f t="shared" si="7"/>
        <v>65</v>
      </c>
      <c r="K8" s="44">
        <f t="shared" si="7"/>
        <v>81.25</v>
      </c>
      <c r="M8" s="15">
        <v>63.0</v>
      </c>
      <c r="O8" s="15" t="s">
        <v>106</v>
      </c>
      <c r="P8" s="66">
        <v>45499.0</v>
      </c>
      <c r="Q8" s="15">
        <v>57.6</v>
      </c>
      <c r="R8" s="15" t="s">
        <v>107</v>
      </c>
      <c r="S8" s="66">
        <v>45569.0</v>
      </c>
      <c r="T8" s="15">
        <v>60.3</v>
      </c>
    </row>
    <row r="9" ht="12.75" customHeight="1">
      <c r="B9" s="15" t="s">
        <v>108</v>
      </c>
      <c r="C9" s="15">
        <v>0.35</v>
      </c>
      <c r="D9" s="15">
        <v>0.55</v>
      </c>
      <c r="E9" s="44">
        <f t="shared" si="6"/>
        <v>0.675</v>
      </c>
      <c r="F9" s="15">
        <v>0.8</v>
      </c>
      <c r="H9" s="84">
        <f t="shared" ref="H9:K9" si="8">C9*$A$2</f>
        <v>22.75</v>
      </c>
      <c r="I9" s="85">
        <f t="shared" si="8"/>
        <v>35.75</v>
      </c>
      <c r="J9" s="44">
        <f t="shared" si="8"/>
        <v>43.875</v>
      </c>
      <c r="K9" s="44">
        <f t="shared" si="8"/>
        <v>52</v>
      </c>
      <c r="M9" s="15">
        <v>43.0</v>
      </c>
      <c r="R9" s="15" t="s">
        <v>109</v>
      </c>
      <c r="S9" s="66">
        <v>45562.0</v>
      </c>
      <c r="T9" s="15">
        <v>38.9</v>
      </c>
    </row>
    <row r="10" ht="12.75" customHeight="1"/>
    <row r="11" ht="12.75" customHeight="1">
      <c r="B11" s="15" t="s">
        <v>110</v>
      </c>
      <c r="C11" s="15">
        <v>0.1</v>
      </c>
      <c r="D11" s="15">
        <v>0.15</v>
      </c>
      <c r="E11" s="44">
        <f t="shared" ref="E11:E15" si="10">AVERAGE(D11,F11)</f>
        <v>0.225</v>
      </c>
      <c r="F11" s="15">
        <v>0.3</v>
      </c>
      <c r="H11" s="84">
        <f t="shared" ref="H11:K11" si="9">C11*$A$2</f>
        <v>6.5</v>
      </c>
      <c r="I11" s="84">
        <f t="shared" si="9"/>
        <v>9.75</v>
      </c>
      <c r="J11" s="84">
        <f t="shared" si="9"/>
        <v>14.625</v>
      </c>
      <c r="K11" s="44">
        <f t="shared" si="9"/>
        <v>19.5</v>
      </c>
      <c r="Q11" s="3">
        <v>20.4</v>
      </c>
      <c r="R11" s="15" t="s">
        <v>111</v>
      </c>
      <c r="S11" s="66">
        <v>45530.0</v>
      </c>
      <c r="T11" s="15">
        <v>18.3</v>
      </c>
      <c r="U11" s="15" t="s">
        <v>112</v>
      </c>
      <c r="W11" s="15">
        <v>15.1</v>
      </c>
    </row>
    <row r="12" ht="12.75" customHeight="1">
      <c r="B12" s="15" t="s">
        <v>113</v>
      </c>
      <c r="C12" s="15">
        <v>0.25</v>
      </c>
      <c r="D12" s="15">
        <v>0.4</v>
      </c>
      <c r="E12" s="44">
        <f t="shared" si="10"/>
        <v>0.5</v>
      </c>
      <c r="F12" s="15">
        <v>0.6</v>
      </c>
      <c r="H12" s="84">
        <f t="shared" ref="H12:K12" si="11">C12*$A$2</f>
        <v>16.25</v>
      </c>
      <c r="I12" s="84">
        <f t="shared" si="11"/>
        <v>26</v>
      </c>
      <c r="J12" s="86">
        <f t="shared" si="11"/>
        <v>32.5</v>
      </c>
      <c r="K12" s="86">
        <f t="shared" si="11"/>
        <v>39</v>
      </c>
      <c r="R12" s="15" t="s">
        <v>114</v>
      </c>
      <c r="S12" s="66">
        <v>45374.0</v>
      </c>
      <c r="T12" s="15">
        <v>40.2</v>
      </c>
    </row>
    <row r="13" ht="12.75" customHeight="1">
      <c r="B13" s="15" t="s">
        <v>115</v>
      </c>
      <c r="C13" s="15">
        <v>0.1</v>
      </c>
      <c r="D13" s="15">
        <v>0.2</v>
      </c>
      <c r="E13" s="44">
        <f t="shared" si="10"/>
        <v>0.25</v>
      </c>
      <c r="F13" s="15">
        <v>0.3</v>
      </c>
      <c r="H13" s="84">
        <f t="shared" ref="H13:K13" si="12">C13*$A$2</f>
        <v>6.5</v>
      </c>
      <c r="I13" s="86">
        <f t="shared" si="12"/>
        <v>13</v>
      </c>
      <c r="J13" s="44">
        <f t="shared" si="12"/>
        <v>16.25</v>
      </c>
      <c r="K13" s="44">
        <f t="shared" si="12"/>
        <v>19.5</v>
      </c>
      <c r="R13" s="15" t="s">
        <v>112</v>
      </c>
      <c r="S13" s="66">
        <v>45560.0</v>
      </c>
      <c r="T13" s="15">
        <v>15.1</v>
      </c>
    </row>
    <row r="14" ht="12.75" customHeight="1">
      <c r="B14" s="15" t="s">
        <v>116</v>
      </c>
      <c r="C14" s="15">
        <v>0.05</v>
      </c>
      <c r="D14" s="15">
        <v>0.15</v>
      </c>
      <c r="E14" s="44">
        <f t="shared" si="10"/>
        <v>0.225</v>
      </c>
      <c r="F14" s="15">
        <v>0.3</v>
      </c>
      <c r="H14" s="84">
        <f t="shared" ref="H14:K14" si="13">C14*$A$2</f>
        <v>3.25</v>
      </c>
      <c r="I14" s="84">
        <f t="shared" si="13"/>
        <v>9.75</v>
      </c>
      <c r="J14" s="44">
        <f t="shared" si="13"/>
        <v>14.625</v>
      </c>
      <c r="K14" s="44">
        <f t="shared" si="13"/>
        <v>19.5</v>
      </c>
      <c r="R14" s="15" t="s">
        <v>117</v>
      </c>
      <c r="S14" s="66">
        <v>45563.0</v>
      </c>
      <c r="T14" s="15">
        <v>11.8</v>
      </c>
    </row>
    <row r="15" ht="12.75" customHeight="1">
      <c r="B15" s="15" t="s">
        <v>118</v>
      </c>
      <c r="C15" s="15">
        <v>0.1</v>
      </c>
      <c r="D15" s="15">
        <v>0.15</v>
      </c>
      <c r="E15" s="44">
        <f t="shared" si="10"/>
        <v>0.2</v>
      </c>
      <c r="F15" s="15">
        <v>0.25</v>
      </c>
      <c r="H15" s="84">
        <f t="shared" ref="H15:K15" si="14">C15*$A$2</f>
        <v>6.5</v>
      </c>
      <c r="I15" s="84">
        <f t="shared" si="14"/>
        <v>9.75</v>
      </c>
      <c r="J15" s="44">
        <f t="shared" si="14"/>
        <v>13</v>
      </c>
      <c r="K15" s="44">
        <f t="shared" si="14"/>
        <v>16.25</v>
      </c>
      <c r="R15" s="15" t="s">
        <v>119</v>
      </c>
      <c r="S15" s="66">
        <v>45564.0</v>
      </c>
      <c r="T15" s="15">
        <v>12.4</v>
      </c>
    </row>
    <row r="16" ht="12.75" customHeight="1"/>
    <row r="17" ht="12.75" customHeight="1">
      <c r="B17" s="15" t="s">
        <v>120</v>
      </c>
      <c r="C17" s="15">
        <v>0.05</v>
      </c>
      <c r="D17" s="15">
        <v>0.1</v>
      </c>
      <c r="E17" s="44">
        <f>AVERAGE(D17,F17)</f>
        <v>0.15</v>
      </c>
      <c r="F17" s="15">
        <v>0.2</v>
      </c>
      <c r="H17" s="84">
        <f t="shared" ref="H17:K17" si="15">C17*$A$2</f>
        <v>3.25</v>
      </c>
      <c r="I17" s="84">
        <f t="shared" si="15"/>
        <v>6.5</v>
      </c>
      <c r="J17" s="86">
        <f t="shared" si="15"/>
        <v>9.75</v>
      </c>
      <c r="K17" s="44">
        <f t="shared" si="15"/>
        <v>13</v>
      </c>
      <c r="U17" s="15" t="s">
        <v>121</v>
      </c>
      <c r="V17" s="66">
        <v>45523.0</v>
      </c>
      <c r="W17" s="15">
        <v>12.6</v>
      </c>
    </row>
    <row r="18" ht="12.75" customHeight="1"/>
    <row r="19" ht="12.75" customHeight="1">
      <c r="B19" s="15" t="s">
        <v>122</v>
      </c>
      <c r="C19" s="15">
        <v>0.5</v>
      </c>
      <c r="D19" s="15">
        <v>1.0</v>
      </c>
      <c r="E19" s="44">
        <f>AVERAGE(D19,F19)</f>
        <v>1.25</v>
      </c>
      <c r="F19" s="15">
        <v>1.5</v>
      </c>
      <c r="H19" s="84">
        <f t="shared" ref="H19:K19" si="16">C19*$A$2</f>
        <v>32.5</v>
      </c>
      <c r="I19" s="84">
        <f t="shared" si="16"/>
        <v>65</v>
      </c>
      <c r="J19" s="86">
        <f t="shared" si="16"/>
        <v>81.25</v>
      </c>
      <c r="K19" s="86">
        <f t="shared" si="16"/>
        <v>97.5</v>
      </c>
      <c r="R19" s="15" t="s">
        <v>123</v>
      </c>
      <c r="S19" s="66">
        <v>45551.0</v>
      </c>
      <c r="T19" s="15">
        <v>104.6</v>
      </c>
    </row>
    <row r="20" ht="12.75" customHeight="1"/>
    <row r="21" ht="12.75" customHeight="1">
      <c r="B21" s="15" t="s">
        <v>124</v>
      </c>
      <c r="C21" s="15">
        <v>0.15</v>
      </c>
      <c r="D21" s="15">
        <v>0.35</v>
      </c>
      <c r="E21" s="44">
        <f>AVERAGE(D21,F21)</f>
        <v>0.475</v>
      </c>
      <c r="F21" s="15">
        <v>0.6</v>
      </c>
      <c r="H21" s="84">
        <f t="shared" ref="H21:K21" si="17">C21*$A$2</f>
        <v>9.75</v>
      </c>
      <c r="I21" s="84">
        <f t="shared" si="17"/>
        <v>22.75</v>
      </c>
      <c r="J21" s="86">
        <f t="shared" si="17"/>
        <v>30.875</v>
      </c>
      <c r="K21" s="44">
        <f t="shared" si="17"/>
        <v>39</v>
      </c>
      <c r="R21" s="15" t="s">
        <v>125</v>
      </c>
      <c r="T21" s="15">
        <v>33.5</v>
      </c>
      <c r="U21" s="15" t="s">
        <v>126</v>
      </c>
    </row>
    <row r="22" ht="12.75" customHeight="1"/>
    <row r="23" ht="12.75" customHeight="1">
      <c r="B23" s="15" t="s">
        <v>127</v>
      </c>
      <c r="C23" s="15">
        <v>0.1</v>
      </c>
      <c r="D23" s="15">
        <v>0.15</v>
      </c>
      <c r="E23" s="44">
        <f>AVERAGE(D23,F23)</f>
        <v>0.225</v>
      </c>
      <c r="F23" s="15">
        <v>0.3</v>
      </c>
      <c r="H23" s="84">
        <f t="shared" ref="H23:K23" si="18">C23*$A$2</f>
        <v>6.5</v>
      </c>
      <c r="I23" s="84">
        <f t="shared" si="18"/>
        <v>9.75</v>
      </c>
      <c r="J23" s="86">
        <f t="shared" si="18"/>
        <v>14.625</v>
      </c>
      <c r="K23" s="44">
        <f t="shared" si="18"/>
        <v>19.5</v>
      </c>
      <c r="R23" s="15" t="s">
        <v>111</v>
      </c>
      <c r="S23" s="66">
        <v>45530.0</v>
      </c>
      <c r="T23" s="15">
        <v>18.3</v>
      </c>
    </row>
    <row r="24" ht="12.75" customHeight="1"/>
    <row r="25" ht="12.75" customHeight="1">
      <c r="B25" s="15" t="s">
        <v>128</v>
      </c>
      <c r="C25" s="15">
        <v>0.05</v>
      </c>
      <c r="D25" s="15">
        <v>0.15</v>
      </c>
      <c r="E25" s="44">
        <f t="shared" ref="E25:E26" si="20">AVERAGE(D25,F25)</f>
        <v>0.225</v>
      </c>
      <c r="F25" s="15">
        <v>0.3</v>
      </c>
      <c r="H25" s="84">
        <f t="shared" ref="H25:K25" si="19">C25*$A$2</f>
        <v>3.25</v>
      </c>
      <c r="I25" s="44">
        <f t="shared" si="19"/>
        <v>9.75</v>
      </c>
      <c r="J25" s="44">
        <f t="shared" si="19"/>
        <v>14.625</v>
      </c>
      <c r="K25" s="44">
        <f t="shared" si="19"/>
        <v>19.5</v>
      </c>
    </row>
    <row r="26" ht="12.75" customHeight="1">
      <c r="B26" s="15" t="s">
        <v>129</v>
      </c>
      <c r="C26" s="15">
        <v>0.05</v>
      </c>
      <c r="D26" s="15">
        <v>0.15</v>
      </c>
      <c r="E26" s="44">
        <f t="shared" si="20"/>
        <v>0.2</v>
      </c>
      <c r="F26" s="15">
        <v>0.25</v>
      </c>
      <c r="H26" s="84">
        <f t="shared" ref="H26:K26" si="21">C26*$A$2</f>
        <v>3.25</v>
      </c>
      <c r="I26" s="86">
        <f t="shared" si="21"/>
        <v>9.75</v>
      </c>
      <c r="J26" s="44">
        <f t="shared" si="21"/>
        <v>13</v>
      </c>
      <c r="K26" s="44">
        <f t="shared" si="21"/>
        <v>16.25</v>
      </c>
      <c r="R26" s="15" t="s">
        <v>130</v>
      </c>
      <c r="T26" s="15">
        <v>9.4</v>
      </c>
    </row>
    <row r="27" ht="12.75" customHeight="1">
      <c r="R27" s="15" t="s">
        <v>131</v>
      </c>
      <c r="T27" s="15">
        <v>10.5</v>
      </c>
    </row>
    <row r="28" ht="12.75" customHeight="1"/>
    <row r="29" ht="12.75" customHeight="1"/>
    <row r="30" ht="12.75" customHeight="1"/>
    <row r="31" ht="12.75" customHeight="1">
      <c r="B31" s="15" t="s">
        <v>132</v>
      </c>
      <c r="H31" s="84">
        <v>2.0</v>
      </c>
      <c r="I31" s="84">
        <v>19.0</v>
      </c>
      <c r="J31" s="85">
        <v>30.0</v>
      </c>
      <c r="K31" s="15">
        <v>42.0</v>
      </c>
      <c r="O31" s="15">
        <v>30.0</v>
      </c>
      <c r="P31" s="66">
        <v>45532.0</v>
      </c>
    </row>
    <row r="32" ht="12.75" customHeight="1">
      <c r="B32" s="15" t="s">
        <v>133</v>
      </c>
      <c r="H32" s="84">
        <v>1.0</v>
      </c>
      <c r="I32" s="84">
        <v>10.0</v>
      </c>
      <c r="J32" s="85">
        <v>20.0</v>
      </c>
      <c r="K32" s="15">
        <v>31.0</v>
      </c>
      <c r="O32" s="15">
        <v>20.0</v>
      </c>
    </row>
    <row r="33" ht="12.75" customHeight="1">
      <c r="B33" s="15" t="s">
        <v>134</v>
      </c>
      <c r="H33" s="84">
        <v>1.0</v>
      </c>
      <c r="I33" s="84">
        <v>8.0</v>
      </c>
      <c r="J33" s="85">
        <v>16.0</v>
      </c>
      <c r="K33" s="15">
        <v>24.0</v>
      </c>
      <c r="O33" s="15">
        <v>16.0</v>
      </c>
      <c r="P33" s="66">
        <v>45560.0</v>
      </c>
    </row>
    <row r="34" ht="12.75" customHeight="1">
      <c r="B34" s="15" t="s">
        <v>135</v>
      </c>
      <c r="H34" s="84">
        <v>10.0</v>
      </c>
      <c r="I34" s="84">
        <v>32.0</v>
      </c>
      <c r="J34" s="85">
        <v>46.0</v>
      </c>
      <c r="K34" s="15">
        <v>60.0</v>
      </c>
      <c r="O34" s="15">
        <v>50.0</v>
      </c>
      <c r="P34" s="66">
        <v>45534.0</v>
      </c>
    </row>
    <row r="35" ht="12.75" customHeight="1"/>
    <row r="36" ht="12.75" customHeight="1"/>
    <row r="37" ht="12.75" customHeight="1"/>
    <row r="38" ht="12.75" customHeight="1">
      <c r="M38" s="15" t="s">
        <v>26</v>
      </c>
      <c r="N38" s="68">
        <v>15.0</v>
      </c>
    </row>
    <row r="39" ht="12.75" customHeight="1">
      <c r="A39" s="66">
        <v>45528.0</v>
      </c>
      <c r="B39" s="84" t="s">
        <v>136</v>
      </c>
      <c r="M39" s="15" t="s">
        <v>37</v>
      </c>
      <c r="N39" s="68">
        <v>13.0</v>
      </c>
    </row>
    <row r="40" ht="12.75" customHeight="1">
      <c r="B40" s="85" t="s">
        <v>137</v>
      </c>
      <c r="M40" s="15" t="s">
        <v>36</v>
      </c>
      <c r="N40" s="43">
        <f>ROUND(IF(N39&lt;10,AVERAGE(N38/(1.0278-0.0278*N39),N38*N39^0.1),AVERAGE(N38*(1+0.0333*N39),N38*N39^0.1)),1)</f>
        <v>20.4</v>
      </c>
    </row>
    <row r="41" ht="12.75" customHeight="1">
      <c r="B41" s="86" t="s">
        <v>36</v>
      </c>
    </row>
    <row r="42" ht="12.75" customHeight="1"/>
    <row r="43" ht="12.75" customHeight="1"/>
    <row r="44" ht="12.75" customHeight="1">
      <c r="C44" s="60"/>
    </row>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38"/>
    <col customWidth="1" min="3" max="3" width="5.13"/>
    <col customWidth="1" min="4" max="7" width="4.88"/>
    <col customWidth="1" min="8" max="14" width="4.25"/>
    <col customWidth="1" min="15" max="15" width="3.38"/>
    <col customWidth="1" min="16" max="16" width="4.25"/>
    <col customWidth="1" min="17" max="17" width="3.38"/>
    <col customWidth="1" min="18" max="19" width="4.25"/>
    <col customWidth="1" min="20" max="20" width="4.75"/>
  </cols>
  <sheetData>
    <row r="1">
      <c r="A1" s="73"/>
      <c r="B1" s="73"/>
      <c r="C1" s="73">
        <v>45657.0</v>
      </c>
      <c r="D1" s="73">
        <v>45659.0</v>
      </c>
      <c r="E1" s="73">
        <v>45661.0</v>
      </c>
      <c r="F1" s="73">
        <v>45663.0</v>
      </c>
      <c r="G1" s="73">
        <v>45665.0</v>
      </c>
      <c r="H1" s="73">
        <v>45667.0</v>
      </c>
      <c r="I1" s="73">
        <v>45670.0</v>
      </c>
      <c r="J1" s="73">
        <v>45672.0</v>
      </c>
      <c r="K1" s="73">
        <v>45674.0</v>
      </c>
      <c r="L1" s="73">
        <v>45684.0</v>
      </c>
      <c r="M1" s="73">
        <v>45686.0</v>
      </c>
      <c r="N1" s="73">
        <v>45688.0</v>
      </c>
      <c r="O1" s="73">
        <v>45691.0</v>
      </c>
      <c r="P1" s="73">
        <v>45709.0</v>
      </c>
      <c r="Q1" s="73">
        <v>45723.0</v>
      </c>
      <c r="R1" s="73">
        <v>45726.0</v>
      </c>
      <c r="S1" s="73">
        <v>45728.0</v>
      </c>
      <c r="T1" s="73">
        <v>45737.0</v>
      </c>
    </row>
    <row r="2">
      <c r="A2" s="3" t="s">
        <v>138</v>
      </c>
      <c r="C2" s="3">
        <v>67.1</v>
      </c>
      <c r="D2" s="3">
        <v>67.2</v>
      </c>
      <c r="E2" s="3">
        <v>67.4</v>
      </c>
      <c r="F2" s="3">
        <v>67.7</v>
      </c>
      <c r="G2" s="3">
        <v>66.6</v>
      </c>
      <c r="H2" s="3">
        <v>66.7</v>
      </c>
      <c r="I2" s="3">
        <v>67.9</v>
      </c>
      <c r="J2" s="3">
        <v>66.6</v>
      </c>
      <c r="K2" s="3">
        <v>66.2</v>
      </c>
      <c r="L2" s="3">
        <v>68.0</v>
      </c>
      <c r="M2" s="3">
        <v>66.5</v>
      </c>
      <c r="N2" s="3">
        <v>66.7</v>
      </c>
      <c r="O2" s="3">
        <v>68.2</v>
      </c>
      <c r="P2" s="3">
        <v>66.6</v>
      </c>
      <c r="Q2" s="3">
        <v>66.1</v>
      </c>
      <c r="R2" s="3">
        <v>66.8</v>
      </c>
      <c r="S2" s="3">
        <v>66.1</v>
      </c>
      <c r="T2" s="3">
        <v>65.4</v>
      </c>
    </row>
    <row r="3">
      <c r="A3" s="87" t="s">
        <v>139</v>
      </c>
      <c r="B3" s="87">
        <v>8.0</v>
      </c>
      <c r="C3" s="87">
        <v>20.0</v>
      </c>
      <c r="D3" s="87">
        <v>24.0</v>
      </c>
      <c r="E3" s="87">
        <v>28.0</v>
      </c>
      <c r="F3" s="87">
        <v>20.0</v>
      </c>
      <c r="G3" s="87">
        <v>24.0</v>
      </c>
      <c r="H3" s="87">
        <v>28.0</v>
      </c>
      <c r="I3" s="87">
        <v>32.0</v>
      </c>
      <c r="J3" s="87">
        <v>36.0</v>
      </c>
      <c r="K3" s="87">
        <v>40.0</v>
      </c>
      <c r="L3" s="87">
        <v>40.0</v>
      </c>
      <c r="M3" s="87">
        <v>40.0</v>
      </c>
      <c r="N3" s="87">
        <v>42.0</v>
      </c>
      <c r="O3" s="87">
        <v>44.0</v>
      </c>
      <c r="P3" s="88"/>
      <c r="Q3" s="87">
        <v>20.0</v>
      </c>
      <c r="R3" s="87">
        <v>22.0</v>
      </c>
      <c r="S3" s="87">
        <v>24.0</v>
      </c>
      <c r="T3" s="87">
        <v>26.0</v>
      </c>
      <c r="U3" s="88"/>
      <c r="V3" s="88"/>
      <c r="W3" s="88"/>
      <c r="X3" s="88"/>
      <c r="Y3" s="88"/>
      <c r="Z3" s="88"/>
      <c r="AA3" s="88"/>
      <c r="AB3" s="88"/>
    </row>
    <row r="4">
      <c r="C4" s="3">
        <v>20.0</v>
      </c>
      <c r="D4" s="3">
        <v>20.0</v>
      </c>
      <c r="E4" s="3">
        <v>20.0</v>
      </c>
      <c r="F4" s="3">
        <v>20.0</v>
      </c>
      <c r="G4" s="3">
        <v>20.0</v>
      </c>
      <c r="H4" s="3">
        <v>20.0</v>
      </c>
      <c r="I4" s="3">
        <v>20.0</v>
      </c>
      <c r="J4" s="3">
        <v>20.0</v>
      </c>
      <c r="K4" s="3">
        <v>20.0</v>
      </c>
      <c r="L4" s="3">
        <v>15.0</v>
      </c>
      <c r="M4" s="3">
        <v>15.0</v>
      </c>
      <c r="N4" s="3">
        <v>15.0</v>
      </c>
      <c r="O4" s="3">
        <v>15.0</v>
      </c>
      <c r="Q4" s="3">
        <v>15.0</v>
      </c>
      <c r="R4" s="3">
        <v>15.0</v>
      </c>
      <c r="S4" s="3">
        <v>15.0</v>
      </c>
      <c r="T4" s="3">
        <v>20.0</v>
      </c>
    </row>
    <row r="5">
      <c r="C5" s="3">
        <v>20.0</v>
      </c>
      <c r="D5" s="3">
        <v>20.0</v>
      </c>
      <c r="E5" s="3">
        <v>20.0</v>
      </c>
      <c r="F5" s="3">
        <v>20.0</v>
      </c>
      <c r="G5" s="3">
        <v>20.0</v>
      </c>
      <c r="H5" s="3">
        <v>20.0</v>
      </c>
      <c r="I5" s="3">
        <v>20.0</v>
      </c>
      <c r="J5" s="3">
        <v>20.0</v>
      </c>
      <c r="K5" s="3">
        <v>20.0</v>
      </c>
      <c r="L5" s="3">
        <v>15.0</v>
      </c>
      <c r="M5" s="3">
        <v>15.0</v>
      </c>
      <c r="N5" s="3">
        <v>15.0</v>
      </c>
      <c r="O5" s="3">
        <v>15.0</v>
      </c>
      <c r="Q5" s="3">
        <v>15.0</v>
      </c>
      <c r="R5" s="3">
        <v>15.0</v>
      </c>
      <c r="S5" s="3">
        <v>20.0</v>
      </c>
      <c r="T5" s="3">
        <v>20.0</v>
      </c>
    </row>
    <row r="6">
      <c r="C6" s="3">
        <v>20.0</v>
      </c>
      <c r="D6" s="3">
        <v>20.0</v>
      </c>
      <c r="E6" s="3">
        <v>20.0</v>
      </c>
      <c r="F6" s="3">
        <v>20.0</v>
      </c>
      <c r="G6" s="3">
        <v>20.0</v>
      </c>
      <c r="H6" s="3">
        <v>20.0</v>
      </c>
      <c r="I6" s="3">
        <v>20.0</v>
      </c>
      <c r="J6" s="3">
        <v>20.0</v>
      </c>
      <c r="K6" s="3">
        <v>20.0</v>
      </c>
      <c r="L6" s="3">
        <v>15.0</v>
      </c>
      <c r="M6" s="3">
        <v>15.0</v>
      </c>
      <c r="N6" s="3">
        <v>15.0</v>
      </c>
      <c r="O6" s="3">
        <v>15.0</v>
      </c>
      <c r="Q6" s="3">
        <v>15.0</v>
      </c>
      <c r="R6" s="3">
        <v>15.0</v>
      </c>
      <c r="S6" s="3">
        <v>20.0</v>
      </c>
      <c r="T6" s="3">
        <v>20.0</v>
      </c>
    </row>
    <row r="7">
      <c r="A7" s="87" t="s">
        <v>52</v>
      </c>
      <c r="B7" s="87"/>
      <c r="C7" s="87"/>
      <c r="D7" s="87"/>
      <c r="E7" s="88"/>
      <c r="F7" s="88"/>
      <c r="G7" s="88"/>
      <c r="H7" s="88"/>
      <c r="I7" s="88"/>
      <c r="J7" s="88"/>
      <c r="K7" s="88"/>
      <c r="L7" s="88"/>
      <c r="M7" s="88"/>
      <c r="N7" s="88"/>
      <c r="O7" s="88"/>
      <c r="P7" s="88"/>
      <c r="Q7" s="88"/>
      <c r="R7" s="88"/>
      <c r="S7" s="88"/>
      <c r="T7" s="87">
        <v>26.0</v>
      </c>
      <c r="U7" s="88"/>
      <c r="V7" s="88"/>
      <c r="W7" s="88"/>
      <c r="X7" s="88"/>
      <c r="Y7" s="88"/>
      <c r="Z7" s="88"/>
      <c r="AA7" s="88"/>
      <c r="AB7" s="88"/>
    </row>
    <row r="8">
      <c r="A8" s="3"/>
      <c r="B8" s="3"/>
      <c r="C8" s="3"/>
      <c r="D8" s="3"/>
      <c r="T8" s="3">
        <v>15.0</v>
      </c>
    </row>
    <row r="9">
      <c r="A9" s="3"/>
      <c r="B9" s="3"/>
      <c r="C9" s="3"/>
      <c r="D9" s="3"/>
      <c r="T9" s="3">
        <v>15.0</v>
      </c>
    </row>
    <row r="10">
      <c r="A10" s="3"/>
      <c r="B10" s="3"/>
      <c r="C10" s="3"/>
      <c r="D10" s="3"/>
      <c r="T10" s="3">
        <v>15.0</v>
      </c>
    </row>
    <row r="11">
      <c r="A11" s="87" t="s">
        <v>84</v>
      </c>
      <c r="B11" s="87">
        <v>8.0</v>
      </c>
      <c r="C11" s="87">
        <v>50.0</v>
      </c>
      <c r="D11" s="87">
        <v>60.0</v>
      </c>
      <c r="E11" s="88"/>
      <c r="F11" s="88"/>
      <c r="G11" s="88"/>
      <c r="H11" s="88"/>
      <c r="I11" s="88"/>
      <c r="J11" s="88"/>
      <c r="K11" s="88"/>
      <c r="L11" s="88"/>
      <c r="M11" s="88"/>
      <c r="N11" s="88"/>
      <c r="O11" s="88"/>
      <c r="P11" s="88"/>
      <c r="Q11" s="88"/>
      <c r="R11" s="88"/>
      <c r="S11" s="88"/>
      <c r="T11" s="88"/>
      <c r="U11" s="88"/>
      <c r="V11" s="88"/>
      <c r="W11" s="88"/>
      <c r="X11" s="88"/>
      <c r="Y11" s="88"/>
      <c r="Z11" s="88"/>
      <c r="AA11" s="88"/>
      <c r="AB11" s="88"/>
    </row>
    <row r="12">
      <c r="C12" s="3">
        <v>3.0</v>
      </c>
      <c r="D12" s="3">
        <v>1.0</v>
      </c>
    </row>
    <row r="13">
      <c r="C13" s="3">
        <v>3.0</v>
      </c>
      <c r="D13" s="3">
        <v>1.0</v>
      </c>
    </row>
    <row r="14">
      <c r="C14" s="3">
        <v>3.0</v>
      </c>
      <c r="D14" s="3">
        <v>1.0</v>
      </c>
    </row>
    <row r="15">
      <c r="A15" s="87" t="s">
        <v>140</v>
      </c>
      <c r="B15" s="88"/>
      <c r="C15" s="87" t="s">
        <v>141</v>
      </c>
      <c r="D15" s="87" t="s">
        <v>141</v>
      </c>
      <c r="E15" s="87" t="s">
        <v>141</v>
      </c>
      <c r="F15" s="87" t="s">
        <v>141</v>
      </c>
      <c r="G15" s="87" t="s">
        <v>141</v>
      </c>
      <c r="H15" s="87" t="s">
        <v>142</v>
      </c>
      <c r="I15" s="87" t="s">
        <v>142</v>
      </c>
      <c r="J15" s="87" t="s">
        <v>142</v>
      </c>
      <c r="K15" s="87" t="s">
        <v>142</v>
      </c>
      <c r="L15" s="87" t="s">
        <v>142</v>
      </c>
      <c r="M15" s="87" t="s">
        <v>142</v>
      </c>
      <c r="N15" s="87" t="s">
        <v>142</v>
      </c>
      <c r="O15" s="87" t="s">
        <v>142</v>
      </c>
      <c r="P15" s="87" t="s">
        <v>141</v>
      </c>
      <c r="Q15" s="87" t="s">
        <v>141</v>
      </c>
      <c r="R15" s="87" t="s">
        <v>141</v>
      </c>
      <c r="S15" s="87" t="s">
        <v>141</v>
      </c>
      <c r="T15" s="87" t="s">
        <v>141</v>
      </c>
      <c r="U15" s="88"/>
      <c r="V15" s="88"/>
      <c r="W15" s="88"/>
      <c r="X15" s="88"/>
      <c r="Y15" s="88"/>
      <c r="Z15" s="88"/>
      <c r="AA15" s="88"/>
      <c r="AB15" s="88"/>
    </row>
    <row r="16">
      <c r="C16" s="3">
        <v>20.0</v>
      </c>
      <c r="D16" s="3">
        <v>20.0</v>
      </c>
      <c r="E16" s="3">
        <v>20.0</v>
      </c>
      <c r="F16" s="3">
        <v>20.0</v>
      </c>
      <c r="G16" s="3">
        <v>20.0</v>
      </c>
      <c r="H16" s="3">
        <v>20.0</v>
      </c>
      <c r="I16" s="3">
        <v>20.0</v>
      </c>
      <c r="J16" s="3">
        <v>20.0</v>
      </c>
      <c r="K16" s="3">
        <v>20.0</v>
      </c>
      <c r="L16" s="3">
        <v>15.0</v>
      </c>
      <c r="M16" s="3">
        <v>15.0</v>
      </c>
      <c r="N16" s="3">
        <v>20.0</v>
      </c>
      <c r="O16" s="3">
        <v>20.0</v>
      </c>
      <c r="P16" s="3">
        <v>12.0</v>
      </c>
      <c r="Q16" s="3">
        <v>15.0</v>
      </c>
      <c r="R16" s="3">
        <v>15.0</v>
      </c>
      <c r="S16" s="3">
        <v>20.0</v>
      </c>
      <c r="T16" s="3">
        <v>20.0</v>
      </c>
    </row>
    <row r="17">
      <c r="C17" s="3">
        <v>20.0</v>
      </c>
      <c r="D17" s="3">
        <v>20.0</v>
      </c>
      <c r="E17" s="3">
        <v>20.0</v>
      </c>
      <c r="F17" s="3">
        <v>20.0</v>
      </c>
      <c r="G17" s="3">
        <v>20.0</v>
      </c>
      <c r="H17" s="3">
        <v>20.0</v>
      </c>
      <c r="I17" s="3">
        <v>20.0</v>
      </c>
      <c r="J17" s="3">
        <v>20.0</v>
      </c>
      <c r="K17" s="3">
        <v>20.0</v>
      </c>
      <c r="L17" s="3">
        <v>15.0</v>
      </c>
      <c r="M17" s="3">
        <v>15.0</v>
      </c>
      <c r="N17" s="3">
        <v>20.0</v>
      </c>
      <c r="O17" s="3">
        <v>20.0</v>
      </c>
      <c r="P17" s="3">
        <v>12.0</v>
      </c>
      <c r="Q17" s="3">
        <v>15.0</v>
      </c>
      <c r="R17" s="3">
        <v>15.0</v>
      </c>
      <c r="S17" s="3">
        <v>20.0</v>
      </c>
      <c r="T17" s="3">
        <v>20.0</v>
      </c>
    </row>
    <row r="18">
      <c r="C18" s="3">
        <v>20.0</v>
      </c>
      <c r="D18" s="3">
        <v>20.0</v>
      </c>
      <c r="E18" s="3">
        <v>20.0</v>
      </c>
      <c r="F18" s="3">
        <v>20.0</v>
      </c>
      <c r="G18" s="3">
        <v>20.0</v>
      </c>
      <c r="H18" s="3">
        <v>20.0</v>
      </c>
      <c r="I18" s="3">
        <v>20.0</v>
      </c>
      <c r="J18" s="3">
        <v>20.0</v>
      </c>
      <c r="K18" s="3">
        <v>20.0</v>
      </c>
      <c r="L18" s="3">
        <v>15.0</v>
      </c>
      <c r="M18" s="3">
        <v>15.0</v>
      </c>
      <c r="N18" s="3">
        <v>20.0</v>
      </c>
      <c r="O18" s="3">
        <v>20.0</v>
      </c>
      <c r="P18" s="3">
        <v>12.0</v>
      </c>
      <c r="Q18" s="3">
        <v>15.0</v>
      </c>
      <c r="R18" s="3">
        <v>15.0</v>
      </c>
      <c r="S18" s="3">
        <v>20.0</v>
      </c>
      <c r="T18" s="3">
        <v>20.0</v>
      </c>
    </row>
    <row r="19">
      <c r="A19" s="87" t="s">
        <v>143</v>
      </c>
      <c r="B19" s="88"/>
      <c r="C19" s="87" t="s">
        <v>144</v>
      </c>
      <c r="D19" s="87" t="s">
        <v>144</v>
      </c>
      <c r="E19" s="87" t="s">
        <v>144</v>
      </c>
      <c r="F19" s="88"/>
      <c r="G19" s="87" t="s">
        <v>144</v>
      </c>
      <c r="H19" s="87" t="s">
        <v>144</v>
      </c>
      <c r="I19" s="87" t="s">
        <v>144</v>
      </c>
      <c r="J19" s="87" t="s">
        <v>144</v>
      </c>
      <c r="K19" s="87" t="s">
        <v>144</v>
      </c>
      <c r="L19" s="88"/>
      <c r="M19" s="88"/>
      <c r="N19" s="88"/>
      <c r="O19" s="88"/>
      <c r="P19" s="88"/>
      <c r="Q19" s="88"/>
      <c r="R19" s="88"/>
      <c r="S19" s="88"/>
      <c r="T19" s="88"/>
      <c r="U19" s="88"/>
      <c r="V19" s="88"/>
      <c r="W19" s="88"/>
      <c r="X19" s="88"/>
      <c r="Y19" s="88"/>
      <c r="Z19" s="88"/>
      <c r="AA19" s="88"/>
      <c r="AB19" s="88"/>
    </row>
    <row r="20">
      <c r="C20" s="3">
        <v>10.0</v>
      </c>
      <c r="D20" s="3">
        <v>12.0</v>
      </c>
      <c r="E20" s="3">
        <v>15.0</v>
      </c>
      <c r="G20" s="3">
        <v>15.0</v>
      </c>
      <c r="H20" s="3">
        <v>20.0</v>
      </c>
      <c r="I20" s="3">
        <v>20.0</v>
      </c>
      <c r="J20" s="3">
        <v>20.0</v>
      </c>
      <c r="K20" s="3">
        <v>20.0</v>
      </c>
    </row>
    <row r="21">
      <c r="C21" s="3">
        <v>10.0</v>
      </c>
      <c r="D21" s="3">
        <v>12.0</v>
      </c>
      <c r="E21" s="3">
        <v>15.0</v>
      </c>
      <c r="G21" s="3">
        <v>15.0</v>
      </c>
      <c r="H21" s="3">
        <v>20.0</v>
      </c>
      <c r="I21" s="3">
        <v>20.0</v>
      </c>
      <c r="J21" s="3">
        <v>20.0</v>
      </c>
      <c r="K21" s="3">
        <v>20.0</v>
      </c>
    </row>
    <row r="22">
      <c r="C22" s="3">
        <v>10.0</v>
      </c>
      <c r="D22" s="3">
        <v>12.0</v>
      </c>
      <c r="E22" s="3">
        <v>15.0</v>
      </c>
      <c r="G22" s="3">
        <v>15.0</v>
      </c>
      <c r="H22" s="3">
        <v>20.0</v>
      </c>
      <c r="I22" s="3">
        <v>20.0</v>
      </c>
      <c r="J22" s="3">
        <v>20.0</v>
      </c>
      <c r="K22" s="3">
        <v>20.0</v>
      </c>
    </row>
    <row r="23">
      <c r="A23" s="87" t="s">
        <v>145</v>
      </c>
      <c r="B23" s="88"/>
      <c r="C23" s="87">
        <v>2.5</v>
      </c>
      <c r="D23" s="87">
        <v>3.0</v>
      </c>
      <c r="E23" s="87">
        <v>3.5</v>
      </c>
      <c r="F23" s="87">
        <v>2.5</v>
      </c>
      <c r="G23" s="87">
        <v>2.5</v>
      </c>
      <c r="H23" s="87">
        <v>3.0</v>
      </c>
      <c r="I23" s="87">
        <v>3.5</v>
      </c>
      <c r="J23" s="87">
        <v>5.0</v>
      </c>
      <c r="K23" s="87">
        <v>5.0</v>
      </c>
      <c r="L23" s="87">
        <v>5.0</v>
      </c>
      <c r="M23" s="87">
        <v>5.0</v>
      </c>
      <c r="N23" s="87">
        <v>5.0</v>
      </c>
      <c r="O23" s="87">
        <v>5.0</v>
      </c>
      <c r="P23" s="88"/>
      <c r="Q23" s="87">
        <v>2.5</v>
      </c>
      <c r="R23" s="87">
        <v>2.5</v>
      </c>
      <c r="S23" s="87">
        <v>2.5</v>
      </c>
      <c r="T23" s="87">
        <v>2.5</v>
      </c>
      <c r="U23" s="88"/>
      <c r="V23" s="88"/>
      <c r="W23" s="88"/>
      <c r="X23" s="88"/>
      <c r="Y23" s="88"/>
      <c r="Z23" s="88"/>
      <c r="AA23" s="88"/>
      <c r="AB23" s="88"/>
    </row>
    <row r="24">
      <c r="C24" s="3">
        <v>20.0</v>
      </c>
      <c r="D24" s="3">
        <v>20.0</v>
      </c>
      <c r="E24" s="3">
        <v>20.0</v>
      </c>
      <c r="F24" s="3">
        <v>15.0</v>
      </c>
      <c r="G24" s="3">
        <v>20.0</v>
      </c>
      <c r="H24" s="3">
        <v>20.0</v>
      </c>
      <c r="I24" s="3">
        <v>20.0</v>
      </c>
      <c r="J24" s="3">
        <v>12.0</v>
      </c>
      <c r="K24" s="3">
        <v>15.0</v>
      </c>
      <c r="L24" s="3">
        <v>12.0</v>
      </c>
      <c r="M24" s="3">
        <v>15.0</v>
      </c>
      <c r="N24" s="3">
        <v>15.0</v>
      </c>
      <c r="O24" s="3">
        <v>15.0</v>
      </c>
      <c r="Q24" s="3">
        <v>15.0</v>
      </c>
      <c r="R24" s="3">
        <v>15.0</v>
      </c>
      <c r="S24" s="3">
        <v>16.0</v>
      </c>
      <c r="T24" s="3">
        <v>17.0</v>
      </c>
    </row>
    <row r="25">
      <c r="C25" s="3">
        <v>20.0</v>
      </c>
      <c r="D25" s="3">
        <v>20.0</v>
      </c>
      <c r="E25" s="3">
        <v>20.0</v>
      </c>
      <c r="F25" s="3">
        <v>15.0</v>
      </c>
      <c r="G25" s="3">
        <v>20.0</v>
      </c>
      <c r="H25" s="3">
        <v>20.0</v>
      </c>
      <c r="I25" s="3">
        <v>20.0</v>
      </c>
      <c r="J25" s="3">
        <v>12.0</v>
      </c>
      <c r="K25" s="3">
        <v>15.0</v>
      </c>
      <c r="L25" s="3">
        <v>12.0</v>
      </c>
      <c r="M25" s="3">
        <v>15.0</v>
      </c>
      <c r="N25" s="3">
        <v>15.0</v>
      </c>
      <c r="Q25" s="3">
        <v>15.0</v>
      </c>
      <c r="R25" s="3">
        <v>15.0</v>
      </c>
      <c r="S25" s="3">
        <v>16.0</v>
      </c>
      <c r="T25" s="3">
        <v>17.0</v>
      </c>
    </row>
    <row r="26">
      <c r="C26" s="3">
        <v>20.0</v>
      </c>
      <c r="D26" s="3">
        <v>20.0</v>
      </c>
      <c r="E26" s="3">
        <v>20.0</v>
      </c>
      <c r="F26" s="3">
        <v>15.0</v>
      </c>
      <c r="G26" s="3">
        <v>20.0</v>
      </c>
      <c r="H26" s="3">
        <v>20.0</v>
      </c>
      <c r="I26" s="3">
        <v>20.0</v>
      </c>
      <c r="J26" s="3">
        <v>12.0</v>
      </c>
      <c r="K26" s="3">
        <v>15.0</v>
      </c>
      <c r="L26" s="3">
        <v>12.0</v>
      </c>
      <c r="M26" s="3">
        <v>15.0</v>
      </c>
      <c r="N26" s="3">
        <v>15.0</v>
      </c>
      <c r="Q26" s="3">
        <v>15.0</v>
      </c>
      <c r="R26" s="3">
        <v>15.0</v>
      </c>
      <c r="S26" s="3">
        <v>16.0</v>
      </c>
      <c r="T26" s="3">
        <v>17.0</v>
      </c>
    </row>
    <row r="27">
      <c r="A27" s="87" t="s">
        <v>146</v>
      </c>
      <c r="B27" s="88"/>
      <c r="C27" s="87">
        <v>2.5</v>
      </c>
      <c r="D27" s="87">
        <v>3.0</v>
      </c>
      <c r="E27" s="87">
        <v>3.5</v>
      </c>
      <c r="F27" s="87">
        <v>5.0</v>
      </c>
      <c r="G27" s="87">
        <v>6.0</v>
      </c>
      <c r="H27" s="87">
        <v>7.0</v>
      </c>
      <c r="I27" s="87">
        <v>8.0</v>
      </c>
      <c r="J27" s="87">
        <v>10.0</v>
      </c>
      <c r="K27" s="87">
        <v>10.0</v>
      </c>
      <c r="L27" s="88"/>
      <c r="M27" s="88"/>
      <c r="N27" s="88"/>
      <c r="O27" s="88"/>
      <c r="P27" s="88"/>
      <c r="Q27" s="87">
        <v>5.0</v>
      </c>
      <c r="R27" s="87">
        <v>5.0</v>
      </c>
      <c r="S27" s="88"/>
      <c r="T27" s="88"/>
      <c r="U27" s="88"/>
      <c r="V27" s="88"/>
      <c r="W27" s="88"/>
      <c r="X27" s="88"/>
      <c r="Y27" s="88"/>
      <c r="Z27" s="88"/>
      <c r="AA27" s="88"/>
      <c r="AB27" s="88"/>
    </row>
    <row r="28">
      <c r="C28" s="3">
        <v>20.0</v>
      </c>
      <c r="D28" s="3">
        <v>20.0</v>
      </c>
      <c r="E28" s="3">
        <v>20.0</v>
      </c>
      <c r="F28" s="3">
        <v>20.0</v>
      </c>
      <c r="G28" s="3">
        <v>20.0</v>
      </c>
      <c r="H28" s="3">
        <v>20.0</v>
      </c>
      <c r="I28" s="3">
        <v>20.0</v>
      </c>
      <c r="J28" s="3">
        <v>15.0</v>
      </c>
      <c r="K28" s="3">
        <v>20.0</v>
      </c>
      <c r="Q28" s="3">
        <v>15.0</v>
      </c>
      <c r="R28" s="3">
        <v>15.0</v>
      </c>
    </row>
    <row r="29">
      <c r="C29" s="3">
        <v>20.0</v>
      </c>
      <c r="D29" s="3">
        <v>20.0</v>
      </c>
      <c r="E29" s="3">
        <v>20.0</v>
      </c>
      <c r="F29" s="3">
        <v>20.0</v>
      </c>
      <c r="G29" s="3">
        <v>20.0</v>
      </c>
      <c r="H29" s="3">
        <v>20.0</v>
      </c>
      <c r="I29" s="3">
        <v>20.0</v>
      </c>
      <c r="J29" s="3">
        <v>15.0</v>
      </c>
      <c r="K29" s="3">
        <v>20.0</v>
      </c>
      <c r="Q29" s="3">
        <v>15.0</v>
      </c>
      <c r="R29" s="3">
        <v>15.0</v>
      </c>
    </row>
    <row r="30">
      <c r="C30" s="3">
        <v>20.0</v>
      </c>
      <c r="D30" s="3">
        <v>20.0</v>
      </c>
      <c r="E30" s="3">
        <v>20.0</v>
      </c>
      <c r="F30" s="3">
        <v>20.0</v>
      </c>
      <c r="G30" s="3">
        <v>20.0</v>
      </c>
      <c r="H30" s="3">
        <v>20.0</v>
      </c>
      <c r="I30" s="3">
        <v>20.0</v>
      </c>
      <c r="J30" s="3">
        <v>15.0</v>
      </c>
      <c r="K30" s="3">
        <v>20.0</v>
      </c>
      <c r="Q30" s="3">
        <v>15.0</v>
      </c>
      <c r="R30" s="3">
        <v>15.0</v>
      </c>
    </row>
    <row r="31">
      <c r="A31" s="87" t="s">
        <v>147</v>
      </c>
      <c r="B31" s="88"/>
      <c r="C31" s="87">
        <v>2.5</v>
      </c>
      <c r="D31" s="87">
        <v>3.0</v>
      </c>
      <c r="E31" s="87">
        <v>3.5</v>
      </c>
      <c r="F31" s="88"/>
      <c r="G31" s="87">
        <v>3.5</v>
      </c>
      <c r="H31" s="87">
        <v>4.0</v>
      </c>
      <c r="I31" s="87">
        <v>5.0</v>
      </c>
      <c r="J31" s="87">
        <v>5.0</v>
      </c>
      <c r="K31" s="87">
        <v>5.0</v>
      </c>
      <c r="L31" s="87">
        <v>5.0</v>
      </c>
      <c r="M31" s="87">
        <v>5.0</v>
      </c>
      <c r="N31" s="87">
        <v>5.0</v>
      </c>
      <c r="O31" s="87">
        <v>5.0</v>
      </c>
      <c r="P31" s="88"/>
      <c r="Q31" s="88"/>
      <c r="R31" s="88"/>
      <c r="S31" s="88"/>
      <c r="T31" s="87">
        <v>5.0</v>
      </c>
      <c r="U31" s="88"/>
      <c r="V31" s="88"/>
      <c r="W31" s="88"/>
      <c r="X31" s="88"/>
      <c r="Y31" s="88"/>
      <c r="Z31" s="88"/>
      <c r="AA31" s="88"/>
      <c r="AB31" s="88"/>
    </row>
    <row r="32">
      <c r="C32" s="3">
        <v>20.0</v>
      </c>
      <c r="D32" s="3">
        <v>15.0</v>
      </c>
      <c r="E32" s="3">
        <v>15.0</v>
      </c>
      <c r="G32" s="3">
        <v>20.0</v>
      </c>
      <c r="H32" s="3">
        <v>15.0</v>
      </c>
      <c r="I32" s="3">
        <v>12.0</v>
      </c>
      <c r="J32" s="3">
        <v>12.0</v>
      </c>
      <c r="K32" s="3">
        <v>12.0</v>
      </c>
      <c r="L32" s="3">
        <v>10.0</v>
      </c>
      <c r="M32" s="3">
        <v>11.0</v>
      </c>
      <c r="N32" s="3">
        <v>12.0</v>
      </c>
      <c r="O32" s="3">
        <v>13.0</v>
      </c>
      <c r="T32" s="3">
        <v>15.0</v>
      </c>
    </row>
    <row r="33">
      <c r="C33" s="3">
        <v>15.0</v>
      </c>
      <c r="D33" s="3">
        <v>15.0</v>
      </c>
      <c r="E33" s="3">
        <v>15.0</v>
      </c>
      <c r="G33" s="3">
        <v>20.0</v>
      </c>
      <c r="H33" s="3">
        <v>15.0</v>
      </c>
      <c r="I33" s="3">
        <v>12.0</v>
      </c>
      <c r="J33" s="3">
        <v>12.0</v>
      </c>
      <c r="K33" s="3">
        <v>12.0</v>
      </c>
      <c r="L33" s="3">
        <v>10.0</v>
      </c>
      <c r="M33" s="3">
        <v>11.0</v>
      </c>
      <c r="N33" s="3">
        <v>12.0</v>
      </c>
      <c r="O33" s="3">
        <v>13.0</v>
      </c>
      <c r="T33" s="3">
        <v>15.0</v>
      </c>
    </row>
    <row r="34">
      <c r="C34" s="3">
        <v>12.0</v>
      </c>
      <c r="D34" s="3">
        <v>15.0</v>
      </c>
      <c r="E34" s="3">
        <v>15.0</v>
      </c>
      <c r="G34" s="3">
        <v>20.0</v>
      </c>
      <c r="H34" s="3">
        <v>15.0</v>
      </c>
      <c r="I34" s="3">
        <v>12.0</v>
      </c>
      <c r="J34" s="3">
        <v>12.0</v>
      </c>
      <c r="K34" s="3">
        <v>12.0</v>
      </c>
      <c r="L34" s="3">
        <v>10.0</v>
      </c>
      <c r="M34" s="3">
        <v>11.0</v>
      </c>
      <c r="N34" s="3">
        <v>12.0</v>
      </c>
      <c r="O34" s="3">
        <v>13.0</v>
      </c>
      <c r="T34" s="3">
        <v>15.0</v>
      </c>
    </row>
    <row r="35">
      <c r="A35" s="87" t="s">
        <v>148</v>
      </c>
      <c r="B35" s="87">
        <v>4.6</v>
      </c>
      <c r="C35" s="87">
        <v>10.0</v>
      </c>
      <c r="D35" s="87">
        <v>11.0</v>
      </c>
      <c r="E35" s="87">
        <v>12.0</v>
      </c>
      <c r="F35" s="87">
        <v>13.0</v>
      </c>
      <c r="G35" s="87">
        <v>14.0</v>
      </c>
      <c r="H35" s="87">
        <v>15.0</v>
      </c>
      <c r="I35" s="87">
        <v>16.0</v>
      </c>
      <c r="J35" s="87">
        <v>17.0</v>
      </c>
      <c r="K35" s="87">
        <v>18.0</v>
      </c>
      <c r="L35" s="87">
        <v>18.0</v>
      </c>
      <c r="M35" s="87">
        <v>19.0</v>
      </c>
      <c r="N35" s="87">
        <v>19.0</v>
      </c>
      <c r="O35" s="88"/>
      <c r="P35" s="88"/>
      <c r="Q35" s="87">
        <v>14.0</v>
      </c>
      <c r="R35" s="87">
        <v>14.0</v>
      </c>
      <c r="S35" s="87">
        <v>14.0</v>
      </c>
      <c r="T35" s="87">
        <v>14.0</v>
      </c>
      <c r="U35" s="88"/>
      <c r="V35" s="88"/>
      <c r="W35" s="88"/>
      <c r="X35" s="88"/>
      <c r="Y35" s="88"/>
      <c r="Z35" s="88"/>
      <c r="AA35" s="88"/>
      <c r="AB35" s="88"/>
    </row>
    <row r="36">
      <c r="C36" s="3">
        <v>20.0</v>
      </c>
      <c r="D36" s="3">
        <v>20.0</v>
      </c>
      <c r="E36" s="3">
        <v>20.0</v>
      </c>
      <c r="F36" s="3">
        <v>18.0</v>
      </c>
      <c r="G36" s="3">
        <v>15.0</v>
      </c>
      <c r="H36" s="3">
        <v>15.0</v>
      </c>
      <c r="I36" s="3">
        <v>15.0</v>
      </c>
      <c r="J36" s="3">
        <v>15.0</v>
      </c>
      <c r="K36" s="3">
        <v>15.0</v>
      </c>
      <c r="L36" s="3">
        <v>10.0</v>
      </c>
      <c r="M36" s="3">
        <v>10.0</v>
      </c>
      <c r="N36" s="3">
        <v>11.0</v>
      </c>
      <c r="Q36" s="3">
        <v>12.0</v>
      </c>
      <c r="R36" s="3">
        <v>13.0</v>
      </c>
      <c r="S36" s="3">
        <v>14.0</v>
      </c>
      <c r="T36" s="3">
        <v>15.0</v>
      </c>
    </row>
    <row r="37">
      <c r="C37" s="3">
        <v>20.0</v>
      </c>
      <c r="D37" s="3">
        <v>20.0</v>
      </c>
      <c r="E37" s="3">
        <v>20.0</v>
      </c>
      <c r="F37" s="3">
        <v>18.0</v>
      </c>
      <c r="G37" s="3">
        <v>15.0</v>
      </c>
      <c r="H37" s="3">
        <v>15.0</v>
      </c>
      <c r="I37" s="3">
        <v>15.0</v>
      </c>
      <c r="J37" s="3">
        <v>15.0</v>
      </c>
      <c r="K37" s="3">
        <v>15.0</v>
      </c>
      <c r="L37" s="3">
        <v>12.0</v>
      </c>
      <c r="M37" s="3">
        <v>10.0</v>
      </c>
      <c r="N37" s="3">
        <v>11.0</v>
      </c>
      <c r="Q37" s="3">
        <v>12.0</v>
      </c>
      <c r="R37" s="3">
        <v>13.0</v>
      </c>
      <c r="S37" s="3">
        <v>14.0</v>
      </c>
      <c r="T37" s="3">
        <v>15.0</v>
      </c>
    </row>
    <row r="38">
      <c r="C38" s="3">
        <v>20.0</v>
      </c>
      <c r="D38" s="3">
        <v>20.0</v>
      </c>
      <c r="E38" s="3">
        <v>20.0</v>
      </c>
      <c r="F38" s="3">
        <v>18.0</v>
      </c>
      <c r="G38" s="3">
        <v>15.0</v>
      </c>
      <c r="H38" s="3">
        <v>15.0</v>
      </c>
      <c r="I38" s="3">
        <v>15.0</v>
      </c>
      <c r="J38" s="3">
        <v>15.0</v>
      </c>
      <c r="K38" s="3">
        <v>15.0</v>
      </c>
      <c r="L38" s="3">
        <v>12.0</v>
      </c>
      <c r="M38" s="3">
        <v>10.0</v>
      </c>
      <c r="N38" s="3">
        <v>11.0</v>
      </c>
      <c r="Q38" s="3">
        <v>12.0</v>
      </c>
      <c r="R38" s="3">
        <v>13.0</v>
      </c>
      <c r="S38" s="3">
        <v>14.0</v>
      </c>
      <c r="T38" s="3">
        <v>15.0</v>
      </c>
    </row>
    <row r="39">
      <c r="A39" s="87" t="s">
        <v>149</v>
      </c>
      <c r="B39" s="88"/>
      <c r="C39" s="87">
        <v>7.5</v>
      </c>
      <c r="D39" s="87">
        <v>8.0</v>
      </c>
      <c r="E39" s="87">
        <v>8.5</v>
      </c>
      <c r="F39" s="87">
        <v>9.0</v>
      </c>
      <c r="G39" s="87">
        <v>10.0</v>
      </c>
      <c r="H39" s="87">
        <v>11.0</v>
      </c>
      <c r="I39" s="87">
        <v>11.5</v>
      </c>
      <c r="J39" s="87">
        <v>12.0</v>
      </c>
      <c r="K39" s="87">
        <v>12.5</v>
      </c>
      <c r="L39" s="87">
        <v>12.5</v>
      </c>
      <c r="M39" s="87">
        <v>13.0</v>
      </c>
      <c r="N39" s="87">
        <v>13.0</v>
      </c>
      <c r="O39" s="87">
        <v>13.0</v>
      </c>
      <c r="P39" s="87">
        <v>13.0</v>
      </c>
      <c r="Q39" s="87">
        <v>10.0</v>
      </c>
      <c r="R39" s="87">
        <v>10.0</v>
      </c>
      <c r="S39" s="87">
        <v>10.0</v>
      </c>
      <c r="T39" s="87">
        <v>10.0</v>
      </c>
      <c r="U39" s="88"/>
      <c r="V39" s="88"/>
      <c r="W39" s="88"/>
      <c r="X39" s="88"/>
      <c r="Y39" s="88"/>
      <c r="Z39" s="88"/>
      <c r="AA39" s="88"/>
      <c r="AB39" s="88"/>
    </row>
    <row r="40">
      <c r="C40" s="3">
        <v>20.0</v>
      </c>
      <c r="D40" s="3">
        <v>20.0</v>
      </c>
      <c r="E40" s="3">
        <v>20.0</v>
      </c>
      <c r="F40" s="3">
        <v>18.0</v>
      </c>
      <c r="G40" s="3">
        <v>18.0</v>
      </c>
      <c r="H40" s="3">
        <v>15.0</v>
      </c>
      <c r="I40" s="3">
        <v>15.0</v>
      </c>
      <c r="J40" s="3">
        <v>15.0</v>
      </c>
      <c r="K40" s="3">
        <v>15.0</v>
      </c>
      <c r="L40" s="3">
        <v>12.0</v>
      </c>
      <c r="M40" s="3">
        <v>10.0</v>
      </c>
      <c r="N40" s="3">
        <v>11.0</v>
      </c>
      <c r="O40" s="3">
        <v>12.0</v>
      </c>
      <c r="P40" s="3">
        <v>10.0</v>
      </c>
      <c r="Q40" s="3">
        <v>12.0</v>
      </c>
      <c r="R40" s="3">
        <v>15.0</v>
      </c>
      <c r="S40" s="3">
        <v>15.0</v>
      </c>
      <c r="T40" s="3">
        <v>15.0</v>
      </c>
    </row>
    <row r="41">
      <c r="C41" s="3">
        <v>20.0</v>
      </c>
      <c r="D41" s="3">
        <v>20.0</v>
      </c>
      <c r="E41" s="3">
        <v>20.0</v>
      </c>
      <c r="F41" s="3">
        <v>18.0</v>
      </c>
      <c r="G41" s="3">
        <v>18.0</v>
      </c>
      <c r="H41" s="3">
        <v>15.0</v>
      </c>
      <c r="I41" s="3">
        <v>15.0</v>
      </c>
      <c r="J41" s="3">
        <v>15.0</v>
      </c>
      <c r="K41" s="3">
        <v>15.0</v>
      </c>
      <c r="L41" s="3">
        <v>12.0</v>
      </c>
      <c r="M41" s="3">
        <v>10.0</v>
      </c>
      <c r="N41" s="3">
        <v>11.0</v>
      </c>
      <c r="O41" s="3">
        <v>12.0</v>
      </c>
      <c r="P41" s="3">
        <v>10.0</v>
      </c>
      <c r="Q41" s="3">
        <v>12.0</v>
      </c>
      <c r="R41" s="3">
        <v>15.0</v>
      </c>
      <c r="S41" s="3">
        <v>15.0</v>
      </c>
      <c r="T41" s="3">
        <v>15.0</v>
      </c>
    </row>
    <row r="42">
      <c r="C42" s="3">
        <v>20.0</v>
      </c>
      <c r="D42" s="3">
        <v>20.0</v>
      </c>
      <c r="E42" s="3">
        <v>18.0</v>
      </c>
      <c r="F42" s="3">
        <v>18.0</v>
      </c>
      <c r="G42" s="3">
        <v>18.0</v>
      </c>
      <c r="H42" s="3">
        <v>15.0</v>
      </c>
      <c r="I42" s="3">
        <v>15.0</v>
      </c>
      <c r="J42" s="3">
        <v>15.0</v>
      </c>
      <c r="K42" s="3">
        <v>15.0</v>
      </c>
      <c r="L42" s="3">
        <v>12.0</v>
      </c>
      <c r="M42" s="3">
        <v>10.0</v>
      </c>
      <c r="N42" s="3">
        <v>11.0</v>
      </c>
      <c r="O42" s="3">
        <v>12.0</v>
      </c>
      <c r="P42" s="3">
        <v>12.0</v>
      </c>
      <c r="Q42" s="3">
        <v>12.0</v>
      </c>
      <c r="R42" s="3">
        <v>15.0</v>
      </c>
      <c r="S42" s="3">
        <v>15.0</v>
      </c>
      <c r="T42" s="3">
        <v>15.0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4.25"/>
    <col customWidth="1" min="3" max="10" width="5.13"/>
    <col customWidth="1" min="11" max="12" width="7.13"/>
    <col customWidth="1" min="13" max="13" width="5.13"/>
    <col customWidth="1" min="14" max="16" width="7.13"/>
    <col customWidth="1" min="17" max="17" width="5.13"/>
  </cols>
  <sheetData>
    <row r="1" ht="12.0" customHeight="1">
      <c r="A1" s="89"/>
      <c r="B1" s="89"/>
      <c r="C1" s="90">
        <v>45740.0</v>
      </c>
      <c r="D1" s="90">
        <v>45742.0</v>
      </c>
      <c r="E1" s="90">
        <v>45748.0</v>
      </c>
      <c r="F1" s="90">
        <v>45750.0</v>
      </c>
      <c r="G1" s="90">
        <v>45752.0</v>
      </c>
      <c r="H1" s="90">
        <v>45754.0</v>
      </c>
      <c r="I1" s="90">
        <v>45762.0</v>
      </c>
      <c r="J1" s="90">
        <v>45765.0</v>
      </c>
      <c r="K1" s="90">
        <v>45767.0</v>
      </c>
      <c r="L1" s="90">
        <v>45769.0</v>
      </c>
      <c r="M1" s="90">
        <v>45771.0</v>
      </c>
      <c r="N1" s="90">
        <v>45773.0</v>
      </c>
      <c r="O1" s="90">
        <v>45775.0</v>
      </c>
      <c r="P1" s="90">
        <v>45777.0</v>
      </c>
      <c r="Q1" s="90">
        <v>45779.0</v>
      </c>
      <c r="R1" s="90">
        <v>45781.0</v>
      </c>
      <c r="S1" s="90">
        <v>45789.0</v>
      </c>
      <c r="T1" s="90">
        <v>45797.0</v>
      </c>
      <c r="U1" s="90">
        <v>45800.0</v>
      </c>
      <c r="V1" s="90">
        <v>45803.0</v>
      </c>
      <c r="W1" s="90">
        <v>45808.0</v>
      </c>
      <c r="X1" s="89"/>
      <c r="Y1" s="89"/>
      <c r="Z1" s="89"/>
    </row>
    <row r="2" ht="12.0" customHeight="1">
      <c r="A2" s="89"/>
      <c r="B2" s="89"/>
      <c r="C2" s="89"/>
      <c r="D2" s="89"/>
      <c r="E2" s="89"/>
      <c r="F2" s="89"/>
      <c r="G2" s="89"/>
      <c r="H2" s="89"/>
      <c r="I2" s="89"/>
      <c r="J2" s="89"/>
      <c r="K2" s="89"/>
      <c r="L2" s="89"/>
      <c r="M2" s="89"/>
      <c r="N2" s="89"/>
      <c r="O2" s="89"/>
      <c r="P2" s="89"/>
      <c r="Q2" s="89"/>
      <c r="R2" s="91" t="s">
        <v>150</v>
      </c>
      <c r="S2" s="89"/>
      <c r="T2" s="91" t="s">
        <v>151</v>
      </c>
      <c r="U2" s="91" t="s">
        <v>152</v>
      </c>
      <c r="V2" s="89"/>
      <c r="W2" s="89"/>
      <c r="X2" s="89"/>
      <c r="Y2" s="89"/>
      <c r="Z2" s="89"/>
    </row>
    <row r="3" ht="12.0" customHeight="1">
      <c r="A3" s="92" t="s">
        <v>139</v>
      </c>
      <c r="B3" s="92">
        <v>8.0</v>
      </c>
      <c r="C3" s="93"/>
      <c r="D3" s="93"/>
      <c r="E3" s="92">
        <v>30.0</v>
      </c>
      <c r="F3" s="92">
        <v>32.0</v>
      </c>
      <c r="G3" s="92">
        <v>34.0</v>
      </c>
      <c r="H3" s="92">
        <v>35.0</v>
      </c>
      <c r="I3" s="92">
        <v>36.0</v>
      </c>
      <c r="J3" s="92">
        <v>37.0</v>
      </c>
      <c r="K3" s="92">
        <v>38.0</v>
      </c>
      <c r="L3" s="92">
        <v>39.0</v>
      </c>
      <c r="M3" s="92">
        <v>40.0</v>
      </c>
      <c r="N3" s="92">
        <v>41.0</v>
      </c>
      <c r="O3" s="92">
        <v>42.0</v>
      </c>
      <c r="P3" s="92">
        <v>43.0</v>
      </c>
      <c r="Q3" s="92">
        <v>44.0</v>
      </c>
      <c r="R3" s="92">
        <v>45.0</v>
      </c>
      <c r="S3" s="92">
        <v>46.0</v>
      </c>
      <c r="T3" s="92">
        <v>47.0</v>
      </c>
      <c r="U3" s="92">
        <v>48.0</v>
      </c>
      <c r="V3" s="92">
        <v>49.0</v>
      </c>
      <c r="W3" s="92">
        <v>50.0</v>
      </c>
      <c r="X3" s="93"/>
      <c r="Y3" s="93"/>
      <c r="Z3" s="93"/>
    </row>
    <row r="4" ht="12.0" customHeight="1">
      <c r="A4" s="89"/>
      <c r="B4" s="89"/>
      <c r="C4" s="89"/>
      <c r="D4" s="89"/>
      <c r="E4" s="91">
        <v>20.0</v>
      </c>
      <c r="F4" s="91">
        <v>20.0</v>
      </c>
      <c r="G4" s="91">
        <v>20.0</v>
      </c>
      <c r="H4" s="91">
        <v>15.0</v>
      </c>
      <c r="I4" s="91">
        <v>15.0</v>
      </c>
      <c r="J4" s="91">
        <v>15.0</v>
      </c>
      <c r="K4" s="91">
        <v>15.0</v>
      </c>
      <c r="L4" s="91">
        <v>15.0</v>
      </c>
      <c r="M4" s="91">
        <v>15.0</v>
      </c>
      <c r="N4" s="91">
        <v>15.0</v>
      </c>
      <c r="O4" s="91">
        <v>15.0</v>
      </c>
      <c r="P4" s="91">
        <v>12.0</v>
      </c>
      <c r="Q4" s="91">
        <v>12.0</v>
      </c>
      <c r="R4" s="91">
        <v>12.0</v>
      </c>
      <c r="S4" s="91">
        <v>12.0</v>
      </c>
      <c r="T4" s="91">
        <v>12.0</v>
      </c>
      <c r="U4" s="91">
        <v>12.0</v>
      </c>
      <c r="V4" s="91">
        <v>12.0</v>
      </c>
      <c r="W4" s="91">
        <v>12.0</v>
      </c>
      <c r="X4" s="89"/>
      <c r="Y4" s="89"/>
      <c r="Z4" s="89"/>
    </row>
    <row r="5" ht="12.0" customHeight="1">
      <c r="A5" s="89"/>
      <c r="B5" s="89"/>
      <c r="C5" s="89"/>
      <c r="D5" s="89"/>
      <c r="E5" s="91">
        <v>20.0</v>
      </c>
      <c r="F5" s="91">
        <v>20.0</v>
      </c>
      <c r="G5" s="91">
        <v>20.0</v>
      </c>
      <c r="H5" s="91">
        <v>15.0</v>
      </c>
      <c r="I5" s="91">
        <v>15.0</v>
      </c>
      <c r="J5" s="91">
        <v>15.0</v>
      </c>
      <c r="K5" s="91">
        <v>15.0</v>
      </c>
      <c r="L5" s="91">
        <v>15.0</v>
      </c>
      <c r="M5" s="91">
        <v>15.0</v>
      </c>
      <c r="N5" s="91">
        <v>15.0</v>
      </c>
      <c r="O5" s="91">
        <v>15.0</v>
      </c>
      <c r="P5" s="91">
        <v>12.0</v>
      </c>
      <c r="Q5" s="91">
        <v>12.0</v>
      </c>
      <c r="R5" s="91">
        <v>12.0</v>
      </c>
      <c r="S5" s="91">
        <v>12.0</v>
      </c>
      <c r="T5" s="91">
        <v>12.0</v>
      </c>
      <c r="U5" s="91">
        <v>12.0</v>
      </c>
      <c r="V5" s="91">
        <v>12.0</v>
      </c>
      <c r="W5" s="91"/>
      <c r="X5" s="89"/>
      <c r="Y5" s="89"/>
      <c r="Z5" s="89"/>
    </row>
    <row r="6" ht="12.0" customHeight="1">
      <c r="A6" s="89"/>
      <c r="B6" s="89"/>
      <c r="C6" s="89"/>
      <c r="D6" s="89"/>
      <c r="E6" s="91">
        <v>20.0</v>
      </c>
      <c r="F6" s="91">
        <v>20.0</v>
      </c>
      <c r="G6" s="91">
        <v>20.0</v>
      </c>
      <c r="H6" s="91">
        <v>15.0</v>
      </c>
      <c r="I6" s="91">
        <v>15.0</v>
      </c>
      <c r="J6" s="91">
        <v>15.0</v>
      </c>
      <c r="K6" s="91">
        <v>15.0</v>
      </c>
      <c r="L6" s="91">
        <v>15.0</v>
      </c>
      <c r="M6" s="91">
        <v>15.0</v>
      </c>
      <c r="N6" s="91">
        <v>15.0</v>
      </c>
      <c r="O6" s="91">
        <v>15.0</v>
      </c>
      <c r="P6" s="91">
        <v>12.0</v>
      </c>
      <c r="Q6" s="91">
        <v>12.0</v>
      </c>
      <c r="R6" s="91">
        <v>12.0</v>
      </c>
      <c r="S6" s="91">
        <v>12.0</v>
      </c>
      <c r="T6" s="91">
        <v>12.0</v>
      </c>
      <c r="U6" s="91">
        <v>12.0</v>
      </c>
      <c r="V6" s="91">
        <v>12.0</v>
      </c>
      <c r="W6" s="91"/>
      <c r="X6" s="89"/>
      <c r="Y6" s="89"/>
      <c r="Z6" s="89"/>
    </row>
    <row r="7" ht="12.0" customHeight="1">
      <c r="A7" s="92" t="s">
        <v>153</v>
      </c>
      <c r="B7" s="92">
        <v>4.6</v>
      </c>
      <c r="C7" s="93"/>
      <c r="D7" s="93"/>
      <c r="E7" s="92">
        <v>10.0</v>
      </c>
      <c r="F7" s="92">
        <v>10.5</v>
      </c>
      <c r="G7" s="92">
        <v>11.0</v>
      </c>
      <c r="H7" s="92">
        <v>11.5</v>
      </c>
      <c r="I7" s="92">
        <v>12.0</v>
      </c>
      <c r="J7" s="92">
        <v>12.5</v>
      </c>
      <c r="K7" s="92">
        <v>13.0</v>
      </c>
      <c r="L7" s="92">
        <v>13.5</v>
      </c>
      <c r="M7" s="92">
        <v>14.0</v>
      </c>
      <c r="N7" s="92">
        <v>14.0</v>
      </c>
      <c r="O7" s="92">
        <v>14.0</v>
      </c>
      <c r="P7" s="92">
        <v>14.0</v>
      </c>
      <c r="Q7" s="92">
        <v>14.5</v>
      </c>
      <c r="R7" s="92">
        <v>15.0</v>
      </c>
      <c r="S7" s="92">
        <v>15.0</v>
      </c>
      <c r="T7" s="92">
        <v>15.0</v>
      </c>
      <c r="U7" s="92">
        <v>15.0</v>
      </c>
      <c r="V7" s="92">
        <v>15.0</v>
      </c>
      <c r="W7" s="92">
        <v>15.0</v>
      </c>
      <c r="X7" s="93"/>
      <c r="Y7" s="93"/>
      <c r="Z7" s="93"/>
    </row>
    <row r="8" ht="12.0" customHeight="1">
      <c r="A8" s="89"/>
      <c r="B8" s="89"/>
      <c r="C8" s="89"/>
      <c r="D8" s="89"/>
      <c r="E8" s="91">
        <v>12.0</v>
      </c>
      <c r="F8" s="91">
        <v>15.0</v>
      </c>
      <c r="G8" s="91">
        <v>15.0</v>
      </c>
      <c r="H8" s="91">
        <v>12.0</v>
      </c>
      <c r="I8" s="91">
        <v>15.0</v>
      </c>
      <c r="J8" s="91">
        <v>15.0</v>
      </c>
      <c r="K8" s="91">
        <v>15.0</v>
      </c>
      <c r="L8" s="91">
        <v>15.0</v>
      </c>
      <c r="M8" s="91">
        <v>15.0</v>
      </c>
      <c r="N8" s="91">
        <v>15.0</v>
      </c>
      <c r="O8" s="91">
        <v>15.0</v>
      </c>
      <c r="P8" s="91">
        <v>15.0</v>
      </c>
      <c r="Q8" s="91">
        <v>12.0</v>
      </c>
      <c r="R8" s="91">
        <v>12.0</v>
      </c>
      <c r="S8" s="91">
        <v>12.0</v>
      </c>
      <c r="T8" s="91">
        <v>12.0</v>
      </c>
      <c r="U8" s="91">
        <v>12.0</v>
      </c>
      <c r="V8" s="91">
        <v>12.0</v>
      </c>
      <c r="W8" s="91">
        <v>12.0</v>
      </c>
      <c r="X8" s="89"/>
      <c r="Y8" s="89"/>
      <c r="Z8" s="89"/>
    </row>
    <row r="9" ht="12.0" customHeight="1">
      <c r="A9" s="89"/>
      <c r="B9" s="89"/>
      <c r="C9" s="89"/>
      <c r="D9" s="89"/>
      <c r="E9" s="91">
        <v>12.0</v>
      </c>
      <c r="F9" s="91">
        <v>15.0</v>
      </c>
      <c r="G9" s="91">
        <v>15.0</v>
      </c>
      <c r="H9" s="91">
        <v>12.0</v>
      </c>
      <c r="I9" s="91">
        <v>15.0</v>
      </c>
      <c r="J9" s="91">
        <v>15.0</v>
      </c>
      <c r="K9" s="91">
        <v>15.0</v>
      </c>
      <c r="L9" s="91">
        <v>15.0</v>
      </c>
      <c r="M9" s="91">
        <v>15.0</v>
      </c>
      <c r="N9" s="91">
        <v>15.0</v>
      </c>
      <c r="O9" s="91">
        <v>15.0</v>
      </c>
      <c r="P9" s="91">
        <v>15.0</v>
      </c>
      <c r="Q9" s="91">
        <v>12.0</v>
      </c>
      <c r="R9" s="91">
        <v>12.0</v>
      </c>
      <c r="S9" s="91">
        <v>12.0</v>
      </c>
      <c r="T9" s="91">
        <v>12.0</v>
      </c>
      <c r="U9" s="91">
        <v>12.0</v>
      </c>
      <c r="V9" s="91">
        <v>12.0</v>
      </c>
      <c r="W9" s="89"/>
      <c r="X9" s="89"/>
      <c r="Y9" s="89"/>
      <c r="Z9" s="89"/>
    </row>
    <row r="10" ht="12.0" customHeight="1">
      <c r="A10" s="89"/>
      <c r="B10" s="89"/>
      <c r="C10" s="89"/>
      <c r="D10" s="89"/>
      <c r="E10" s="91">
        <v>12.0</v>
      </c>
      <c r="F10" s="91">
        <v>15.0</v>
      </c>
      <c r="G10" s="91">
        <v>15.0</v>
      </c>
      <c r="H10" s="91">
        <v>12.0</v>
      </c>
      <c r="I10" s="91">
        <v>15.0</v>
      </c>
      <c r="J10" s="91">
        <v>15.0</v>
      </c>
      <c r="K10" s="91">
        <v>15.0</v>
      </c>
      <c r="L10" s="91">
        <v>15.0</v>
      </c>
      <c r="M10" s="91">
        <v>15.0</v>
      </c>
      <c r="N10" s="91">
        <v>15.0</v>
      </c>
      <c r="O10" s="91">
        <v>15.0</v>
      </c>
      <c r="P10" s="91">
        <v>15.0</v>
      </c>
      <c r="Q10" s="91">
        <v>12.0</v>
      </c>
      <c r="R10" s="91">
        <v>12.0</v>
      </c>
      <c r="S10" s="91">
        <v>12.0</v>
      </c>
      <c r="T10" s="91">
        <v>12.0</v>
      </c>
      <c r="U10" s="91">
        <v>12.0</v>
      </c>
      <c r="V10" s="91">
        <v>12.0</v>
      </c>
      <c r="W10" s="89"/>
      <c r="X10" s="89"/>
      <c r="Y10" s="89"/>
      <c r="Z10" s="89"/>
    </row>
    <row r="11" ht="12.0" customHeight="1">
      <c r="A11" s="92" t="s">
        <v>140</v>
      </c>
      <c r="B11" s="92"/>
      <c r="C11" s="92"/>
      <c r="D11" s="92"/>
      <c r="E11" s="92"/>
      <c r="F11" s="92"/>
      <c r="G11" s="92"/>
      <c r="H11" s="92"/>
      <c r="I11" s="92"/>
      <c r="J11" s="92" t="s">
        <v>141</v>
      </c>
      <c r="K11" s="92" t="s">
        <v>142</v>
      </c>
      <c r="L11" s="92" t="s">
        <v>142</v>
      </c>
      <c r="M11" s="93"/>
      <c r="N11" s="92" t="s">
        <v>142</v>
      </c>
      <c r="O11" s="92" t="s">
        <v>142</v>
      </c>
      <c r="P11" s="92" t="s">
        <v>142</v>
      </c>
      <c r="Q11" s="92" t="s">
        <v>142</v>
      </c>
      <c r="R11" s="92" t="s">
        <v>142</v>
      </c>
      <c r="S11" s="92" t="s">
        <v>142</v>
      </c>
      <c r="T11" s="92" t="s">
        <v>142</v>
      </c>
      <c r="U11" s="92" t="s">
        <v>142</v>
      </c>
      <c r="V11" s="92" t="s">
        <v>142</v>
      </c>
      <c r="W11" s="92" t="s">
        <v>142</v>
      </c>
      <c r="X11" s="93"/>
      <c r="Y11" s="93"/>
      <c r="Z11" s="93"/>
    </row>
    <row r="12" ht="12.0" customHeight="1">
      <c r="A12" s="94"/>
      <c r="B12" s="94"/>
      <c r="C12" s="94"/>
      <c r="D12" s="94"/>
      <c r="E12" s="94"/>
      <c r="F12" s="94"/>
      <c r="G12" s="94"/>
      <c r="H12" s="94"/>
      <c r="I12" s="94"/>
      <c r="J12" s="94">
        <v>20.0</v>
      </c>
      <c r="K12" s="94">
        <v>12.0</v>
      </c>
      <c r="L12" s="94">
        <v>15.0</v>
      </c>
      <c r="M12" s="95"/>
      <c r="N12" s="94">
        <v>15.0</v>
      </c>
      <c r="O12" s="94">
        <v>15.0</v>
      </c>
      <c r="P12" s="94">
        <v>15.0</v>
      </c>
      <c r="Q12" s="94">
        <v>15.0</v>
      </c>
      <c r="R12" s="94">
        <v>15.0</v>
      </c>
      <c r="S12" s="94">
        <v>15.0</v>
      </c>
      <c r="T12" s="94">
        <v>10.0</v>
      </c>
      <c r="U12" s="94">
        <v>15.0</v>
      </c>
      <c r="V12" s="94">
        <v>12.0</v>
      </c>
      <c r="W12" s="95"/>
      <c r="X12" s="95"/>
      <c r="Y12" s="95"/>
      <c r="Z12" s="95"/>
    </row>
    <row r="13" ht="12.0" customHeight="1">
      <c r="A13" s="94"/>
      <c r="B13" s="94"/>
      <c r="C13" s="94"/>
      <c r="D13" s="94"/>
      <c r="E13" s="94"/>
      <c r="F13" s="94"/>
      <c r="G13" s="94"/>
      <c r="H13" s="94"/>
      <c r="I13" s="94"/>
      <c r="J13" s="94">
        <v>20.0</v>
      </c>
      <c r="K13" s="94">
        <v>12.0</v>
      </c>
      <c r="L13" s="94">
        <v>15.0</v>
      </c>
      <c r="M13" s="95"/>
      <c r="N13" s="94">
        <v>15.0</v>
      </c>
      <c r="O13" s="94">
        <v>15.0</v>
      </c>
      <c r="P13" s="94">
        <v>15.0</v>
      </c>
      <c r="Q13" s="94">
        <v>15.0</v>
      </c>
      <c r="R13" s="94">
        <v>15.0</v>
      </c>
      <c r="S13" s="94">
        <v>15.0</v>
      </c>
      <c r="T13" s="94">
        <v>10.0</v>
      </c>
      <c r="U13" s="94">
        <v>15.0</v>
      </c>
      <c r="V13" s="94">
        <v>12.0</v>
      </c>
      <c r="W13" s="95"/>
      <c r="X13" s="95"/>
      <c r="Y13" s="95"/>
      <c r="Z13" s="95"/>
    </row>
    <row r="14" ht="12.0" customHeight="1">
      <c r="A14" s="94"/>
      <c r="B14" s="94"/>
      <c r="C14" s="94"/>
      <c r="D14" s="94"/>
      <c r="E14" s="94"/>
      <c r="F14" s="94"/>
      <c r="G14" s="94"/>
      <c r="H14" s="94"/>
      <c r="I14" s="94"/>
      <c r="J14" s="94">
        <v>20.0</v>
      </c>
      <c r="K14" s="94">
        <v>12.0</v>
      </c>
      <c r="L14" s="94">
        <v>15.0</v>
      </c>
      <c r="M14" s="95"/>
      <c r="N14" s="94">
        <v>15.0</v>
      </c>
      <c r="O14" s="94">
        <v>15.0</v>
      </c>
      <c r="P14" s="94">
        <v>15.0</v>
      </c>
      <c r="Q14" s="94">
        <v>15.0</v>
      </c>
      <c r="R14" s="94">
        <v>15.0</v>
      </c>
      <c r="S14" s="94">
        <v>15.0</v>
      </c>
      <c r="T14" s="94">
        <v>10.0</v>
      </c>
      <c r="U14" s="94">
        <v>15.0</v>
      </c>
      <c r="V14" s="94">
        <v>12.0</v>
      </c>
      <c r="W14" s="95"/>
      <c r="X14" s="95"/>
      <c r="Y14" s="95"/>
      <c r="Z14" s="95"/>
    </row>
    <row r="15" ht="12.0" customHeight="1">
      <c r="A15" s="92" t="s">
        <v>49</v>
      </c>
      <c r="B15" s="92">
        <v>8.0</v>
      </c>
      <c r="C15" s="92">
        <v>20.0</v>
      </c>
      <c r="D15" s="92">
        <v>21.0</v>
      </c>
      <c r="E15" s="92">
        <v>22.0</v>
      </c>
      <c r="F15" s="92">
        <v>23.0</v>
      </c>
      <c r="G15" s="92">
        <v>24.0</v>
      </c>
      <c r="H15" s="92">
        <v>25.0</v>
      </c>
      <c r="I15" s="92">
        <v>26.0</v>
      </c>
      <c r="J15" s="92">
        <v>27.0</v>
      </c>
      <c r="K15" s="92">
        <v>28.0</v>
      </c>
      <c r="L15" s="92">
        <v>29.0</v>
      </c>
      <c r="M15" s="92">
        <v>30.0</v>
      </c>
      <c r="N15" s="92">
        <v>30.0</v>
      </c>
      <c r="O15" s="92">
        <v>30.0</v>
      </c>
      <c r="P15" s="92">
        <v>30.0</v>
      </c>
      <c r="Q15" s="92">
        <v>30.0</v>
      </c>
      <c r="R15" s="92">
        <v>34.0</v>
      </c>
      <c r="S15" s="92">
        <v>35.0</v>
      </c>
      <c r="T15" s="92">
        <v>36.0</v>
      </c>
      <c r="U15" s="92"/>
      <c r="V15" s="92">
        <v>30.0</v>
      </c>
      <c r="W15" s="92">
        <v>31.0</v>
      </c>
      <c r="X15" s="92">
        <v>31.0</v>
      </c>
      <c r="Y15" s="93"/>
      <c r="Z15" s="93"/>
    </row>
    <row r="16" ht="12.0" customHeight="1">
      <c r="A16" s="89"/>
      <c r="B16" s="89"/>
      <c r="C16" s="91">
        <v>10.0</v>
      </c>
      <c r="D16" s="91">
        <v>10.0</v>
      </c>
      <c r="E16" s="91">
        <v>10.0</v>
      </c>
      <c r="F16" s="91">
        <v>10.0</v>
      </c>
      <c r="G16" s="91">
        <v>10.0</v>
      </c>
      <c r="H16" s="91">
        <v>10.0</v>
      </c>
      <c r="I16" s="91">
        <v>10.0</v>
      </c>
      <c r="J16" s="91">
        <v>10.0</v>
      </c>
      <c r="K16" s="91">
        <v>10.0</v>
      </c>
      <c r="L16" s="91">
        <v>10.0</v>
      </c>
      <c r="M16" s="91">
        <v>10.0</v>
      </c>
      <c r="N16" s="91">
        <v>11.0</v>
      </c>
      <c r="O16" s="91">
        <v>12.0</v>
      </c>
      <c r="P16" s="91">
        <v>13.0</v>
      </c>
      <c r="Q16" s="91">
        <v>14.0</v>
      </c>
      <c r="R16" s="91">
        <v>15.0</v>
      </c>
      <c r="S16" s="91">
        <v>12.0</v>
      </c>
      <c r="T16" s="96">
        <v>12.0</v>
      </c>
      <c r="U16" s="91"/>
      <c r="V16" s="91">
        <v>12.0</v>
      </c>
      <c r="W16" s="91">
        <v>10.0</v>
      </c>
      <c r="X16" s="91">
        <v>12.0</v>
      </c>
      <c r="Y16" s="89"/>
      <c r="Z16" s="89"/>
    </row>
    <row r="17" ht="12.0" customHeight="1">
      <c r="A17" s="89"/>
      <c r="B17" s="89"/>
      <c r="C17" s="91">
        <v>10.0</v>
      </c>
      <c r="D17" s="91">
        <v>10.0</v>
      </c>
      <c r="E17" s="91">
        <v>10.0</v>
      </c>
      <c r="F17" s="91">
        <v>10.0</v>
      </c>
      <c r="G17" s="91">
        <v>10.0</v>
      </c>
      <c r="H17" s="91">
        <v>10.0</v>
      </c>
      <c r="I17" s="91">
        <v>10.0</v>
      </c>
      <c r="J17" s="91">
        <v>10.0</v>
      </c>
      <c r="K17" s="91">
        <v>10.0</v>
      </c>
      <c r="L17" s="91">
        <v>10.0</v>
      </c>
      <c r="M17" s="91">
        <v>10.0</v>
      </c>
      <c r="N17" s="91">
        <v>11.0</v>
      </c>
      <c r="O17" s="91">
        <v>12.0</v>
      </c>
      <c r="P17" s="91">
        <v>13.0</v>
      </c>
      <c r="Q17" s="91">
        <v>14.0</v>
      </c>
      <c r="R17" s="91">
        <v>15.0</v>
      </c>
      <c r="S17" s="91">
        <v>12.0</v>
      </c>
      <c r="T17" s="91" t="s">
        <v>10</v>
      </c>
      <c r="U17" s="89"/>
      <c r="V17" s="91">
        <v>12.0</v>
      </c>
      <c r="W17" s="89"/>
      <c r="X17" s="89"/>
      <c r="Y17" s="89"/>
      <c r="Z17" s="89"/>
    </row>
    <row r="18" ht="12.0" customHeight="1">
      <c r="A18" s="89"/>
      <c r="B18" s="89"/>
      <c r="C18" s="91">
        <v>10.0</v>
      </c>
      <c r="D18" s="91">
        <v>10.0</v>
      </c>
      <c r="E18" s="91">
        <v>10.0</v>
      </c>
      <c r="F18" s="91">
        <v>10.0</v>
      </c>
      <c r="G18" s="91">
        <v>10.0</v>
      </c>
      <c r="H18" s="91">
        <v>10.0</v>
      </c>
      <c r="I18" s="91">
        <v>10.0</v>
      </c>
      <c r="J18" s="91">
        <v>10.0</v>
      </c>
      <c r="K18" s="91">
        <v>10.0</v>
      </c>
      <c r="L18" s="91">
        <v>10.0</v>
      </c>
      <c r="M18" s="91">
        <v>10.0</v>
      </c>
      <c r="N18" s="91">
        <v>11.0</v>
      </c>
      <c r="O18" s="91">
        <v>12.0</v>
      </c>
      <c r="P18" s="91">
        <v>13.0</v>
      </c>
      <c r="Q18" s="91">
        <v>14.0</v>
      </c>
      <c r="R18" s="91">
        <v>15.0</v>
      </c>
      <c r="S18" s="91">
        <v>12.0</v>
      </c>
      <c r="T18" s="91" t="s">
        <v>10</v>
      </c>
      <c r="U18" s="89"/>
      <c r="V18" s="91">
        <v>12.0</v>
      </c>
      <c r="W18" s="89"/>
      <c r="X18" s="89"/>
      <c r="Y18" s="89"/>
      <c r="Z18" s="89"/>
    </row>
    <row r="19" ht="12.0" customHeight="1">
      <c r="A19" s="92" t="s">
        <v>154</v>
      </c>
      <c r="B19" s="93"/>
      <c r="C19" s="92">
        <v>5.0</v>
      </c>
      <c r="D19" s="92">
        <v>5.0</v>
      </c>
      <c r="E19" s="92">
        <v>5.0</v>
      </c>
      <c r="F19" s="92">
        <v>5.0</v>
      </c>
      <c r="G19" s="92">
        <v>5.0</v>
      </c>
      <c r="H19" s="92">
        <v>5.0</v>
      </c>
      <c r="I19" s="92">
        <v>5.0</v>
      </c>
      <c r="J19" s="92">
        <v>5.0</v>
      </c>
      <c r="K19" s="92">
        <v>5.0</v>
      </c>
      <c r="L19" s="92">
        <v>5.0</v>
      </c>
      <c r="M19" s="92">
        <v>5.0</v>
      </c>
      <c r="N19" s="92">
        <v>5.5</v>
      </c>
      <c r="O19" s="92">
        <v>5.5</v>
      </c>
      <c r="P19" s="92">
        <v>5.5</v>
      </c>
      <c r="Q19" s="92">
        <v>5.5</v>
      </c>
      <c r="R19" s="92">
        <v>5.5</v>
      </c>
      <c r="S19" s="92">
        <v>6.0</v>
      </c>
      <c r="T19" s="92">
        <v>6.0</v>
      </c>
      <c r="U19" s="92">
        <v>6.0</v>
      </c>
      <c r="V19" s="92">
        <v>6.0</v>
      </c>
      <c r="W19" s="92">
        <v>6.0</v>
      </c>
      <c r="X19" s="93"/>
      <c r="Y19" s="93"/>
      <c r="Z19" s="93"/>
    </row>
    <row r="20" ht="12.0" customHeight="1">
      <c r="A20" s="89"/>
      <c r="B20" s="89"/>
      <c r="C20" s="91">
        <v>10.0</v>
      </c>
      <c r="D20" s="91">
        <v>11.0</v>
      </c>
      <c r="E20" s="91">
        <v>12.0</v>
      </c>
      <c r="F20" s="91">
        <v>13.0</v>
      </c>
      <c r="G20" s="91">
        <v>14.0</v>
      </c>
      <c r="H20" s="91">
        <v>15.0</v>
      </c>
      <c r="I20" s="91">
        <v>16.0</v>
      </c>
      <c r="J20" s="91">
        <v>17.0</v>
      </c>
      <c r="K20" s="91">
        <v>18.0</v>
      </c>
      <c r="L20" s="91">
        <v>19.0</v>
      </c>
      <c r="M20" s="91">
        <v>20.0</v>
      </c>
      <c r="N20" s="91">
        <v>12.0</v>
      </c>
      <c r="O20" s="91">
        <v>13.0</v>
      </c>
      <c r="P20" s="91">
        <v>14.0</v>
      </c>
      <c r="Q20" s="91">
        <v>15.0</v>
      </c>
      <c r="R20" s="91">
        <v>16.0</v>
      </c>
      <c r="S20" s="91">
        <v>12.0</v>
      </c>
      <c r="T20" s="91">
        <v>13.0</v>
      </c>
      <c r="U20" s="91">
        <v>14.0</v>
      </c>
      <c r="V20" s="91">
        <v>15.0</v>
      </c>
      <c r="W20" s="91">
        <v>16.0</v>
      </c>
      <c r="X20" s="89"/>
      <c r="Y20" s="89"/>
      <c r="Z20" s="89"/>
    </row>
    <row r="21" ht="12.0" customHeight="1">
      <c r="A21" s="89"/>
      <c r="B21" s="89"/>
      <c r="C21" s="91">
        <v>10.0</v>
      </c>
      <c r="D21" s="91">
        <v>11.0</v>
      </c>
      <c r="E21" s="91">
        <v>12.0</v>
      </c>
      <c r="F21" s="91">
        <v>13.0</v>
      </c>
      <c r="G21" s="91">
        <v>14.0</v>
      </c>
      <c r="H21" s="91">
        <v>15.0</v>
      </c>
      <c r="I21" s="91">
        <v>16.0</v>
      </c>
      <c r="J21" s="91">
        <v>17.0</v>
      </c>
      <c r="K21" s="91">
        <v>18.0</v>
      </c>
      <c r="L21" s="91">
        <v>19.0</v>
      </c>
      <c r="M21" s="91">
        <v>20.0</v>
      </c>
      <c r="N21" s="91">
        <v>12.0</v>
      </c>
      <c r="O21" s="91">
        <v>13.0</v>
      </c>
      <c r="P21" s="91">
        <v>14.0</v>
      </c>
      <c r="Q21" s="91">
        <v>15.0</v>
      </c>
      <c r="R21" s="91">
        <v>16.0</v>
      </c>
      <c r="S21" s="91">
        <v>12.0</v>
      </c>
      <c r="T21" s="91">
        <v>13.0</v>
      </c>
      <c r="U21" s="91">
        <v>14.0</v>
      </c>
      <c r="V21" s="91">
        <v>15.0</v>
      </c>
      <c r="W21" s="89"/>
      <c r="X21" s="89"/>
      <c r="Y21" s="89"/>
      <c r="Z21" s="89"/>
    </row>
    <row r="22" ht="12.0" customHeight="1">
      <c r="A22" s="89"/>
      <c r="B22" s="89"/>
      <c r="C22" s="91">
        <v>10.0</v>
      </c>
      <c r="D22" s="91">
        <v>11.0</v>
      </c>
      <c r="E22" s="91">
        <v>12.0</v>
      </c>
      <c r="F22" s="91">
        <v>13.0</v>
      </c>
      <c r="G22" s="91">
        <v>14.0</v>
      </c>
      <c r="H22" s="91">
        <v>15.0</v>
      </c>
      <c r="I22" s="91">
        <v>16.0</v>
      </c>
      <c r="J22" s="91">
        <v>17.0</v>
      </c>
      <c r="K22" s="91">
        <v>18.0</v>
      </c>
      <c r="L22" s="91">
        <v>19.0</v>
      </c>
      <c r="M22" s="91">
        <v>20.0</v>
      </c>
      <c r="N22" s="91">
        <v>12.0</v>
      </c>
      <c r="O22" s="91">
        <v>13.0</v>
      </c>
      <c r="P22" s="91">
        <v>14.0</v>
      </c>
      <c r="Q22" s="91">
        <v>15.0</v>
      </c>
      <c r="R22" s="91">
        <v>16.0</v>
      </c>
      <c r="S22" s="91">
        <v>12.0</v>
      </c>
      <c r="T22" s="91">
        <v>13.0</v>
      </c>
      <c r="U22" s="91">
        <v>14.0</v>
      </c>
      <c r="V22" s="91">
        <v>15.0</v>
      </c>
      <c r="W22" s="89"/>
      <c r="X22" s="89"/>
      <c r="Y22" s="89"/>
      <c r="Z22" s="89"/>
    </row>
    <row r="23" ht="12.0" customHeight="1">
      <c r="A23" s="92" t="s">
        <v>155</v>
      </c>
      <c r="B23" s="93"/>
      <c r="C23" s="92">
        <v>5.0</v>
      </c>
      <c r="D23" s="92">
        <v>5.0</v>
      </c>
      <c r="E23" s="92">
        <v>5.0</v>
      </c>
      <c r="F23" s="92">
        <v>5.0</v>
      </c>
      <c r="G23" s="92">
        <v>5.0</v>
      </c>
      <c r="H23" s="92">
        <v>5.0</v>
      </c>
      <c r="I23" s="92">
        <v>5.0</v>
      </c>
      <c r="J23" s="92">
        <v>5.0</v>
      </c>
      <c r="K23" s="92">
        <v>5.0</v>
      </c>
      <c r="L23" s="92">
        <v>5.0</v>
      </c>
      <c r="M23" s="92">
        <v>5.0</v>
      </c>
      <c r="N23" s="92">
        <v>6.0</v>
      </c>
      <c r="O23" s="92">
        <v>6.0</v>
      </c>
      <c r="P23" s="92">
        <v>6.0</v>
      </c>
      <c r="Q23" s="92">
        <v>6.0</v>
      </c>
      <c r="R23" s="92">
        <v>6.0</v>
      </c>
      <c r="S23" s="92">
        <v>6.0</v>
      </c>
      <c r="T23" s="92">
        <v>6.0</v>
      </c>
      <c r="U23" s="92">
        <v>6.0</v>
      </c>
      <c r="V23" s="92">
        <v>6.0</v>
      </c>
      <c r="W23" s="92">
        <v>6.0</v>
      </c>
      <c r="X23" s="93"/>
      <c r="Y23" s="93"/>
      <c r="Z23" s="93"/>
    </row>
    <row r="24" ht="12.0" customHeight="1">
      <c r="A24" s="89"/>
      <c r="B24" s="89"/>
      <c r="C24" s="91">
        <v>15.0</v>
      </c>
      <c r="D24" s="91">
        <v>16.0</v>
      </c>
      <c r="E24" s="91">
        <v>16.0</v>
      </c>
      <c r="F24" s="91">
        <v>16.0</v>
      </c>
      <c r="G24" s="91">
        <v>17.0</v>
      </c>
      <c r="H24" s="91">
        <v>15.0</v>
      </c>
      <c r="I24" s="91">
        <v>17.0</v>
      </c>
      <c r="J24" s="91">
        <v>17.0</v>
      </c>
      <c r="K24" s="91">
        <v>18.0</v>
      </c>
      <c r="L24" s="91">
        <v>18.0</v>
      </c>
      <c r="M24" s="91">
        <v>18.0</v>
      </c>
      <c r="N24" s="91">
        <v>10.0</v>
      </c>
      <c r="O24" s="91">
        <v>11.0</v>
      </c>
      <c r="P24" s="91">
        <v>12.0</v>
      </c>
      <c r="Q24" s="91">
        <v>13.0</v>
      </c>
      <c r="R24" s="91">
        <v>13.0</v>
      </c>
      <c r="S24" s="91">
        <v>14.0</v>
      </c>
      <c r="T24" s="91">
        <v>14.0</v>
      </c>
      <c r="U24" s="91">
        <v>14.0</v>
      </c>
      <c r="V24" s="91">
        <v>15.0</v>
      </c>
      <c r="W24" s="91">
        <v>15.0</v>
      </c>
      <c r="X24" s="89"/>
      <c r="Y24" s="89"/>
      <c r="Z24" s="89"/>
    </row>
    <row r="25" ht="12.0" customHeight="1">
      <c r="A25" s="89"/>
      <c r="B25" s="89"/>
      <c r="C25" s="91">
        <v>15.0</v>
      </c>
      <c r="D25" s="91">
        <v>15.0</v>
      </c>
      <c r="E25" s="91">
        <v>16.0</v>
      </c>
      <c r="F25" s="91">
        <v>16.0</v>
      </c>
      <c r="G25" s="91">
        <v>16.0</v>
      </c>
      <c r="H25" s="91">
        <v>15.0</v>
      </c>
      <c r="I25" s="91">
        <v>17.0</v>
      </c>
      <c r="J25" s="91">
        <v>17.0</v>
      </c>
      <c r="K25" s="91">
        <v>17.0</v>
      </c>
      <c r="L25" s="91">
        <v>18.0</v>
      </c>
      <c r="M25" s="91">
        <v>18.0</v>
      </c>
      <c r="N25" s="91">
        <v>10.0</v>
      </c>
      <c r="O25" s="91">
        <v>11.0</v>
      </c>
      <c r="P25" s="91">
        <v>12.0</v>
      </c>
      <c r="Q25" s="91">
        <v>13.0</v>
      </c>
      <c r="R25" s="91">
        <v>13.0</v>
      </c>
      <c r="S25" s="91">
        <v>13.0</v>
      </c>
      <c r="T25" s="91">
        <v>14.0</v>
      </c>
      <c r="U25" s="91">
        <v>14.0</v>
      </c>
      <c r="V25" s="91">
        <v>15.0</v>
      </c>
      <c r="W25" s="89"/>
      <c r="X25" s="89"/>
      <c r="Y25" s="89"/>
      <c r="Z25" s="89"/>
    </row>
    <row r="26" ht="12.0" customHeight="1">
      <c r="A26" s="89"/>
      <c r="B26" s="89"/>
      <c r="C26" s="91">
        <v>15.0</v>
      </c>
      <c r="D26" s="91">
        <v>15.0</v>
      </c>
      <c r="E26" s="91">
        <v>15.0</v>
      </c>
      <c r="F26" s="91">
        <v>16.0</v>
      </c>
      <c r="G26" s="91">
        <v>16.0</v>
      </c>
      <c r="H26" s="91">
        <v>15.0</v>
      </c>
      <c r="I26" s="91">
        <v>16.0</v>
      </c>
      <c r="J26" s="91">
        <v>17.0</v>
      </c>
      <c r="K26" s="91">
        <v>17.0</v>
      </c>
      <c r="L26" s="91">
        <v>17.0</v>
      </c>
      <c r="M26" s="91">
        <v>18.0</v>
      </c>
      <c r="N26" s="91">
        <v>10.0</v>
      </c>
      <c r="O26" s="91">
        <v>11.0</v>
      </c>
      <c r="P26" s="91">
        <v>12.0</v>
      </c>
      <c r="Q26" s="91">
        <v>12.0</v>
      </c>
      <c r="R26" s="91">
        <v>13.0</v>
      </c>
      <c r="S26" s="91">
        <v>12.0</v>
      </c>
      <c r="T26" s="91">
        <v>12.0</v>
      </c>
      <c r="U26" s="91">
        <v>14.0</v>
      </c>
      <c r="V26" s="91">
        <v>13.0</v>
      </c>
      <c r="W26" s="89"/>
      <c r="X26" s="89"/>
      <c r="Y26" s="89"/>
      <c r="Z26" s="89"/>
    </row>
    <row r="27" ht="12.0" customHeight="1">
      <c r="A27" s="92" t="s">
        <v>156</v>
      </c>
      <c r="B27" s="93"/>
      <c r="C27" s="92">
        <v>10.0</v>
      </c>
      <c r="D27" s="92">
        <v>10.0</v>
      </c>
      <c r="E27" s="92">
        <v>10.0</v>
      </c>
      <c r="F27" s="92">
        <v>10.0</v>
      </c>
      <c r="G27" s="92">
        <v>10.0</v>
      </c>
      <c r="H27" s="92">
        <v>10.0</v>
      </c>
      <c r="I27" s="92">
        <v>10.0</v>
      </c>
      <c r="J27" s="92">
        <v>10.0</v>
      </c>
      <c r="K27" s="92">
        <v>11.0</v>
      </c>
      <c r="L27" s="92">
        <v>11.0</v>
      </c>
      <c r="M27" s="92">
        <v>11.0</v>
      </c>
      <c r="N27" s="92">
        <v>11.0</v>
      </c>
      <c r="O27" s="92">
        <v>12.0</v>
      </c>
      <c r="P27" s="92">
        <v>12.0</v>
      </c>
      <c r="Q27" s="92">
        <v>12.0</v>
      </c>
      <c r="R27" s="92">
        <v>12.0</v>
      </c>
      <c r="S27" s="92">
        <v>13.0</v>
      </c>
      <c r="T27" s="92">
        <v>13.0</v>
      </c>
      <c r="U27" s="92">
        <v>13.0</v>
      </c>
      <c r="V27" s="92">
        <v>13.0</v>
      </c>
      <c r="W27" s="92">
        <v>13.0</v>
      </c>
      <c r="X27" s="93"/>
      <c r="Y27" s="93"/>
      <c r="Z27" s="93"/>
    </row>
    <row r="28" ht="12.0" customHeight="1">
      <c r="A28" s="89"/>
      <c r="B28" s="89"/>
      <c r="C28" s="91">
        <v>15.0</v>
      </c>
      <c r="D28" s="91">
        <v>16.0</v>
      </c>
      <c r="E28" s="91">
        <v>16.0</v>
      </c>
      <c r="F28" s="91">
        <v>16.0</v>
      </c>
      <c r="G28" s="91">
        <v>16.0</v>
      </c>
      <c r="H28" s="91">
        <v>15.0</v>
      </c>
      <c r="I28" s="91">
        <v>17.0</v>
      </c>
      <c r="J28" s="91">
        <v>18.0</v>
      </c>
      <c r="K28" s="91">
        <v>15.0</v>
      </c>
      <c r="L28" s="91">
        <v>16.0</v>
      </c>
      <c r="M28" s="91">
        <v>17.0</v>
      </c>
      <c r="N28" s="91">
        <v>18.0</v>
      </c>
      <c r="O28" s="91">
        <v>12.0</v>
      </c>
      <c r="P28" s="91">
        <v>13.0</v>
      </c>
      <c r="Q28" s="91">
        <v>14.0</v>
      </c>
      <c r="R28" s="91">
        <v>15.0</v>
      </c>
      <c r="S28" s="91">
        <v>10.0</v>
      </c>
      <c r="T28" s="91">
        <v>11.0</v>
      </c>
      <c r="U28" s="91">
        <v>12.0</v>
      </c>
      <c r="V28" s="91">
        <v>13.0</v>
      </c>
      <c r="W28" s="91">
        <v>14.0</v>
      </c>
      <c r="X28" s="89"/>
      <c r="Y28" s="89"/>
      <c r="Z28" s="89"/>
    </row>
    <row r="29" ht="12.0" customHeight="1">
      <c r="A29" s="89"/>
      <c r="B29" s="89"/>
      <c r="C29" s="91">
        <v>15.0</v>
      </c>
      <c r="D29" s="91">
        <v>16.0</v>
      </c>
      <c r="E29" s="91">
        <v>16.0</v>
      </c>
      <c r="F29" s="91">
        <v>16.0</v>
      </c>
      <c r="G29" s="91">
        <v>16.0</v>
      </c>
      <c r="H29" s="91">
        <v>15.0</v>
      </c>
      <c r="I29" s="91">
        <v>17.0</v>
      </c>
      <c r="J29" s="91">
        <v>18.0</v>
      </c>
      <c r="K29" s="91">
        <v>15.0</v>
      </c>
      <c r="L29" s="91">
        <v>16.0</v>
      </c>
      <c r="M29" s="91">
        <v>17.0</v>
      </c>
      <c r="N29" s="91">
        <v>18.0</v>
      </c>
      <c r="O29" s="91">
        <v>12.0</v>
      </c>
      <c r="P29" s="91">
        <v>13.0</v>
      </c>
      <c r="Q29" s="91">
        <v>14.0</v>
      </c>
      <c r="R29" s="91">
        <v>15.0</v>
      </c>
      <c r="S29" s="91">
        <v>10.0</v>
      </c>
      <c r="T29" s="91">
        <v>11.0</v>
      </c>
      <c r="U29" s="91">
        <v>12.0</v>
      </c>
      <c r="V29" s="91">
        <v>13.0</v>
      </c>
      <c r="W29" s="89"/>
      <c r="X29" s="89"/>
      <c r="Y29" s="89"/>
      <c r="Z29" s="89"/>
    </row>
    <row r="30" ht="12.0" customHeight="1">
      <c r="A30" s="89"/>
      <c r="B30" s="89"/>
      <c r="C30" s="91">
        <v>15.0</v>
      </c>
      <c r="D30" s="91">
        <v>16.0</v>
      </c>
      <c r="E30" s="91">
        <v>16.0</v>
      </c>
      <c r="F30" s="91">
        <v>16.0</v>
      </c>
      <c r="G30" s="91">
        <v>16.0</v>
      </c>
      <c r="H30" s="91">
        <v>15.0</v>
      </c>
      <c r="I30" s="91">
        <v>17.0</v>
      </c>
      <c r="J30" s="91">
        <v>18.0</v>
      </c>
      <c r="K30" s="91">
        <v>15.0</v>
      </c>
      <c r="L30" s="91">
        <v>16.0</v>
      </c>
      <c r="M30" s="91">
        <v>17.0</v>
      </c>
      <c r="N30" s="91">
        <v>18.0</v>
      </c>
      <c r="O30" s="91">
        <v>12.0</v>
      </c>
      <c r="P30" s="91">
        <v>13.0</v>
      </c>
      <c r="Q30" s="91">
        <v>14.0</v>
      </c>
      <c r="R30" s="91">
        <v>15.0</v>
      </c>
      <c r="S30" s="91">
        <v>10.0</v>
      </c>
      <c r="T30" s="91">
        <v>11.0</v>
      </c>
      <c r="U30" s="91">
        <v>12.0</v>
      </c>
      <c r="V30" s="91">
        <v>13.0</v>
      </c>
      <c r="W30" s="89"/>
      <c r="X30" s="89"/>
      <c r="Y30" s="89"/>
      <c r="Z30" s="89"/>
    </row>
    <row r="31" ht="12.0" customHeight="1">
      <c r="A31" s="89"/>
      <c r="B31" s="89"/>
      <c r="C31" s="89"/>
      <c r="D31" s="89"/>
      <c r="E31" s="91">
        <v>16.0</v>
      </c>
      <c r="F31" s="89"/>
      <c r="G31" s="89"/>
      <c r="H31" s="89"/>
      <c r="I31" s="89"/>
      <c r="J31" s="91">
        <v>18.0</v>
      </c>
      <c r="K31" s="91">
        <v>15.0</v>
      </c>
      <c r="L31" s="91">
        <v>16.0</v>
      </c>
      <c r="M31" s="91">
        <v>17.0</v>
      </c>
      <c r="N31" s="91">
        <v>18.0</v>
      </c>
      <c r="O31" s="91">
        <v>12.0</v>
      </c>
      <c r="P31" s="91">
        <v>13.0</v>
      </c>
      <c r="Q31" s="91">
        <v>14.0</v>
      </c>
      <c r="R31" s="91">
        <v>15.0</v>
      </c>
      <c r="S31" s="91">
        <v>10.0</v>
      </c>
      <c r="T31" s="91">
        <v>11.0</v>
      </c>
      <c r="U31" s="91">
        <v>12.0</v>
      </c>
      <c r="V31" s="91">
        <v>13.0</v>
      </c>
      <c r="W31" s="89"/>
      <c r="X31" s="89"/>
      <c r="Y31" s="89"/>
      <c r="Z31" s="89"/>
    </row>
    <row r="32">
      <c r="T32" s="97" t="s">
        <v>157</v>
      </c>
    </row>
    <row r="33">
      <c r="A33" s="15" t="s">
        <v>26</v>
      </c>
      <c r="B33" s="68">
        <v>20.6</v>
      </c>
    </row>
    <row r="34">
      <c r="A34" s="15" t="s">
        <v>37</v>
      </c>
      <c r="B34" s="68">
        <v>10.0</v>
      </c>
    </row>
    <row r="35">
      <c r="A35" s="15" t="s">
        <v>36</v>
      </c>
      <c r="B35" s="43">
        <f>ROUND(IF(B34&lt;10,AVERAGE(B33/(1.0278-0.0278*B34),B33*B34^0.1),AVERAGE(B33*(1+0.0333*B34),B33*B34^0.1)),1)</f>
        <v>26.7</v>
      </c>
    </row>
    <row r="37">
      <c r="A37" s="98" t="s">
        <v>139</v>
      </c>
      <c r="B37" s="98">
        <v>8.0</v>
      </c>
      <c r="C37" s="99" t="str">
        <f t="shared" ref="C37:Y37" si="1">IF(C4&gt;0,ROUND(IF(C$4&lt;10,AVERAGE((C$3+$B37)/(1.0278-0.0278*C$4),(C$3+$B37)*C$4^0.1),AVERAGE((C$3+$B37)*(1+0.0333*C$4),(C$3+$B37)*C$4^0.1)),1),"")</f>
        <v/>
      </c>
      <c r="D37" s="99" t="str">
        <f t="shared" si="1"/>
        <v/>
      </c>
      <c r="E37" s="99">
        <f t="shared" si="1"/>
        <v>57.3</v>
      </c>
      <c r="F37" s="99">
        <f t="shared" si="1"/>
        <v>60.3</v>
      </c>
      <c r="G37" s="99">
        <f t="shared" si="1"/>
        <v>63.3</v>
      </c>
      <c r="H37" s="99">
        <f t="shared" si="1"/>
        <v>60.4</v>
      </c>
      <c r="I37" s="99">
        <f t="shared" si="1"/>
        <v>61.8</v>
      </c>
      <c r="J37" s="99">
        <f t="shared" si="1"/>
        <v>63.2</v>
      </c>
      <c r="K37" s="99">
        <f t="shared" si="1"/>
        <v>64.6</v>
      </c>
      <c r="L37" s="99">
        <f t="shared" si="1"/>
        <v>66</v>
      </c>
      <c r="M37" s="99">
        <f t="shared" si="1"/>
        <v>67.5</v>
      </c>
      <c r="N37" s="99">
        <f t="shared" si="1"/>
        <v>68.9</v>
      </c>
      <c r="O37" s="99">
        <f t="shared" si="1"/>
        <v>70.3</v>
      </c>
      <c r="P37" s="99">
        <f t="shared" si="1"/>
        <v>68.4</v>
      </c>
      <c r="Q37" s="99">
        <f t="shared" si="1"/>
        <v>69.7</v>
      </c>
      <c r="R37" s="99">
        <f t="shared" si="1"/>
        <v>71.1</v>
      </c>
      <c r="S37" s="99">
        <f t="shared" si="1"/>
        <v>72.4</v>
      </c>
      <c r="T37" s="99">
        <f t="shared" si="1"/>
        <v>73.7</v>
      </c>
      <c r="U37" s="99">
        <f t="shared" si="1"/>
        <v>75.1</v>
      </c>
      <c r="V37" s="99">
        <f t="shared" si="1"/>
        <v>76.4</v>
      </c>
      <c r="W37" s="99">
        <f t="shared" si="1"/>
        <v>77.8</v>
      </c>
      <c r="X37" s="99" t="str">
        <f t="shared" si="1"/>
        <v/>
      </c>
      <c r="Y37" s="99" t="str">
        <f t="shared" si="1"/>
        <v/>
      </c>
      <c r="Z37" s="100"/>
    </row>
    <row r="38">
      <c r="A38" s="98" t="s">
        <v>153</v>
      </c>
      <c r="B38" s="98">
        <v>4.6</v>
      </c>
      <c r="C38" s="99" t="str">
        <f t="shared" ref="C38:Y38" si="2">IF(C8&gt;0,ROUND(IF(C$8&lt;10,AVERAGE((C$7+$B38)/(1.0278-0.0278*C$8),(C$7+$B38)*C$8^0.1),AVERAGE((C$7+$B38)*(1+0.0333*C$8),(C$7+$B38)*C$8^0.1)),1),"")</f>
        <v/>
      </c>
      <c r="D38" s="99" t="str">
        <f t="shared" si="2"/>
        <v/>
      </c>
      <c r="E38" s="99">
        <f t="shared" si="2"/>
        <v>19.6</v>
      </c>
      <c r="F38" s="99">
        <f t="shared" si="2"/>
        <v>21.2</v>
      </c>
      <c r="G38" s="99">
        <f t="shared" si="2"/>
        <v>21.9</v>
      </c>
      <c r="H38" s="99">
        <f t="shared" si="2"/>
        <v>21.6</v>
      </c>
      <c r="I38" s="99">
        <f t="shared" si="2"/>
        <v>23.3</v>
      </c>
      <c r="J38" s="99">
        <f t="shared" si="2"/>
        <v>24</v>
      </c>
      <c r="K38" s="99">
        <f t="shared" si="2"/>
        <v>24.7</v>
      </c>
      <c r="L38" s="99">
        <f t="shared" si="2"/>
        <v>25.4</v>
      </c>
      <c r="M38" s="99">
        <f t="shared" si="2"/>
        <v>26.1</v>
      </c>
      <c r="N38" s="99">
        <f t="shared" si="2"/>
        <v>26.1</v>
      </c>
      <c r="O38" s="99">
        <f t="shared" si="2"/>
        <v>26.1</v>
      </c>
      <c r="P38" s="99">
        <f t="shared" si="2"/>
        <v>26.1</v>
      </c>
      <c r="Q38" s="99">
        <f t="shared" si="2"/>
        <v>25.6</v>
      </c>
      <c r="R38" s="99">
        <f t="shared" si="2"/>
        <v>26.3</v>
      </c>
      <c r="S38" s="99">
        <f t="shared" si="2"/>
        <v>26.3</v>
      </c>
      <c r="T38" s="99">
        <f t="shared" si="2"/>
        <v>26.3</v>
      </c>
      <c r="U38" s="99">
        <f t="shared" si="2"/>
        <v>26.3</v>
      </c>
      <c r="V38" s="99">
        <f t="shared" si="2"/>
        <v>26.3</v>
      </c>
      <c r="W38" s="99">
        <f t="shared" si="2"/>
        <v>26.3</v>
      </c>
      <c r="X38" s="99" t="str">
        <f t="shared" si="2"/>
        <v/>
      </c>
      <c r="Y38" s="99" t="str">
        <f t="shared" si="2"/>
        <v/>
      </c>
      <c r="Z38" s="100"/>
    </row>
    <row r="39">
      <c r="A39" s="98" t="s">
        <v>140</v>
      </c>
      <c r="B39" s="98"/>
      <c r="C39" s="99" t="str">
        <f t="shared" ref="C39:Y39" si="3">IF(C12&gt;0,"+","")</f>
        <v/>
      </c>
      <c r="D39" s="99" t="str">
        <f t="shared" si="3"/>
        <v/>
      </c>
      <c r="E39" s="99" t="str">
        <f t="shared" si="3"/>
        <v/>
      </c>
      <c r="F39" s="99" t="str">
        <f t="shared" si="3"/>
        <v/>
      </c>
      <c r="G39" s="99" t="str">
        <f t="shared" si="3"/>
        <v/>
      </c>
      <c r="H39" s="99" t="str">
        <f t="shared" si="3"/>
        <v/>
      </c>
      <c r="I39" s="99" t="str">
        <f t="shared" si="3"/>
        <v/>
      </c>
      <c r="J39" s="99" t="str">
        <f t="shared" si="3"/>
        <v>+</v>
      </c>
      <c r="K39" s="99" t="str">
        <f t="shared" si="3"/>
        <v>+</v>
      </c>
      <c r="L39" s="99" t="str">
        <f t="shared" si="3"/>
        <v>+</v>
      </c>
      <c r="M39" s="99" t="str">
        <f t="shared" si="3"/>
        <v/>
      </c>
      <c r="N39" s="99" t="str">
        <f t="shared" si="3"/>
        <v>+</v>
      </c>
      <c r="O39" s="99" t="str">
        <f t="shared" si="3"/>
        <v>+</v>
      </c>
      <c r="P39" s="99" t="str">
        <f t="shared" si="3"/>
        <v>+</v>
      </c>
      <c r="Q39" s="99" t="str">
        <f t="shared" si="3"/>
        <v>+</v>
      </c>
      <c r="R39" s="99" t="str">
        <f t="shared" si="3"/>
        <v>+</v>
      </c>
      <c r="S39" s="99" t="str">
        <f t="shared" si="3"/>
        <v>+</v>
      </c>
      <c r="T39" s="99" t="str">
        <f t="shared" si="3"/>
        <v>+</v>
      </c>
      <c r="U39" s="99" t="str">
        <f t="shared" si="3"/>
        <v>+</v>
      </c>
      <c r="V39" s="99" t="str">
        <f t="shared" si="3"/>
        <v>+</v>
      </c>
      <c r="W39" s="99" t="str">
        <f t="shared" si="3"/>
        <v/>
      </c>
      <c r="X39" s="99" t="str">
        <f t="shared" si="3"/>
        <v/>
      </c>
      <c r="Y39" s="99" t="str">
        <f t="shared" si="3"/>
        <v/>
      </c>
      <c r="Z39" s="100"/>
    </row>
    <row r="40">
      <c r="A40" s="98" t="s">
        <v>49</v>
      </c>
      <c r="B40" s="98">
        <v>8.0</v>
      </c>
      <c r="C40" s="101">
        <f t="shared" ref="C40:Y40" si="4">IF(C16&gt;0,ROUND(IF(C$16&lt;10,AVERAGE((C$15+$B40)/(1.0278-0.0278*C$16),(C$15+$B40)*C$16^0.1),AVERAGE((C$15+$B40)*(1+0.0333*C$16),(C$15+$B40)*C$16^0.1)),1),"")</f>
        <v>36.3</v>
      </c>
      <c r="D40" s="101">
        <f t="shared" si="4"/>
        <v>37.6</v>
      </c>
      <c r="E40" s="101">
        <f t="shared" si="4"/>
        <v>38.9</v>
      </c>
      <c r="F40" s="101">
        <f t="shared" si="4"/>
        <v>40.2</v>
      </c>
      <c r="G40" s="101">
        <f t="shared" si="4"/>
        <v>41.5</v>
      </c>
      <c r="H40" s="101">
        <f t="shared" si="4"/>
        <v>42.8</v>
      </c>
      <c r="I40" s="101">
        <f t="shared" si="4"/>
        <v>44.1</v>
      </c>
      <c r="J40" s="101">
        <f t="shared" si="4"/>
        <v>45.4</v>
      </c>
      <c r="K40" s="101">
        <f t="shared" si="4"/>
        <v>46.7</v>
      </c>
      <c r="L40" s="101">
        <f t="shared" si="4"/>
        <v>48</v>
      </c>
      <c r="M40" s="101">
        <f t="shared" si="4"/>
        <v>49.2</v>
      </c>
      <c r="N40" s="101">
        <f t="shared" si="4"/>
        <v>50.1</v>
      </c>
      <c r="O40" s="101">
        <f t="shared" si="4"/>
        <v>51</v>
      </c>
      <c r="P40" s="101">
        <f t="shared" si="4"/>
        <v>51.8</v>
      </c>
      <c r="Q40" s="101">
        <f t="shared" si="4"/>
        <v>52.6</v>
      </c>
      <c r="R40" s="101">
        <f t="shared" si="4"/>
        <v>59</v>
      </c>
      <c r="S40" s="101">
        <f t="shared" si="4"/>
        <v>57.7</v>
      </c>
      <c r="T40" s="102">
        <f t="shared" si="4"/>
        <v>59</v>
      </c>
      <c r="U40" s="101" t="str">
        <f t="shared" si="4"/>
        <v/>
      </c>
      <c r="V40" s="101">
        <f t="shared" si="4"/>
        <v>51</v>
      </c>
      <c r="W40" s="101">
        <f t="shared" si="4"/>
        <v>50.5</v>
      </c>
      <c r="X40" s="101">
        <f t="shared" si="4"/>
        <v>52.3</v>
      </c>
      <c r="Y40" s="101" t="str">
        <f t="shared" si="4"/>
        <v/>
      </c>
      <c r="Z40" s="100"/>
    </row>
    <row r="41">
      <c r="A41" s="98" t="s">
        <v>154</v>
      </c>
      <c r="B41" s="103"/>
      <c r="C41" s="99">
        <f t="shared" ref="C41:Y41" si="5">IF(C20&gt;0,ROUND(IF(C$20&lt;10,AVERAGE(C$19/(1.0278-0.0278*C$20),C$19*C$20^0.1),AVERAGE(C$19*(1+0.0333*C$20),C$19*C$20^0.1)),2),"")</f>
        <v>6.48</v>
      </c>
      <c r="D41" s="99">
        <f t="shared" si="5"/>
        <v>6.59</v>
      </c>
      <c r="E41" s="99">
        <f t="shared" si="5"/>
        <v>6.7</v>
      </c>
      <c r="F41" s="99">
        <f t="shared" si="5"/>
        <v>6.81</v>
      </c>
      <c r="G41" s="99">
        <f t="shared" si="5"/>
        <v>6.92</v>
      </c>
      <c r="H41" s="99">
        <f t="shared" si="5"/>
        <v>7.03</v>
      </c>
      <c r="I41" s="99">
        <f t="shared" si="5"/>
        <v>7.13</v>
      </c>
      <c r="J41" s="99">
        <f t="shared" si="5"/>
        <v>7.23</v>
      </c>
      <c r="K41" s="99">
        <f t="shared" si="5"/>
        <v>7.34</v>
      </c>
      <c r="L41" s="99">
        <f t="shared" si="5"/>
        <v>7.44</v>
      </c>
      <c r="M41" s="99">
        <f t="shared" si="5"/>
        <v>7.54</v>
      </c>
      <c r="N41" s="99">
        <f t="shared" si="5"/>
        <v>7.37</v>
      </c>
      <c r="O41" s="99">
        <f t="shared" si="5"/>
        <v>7.49</v>
      </c>
      <c r="P41" s="99">
        <f t="shared" si="5"/>
        <v>7.61</v>
      </c>
      <c r="Q41" s="99">
        <f t="shared" si="5"/>
        <v>7.73</v>
      </c>
      <c r="R41" s="99">
        <f t="shared" si="5"/>
        <v>7.84</v>
      </c>
      <c r="S41" s="99">
        <f t="shared" si="5"/>
        <v>8.05</v>
      </c>
      <c r="T41" s="99">
        <f t="shared" si="5"/>
        <v>8.18</v>
      </c>
      <c r="U41" s="99">
        <f t="shared" si="5"/>
        <v>8.3</v>
      </c>
      <c r="V41" s="99">
        <f t="shared" si="5"/>
        <v>8.43</v>
      </c>
      <c r="W41" s="99">
        <f t="shared" si="5"/>
        <v>8.56</v>
      </c>
      <c r="X41" s="99" t="str">
        <f t="shared" si="5"/>
        <v/>
      </c>
      <c r="Y41" s="99" t="str">
        <f t="shared" si="5"/>
        <v/>
      </c>
      <c r="Z41" s="100"/>
    </row>
    <row r="42">
      <c r="A42" s="98" t="s">
        <v>155</v>
      </c>
      <c r="B42" s="103"/>
      <c r="C42" s="99">
        <f t="shared" ref="C42:Y42" si="6">IF(C24&gt;0,ROUND(IF(C$24&lt;10,AVERAGE(C$23/(1.0278-0.0278*C$24),C$23*C$24^0.1),AVERAGE(C$23*(1+0.0333*C$24),C$23*C$24^0.1)),2),"")</f>
        <v>7.03</v>
      </c>
      <c r="D42" s="99">
        <f t="shared" si="6"/>
        <v>7.13</v>
      </c>
      <c r="E42" s="99">
        <f t="shared" si="6"/>
        <v>7.13</v>
      </c>
      <c r="F42" s="99">
        <f t="shared" si="6"/>
        <v>7.13</v>
      </c>
      <c r="G42" s="99">
        <f t="shared" si="6"/>
        <v>7.23</v>
      </c>
      <c r="H42" s="99">
        <f t="shared" si="6"/>
        <v>7.03</v>
      </c>
      <c r="I42" s="99">
        <f t="shared" si="6"/>
        <v>7.23</v>
      </c>
      <c r="J42" s="99">
        <f t="shared" si="6"/>
        <v>7.23</v>
      </c>
      <c r="K42" s="99">
        <f t="shared" si="6"/>
        <v>7.34</v>
      </c>
      <c r="L42" s="99">
        <f t="shared" si="6"/>
        <v>7.34</v>
      </c>
      <c r="M42" s="99">
        <f t="shared" si="6"/>
        <v>7.34</v>
      </c>
      <c r="N42" s="99">
        <f t="shared" si="6"/>
        <v>7.78</v>
      </c>
      <c r="O42" s="99">
        <f t="shared" si="6"/>
        <v>7.91</v>
      </c>
      <c r="P42" s="99">
        <f t="shared" si="6"/>
        <v>8.05</v>
      </c>
      <c r="Q42" s="99">
        <f t="shared" si="6"/>
        <v>8.18</v>
      </c>
      <c r="R42" s="99">
        <f t="shared" si="6"/>
        <v>8.18</v>
      </c>
      <c r="S42" s="99">
        <f t="shared" si="6"/>
        <v>8.3</v>
      </c>
      <c r="T42" s="99">
        <f t="shared" si="6"/>
        <v>8.3</v>
      </c>
      <c r="U42" s="99">
        <f t="shared" si="6"/>
        <v>8.3</v>
      </c>
      <c r="V42" s="99">
        <f t="shared" si="6"/>
        <v>8.43</v>
      </c>
      <c r="W42" s="99">
        <f t="shared" si="6"/>
        <v>8.43</v>
      </c>
      <c r="X42" s="99" t="str">
        <f t="shared" si="6"/>
        <v/>
      </c>
      <c r="Y42" s="99" t="str">
        <f t="shared" si="6"/>
        <v/>
      </c>
      <c r="Z42" s="100"/>
    </row>
    <row r="43">
      <c r="A43" s="98" t="s">
        <v>156</v>
      </c>
      <c r="B43" s="103"/>
      <c r="C43" s="99">
        <f t="shared" ref="C43:Y43" si="7">IF(C28&gt;0,ROUND(IF(C$28&lt;10,AVERAGE(C$27/(1.0278-0.0278*C$28),C$27*C$28^0.1),AVERAGE(C$27*(1+0.0333*C$28),C$27*C$28^0.1)),2),"")</f>
        <v>14.05</v>
      </c>
      <c r="D43" s="99">
        <f t="shared" si="7"/>
        <v>14.26</v>
      </c>
      <c r="E43" s="99">
        <f t="shared" si="7"/>
        <v>14.26</v>
      </c>
      <c r="F43" s="99">
        <f t="shared" si="7"/>
        <v>14.26</v>
      </c>
      <c r="G43" s="99">
        <f t="shared" si="7"/>
        <v>14.26</v>
      </c>
      <c r="H43" s="99">
        <f t="shared" si="7"/>
        <v>14.05</v>
      </c>
      <c r="I43" s="99">
        <f t="shared" si="7"/>
        <v>14.47</v>
      </c>
      <c r="J43" s="99">
        <f t="shared" si="7"/>
        <v>14.67</v>
      </c>
      <c r="K43" s="99">
        <f t="shared" si="7"/>
        <v>15.46</v>
      </c>
      <c r="L43" s="99">
        <f t="shared" si="7"/>
        <v>15.69</v>
      </c>
      <c r="M43" s="99">
        <f t="shared" si="7"/>
        <v>15.91</v>
      </c>
      <c r="N43" s="99">
        <f t="shared" si="7"/>
        <v>16.14</v>
      </c>
      <c r="O43" s="99">
        <f t="shared" si="7"/>
        <v>16.09</v>
      </c>
      <c r="P43" s="99">
        <f t="shared" si="7"/>
        <v>16.35</v>
      </c>
      <c r="Q43" s="99">
        <f t="shared" si="7"/>
        <v>16.61</v>
      </c>
      <c r="R43" s="99">
        <f t="shared" si="7"/>
        <v>16.86</v>
      </c>
      <c r="S43" s="99">
        <f t="shared" si="7"/>
        <v>16.85</v>
      </c>
      <c r="T43" s="99">
        <f t="shared" si="7"/>
        <v>17.14</v>
      </c>
      <c r="U43" s="99">
        <f t="shared" si="7"/>
        <v>17.43</v>
      </c>
      <c r="V43" s="99">
        <f t="shared" si="7"/>
        <v>17.71</v>
      </c>
      <c r="W43" s="99">
        <f t="shared" si="7"/>
        <v>17.99</v>
      </c>
      <c r="X43" s="99" t="str">
        <f t="shared" si="7"/>
        <v/>
      </c>
      <c r="Y43" s="99" t="str">
        <f t="shared" si="7"/>
        <v/>
      </c>
      <c r="Z43" s="10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3" width="4.25"/>
    <col customWidth="1" min="4" max="11" width="5.13"/>
    <col customWidth="1" min="12" max="13" width="7.13"/>
    <col customWidth="1" min="14" max="14" width="5.13"/>
    <col customWidth="1" min="15" max="17" width="7.13"/>
    <col customWidth="1" min="18" max="18" width="5.13"/>
    <col customWidth="1" min="19" max="30" width="6.25"/>
  </cols>
  <sheetData>
    <row r="1" ht="12.0" customHeight="1">
      <c r="B1" s="91" t="s">
        <v>158</v>
      </c>
      <c r="C1" s="89"/>
      <c r="D1" s="90">
        <v>45740.0</v>
      </c>
      <c r="E1" s="90">
        <v>45742.0</v>
      </c>
      <c r="F1" s="90">
        <v>45748.0</v>
      </c>
      <c r="G1" s="90">
        <v>45750.0</v>
      </c>
      <c r="H1" s="90">
        <v>45752.0</v>
      </c>
      <c r="I1" s="90">
        <v>45754.0</v>
      </c>
      <c r="J1" s="90">
        <v>45762.0</v>
      </c>
      <c r="K1" s="90">
        <v>45765.0</v>
      </c>
      <c r="L1" s="90">
        <v>45767.0</v>
      </c>
      <c r="M1" s="90">
        <v>45769.0</v>
      </c>
      <c r="N1" s="90">
        <v>45771.0</v>
      </c>
      <c r="O1" s="90">
        <v>45773.0</v>
      </c>
      <c r="P1" s="90">
        <v>45775.0</v>
      </c>
      <c r="Q1" s="90">
        <v>45777.0</v>
      </c>
      <c r="R1" s="90">
        <v>45779.0</v>
      </c>
      <c r="S1" s="90">
        <v>45781.0</v>
      </c>
      <c r="T1" s="90">
        <v>45789.0</v>
      </c>
      <c r="U1" s="90">
        <v>45797.0</v>
      </c>
      <c r="V1" s="90">
        <v>45800.0</v>
      </c>
      <c r="W1" s="90">
        <v>45803.0</v>
      </c>
      <c r="X1" s="73">
        <v>45808.0</v>
      </c>
      <c r="Y1" s="73">
        <v>45810.0</v>
      </c>
      <c r="Z1" s="73">
        <v>45817.0</v>
      </c>
      <c r="AA1" s="90">
        <v>45824.0</v>
      </c>
      <c r="AB1" s="73">
        <v>45831.0</v>
      </c>
      <c r="AC1" s="91" t="s">
        <v>159</v>
      </c>
      <c r="AD1" s="91" t="s">
        <v>160</v>
      </c>
    </row>
    <row r="2" ht="12.0" customHeight="1">
      <c r="A2" s="89"/>
      <c r="B2" s="89"/>
      <c r="C2" s="89"/>
      <c r="D2" s="91">
        <v>65.5</v>
      </c>
      <c r="E2" s="91">
        <v>65.7</v>
      </c>
      <c r="F2" s="91">
        <v>65.0</v>
      </c>
      <c r="G2" s="91">
        <v>64.5</v>
      </c>
      <c r="H2" s="91">
        <v>65.1</v>
      </c>
      <c r="I2" s="91">
        <v>65.0</v>
      </c>
      <c r="J2" s="91">
        <v>64.7</v>
      </c>
      <c r="K2" s="91">
        <v>65.0</v>
      </c>
      <c r="L2" s="91">
        <v>65.8</v>
      </c>
      <c r="M2" s="91">
        <v>65.8</v>
      </c>
      <c r="N2" s="91">
        <v>64.6</v>
      </c>
      <c r="O2" s="91">
        <v>66.2</v>
      </c>
      <c r="P2" s="91">
        <v>65.8</v>
      </c>
      <c r="Q2" s="91">
        <v>65.2</v>
      </c>
      <c r="R2" s="91">
        <v>65.2</v>
      </c>
      <c r="S2" s="91">
        <v>65.5</v>
      </c>
      <c r="T2" s="91">
        <v>63.8</v>
      </c>
      <c r="U2" s="91">
        <v>65.9</v>
      </c>
      <c r="V2" s="91">
        <v>65.6</v>
      </c>
      <c r="W2" s="91">
        <v>66.2</v>
      </c>
      <c r="X2" s="91">
        <v>66.2</v>
      </c>
      <c r="Y2" s="91">
        <v>66.6</v>
      </c>
      <c r="Z2" s="91">
        <v>67.9</v>
      </c>
      <c r="AA2" s="91">
        <v>67.0</v>
      </c>
      <c r="AB2" s="91">
        <v>66.7</v>
      </c>
      <c r="AC2" s="89"/>
      <c r="AD2" s="89"/>
      <c r="AE2" s="89"/>
    </row>
    <row r="3" ht="12.0" customHeight="1">
      <c r="A3" s="92" t="s">
        <v>139</v>
      </c>
      <c r="B3" s="92" t="s">
        <v>161</v>
      </c>
      <c r="C3" s="92">
        <v>8.0</v>
      </c>
      <c r="D3" s="93"/>
      <c r="E3" s="93"/>
      <c r="F3" s="92">
        <v>30.0</v>
      </c>
      <c r="G3" s="92">
        <v>32.0</v>
      </c>
      <c r="H3" s="92">
        <v>34.0</v>
      </c>
      <c r="I3" s="92">
        <v>35.0</v>
      </c>
      <c r="J3" s="92">
        <v>36.0</v>
      </c>
      <c r="K3" s="92">
        <v>37.0</v>
      </c>
      <c r="L3" s="92">
        <v>38.0</v>
      </c>
      <c r="M3" s="92">
        <v>39.0</v>
      </c>
      <c r="N3" s="92">
        <v>40.0</v>
      </c>
      <c r="O3" s="92">
        <v>41.0</v>
      </c>
      <c r="P3" s="92">
        <v>42.0</v>
      </c>
      <c r="Q3" s="92">
        <v>43.0</v>
      </c>
      <c r="R3" s="92">
        <v>44.0</v>
      </c>
      <c r="S3" s="92">
        <v>45.0</v>
      </c>
      <c r="T3" s="92">
        <v>46.0</v>
      </c>
      <c r="U3" s="92">
        <v>47.0</v>
      </c>
      <c r="V3" s="92">
        <v>48.0</v>
      </c>
      <c r="W3" s="92">
        <v>49.0</v>
      </c>
      <c r="X3" s="92">
        <v>50.0</v>
      </c>
      <c r="Y3" s="92">
        <v>50.0</v>
      </c>
      <c r="Z3" s="92">
        <v>50.0</v>
      </c>
      <c r="AA3" s="92">
        <v>50.0</v>
      </c>
      <c r="AB3" s="92">
        <v>50.0</v>
      </c>
      <c r="AC3" s="93"/>
      <c r="AD3" s="93"/>
      <c r="AE3" s="93"/>
    </row>
    <row r="4" ht="12.0" customHeight="1">
      <c r="A4" s="89"/>
      <c r="B4" s="89"/>
      <c r="C4" s="89"/>
      <c r="D4" s="89"/>
      <c r="E4" s="89"/>
      <c r="F4" s="91">
        <v>20.0</v>
      </c>
      <c r="G4" s="91">
        <v>20.0</v>
      </c>
      <c r="H4" s="91">
        <v>20.0</v>
      </c>
      <c r="I4" s="91">
        <v>15.0</v>
      </c>
      <c r="J4" s="91">
        <v>15.0</v>
      </c>
      <c r="K4" s="91">
        <v>15.0</v>
      </c>
      <c r="L4" s="91">
        <v>15.0</v>
      </c>
      <c r="M4" s="91">
        <v>15.0</v>
      </c>
      <c r="N4" s="91">
        <v>15.0</v>
      </c>
      <c r="O4" s="91">
        <v>15.0</v>
      </c>
      <c r="P4" s="91">
        <v>15.0</v>
      </c>
      <c r="Q4" s="91">
        <v>12.0</v>
      </c>
      <c r="R4" s="91">
        <v>12.0</v>
      </c>
      <c r="S4" s="91">
        <v>12.0</v>
      </c>
      <c r="T4" s="91">
        <v>12.0</v>
      </c>
      <c r="U4" s="91">
        <v>12.0</v>
      </c>
      <c r="V4" s="91">
        <v>12.0</v>
      </c>
      <c r="W4" s="91">
        <v>12.0</v>
      </c>
      <c r="X4" s="91">
        <v>12.0</v>
      </c>
      <c r="Y4" s="3">
        <v>13.0</v>
      </c>
      <c r="Z4" s="3">
        <v>14.0</v>
      </c>
      <c r="AA4" s="3">
        <v>15.0</v>
      </c>
      <c r="AB4" s="3">
        <v>15.0</v>
      </c>
    </row>
    <row r="5" ht="12.0" customHeight="1">
      <c r="A5" s="89"/>
      <c r="B5" s="89"/>
      <c r="C5" s="89"/>
      <c r="D5" s="89"/>
      <c r="E5" s="89"/>
      <c r="F5" s="91">
        <v>20.0</v>
      </c>
      <c r="G5" s="91">
        <v>20.0</v>
      </c>
      <c r="H5" s="91">
        <v>20.0</v>
      </c>
      <c r="I5" s="91">
        <v>15.0</v>
      </c>
      <c r="J5" s="91">
        <v>15.0</v>
      </c>
      <c r="K5" s="91">
        <v>15.0</v>
      </c>
      <c r="L5" s="91">
        <v>15.0</v>
      </c>
      <c r="M5" s="91">
        <v>15.0</v>
      </c>
      <c r="N5" s="91">
        <v>15.0</v>
      </c>
      <c r="O5" s="91">
        <v>15.0</v>
      </c>
      <c r="P5" s="91">
        <v>15.0</v>
      </c>
      <c r="Q5" s="91">
        <v>12.0</v>
      </c>
      <c r="R5" s="91">
        <v>12.0</v>
      </c>
      <c r="S5" s="91">
        <v>12.0</v>
      </c>
      <c r="T5" s="91">
        <v>12.0</v>
      </c>
      <c r="U5" s="91">
        <v>12.0</v>
      </c>
      <c r="V5" s="91">
        <v>12.0</v>
      </c>
      <c r="W5" s="91">
        <v>12.0</v>
      </c>
      <c r="X5" s="91">
        <v>12.0</v>
      </c>
      <c r="Y5" s="3">
        <v>13.0</v>
      </c>
      <c r="Z5" s="3">
        <v>14.0</v>
      </c>
      <c r="AA5" s="3">
        <v>15.0</v>
      </c>
      <c r="AB5" s="3">
        <v>15.0</v>
      </c>
    </row>
    <row r="6" ht="12.0" customHeight="1">
      <c r="A6" s="89"/>
      <c r="B6" s="89"/>
      <c r="C6" s="89"/>
      <c r="D6" s="89"/>
      <c r="E6" s="89"/>
      <c r="F6" s="91">
        <v>20.0</v>
      </c>
      <c r="G6" s="91">
        <v>20.0</v>
      </c>
      <c r="H6" s="91">
        <v>20.0</v>
      </c>
      <c r="I6" s="91">
        <v>15.0</v>
      </c>
      <c r="J6" s="91">
        <v>15.0</v>
      </c>
      <c r="K6" s="91">
        <v>15.0</v>
      </c>
      <c r="L6" s="91">
        <v>15.0</v>
      </c>
      <c r="M6" s="91">
        <v>15.0</v>
      </c>
      <c r="N6" s="91">
        <v>15.0</v>
      </c>
      <c r="O6" s="91">
        <v>15.0</v>
      </c>
      <c r="P6" s="91">
        <v>15.0</v>
      </c>
      <c r="Q6" s="91">
        <v>12.0</v>
      </c>
      <c r="R6" s="91">
        <v>12.0</v>
      </c>
      <c r="S6" s="91">
        <v>12.0</v>
      </c>
      <c r="T6" s="91">
        <v>12.0</v>
      </c>
      <c r="U6" s="91">
        <v>12.0</v>
      </c>
      <c r="V6" s="91">
        <v>12.0</v>
      </c>
      <c r="W6" s="91">
        <v>12.0</v>
      </c>
      <c r="X6" s="91">
        <v>12.0</v>
      </c>
      <c r="Y6" s="3">
        <v>13.0</v>
      </c>
      <c r="Z6" s="3">
        <v>14.0</v>
      </c>
      <c r="AA6" s="3">
        <v>15.0</v>
      </c>
      <c r="AB6" s="3">
        <v>15.0</v>
      </c>
    </row>
    <row r="7" ht="12.0" customHeight="1">
      <c r="A7" s="92" t="s">
        <v>84</v>
      </c>
      <c r="B7" s="92" t="s">
        <v>162</v>
      </c>
      <c r="C7" s="92">
        <v>8.0</v>
      </c>
      <c r="D7" s="93"/>
      <c r="E7" s="93"/>
      <c r="F7" s="92"/>
      <c r="G7" s="92"/>
      <c r="H7" s="92"/>
      <c r="I7" s="92"/>
      <c r="J7" s="92"/>
      <c r="K7" s="92"/>
      <c r="L7" s="92"/>
      <c r="M7" s="92"/>
      <c r="N7" s="92"/>
      <c r="O7" s="92"/>
      <c r="P7" s="92"/>
      <c r="Q7" s="92"/>
      <c r="R7" s="92"/>
      <c r="S7" s="92"/>
      <c r="T7" s="92"/>
      <c r="U7" s="87">
        <v>50.0</v>
      </c>
      <c r="V7" s="87">
        <v>50.0</v>
      </c>
      <c r="W7" s="87">
        <v>50.0</v>
      </c>
      <c r="X7" s="87">
        <v>52.0</v>
      </c>
      <c r="Y7" s="92">
        <v>54.0</v>
      </c>
      <c r="Z7" s="92">
        <v>57.0</v>
      </c>
      <c r="AA7" s="92">
        <v>60.0</v>
      </c>
      <c r="AB7" s="92">
        <v>60.0</v>
      </c>
      <c r="AC7" s="93"/>
      <c r="AD7" s="93"/>
      <c r="AE7" s="93"/>
    </row>
    <row r="8" ht="12.0" customHeight="1">
      <c r="A8" s="94"/>
      <c r="B8" s="94"/>
      <c r="C8" s="94"/>
      <c r="D8" s="95"/>
      <c r="E8" s="95"/>
      <c r="F8" s="94"/>
      <c r="G8" s="94"/>
      <c r="H8" s="94"/>
      <c r="I8" s="94"/>
      <c r="J8" s="94"/>
      <c r="K8" s="94"/>
      <c r="L8" s="94"/>
      <c r="M8" s="94"/>
      <c r="N8" s="94"/>
      <c r="O8" s="94"/>
      <c r="P8" s="94"/>
      <c r="Q8" s="94"/>
      <c r="R8" s="94"/>
      <c r="S8" s="94"/>
      <c r="T8" s="94"/>
      <c r="U8" s="104">
        <v>3.0</v>
      </c>
      <c r="V8" s="104">
        <v>3.0</v>
      </c>
      <c r="W8" s="104">
        <v>3.0</v>
      </c>
      <c r="X8" s="104">
        <v>3.0</v>
      </c>
      <c r="Y8" s="94">
        <v>3.0</v>
      </c>
      <c r="Z8" s="94">
        <v>3.0</v>
      </c>
      <c r="AA8" s="94">
        <v>3.0</v>
      </c>
      <c r="AB8" s="94">
        <v>3.0</v>
      </c>
      <c r="AC8" s="95"/>
      <c r="AD8" s="95"/>
      <c r="AE8" s="95"/>
    </row>
    <row r="9" ht="12.0" customHeight="1">
      <c r="A9" s="92" t="s">
        <v>84</v>
      </c>
      <c r="B9" s="92" t="s">
        <v>162</v>
      </c>
      <c r="C9" s="92">
        <v>8.0</v>
      </c>
      <c r="D9" s="93"/>
      <c r="E9" s="93"/>
      <c r="F9" s="92"/>
      <c r="G9" s="92"/>
      <c r="H9" s="92"/>
      <c r="I9" s="92"/>
      <c r="J9" s="92"/>
      <c r="K9" s="92"/>
      <c r="L9" s="92"/>
      <c r="M9" s="92"/>
      <c r="N9" s="92"/>
      <c r="O9" s="92"/>
      <c r="P9" s="92"/>
      <c r="Q9" s="92"/>
      <c r="R9" s="92"/>
      <c r="S9" s="92"/>
      <c r="T9" s="92"/>
      <c r="U9" s="87">
        <v>60.0</v>
      </c>
      <c r="V9" s="87">
        <v>60.0</v>
      </c>
      <c r="W9" s="87">
        <v>60.0</v>
      </c>
      <c r="X9" s="87">
        <v>62.0</v>
      </c>
      <c r="Y9" s="92">
        <v>64.0</v>
      </c>
      <c r="Z9" s="92">
        <v>67.0</v>
      </c>
      <c r="AA9" s="92">
        <v>70.0</v>
      </c>
      <c r="AB9" s="92">
        <v>70.0</v>
      </c>
      <c r="AC9" s="93"/>
      <c r="AD9" s="93"/>
      <c r="AE9" s="93"/>
    </row>
    <row r="10" ht="12.0" customHeight="1">
      <c r="A10" s="94"/>
      <c r="B10" s="94"/>
      <c r="C10" s="94"/>
      <c r="D10" s="95"/>
      <c r="E10" s="95"/>
      <c r="F10" s="94"/>
      <c r="G10" s="94"/>
      <c r="H10" s="94"/>
      <c r="I10" s="94"/>
      <c r="J10" s="94"/>
      <c r="K10" s="94"/>
      <c r="L10" s="94"/>
      <c r="M10" s="94"/>
      <c r="N10" s="94"/>
      <c r="O10" s="94"/>
      <c r="P10" s="94"/>
      <c r="Q10" s="94"/>
      <c r="R10" s="94"/>
      <c r="S10" s="94"/>
      <c r="T10" s="94"/>
      <c r="U10" s="104">
        <v>2.0</v>
      </c>
      <c r="V10" s="104">
        <v>2.0</v>
      </c>
      <c r="W10" s="104">
        <v>2.0</v>
      </c>
      <c r="X10" s="104">
        <v>2.0</v>
      </c>
      <c r="Y10" s="94">
        <v>2.0</v>
      </c>
      <c r="Z10" s="94">
        <v>2.0</v>
      </c>
      <c r="AA10" s="94">
        <v>2.0</v>
      </c>
      <c r="AB10" s="94">
        <v>2.0</v>
      </c>
      <c r="AC10" s="95"/>
      <c r="AD10" s="95"/>
      <c r="AE10" s="95"/>
    </row>
    <row r="11" ht="12.0" customHeight="1">
      <c r="A11" s="92" t="s">
        <v>84</v>
      </c>
      <c r="B11" s="92" t="s">
        <v>162</v>
      </c>
      <c r="C11" s="92">
        <v>8.0</v>
      </c>
      <c r="D11" s="93"/>
      <c r="E11" s="93"/>
      <c r="F11" s="92"/>
      <c r="G11" s="92"/>
      <c r="H11" s="92"/>
      <c r="I11" s="92"/>
      <c r="J11" s="92"/>
      <c r="K11" s="92"/>
      <c r="L11" s="92"/>
      <c r="M11" s="92"/>
      <c r="N11" s="92"/>
      <c r="O11" s="92"/>
      <c r="P11" s="92"/>
      <c r="Q11" s="92"/>
      <c r="R11" s="92"/>
      <c r="S11" s="92"/>
      <c r="T11" s="92"/>
      <c r="U11" s="87">
        <v>64.0</v>
      </c>
      <c r="V11" s="87">
        <v>66.0</v>
      </c>
      <c r="W11" s="87">
        <v>68.0</v>
      </c>
      <c r="X11" s="87">
        <v>72.0</v>
      </c>
      <c r="Y11" s="92">
        <v>74.0</v>
      </c>
      <c r="Z11" s="92">
        <v>77.0</v>
      </c>
      <c r="AA11" s="92">
        <v>81.0</v>
      </c>
      <c r="AB11" s="92">
        <v>86.0</v>
      </c>
      <c r="AC11" s="93"/>
      <c r="AD11" s="93"/>
      <c r="AE11" s="93"/>
    </row>
    <row r="12" ht="12.0" customHeight="1">
      <c r="A12" s="94"/>
      <c r="B12" s="94"/>
      <c r="C12" s="94"/>
      <c r="D12" s="95"/>
      <c r="E12" s="95"/>
      <c r="F12" s="94"/>
      <c r="G12" s="94"/>
      <c r="H12" s="94"/>
      <c r="I12" s="94"/>
      <c r="J12" s="94"/>
      <c r="K12" s="94"/>
      <c r="L12" s="94"/>
      <c r="M12" s="94"/>
      <c r="N12" s="94"/>
      <c r="O12" s="94"/>
      <c r="P12" s="94"/>
      <c r="Q12" s="94"/>
      <c r="R12" s="94"/>
      <c r="S12" s="94"/>
      <c r="T12" s="94"/>
      <c r="U12" s="104">
        <v>1.0</v>
      </c>
      <c r="V12" s="104">
        <v>1.0</v>
      </c>
      <c r="W12" s="104">
        <v>1.0</v>
      </c>
      <c r="X12" s="104">
        <v>1.0</v>
      </c>
      <c r="Y12" s="94">
        <v>1.0</v>
      </c>
      <c r="Z12" s="94">
        <v>1.0</v>
      </c>
      <c r="AA12" s="94">
        <v>1.0</v>
      </c>
      <c r="AB12" s="94">
        <v>1.0</v>
      </c>
      <c r="AC12" s="95"/>
      <c r="AD12" s="95"/>
      <c r="AE12" s="95"/>
    </row>
    <row r="13" ht="12.0" customHeight="1">
      <c r="A13" s="92" t="s">
        <v>84</v>
      </c>
      <c r="B13" s="92" t="s">
        <v>162</v>
      </c>
      <c r="C13" s="92">
        <v>8.0</v>
      </c>
      <c r="D13" s="93"/>
      <c r="E13" s="93"/>
      <c r="F13" s="92"/>
      <c r="G13" s="92"/>
      <c r="H13" s="92"/>
      <c r="I13" s="92"/>
      <c r="J13" s="92"/>
      <c r="K13" s="92"/>
      <c r="L13" s="92"/>
      <c r="M13" s="92"/>
      <c r="N13" s="92"/>
      <c r="O13" s="92"/>
      <c r="P13" s="92"/>
      <c r="Q13" s="92"/>
      <c r="R13" s="92"/>
      <c r="S13" s="92"/>
      <c r="T13" s="92"/>
      <c r="U13" s="92"/>
      <c r="V13" s="92"/>
      <c r="W13" s="92"/>
      <c r="X13" s="92"/>
      <c r="Y13" s="92"/>
      <c r="Z13" s="92"/>
      <c r="AA13" s="105"/>
      <c r="AB13" s="92">
        <v>87.0</v>
      </c>
      <c r="AC13" s="93"/>
      <c r="AD13" s="93"/>
      <c r="AE13" s="93"/>
    </row>
    <row r="14" ht="12.0" customHeight="1">
      <c r="A14" s="106"/>
      <c r="B14" s="106"/>
      <c r="C14" s="106"/>
      <c r="D14" s="107"/>
      <c r="E14" s="107"/>
      <c r="F14" s="106"/>
      <c r="G14" s="106"/>
      <c r="H14" s="106"/>
      <c r="I14" s="106"/>
      <c r="J14" s="106"/>
      <c r="K14" s="106"/>
      <c r="L14" s="106"/>
      <c r="M14" s="106"/>
      <c r="N14" s="106"/>
      <c r="O14" s="106"/>
      <c r="P14" s="106"/>
      <c r="Q14" s="106"/>
      <c r="R14" s="106"/>
      <c r="S14" s="106"/>
      <c r="T14" s="106"/>
      <c r="U14" s="106"/>
      <c r="V14" s="106"/>
      <c r="W14" s="106"/>
      <c r="X14" s="106"/>
      <c r="Y14" s="106"/>
      <c r="Z14" s="106"/>
      <c r="AA14" s="108"/>
      <c r="AB14" s="106">
        <v>1.0</v>
      </c>
      <c r="AC14" s="107"/>
      <c r="AD14" s="107"/>
      <c r="AE14" s="107"/>
    </row>
    <row r="15" ht="12.0" customHeight="1">
      <c r="A15" s="92" t="s">
        <v>153</v>
      </c>
      <c r="B15" s="92" t="s">
        <v>163</v>
      </c>
      <c r="C15" s="92">
        <v>4.6</v>
      </c>
      <c r="D15" s="93"/>
      <c r="E15" s="93"/>
      <c r="F15" s="92">
        <v>10.0</v>
      </c>
      <c r="G15" s="92">
        <v>10.5</v>
      </c>
      <c r="H15" s="92">
        <v>11.0</v>
      </c>
      <c r="I15" s="92">
        <v>11.5</v>
      </c>
      <c r="J15" s="92">
        <v>12.0</v>
      </c>
      <c r="K15" s="92">
        <v>12.5</v>
      </c>
      <c r="L15" s="92">
        <v>13.0</v>
      </c>
      <c r="M15" s="92">
        <v>13.5</v>
      </c>
      <c r="N15" s="92">
        <v>14.0</v>
      </c>
      <c r="O15" s="92">
        <v>14.0</v>
      </c>
      <c r="P15" s="92">
        <v>14.0</v>
      </c>
      <c r="Q15" s="92">
        <v>14.0</v>
      </c>
      <c r="R15" s="92">
        <v>14.5</v>
      </c>
      <c r="S15" s="92">
        <v>15.0</v>
      </c>
      <c r="T15" s="92">
        <v>15.0</v>
      </c>
      <c r="U15" s="92">
        <v>15.0</v>
      </c>
      <c r="V15" s="92">
        <v>15.0</v>
      </c>
      <c r="W15" s="92">
        <v>15.0</v>
      </c>
      <c r="X15" s="92">
        <v>15.0</v>
      </c>
      <c r="Y15" s="92">
        <v>15.0</v>
      </c>
      <c r="Z15" s="92">
        <v>15.0</v>
      </c>
      <c r="AA15" s="105">
        <v>16.0</v>
      </c>
      <c r="AB15" s="92">
        <v>16.0</v>
      </c>
      <c r="AC15" s="93"/>
      <c r="AD15" s="93"/>
      <c r="AE15" s="93"/>
    </row>
    <row r="16" ht="12.0" customHeight="1">
      <c r="A16" s="89"/>
      <c r="B16" s="89"/>
      <c r="C16" s="89"/>
      <c r="D16" s="89"/>
      <c r="E16" s="89"/>
      <c r="F16" s="91">
        <v>12.0</v>
      </c>
      <c r="G16" s="91">
        <v>15.0</v>
      </c>
      <c r="H16" s="91">
        <v>15.0</v>
      </c>
      <c r="I16" s="91">
        <v>12.0</v>
      </c>
      <c r="J16" s="91">
        <v>15.0</v>
      </c>
      <c r="K16" s="91">
        <v>15.0</v>
      </c>
      <c r="L16" s="91">
        <v>15.0</v>
      </c>
      <c r="M16" s="91">
        <v>15.0</v>
      </c>
      <c r="N16" s="91">
        <v>15.0</v>
      </c>
      <c r="O16" s="91">
        <v>15.0</v>
      </c>
      <c r="P16" s="91">
        <v>15.0</v>
      </c>
      <c r="Q16" s="91">
        <v>15.0</v>
      </c>
      <c r="R16" s="91">
        <v>12.0</v>
      </c>
      <c r="S16" s="91">
        <v>12.0</v>
      </c>
      <c r="T16" s="91">
        <v>12.0</v>
      </c>
      <c r="U16" s="91">
        <v>12.0</v>
      </c>
      <c r="V16" s="91">
        <v>12.0</v>
      </c>
      <c r="W16" s="91">
        <v>12.0</v>
      </c>
      <c r="X16" s="91">
        <v>12.0</v>
      </c>
      <c r="Y16" s="91">
        <v>12.0</v>
      </c>
      <c r="Z16" s="91">
        <v>12.0</v>
      </c>
      <c r="AA16" s="91">
        <v>10.0</v>
      </c>
      <c r="AB16" s="89"/>
      <c r="AC16" s="89"/>
      <c r="AD16" s="89"/>
      <c r="AE16" s="89"/>
    </row>
    <row r="17" ht="12.0" customHeight="1">
      <c r="A17" s="89"/>
      <c r="B17" s="89"/>
      <c r="C17" s="89"/>
      <c r="D17" s="89"/>
      <c r="E17" s="89"/>
      <c r="F17" s="91">
        <v>12.0</v>
      </c>
      <c r="G17" s="91">
        <v>15.0</v>
      </c>
      <c r="H17" s="91">
        <v>15.0</v>
      </c>
      <c r="I17" s="91">
        <v>12.0</v>
      </c>
      <c r="J17" s="91">
        <v>15.0</v>
      </c>
      <c r="K17" s="91">
        <v>15.0</v>
      </c>
      <c r="L17" s="91">
        <v>15.0</v>
      </c>
      <c r="M17" s="91">
        <v>15.0</v>
      </c>
      <c r="N17" s="91">
        <v>15.0</v>
      </c>
      <c r="O17" s="91">
        <v>15.0</v>
      </c>
      <c r="P17" s="91">
        <v>15.0</v>
      </c>
      <c r="Q17" s="91">
        <v>15.0</v>
      </c>
      <c r="R17" s="91">
        <v>12.0</v>
      </c>
      <c r="S17" s="91">
        <v>12.0</v>
      </c>
      <c r="T17" s="91">
        <v>12.0</v>
      </c>
      <c r="U17" s="91">
        <v>12.0</v>
      </c>
      <c r="V17" s="91">
        <v>12.0</v>
      </c>
      <c r="W17" s="91">
        <v>12.0</v>
      </c>
      <c r="X17" s="91">
        <v>12.0</v>
      </c>
      <c r="Y17" s="91">
        <v>12.0</v>
      </c>
      <c r="Z17" s="91">
        <v>12.0</v>
      </c>
      <c r="AA17" s="91">
        <v>10.0</v>
      </c>
      <c r="AB17" s="89"/>
      <c r="AC17" s="89"/>
      <c r="AD17" s="89"/>
      <c r="AE17" s="89"/>
    </row>
    <row r="18" ht="12.0" customHeight="1">
      <c r="A18" s="89"/>
      <c r="B18" s="89"/>
      <c r="C18" s="89"/>
      <c r="D18" s="89"/>
      <c r="E18" s="89"/>
      <c r="F18" s="91">
        <v>12.0</v>
      </c>
      <c r="G18" s="91">
        <v>15.0</v>
      </c>
      <c r="H18" s="91">
        <v>15.0</v>
      </c>
      <c r="I18" s="91">
        <v>12.0</v>
      </c>
      <c r="J18" s="91">
        <v>15.0</v>
      </c>
      <c r="K18" s="91">
        <v>15.0</v>
      </c>
      <c r="L18" s="91">
        <v>15.0</v>
      </c>
      <c r="M18" s="91">
        <v>15.0</v>
      </c>
      <c r="N18" s="91">
        <v>15.0</v>
      </c>
      <c r="O18" s="91">
        <v>15.0</v>
      </c>
      <c r="P18" s="91">
        <v>15.0</v>
      </c>
      <c r="Q18" s="91">
        <v>15.0</v>
      </c>
      <c r="R18" s="91">
        <v>12.0</v>
      </c>
      <c r="S18" s="91">
        <v>12.0</v>
      </c>
      <c r="T18" s="91">
        <v>12.0</v>
      </c>
      <c r="U18" s="91">
        <v>12.0</v>
      </c>
      <c r="V18" s="91">
        <v>12.0</v>
      </c>
      <c r="W18" s="91">
        <v>12.0</v>
      </c>
      <c r="X18" s="91">
        <v>12.0</v>
      </c>
      <c r="Y18" s="91">
        <v>12.0</v>
      </c>
      <c r="Z18" s="91">
        <v>12.0</v>
      </c>
      <c r="AA18" s="91">
        <v>10.0</v>
      </c>
      <c r="AB18" s="89"/>
      <c r="AC18" s="89"/>
      <c r="AD18" s="89"/>
      <c r="AE18" s="89"/>
    </row>
    <row r="19" ht="12.0" customHeight="1">
      <c r="A19" s="92" t="s">
        <v>164</v>
      </c>
      <c r="B19" s="92" t="s">
        <v>165</v>
      </c>
      <c r="C19" s="92"/>
      <c r="D19" s="92"/>
      <c r="E19" s="92"/>
      <c r="F19" s="92"/>
      <c r="G19" s="92"/>
      <c r="H19" s="92"/>
      <c r="I19" s="92"/>
      <c r="J19" s="92"/>
      <c r="K19" s="92"/>
      <c r="L19" s="92"/>
      <c r="M19" s="92"/>
      <c r="N19" s="93"/>
      <c r="O19" s="92"/>
      <c r="P19" s="92"/>
      <c r="Q19" s="92"/>
      <c r="R19" s="92"/>
      <c r="S19" s="92"/>
      <c r="T19" s="92"/>
      <c r="U19" s="92">
        <v>20.0</v>
      </c>
      <c r="V19" s="92">
        <v>26.0</v>
      </c>
      <c r="W19" s="92">
        <v>32.0</v>
      </c>
      <c r="X19" s="92">
        <v>38.0</v>
      </c>
      <c r="Y19" s="92">
        <v>40.0</v>
      </c>
      <c r="Z19" s="92">
        <v>46.0</v>
      </c>
      <c r="AA19" s="92">
        <v>30.0</v>
      </c>
      <c r="AB19" s="92">
        <v>32.0</v>
      </c>
      <c r="AC19" s="93"/>
      <c r="AD19" s="93"/>
      <c r="AE19" s="93"/>
    </row>
    <row r="20" ht="12.0" customHeight="1">
      <c r="A20" s="94"/>
      <c r="B20" s="94"/>
      <c r="C20" s="94"/>
      <c r="D20" s="94"/>
      <c r="E20" s="94"/>
      <c r="F20" s="94"/>
      <c r="G20" s="94"/>
      <c r="H20" s="94"/>
      <c r="I20" s="94"/>
      <c r="J20" s="94"/>
      <c r="K20" s="94"/>
      <c r="L20" s="94"/>
      <c r="M20" s="94"/>
      <c r="N20" s="95"/>
      <c r="O20" s="94"/>
      <c r="P20" s="94"/>
      <c r="Q20" s="94"/>
      <c r="R20" s="94"/>
      <c r="S20" s="94"/>
      <c r="T20" s="94"/>
      <c r="U20" s="94">
        <v>8.0</v>
      </c>
      <c r="V20" s="94">
        <v>8.0</v>
      </c>
      <c r="W20" s="94">
        <v>8.0</v>
      </c>
      <c r="X20" s="94">
        <v>8.0</v>
      </c>
      <c r="Y20" s="94">
        <v>8.0</v>
      </c>
      <c r="Z20" s="94">
        <v>8.0</v>
      </c>
      <c r="AA20" s="109">
        <v>8.0</v>
      </c>
      <c r="AB20" s="109">
        <v>8.0</v>
      </c>
      <c r="AC20" s="95"/>
      <c r="AD20" s="95"/>
      <c r="AE20" s="95"/>
    </row>
    <row r="21" ht="12.0" customHeight="1">
      <c r="A21" s="92" t="s">
        <v>164</v>
      </c>
      <c r="B21" s="92" t="s">
        <v>165</v>
      </c>
      <c r="C21" s="92"/>
      <c r="D21" s="92"/>
      <c r="E21" s="92"/>
      <c r="F21" s="92"/>
      <c r="G21" s="92"/>
      <c r="H21" s="92"/>
      <c r="I21" s="92"/>
      <c r="J21" s="92"/>
      <c r="K21" s="92"/>
      <c r="L21" s="92"/>
      <c r="M21" s="92"/>
      <c r="N21" s="93"/>
      <c r="O21" s="92"/>
      <c r="P21" s="92"/>
      <c r="Q21" s="92"/>
      <c r="R21" s="92"/>
      <c r="S21" s="92"/>
      <c r="T21" s="92"/>
      <c r="U21" s="92">
        <v>30.0</v>
      </c>
      <c r="V21" s="92">
        <v>34.0</v>
      </c>
      <c r="W21" s="92">
        <v>38.0</v>
      </c>
      <c r="X21" s="92">
        <v>44.0</v>
      </c>
      <c r="Y21" s="92">
        <v>46.0</v>
      </c>
      <c r="Z21" s="92">
        <v>52.0</v>
      </c>
      <c r="AA21" s="92">
        <v>40.0</v>
      </c>
      <c r="AB21" s="92">
        <v>42.0</v>
      </c>
      <c r="AC21" s="93"/>
      <c r="AD21" s="93"/>
      <c r="AE21" s="93"/>
    </row>
    <row r="22" ht="12.0" customHeight="1">
      <c r="A22" s="94"/>
      <c r="B22" s="94"/>
      <c r="C22" s="94"/>
      <c r="D22" s="94"/>
      <c r="E22" s="94"/>
      <c r="F22" s="94"/>
      <c r="G22" s="94"/>
      <c r="H22" s="94"/>
      <c r="I22" s="94"/>
      <c r="J22" s="94"/>
      <c r="K22" s="94"/>
      <c r="L22" s="94"/>
      <c r="M22" s="94"/>
      <c r="N22" s="95"/>
      <c r="O22" s="94"/>
      <c r="P22" s="94"/>
      <c r="Q22" s="94"/>
      <c r="R22" s="94"/>
      <c r="S22" s="94"/>
      <c r="T22" s="94"/>
      <c r="U22" s="94">
        <v>5.0</v>
      </c>
      <c r="V22" s="94">
        <v>5.0</v>
      </c>
      <c r="W22" s="94">
        <v>5.0</v>
      </c>
      <c r="X22" s="94">
        <v>5.0</v>
      </c>
      <c r="Y22" s="94">
        <v>5.0</v>
      </c>
      <c r="Z22" s="94">
        <v>5.0</v>
      </c>
      <c r="AA22" s="109">
        <v>5.0</v>
      </c>
      <c r="AB22" s="109">
        <v>5.0</v>
      </c>
      <c r="AC22" s="95"/>
      <c r="AD22" s="95"/>
      <c r="AE22" s="95"/>
    </row>
    <row r="23" ht="12.0" customHeight="1">
      <c r="A23" s="92" t="s">
        <v>164</v>
      </c>
      <c r="B23" s="92" t="s">
        <v>165</v>
      </c>
      <c r="C23" s="92"/>
      <c r="D23" s="92"/>
      <c r="E23" s="92"/>
      <c r="F23" s="92"/>
      <c r="G23" s="92"/>
      <c r="H23" s="92"/>
      <c r="I23" s="92"/>
      <c r="J23" s="92"/>
      <c r="K23" s="92"/>
      <c r="L23" s="92"/>
      <c r="M23" s="92"/>
      <c r="N23" s="93"/>
      <c r="O23" s="92"/>
      <c r="P23" s="92"/>
      <c r="Q23" s="92"/>
      <c r="R23" s="92"/>
      <c r="S23" s="92"/>
      <c r="T23" s="92"/>
      <c r="U23" s="92">
        <v>40.0</v>
      </c>
      <c r="V23" s="92">
        <v>42.0</v>
      </c>
      <c r="W23" s="92">
        <v>44.0</v>
      </c>
      <c r="X23" s="92">
        <v>48.0</v>
      </c>
      <c r="Y23" s="92">
        <v>50.0</v>
      </c>
      <c r="Z23" s="92">
        <v>56.0</v>
      </c>
      <c r="AA23" s="92">
        <v>50.0</v>
      </c>
      <c r="AB23" s="92">
        <v>52.0</v>
      </c>
      <c r="AC23" s="93"/>
      <c r="AD23" s="93"/>
      <c r="AE23" s="93"/>
    </row>
    <row r="24" ht="12.0" customHeight="1">
      <c r="A24" s="94"/>
      <c r="B24" s="94"/>
      <c r="C24" s="94"/>
      <c r="D24" s="94"/>
      <c r="E24" s="94"/>
      <c r="F24" s="94"/>
      <c r="G24" s="94"/>
      <c r="H24" s="94"/>
      <c r="I24" s="94"/>
      <c r="J24" s="94"/>
      <c r="K24" s="94"/>
      <c r="L24" s="94"/>
      <c r="M24" s="94"/>
      <c r="N24" s="95"/>
      <c r="O24" s="94"/>
      <c r="P24" s="94"/>
      <c r="Q24" s="94"/>
      <c r="R24" s="94"/>
      <c r="S24" s="94"/>
      <c r="T24" s="94"/>
      <c r="U24" s="94">
        <v>3.0</v>
      </c>
      <c r="V24" s="94">
        <v>3.0</v>
      </c>
      <c r="W24" s="94">
        <v>3.0</v>
      </c>
      <c r="X24" s="94">
        <v>3.0</v>
      </c>
      <c r="Y24" s="94">
        <v>3.0</v>
      </c>
      <c r="Z24" s="94">
        <v>3.0</v>
      </c>
      <c r="AA24" s="109">
        <v>3.0</v>
      </c>
      <c r="AB24" s="109">
        <v>3.0</v>
      </c>
      <c r="AC24" s="95"/>
      <c r="AD24" s="95"/>
      <c r="AE24" s="95"/>
    </row>
    <row r="25" ht="12.0" customHeight="1">
      <c r="A25" s="92" t="s">
        <v>140</v>
      </c>
      <c r="B25" s="92" t="s">
        <v>166</v>
      </c>
      <c r="C25" s="92"/>
      <c r="D25" s="92"/>
      <c r="E25" s="92"/>
      <c r="F25" s="92"/>
      <c r="G25" s="92"/>
      <c r="H25" s="92"/>
      <c r="I25" s="92"/>
      <c r="J25" s="92"/>
      <c r="K25" s="92" t="s">
        <v>141</v>
      </c>
      <c r="L25" s="92" t="s">
        <v>142</v>
      </c>
      <c r="M25" s="92" t="s">
        <v>142</v>
      </c>
      <c r="N25" s="93"/>
      <c r="O25" s="92" t="s">
        <v>142</v>
      </c>
      <c r="P25" s="92" t="s">
        <v>142</v>
      </c>
      <c r="Q25" s="92" t="s">
        <v>142</v>
      </c>
      <c r="R25" s="92" t="s">
        <v>142</v>
      </c>
      <c r="S25" s="92" t="s">
        <v>142</v>
      </c>
      <c r="T25" s="92" t="s">
        <v>142</v>
      </c>
      <c r="U25" s="92" t="s">
        <v>142</v>
      </c>
      <c r="V25" s="92" t="s">
        <v>142</v>
      </c>
      <c r="W25" s="92" t="s">
        <v>142</v>
      </c>
      <c r="X25" s="92" t="s">
        <v>142</v>
      </c>
      <c r="Y25" s="92" t="s">
        <v>142</v>
      </c>
      <c r="Z25" s="92" t="s">
        <v>142</v>
      </c>
      <c r="AA25" s="92" t="s">
        <v>142</v>
      </c>
      <c r="AB25" s="92" t="s">
        <v>142</v>
      </c>
      <c r="AC25" s="93"/>
      <c r="AD25" s="93"/>
      <c r="AE25" s="93"/>
    </row>
    <row r="26" ht="12.0" customHeight="1">
      <c r="A26" s="94"/>
      <c r="B26" s="94"/>
      <c r="C26" s="94"/>
      <c r="D26" s="94"/>
      <c r="E26" s="94"/>
      <c r="F26" s="94"/>
      <c r="G26" s="94"/>
      <c r="H26" s="94"/>
      <c r="I26" s="94"/>
      <c r="J26" s="94"/>
      <c r="K26" s="94">
        <v>20.0</v>
      </c>
      <c r="L26" s="94">
        <v>12.0</v>
      </c>
      <c r="M26" s="94">
        <v>15.0</v>
      </c>
      <c r="N26" s="95"/>
      <c r="O26" s="94">
        <v>15.0</v>
      </c>
      <c r="P26" s="94">
        <v>15.0</v>
      </c>
      <c r="Q26" s="94">
        <v>15.0</v>
      </c>
      <c r="R26" s="94">
        <v>15.0</v>
      </c>
      <c r="S26" s="94">
        <v>15.0</v>
      </c>
      <c r="T26" s="94">
        <v>15.0</v>
      </c>
      <c r="U26" s="94">
        <v>10.0</v>
      </c>
      <c r="V26" s="94">
        <v>15.0</v>
      </c>
      <c r="W26" s="94">
        <v>12.0</v>
      </c>
      <c r="X26" s="94">
        <v>15.0</v>
      </c>
      <c r="Y26" s="94">
        <v>15.0</v>
      </c>
      <c r="Z26" s="94">
        <v>15.0</v>
      </c>
      <c r="AA26" s="94">
        <v>15.0</v>
      </c>
      <c r="AB26" s="94">
        <v>15.0</v>
      </c>
      <c r="AC26" s="95"/>
      <c r="AD26" s="95"/>
      <c r="AE26" s="95"/>
    </row>
    <row r="27" ht="12.0" customHeight="1">
      <c r="A27" s="94"/>
      <c r="B27" s="94"/>
      <c r="C27" s="94"/>
      <c r="D27" s="94"/>
      <c r="E27" s="94"/>
      <c r="F27" s="94"/>
      <c r="G27" s="94"/>
      <c r="H27" s="94"/>
      <c r="I27" s="94"/>
      <c r="J27" s="94"/>
      <c r="K27" s="94">
        <v>20.0</v>
      </c>
      <c r="L27" s="94">
        <v>12.0</v>
      </c>
      <c r="M27" s="94">
        <v>15.0</v>
      </c>
      <c r="N27" s="95"/>
      <c r="O27" s="94">
        <v>15.0</v>
      </c>
      <c r="P27" s="94">
        <v>15.0</v>
      </c>
      <c r="Q27" s="94">
        <v>15.0</v>
      </c>
      <c r="R27" s="94">
        <v>15.0</v>
      </c>
      <c r="S27" s="94">
        <v>15.0</v>
      </c>
      <c r="T27" s="94">
        <v>15.0</v>
      </c>
      <c r="U27" s="94">
        <v>10.0</v>
      </c>
      <c r="V27" s="94">
        <v>15.0</v>
      </c>
      <c r="W27" s="94">
        <v>12.0</v>
      </c>
      <c r="X27" s="94">
        <v>15.0</v>
      </c>
      <c r="Y27" s="94">
        <v>15.0</v>
      </c>
      <c r="Z27" s="94">
        <v>15.0</v>
      </c>
      <c r="AA27" s="94">
        <v>15.0</v>
      </c>
      <c r="AB27" s="94">
        <v>15.0</v>
      </c>
      <c r="AC27" s="95"/>
      <c r="AD27" s="95"/>
      <c r="AE27" s="95"/>
    </row>
    <row r="28" ht="12.0" customHeight="1">
      <c r="A28" s="94"/>
      <c r="B28" s="94"/>
      <c r="C28" s="94"/>
      <c r="D28" s="94"/>
      <c r="E28" s="94"/>
      <c r="F28" s="94"/>
      <c r="G28" s="94"/>
      <c r="H28" s="94"/>
      <c r="I28" s="94"/>
      <c r="J28" s="94"/>
      <c r="K28" s="94">
        <v>20.0</v>
      </c>
      <c r="L28" s="94">
        <v>12.0</v>
      </c>
      <c r="M28" s="94">
        <v>15.0</v>
      </c>
      <c r="N28" s="95"/>
      <c r="O28" s="94">
        <v>15.0</v>
      </c>
      <c r="P28" s="94">
        <v>15.0</v>
      </c>
      <c r="Q28" s="94">
        <v>15.0</v>
      </c>
      <c r="R28" s="94">
        <v>15.0</v>
      </c>
      <c r="S28" s="94">
        <v>15.0</v>
      </c>
      <c r="T28" s="94">
        <v>15.0</v>
      </c>
      <c r="U28" s="94">
        <v>10.0</v>
      </c>
      <c r="V28" s="94">
        <v>15.0</v>
      </c>
      <c r="W28" s="94">
        <v>12.0</v>
      </c>
      <c r="X28" s="94">
        <v>15.0</v>
      </c>
      <c r="Y28" s="94">
        <v>15.0</v>
      </c>
      <c r="Z28" s="94">
        <v>15.0</v>
      </c>
      <c r="AA28" s="94">
        <v>15.0</v>
      </c>
      <c r="AB28" s="94">
        <v>15.0</v>
      </c>
      <c r="AC28" s="95"/>
      <c r="AD28" s="95"/>
      <c r="AE28" s="95"/>
    </row>
    <row r="29" ht="12.0" customHeight="1">
      <c r="A29" s="92" t="s">
        <v>49</v>
      </c>
      <c r="B29" s="92" t="s">
        <v>49</v>
      </c>
      <c r="C29" s="92">
        <v>8.0</v>
      </c>
      <c r="D29" s="92">
        <v>20.0</v>
      </c>
      <c r="E29" s="92">
        <v>21.0</v>
      </c>
      <c r="F29" s="92">
        <v>22.0</v>
      </c>
      <c r="G29" s="92">
        <v>23.0</v>
      </c>
      <c r="H29" s="92">
        <v>24.0</v>
      </c>
      <c r="I29" s="92">
        <v>25.0</v>
      </c>
      <c r="J29" s="92">
        <v>26.0</v>
      </c>
      <c r="K29" s="92">
        <v>27.0</v>
      </c>
      <c r="L29" s="92">
        <v>28.0</v>
      </c>
      <c r="M29" s="92">
        <v>29.0</v>
      </c>
      <c r="N29" s="92">
        <v>30.0</v>
      </c>
      <c r="O29" s="92">
        <v>30.0</v>
      </c>
      <c r="P29" s="92">
        <v>30.0</v>
      </c>
      <c r="Q29" s="92">
        <v>30.0</v>
      </c>
      <c r="R29" s="92">
        <v>30.0</v>
      </c>
      <c r="S29" s="92">
        <v>34.0</v>
      </c>
      <c r="T29" s="92">
        <v>35.0</v>
      </c>
      <c r="U29" s="92">
        <v>36.0</v>
      </c>
      <c r="V29" s="92"/>
      <c r="W29" s="92">
        <v>30.0</v>
      </c>
      <c r="X29" s="92">
        <v>31.0</v>
      </c>
      <c r="Y29" s="92">
        <v>31.0</v>
      </c>
      <c r="Z29" s="92"/>
      <c r="AA29" s="92">
        <v>34.0</v>
      </c>
      <c r="AB29" s="92">
        <v>35.0</v>
      </c>
      <c r="AC29" s="93"/>
      <c r="AD29" s="93"/>
      <c r="AE29" s="93"/>
    </row>
    <row r="30" ht="12.0" customHeight="1">
      <c r="A30" s="89"/>
      <c r="B30" s="89"/>
      <c r="C30" s="89"/>
      <c r="D30" s="91">
        <v>10.0</v>
      </c>
      <c r="E30" s="91">
        <v>10.0</v>
      </c>
      <c r="F30" s="91">
        <v>10.0</v>
      </c>
      <c r="G30" s="91">
        <v>10.0</v>
      </c>
      <c r="H30" s="91">
        <v>10.0</v>
      </c>
      <c r="I30" s="91">
        <v>10.0</v>
      </c>
      <c r="J30" s="91">
        <v>10.0</v>
      </c>
      <c r="K30" s="91">
        <v>10.0</v>
      </c>
      <c r="L30" s="91">
        <v>10.0</v>
      </c>
      <c r="M30" s="91">
        <v>10.0</v>
      </c>
      <c r="N30" s="91">
        <v>10.0</v>
      </c>
      <c r="O30" s="91">
        <v>11.0</v>
      </c>
      <c r="P30" s="91">
        <v>12.0</v>
      </c>
      <c r="Q30" s="91">
        <v>13.0</v>
      </c>
      <c r="R30" s="91">
        <v>14.0</v>
      </c>
      <c r="S30" s="91">
        <v>15.0</v>
      </c>
      <c r="T30" s="91">
        <v>12.0</v>
      </c>
      <c r="U30" s="96">
        <v>12.0</v>
      </c>
      <c r="V30" s="91"/>
      <c r="W30" s="91">
        <v>12.0</v>
      </c>
      <c r="X30" s="91">
        <v>10.0</v>
      </c>
      <c r="Y30" s="91">
        <v>12.0</v>
      </c>
      <c r="Z30" s="91"/>
      <c r="AA30" s="110">
        <v>8.0</v>
      </c>
      <c r="AB30" s="110">
        <v>8.0</v>
      </c>
      <c r="AC30" s="89"/>
      <c r="AD30" s="89"/>
      <c r="AE30" s="89"/>
    </row>
    <row r="31" ht="12.0" customHeight="1">
      <c r="A31" s="89"/>
      <c r="B31" s="89"/>
      <c r="C31" s="89"/>
      <c r="D31" s="91">
        <v>10.0</v>
      </c>
      <c r="E31" s="91">
        <v>10.0</v>
      </c>
      <c r="F31" s="91">
        <v>10.0</v>
      </c>
      <c r="G31" s="91">
        <v>10.0</v>
      </c>
      <c r="H31" s="91">
        <v>10.0</v>
      </c>
      <c r="I31" s="91">
        <v>10.0</v>
      </c>
      <c r="J31" s="91">
        <v>10.0</v>
      </c>
      <c r="K31" s="91">
        <v>10.0</v>
      </c>
      <c r="L31" s="91">
        <v>10.0</v>
      </c>
      <c r="M31" s="91">
        <v>10.0</v>
      </c>
      <c r="N31" s="91">
        <v>10.0</v>
      </c>
      <c r="O31" s="91">
        <v>11.0</v>
      </c>
      <c r="P31" s="91">
        <v>12.0</v>
      </c>
      <c r="Q31" s="91">
        <v>13.0</v>
      </c>
      <c r="R31" s="91">
        <v>14.0</v>
      </c>
      <c r="S31" s="91">
        <v>15.0</v>
      </c>
      <c r="T31" s="91">
        <v>12.0</v>
      </c>
      <c r="U31" s="91" t="s">
        <v>10</v>
      </c>
      <c r="V31" s="89"/>
      <c r="W31" s="91">
        <v>12.0</v>
      </c>
      <c r="X31" s="91">
        <v>10.0</v>
      </c>
      <c r="Y31" s="91">
        <v>12.0</v>
      </c>
      <c r="Z31" s="89"/>
      <c r="AA31" s="110">
        <v>8.0</v>
      </c>
      <c r="AB31" s="110">
        <v>8.0</v>
      </c>
      <c r="AC31" s="89"/>
      <c r="AD31" s="89"/>
      <c r="AE31" s="89"/>
    </row>
    <row r="32" ht="12.0" customHeight="1">
      <c r="A32" s="89"/>
      <c r="B32" s="89"/>
      <c r="C32" s="89"/>
      <c r="D32" s="91">
        <v>10.0</v>
      </c>
      <c r="E32" s="91">
        <v>10.0</v>
      </c>
      <c r="F32" s="91">
        <v>10.0</v>
      </c>
      <c r="G32" s="91">
        <v>10.0</v>
      </c>
      <c r="H32" s="91">
        <v>10.0</v>
      </c>
      <c r="I32" s="91">
        <v>10.0</v>
      </c>
      <c r="J32" s="91">
        <v>10.0</v>
      </c>
      <c r="K32" s="91">
        <v>10.0</v>
      </c>
      <c r="L32" s="91">
        <v>10.0</v>
      </c>
      <c r="M32" s="91">
        <v>10.0</v>
      </c>
      <c r="N32" s="91">
        <v>10.0</v>
      </c>
      <c r="O32" s="91">
        <v>11.0</v>
      </c>
      <c r="P32" s="91">
        <v>12.0</v>
      </c>
      <c r="Q32" s="91">
        <v>13.0</v>
      </c>
      <c r="R32" s="91">
        <v>14.0</v>
      </c>
      <c r="S32" s="91">
        <v>15.0</v>
      </c>
      <c r="T32" s="91">
        <v>12.0</v>
      </c>
      <c r="U32" s="91" t="s">
        <v>10</v>
      </c>
      <c r="V32" s="89"/>
      <c r="W32" s="91">
        <v>12.0</v>
      </c>
      <c r="X32" s="91">
        <v>10.0</v>
      </c>
      <c r="Y32" s="91">
        <v>12.0</v>
      </c>
      <c r="Z32" s="89"/>
      <c r="AA32" s="110">
        <v>8.0</v>
      </c>
      <c r="AB32" s="110">
        <v>8.0</v>
      </c>
      <c r="AC32" s="89"/>
      <c r="AD32" s="89"/>
      <c r="AE32" s="89"/>
    </row>
    <row r="33" ht="12.0" customHeight="1">
      <c r="A33" s="92" t="s">
        <v>154</v>
      </c>
      <c r="B33" s="92" t="s">
        <v>167</v>
      </c>
      <c r="C33" s="93"/>
      <c r="D33" s="92">
        <v>5.0</v>
      </c>
      <c r="E33" s="92">
        <v>5.0</v>
      </c>
      <c r="F33" s="92">
        <v>5.0</v>
      </c>
      <c r="G33" s="92">
        <v>5.0</v>
      </c>
      <c r="H33" s="92">
        <v>5.0</v>
      </c>
      <c r="I33" s="92">
        <v>5.0</v>
      </c>
      <c r="J33" s="92">
        <v>5.0</v>
      </c>
      <c r="K33" s="92">
        <v>5.0</v>
      </c>
      <c r="L33" s="92">
        <v>5.0</v>
      </c>
      <c r="M33" s="92">
        <v>5.0</v>
      </c>
      <c r="N33" s="92">
        <v>5.0</v>
      </c>
      <c r="O33" s="92">
        <v>5.5</v>
      </c>
      <c r="P33" s="92">
        <v>5.5</v>
      </c>
      <c r="Q33" s="92">
        <v>5.5</v>
      </c>
      <c r="R33" s="92">
        <v>5.5</v>
      </c>
      <c r="S33" s="92">
        <v>5.5</v>
      </c>
      <c r="T33" s="92">
        <v>6.0</v>
      </c>
      <c r="U33" s="92">
        <v>6.0</v>
      </c>
      <c r="V33" s="92">
        <v>6.0</v>
      </c>
      <c r="W33" s="92">
        <v>6.0</v>
      </c>
      <c r="X33" s="92">
        <v>6.0</v>
      </c>
      <c r="Y33" s="92">
        <v>6.5</v>
      </c>
      <c r="Z33" s="92">
        <v>6.5</v>
      </c>
      <c r="AA33" s="92">
        <v>6.5</v>
      </c>
      <c r="AB33" s="92">
        <v>6.5</v>
      </c>
      <c r="AC33" s="93"/>
      <c r="AD33" s="93"/>
      <c r="AE33" s="93"/>
    </row>
    <row r="34" ht="12.0" customHeight="1">
      <c r="A34" s="89"/>
      <c r="B34" s="89"/>
      <c r="C34" s="89"/>
      <c r="D34" s="91">
        <v>10.0</v>
      </c>
      <c r="E34" s="91">
        <v>11.0</v>
      </c>
      <c r="F34" s="91">
        <v>12.0</v>
      </c>
      <c r="G34" s="91">
        <v>13.0</v>
      </c>
      <c r="H34" s="91">
        <v>14.0</v>
      </c>
      <c r="I34" s="91">
        <v>15.0</v>
      </c>
      <c r="J34" s="91">
        <v>16.0</v>
      </c>
      <c r="K34" s="91">
        <v>17.0</v>
      </c>
      <c r="L34" s="91">
        <v>18.0</v>
      </c>
      <c r="M34" s="91">
        <v>19.0</v>
      </c>
      <c r="N34" s="91">
        <v>20.0</v>
      </c>
      <c r="O34" s="91">
        <v>12.0</v>
      </c>
      <c r="P34" s="91">
        <v>13.0</v>
      </c>
      <c r="Q34" s="91">
        <v>14.0</v>
      </c>
      <c r="R34" s="91">
        <v>15.0</v>
      </c>
      <c r="S34" s="91">
        <v>16.0</v>
      </c>
      <c r="T34" s="91">
        <v>12.0</v>
      </c>
      <c r="U34" s="91">
        <v>13.0</v>
      </c>
      <c r="V34" s="91">
        <v>14.0</v>
      </c>
      <c r="W34" s="91">
        <v>15.0</v>
      </c>
      <c r="X34" s="91">
        <v>17.0</v>
      </c>
      <c r="Y34" s="91">
        <v>12.0</v>
      </c>
      <c r="Z34" s="91">
        <v>13.0</v>
      </c>
      <c r="AA34" s="91">
        <v>14.0</v>
      </c>
      <c r="AB34" s="91">
        <v>15.0</v>
      </c>
      <c r="AC34" s="89"/>
      <c r="AD34" s="89"/>
      <c r="AE34" s="89"/>
    </row>
    <row r="35" ht="12.0" customHeight="1">
      <c r="A35" s="89"/>
      <c r="B35" s="89"/>
      <c r="C35" s="89"/>
      <c r="D35" s="91">
        <v>10.0</v>
      </c>
      <c r="E35" s="91">
        <v>11.0</v>
      </c>
      <c r="F35" s="91">
        <v>12.0</v>
      </c>
      <c r="G35" s="91">
        <v>13.0</v>
      </c>
      <c r="H35" s="91">
        <v>14.0</v>
      </c>
      <c r="I35" s="91">
        <v>15.0</v>
      </c>
      <c r="J35" s="91">
        <v>16.0</v>
      </c>
      <c r="K35" s="91">
        <v>17.0</v>
      </c>
      <c r="L35" s="91">
        <v>18.0</v>
      </c>
      <c r="M35" s="91">
        <v>19.0</v>
      </c>
      <c r="N35" s="91">
        <v>20.0</v>
      </c>
      <c r="O35" s="91">
        <v>12.0</v>
      </c>
      <c r="P35" s="91">
        <v>13.0</v>
      </c>
      <c r="Q35" s="91">
        <v>14.0</v>
      </c>
      <c r="R35" s="91">
        <v>15.0</v>
      </c>
      <c r="S35" s="91">
        <v>16.0</v>
      </c>
      <c r="T35" s="91">
        <v>12.0</v>
      </c>
      <c r="U35" s="91">
        <v>13.0</v>
      </c>
      <c r="V35" s="91">
        <v>14.0</v>
      </c>
      <c r="W35" s="91">
        <v>15.0</v>
      </c>
      <c r="X35" s="91">
        <v>17.0</v>
      </c>
      <c r="Y35" s="91">
        <v>12.0</v>
      </c>
      <c r="Z35" s="91">
        <v>13.0</v>
      </c>
      <c r="AA35" s="91">
        <v>14.0</v>
      </c>
      <c r="AB35" s="91">
        <v>15.0</v>
      </c>
      <c r="AC35" s="89"/>
      <c r="AD35" s="89"/>
      <c r="AE35" s="89"/>
    </row>
    <row r="36" ht="12.0" customHeight="1">
      <c r="A36" s="89"/>
      <c r="B36" s="89"/>
      <c r="C36" s="89"/>
      <c r="D36" s="91">
        <v>10.0</v>
      </c>
      <c r="E36" s="91">
        <v>11.0</v>
      </c>
      <c r="F36" s="91">
        <v>12.0</v>
      </c>
      <c r="G36" s="91">
        <v>13.0</v>
      </c>
      <c r="H36" s="91">
        <v>14.0</v>
      </c>
      <c r="I36" s="91">
        <v>15.0</v>
      </c>
      <c r="J36" s="91">
        <v>16.0</v>
      </c>
      <c r="K36" s="91">
        <v>17.0</v>
      </c>
      <c r="L36" s="91">
        <v>18.0</v>
      </c>
      <c r="M36" s="91">
        <v>19.0</v>
      </c>
      <c r="N36" s="91">
        <v>20.0</v>
      </c>
      <c r="O36" s="91">
        <v>12.0</v>
      </c>
      <c r="P36" s="91">
        <v>13.0</v>
      </c>
      <c r="Q36" s="91">
        <v>14.0</v>
      </c>
      <c r="R36" s="91">
        <v>15.0</v>
      </c>
      <c r="S36" s="91">
        <v>16.0</v>
      </c>
      <c r="T36" s="91">
        <v>12.0</v>
      </c>
      <c r="U36" s="91">
        <v>13.0</v>
      </c>
      <c r="V36" s="91">
        <v>14.0</v>
      </c>
      <c r="W36" s="91">
        <v>15.0</v>
      </c>
      <c r="X36" s="91">
        <v>17.0</v>
      </c>
      <c r="Y36" s="91">
        <v>12.0</v>
      </c>
      <c r="Z36" s="91">
        <v>13.0</v>
      </c>
      <c r="AA36" s="91">
        <v>14.0</v>
      </c>
      <c r="AB36" s="91">
        <v>15.0</v>
      </c>
      <c r="AC36" s="89"/>
      <c r="AD36" s="89"/>
      <c r="AE36" s="89"/>
    </row>
    <row r="37" ht="12.0" customHeight="1">
      <c r="A37" s="92" t="s">
        <v>155</v>
      </c>
      <c r="B37" s="92" t="s">
        <v>168</v>
      </c>
      <c r="C37" s="93"/>
      <c r="D37" s="92">
        <v>5.0</v>
      </c>
      <c r="E37" s="92">
        <v>5.0</v>
      </c>
      <c r="F37" s="92">
        <v>5.0</v>
      </c>
      <c r="G37" s="92">
        <v>5.0</v>
      </c>
      <c r="H37" s="92">
        <v>5.0</v>
      </c>
      <c r="I37" s="92">
        <v>5.0</v>
      </c>
      <c r="J37" s="92">
        <v>5.0</v>
      </c>
      <c r="K37" s="92">
        <v>5.0</v>
      </c>
      <c r="L37" s="92">
        <v>5.0</v>
      </c>
      <c r="M37" s="92">
        <v>5.0</v>
      </c>
      <c r="N37" s="92">
        <v>5.0</v>
      </c>
      <c r="O37" s="92">
        <v>6.0</v>
      </c>
      <c r="P37" s="92">
        <v>6.0</v>
      </c>
      <c r="Q37" s="92">
        <v>6.0</v>
      </c>
      <c r="R37" s="92">
        <v>6.0</v>
      </c>
      <c r="S37" s="92">
        <v>6.0</v>
      </c>
      <c r="T37" s="92">
        <v>6.0</v>
      </c>
      <c r="U37" s="92">
        <v>6.0</v>
      </c>
      <c r="V37" s="92">
        <v>6.0</v>
      </c>
      <c r="W37" s="92">
        <v>6.0</v>
      </c>
      <c r="X37" s="92">
        <v>6.0</v>
      </c>
      <c r="Y37" s="92">
        <v>6.5</v>
      </c>
      <c r="Z37" s="92">
        <v>6.5</v>
      </c>
      <c r="AA37" s="92">
        <v>6.5</v>
      </c>
      <c r="AB37" s="92">
        <v>6.5</v>
      </c>
      <c r="AC37" s="93"/>
      <c r="AD37" s="93"/>
      <c r="AE37" s="93"/>
    </row>
    <row r="38" ht="12.0" customHeight="1">
      <c r="A38" s="89"/>
      <c r="B38" s="89"/>
      <c r="C38" s="89"/>
      <c r="D38" s="91">
        <v>15.0</v>
      </c>
      <c r="E38" s="91">
        <v>16.0</v>
      </c>
      <c r="F38" s="91">
        <v>16.0</v>
      </c>
      <c r="G38" s="91">
        <v>16.0</v>
      </c>
      <c r="H38" s="91">
        <v>17.0</v>
      </c>
      <c r="I38" s="91">
        <v>15.0</v>
      </c>
      <c r="J38" s="91">
        <v>17.0</v>
      </c>
      <c r="K38" s="91">
        <v>17.0</v>
      </c>
      <c r="L38" s="91">
        <v>18.0</v>
      </c>
      <c r="M38" s="91">
        <v>18.0</v>
      </c>
      <c r="N38" s="91">
        <v>18.0</v>
      </c>
      <c r="O38" s="91">
        <v>10.0</v>
      </c>
      <c r="P38" s="91">
        <v>11.0</v>
      </c>
      <c r="Q38" s="91">
        <v>12.0</v>
      </c>
      <c r="R38" s="91">
        <v>13.0</v>
      </c>
      <c r="S38" s="91">
        <v>13.0</v>
      </c>
      <c r="T38" s="91">
        <v>14.0</v>
      </c>
      <c r="U38" s="91">
        <v>14.0</v>
      </c>
      <c r="V38" s="91">
        <v>14.0</v>
      </c>
      <c r="W38" s="91">
        <v>15.0</v>
      </c>
      <c r="X38" s="91">
        <v>15.0</v>
      </c>
      <c r="Y38" s="91">
        <v>10.0</v>
      </c>
      <c r="Z38" s="91">
        <v>11.0</v>
      </c>
      <c r="AA38" s="91">
        <v>11.0</v>
      </c>
      <c r="AB38" s="91">
        <v>12.0</v>
      </c>
      <c r="AC38" s="91">
        <v>13.0</v>
      </c>
      <c r="AD38" s="89"/>
      <c r="AE38" s="89"/>
    </row>
    <row r="39" ht="12.0" customHeight="1">
      <c r="A39" s="89"/>
      <c r="B39" s="89"/>
      <c r="C39" s="89"/>
      <c r="D39" s="91">
        <v>15.0</v>
      </c>
      <c r="E39" s="91">
        <v>15.0</v>
      </c>
      <c r="F39" s="91">
        <v>16.0</v>
      </c>
      <c r="G39" s="91">
        <v>16.0</v>
      </c>
      <c r="H39" s="91">
        <v>16.0</v>
      </c>
      <c r="I39" s="91">
        <v>15.0</v>
      </c>
      <c r="J39" s="91">
        <v>17.0</v>
      </c>
      <c r="K39" s="91">
        <v>17.0</v>
      </c>
      <c r="L39" s="91">
        <v>17.0</v>
      </c>
      <c r="M39" s="91">
        <v>18.0</v>
      </c>
      <c r="N39" s="91">
        <v>18.0</v>
      </c>
      <c r="O39" s="91">
        <v>10.0</v>
      </c>
      <c r="P39" s="91">
        <v>11.0</v>
      </c>
      <c r="Q39" s="91">
        <v>12.0</v>
      </c>
      <c r="R39" s="91">
        <v>13.0</v>
      </c>
      <c r="S39" s="91">
        <v>13.0</v>
      </c>
      <c r="T39" s="91">
        <v>13.0</v>
      </c>
      <c r="U39" s="91">
        <v>14.0</v>
      </c>
      <c r="V39" s="91">
        <v>14.0</v>
      </c>
      <c r="W39" s="91">
        <v>15.0</v>
      </c>
      <c r="X39" s="91">
        <v>15.0</v>
      </c>
      <c r="Y39" s="91">
        <v>10.0</v>
      </c>
      <c r="Z39" s="91">
        <v>11.0</v>
      </c>
      <c r="AA39" s="91">
        <v>11.0</v>
      </c>
      <c r="AB39" s="91">
        <v>12.0</v>
      </c>
      <c r="AC39" s="89"/>
      <c r="AD39" s="89"/>
      <c r="AE39" s="89"/>
    </row>
    <row r="40" ht="12.0" customHeight="1">
      <c r="A40" s="89"/>
      <c r="B40" s="89"/>
      <c r="C40" s="89"/>
      <c r="D40" s="91">
        <v>15.0</v>
      </c>
      <c r="E40" s="91">
        <v>15.0</v>
      </c>
      <c r="F40" s="91">
        <v>15.0</v>
      </c>
      <c r="G40" s="91">
        <v>16.0</v>
      </c>
      <c r="H40" s="91">
        <v>16.0</v>
      </c>
      <c r="I40" s="91">
        <v>15.0</v>
      </c>
      <c r="J40" s="91">
        <v>16.0</v>
      </c>
      <c r="K40" s="91">
        <v>17.0</v>
      </c>
      <c r="L40" s="91">
        <v>17.0</v>
      </c>
      <c r="M40" s="91">
        <v>17.0</v>
      </c>
      <c r="N40" s="91">
        <v>18.0</v>
      </c>
      <c r="O40" s="91">
        <v>10.0</v>
      </c>
      <c r="P40" s="91">
        <v>11.0</v>
      </c>
      <c r="Q40" s="91">
        <v>12.0</v>
      </c>
      <c r="R40" s="91">
        <v>12.0</v>
      </c>
      <c r="S40" s="91">
        <v>13.0</v>
      </c>
      <c r="T40" s="91">
        <v>12.0</v>
      </c>
      <c r="U40" s="91">
        <v>12.0</v>
      </c>
      <c r="V40" s="91">
        <v>14.0</v>
      </c>
      <c r="W40" s="91">
        <v>13.0</v>
      </c>
      <c r="X40" s="91">
        <v>15.0</v>
      </c>
      <c r="Y40" s="91">
        <v>10.0</v>
      </c>
      <c r="Z40" s="91">
        <v>10.0</v>
      </c>
      <c r="AA40" s="91">
        <v>11.0</v>
      </c>
      <c r="AB40" s="91">
        <v>12.0</v>
      </c>
      <c r="AC40" s="89"/>
      <c r="AD40" s="89"/>
      <c r="AE40" s="89"/>
    </row>
    <row r="41" ht="12.0" customHeight="1">
      <c r="A41" s="92" t="s">
        <v>156</v>
      </c>
      <c r="B41" s="92" t="s">
        <v>156</v>
      </c>
      <c r="C41" s="93"/>
      <c r="D41" s="92">
        <v>10.0</v>
      </c>
      <c r="E41" s="92">
        <v>10.0</v>
      </c>
      <c r="F41" s="92">
        <v>10.0</v>
      </c>
      <c r="G41" s="92">
        <v>10.0</v>
      </c>
      <c r="H41" s="92">
        <v>10.0</v>
      </c>
      <c r="I41" s="92">
        <v>10.0</v>
      </c>
      <c r="J41" s="92">
        <v>10.0</v>
      </c>
      <c r="K41" s="92">
        <v>10.0</v>
      </c>
      <c r="L41" s="92">
        <v>11.0</v>
      </c>
      <c r="M41" s="92">
        <v>11.0</v>
      </c>
      <c r="N41" s="92">
        <v>11.0</v>
      </c>
      <c r="O41" s="92">
        <v>11.0</v>
      </c>
      <c r="P41" s="92">
        <v>12.0</v>
      </c>
      <c r="Q41" s="92">
        <v>12.0</v>
      </c>
      <c r="R41" s="92">
        <v>12.0</v>
      </c>
      <c r="S41" s="92">
        <v>12.0</v>
      </c>
      <c r="T41" s="92">
        <v>13.0</v>
      </c>
      <c r="U41" s="92">
        <v>13.0</v>
      </c>
      <c r="V41" s="92">
        <v>13.0</v>
      </c>
      <c r="W41" s="92">
        <v>13.0</v>
      </c>
      <c r="X41" s="92">
        <v>13.0</v>
      </c>
      <c r="Y41" s="92">
        <v>13.0</v>
      </c>
      <c r="Z41" s="92">
        <v>13.0</v>
      </c>
      <c r="AA41" s="92">
        <v>13.0</v>
      </c>
      <c r="AB41" s="92">
        <v>15.0</v>
      </c>
      <c r="AC41" s="92">
        <v>15.0</v>
      </c>
      <c r="AD41" s="93"/>
      <c r="AE41" s="93"/>
    </row>
    <row r="42" ht="12.0" customHeight="1">
      <c r="A42" s="89"/>
      <c r="B42" s="89"/>
      <c r="C42" s="89"/>
      <c r="D42" s="91">
        <v>15.0</v>
      </c>
      <c r="E42" s="91">
        <v>16.0</v>
      </c>
      <c r="F42" s="91">
        <v>16.0</v>
      </c>
      <c r="G42" s="91">
        <v>16.0</v>
      </c>
      <c r="H42" s="91">
        <v>16.0</v>
      </c>
      <c r="I42" s="91">
        <v>15.0</v>
      </c>
      <c r="J42" s="91">
        <v>17.0</v>
      </c>
      <c r="K42" s="91">
        <v>18.0</v>
      </c>
      <c r="L42" s="91">
        <v>15.0</v>
      </c>
      <c r="M42" s="91">
        <v>16.0</v>
      </c>
      <c r="N42" s="91">
        <v>17.0</v>
      </c>
      <c r="O42" s="91">
        <v>18.0</v>
      </c>
      <c r="P42" s="91">
        <v>12.0</v>
      </c>
      <c r="Q42" s="91">
        <v>13.0</v>
      </c>
      <c r="R42" s="91">
        <v>14.0</v>
      </c>
      <c r="S42" s="91">
        <v>15.0</v>
      </c>
      <c r="T42" s="91">
        <v>10.0</v>
      </c>
      <c r="U42" s="91">
        <v>11.0</v>
      </c>
      <c r="V42" s="91">
        <v>12.0</v>
      </c>
      <c r="W42" s="91">
        <v>13.0</v>
      </c>
      <c r="X42" s="91">
        <v>14.0</v>
      </c>
      <c r="Y42" s="91">
        <v>15.0</v>
      </c>
      <c r="Z42" s="91">
        <v>15.0</v>
      </c>
      <c r="AA42" s="91">
        <v>15.0</v>
      </c>
      <c r="AB42" s="91">
        <v>10.0</v>
      </c>
      <c r="AC42" s="91">
        <v>11.0</v>
      </c>
      <c r="AD42" s="89"/>
      <c r="AE42" s="89"/>
    </row>
    <row r="43" ht="12.0" customHeight="1">
      <c r="A43" s="89"/>
      <c r="B43" s="89"/>
      <c r="C43" s="89"/>
      <c r="D43" s="91">
        <v>15.0</v>
      </c>
      <c r="E43" s="91">
        <v>16.0</v>
      </c>
      <c r="F43" s="91">
        <v>16.0</v>
      </c>
      <c r="G43" s="91">
        <v>16.0</v>
      </c>
      <c r="H43" s="91">
        <v>16.0</v>
      </c>
      <c r="I43" s="91">
        <v>15.0</v>
      </c>
      <c r="J43" s="91">
        <v>17.0</v>
      </c>
      <c r="K43" s="91">
        <v>18.0</v>
      </c>
      <c r="L43" s="91">
        <v>15.0</v>
      </c>
      <c r="M43" s="91">
        <v>16.0</v>
      </c>
      <c r="N43" s="91">
        <v>17.0</v>
      </c>
      <c r="O43" s="91">
        <v>18.0</v>
      </c>
      <c r="P43" s="91">
        <v>12.0</v>
      </c>
      <c r="Q43" s="91">
        <v>13.0</v>
      </c>
      <c r="R43" s="91">
        <v>14.0</v>
      </c>
      <c r="S43" s="91">
        <v>15.0</v>
      </c>
      <c r="T43" s="91">
        <v>10.0</v>
      </c>
      <c r="U43" s="91">
        <v>11.0</v>
      </c>
      <c r="V43" s="91">
        <v>12.0</v>
      </c>
      <c r="W43" s="91">
        <v>13.0</v>
      </c>
      <c r="X43" s="91">
        <v>14.0</v>
      </c>
      <c r="Y43" s="91">
        <v>15.0</v>
      </c>
      <c r="Z43" s="91">
        <v>15.0</v>
      </c>
      <c r="AA43" s="91">
        <v>15.0</v>
      </c>
      <c r="AB43" s="91">
        <v>10.0</v>
      </c>
      <c r="AC43" s="89"/>
      <c r="AD43" s="89"/>
      <c r="AE43" s="89"/>
    </row>
    <row r="44" ht="12.0" customHeight="1">
      <c r="A44" s="89"/>
      <c r="B44" s="89"/>
      <c r="C44" s="89"/>
      <c r="D44" s="91">
        <v>15.0</v>
      </c>
      <c r="E44" s="91">
        <v>16.0</v>
      </c>
      <c r="F44" s="91">
        <v>16.0</v>
      </c>
      <c r="G44" s="91">
        <v>16.0</v>
      </c>
      <c r="H44" s="91">
        <v>16.0</v>
      </c>
      <c r="I44" s="91">
        <v>15.0</v>
      </c>
      <c r="J44" s="91">
        <v>17.0</v>
      </c>
      <c r="K44" s="91">
        <v>18.0</v>
      </c>
      <c r="L44" s="91">
        <v>15.0</v>
      </c>
      <c r="M44" s="91">
        <v>16.0</v>
      </c>
      <c r="N44" s="91">
        <v>17.0</v>
      </c>
      <c r="O44" s="91">
        <v>18.0</v>
      </c>
      <c r="P44" s="91">
        <v>12.0</v>
      </c>
      <c r="Q44" s="91">
        <v>13.0</v>
      </c>
      <c r="R44" s="91">
        <v>14.0</v>
      </c>
      <c r="S44" s="91">
        <v>15.0</v>
      </c>
      <c r="T44" s="91">
        <v>10.0</v>
      </c>
      <c r="U44" s="91">
        <v>11.0</v>
      </c>
      <c r="V44" s="91">
        <v>12.0</v>
      </c>
      <c r="W44" s="91">
        <v>13.0</v>
      </c>
      <c r="X44" s="91">
        <v>14.0</v>
      </c>
      <c r="Y44" s="91">
        <v>15.0</v>
      </c>
      <c r="Z44" s="91">
        <v>15.0</v>
      </c>
      <c r="AA44" s="91">
        <v>15.0</v>
      </c>
      <c r="AB44" s="91">
        <v>10.0</v>
      </c>
      <c r="AC44" s="89"/>
      <c r="AD44" s="89"/>
      <c r="AE44" s="89"/>
    </row>
    <row r="45" ht="12.0" customHeight="1">
      <c r="A45" s="89"/>
      <c r="B45" s="89"/>
      <c r="C45" s="89"/>
      <c r="D45" s="89"/>
      <c r="E45" s="89"/>
      <c r="F45" s="91">
        <v>16.0</v>
      </c>
      <c r="G45" s="89"/>
      <c r="H45" s="89"/>
      <c r="I45" s="89"/>
      <c r="J45" s="89"/>
      <c r="K45" s="91">
        <v>18.0</v>
      </c>
      <c r="L45" s="91">
        <v>15.0</v>
      </c>
      <c r="M45" s="91">
        <v>16.0</v>
      </c>
      <c r="N45" s="91">
        <v>17.0</v>
      </c>
      <c r="O45" s="91">
        <v>18.0</v>
      </c>
      <c r="P45" s="91">
        <v>12.0</v>
      </c>
      <c r="Q45" s="91">
        <v>13.0</v>
      </c>
      <c r="R45" s="91">
        <v>14.0</v>
      </c>
      <c r="S45" s="91">
        <v>15.0</v>
      </c>
      <c r="T45" s="91">
        <v>10.0</v>
      </c>
      <c r="U45" s="91">
        <v>11.0</v>
      </c>
      <c r="V45" s="91">
        <v>12.0</v>
      </c>
      <c r="W45" s="91">
        <v>13.0</v>
      </c>
      <c r="X45" s="91">
        <v>14.0</v>
      </c>
      <c r="Y45" s="89"/>
      <c r="Z45" s="111">
        <v>15.0</v>
      </c>
      <c r="AA45" s="89"/>
      <c r="AB45" s="91">
        <v>14.0</v>
      </c>
      <c r="AC45" s="89"/>
      <c r="AD45" s="89"/>
      <c r="AE45" s="89"/>
    </row>
    <row r="46">
      <c r="A46" s="3" t="s">
        <v>169</v>
      </c>
      <c r="B46" s="3" t="s">
        <v>159</v>
      </c>
      <c r="U46" s="97" t="s">
        <v>157</v>
      </c>
    </row>
    <row r="47">
      <c r="A47" s="15" t="s">
        <v>26</v>
      </c>
      <c r="B47" s="112"/>
      <c r="C47" s="68">
        <v>14.0</v>
      </c>
      <c r="AA47" s="53" t="s">
        <v>170</v>
      </c>
    </row>
    <row r="48">
      <c r="A48" s="15" t="s">
        <v>37</v>
      </c>
      <c r="B48" s="112"/>
      <c r="C48" s="68">
        <v>11.0</v>
      </c>
      <c r="AA48" s="113" t="s">
        <v>171</v>
      </c>
    </row>
    <row r="49">
      <c r="A49" s="15" t="s">
        <v>36</v>
      </c>
      <c r="B49" s="114"/>
      <c r="C49" s="43">
        <f>ROUND(IF(C48&lt;10,AVERAGE(C47/(1.0278-0.0278*C48),C47*C48^0.1),AVERAGE(C47*(1+0.0333*C48),C47*C48^0.1)),1)</f>
        <v>18.5</v>
      </c>
      <c r="AA49" s="113" t="s">
        <v>172</v>
      </c>
    </row>
    <row r="51">
      <c r="A51" s="98" t="s">
        <v>139</v>
      </c>
      <c r="B51" s="98"/>
      <c r="C51" s="98">
        <v>8.0</v>
      </c>
      <c r="D51" s="99" t="str">
        <f t="shared" ref="D51:AB51" si="1">IF(D4&gt;0,ROUND(IF(D$4&lt;10,AVERAGE((D$3+$C51)/(1.0278-0.0278*D$4),(D$3+$C51)*D$4^0.1),AVERAGE((D$3+$C51)*(1+0.0333*D$4),(D$3+$C51)*D$4^0.1)),1),"")</f>
        <v/>
      </c>
      <c r="E51" s="99" t="str">
        <f t="shared" si="1"/>
        <v/>
      </c>
      <c r="F51" s="99">
        <f t="shared" si="1"/>
        <v>57.3</v>
      </c>
      <c r="G51" s="99">
        <f t="shared" si="1"/>
        <v>60.3</v>
      </c>
      <c r="H51" s="99">
        <f t="shared" si="1"/>
        <v>63.3</v>
      </c>
      <c r="I51" s="99">
        <f t="shared" si="1"/>
        <v>60.4</v>
      </c>
      <c r="J51" s="99">
        <f t="shared" si="1"/>
        <v>61.8</v>
      </c>
      <c r="K51" s="99">
        <f t="shared" si="1"/>
        <v>63.2</v>
      </c>
      <c r="L51" s="99">
        <f t="shared" si="1"/>
        <v>64.6</v>
      </c>
      <c r="M51" s="99">
        <f t="shared" si="1"/>
        <v>66</v>
      </c>
      <c r="N51" s="99">
        <f t="shared" si="1"/>
        <v>67.5</v>
      </c>
      <c r="O51" s="99">
        <f t="shared" si="1"/>
        <v>68.9</v>
      </c>
      <c r="P51" s="99">
        <f t="shared" si="1"/>
        <v>70.3</v>
      </c>
      <c r="Q51" s="99">
        <f t="shared" si="1"/>
        <v>68.4</v>
      </c>
      <c r="R51" s="99">
        <f t="shared" si="1"/>
        <v>69.7</v>
      </c>
      <c r="S51" s="99">
        <f t="shared" si="1"/>
        <v>71.1</v>
      </c>
      <c r="T51" s="99">
        <f t="shared" si="1"/>
        <v>72.4</v>
      </c>
      <c r="U51" s="99">
        <f t="shared" si="1"/>
        <v>73.7</v>
      </c>
      <c r="V51" s="99">
        <f t="shared" si="1"/>
        <v>75.1</v>
      </c>
      <c r="W51" s="99">
        <f t="shared" si="1"/>
        <v>76.4</v>
      </c>
      <c r="X51" s="99">
        <f t="shared" si="1"/>
        <v>77.8</v>
      </c>
      <c r="Y51" s="99">
        <f t="shared" si="1"/>
        <v>79</v>
      </c>
      <c r="Z51" s="99">
        <f t="shared" si="1"/>
        <v>80.3</v>
      </c>
      <c r="AA51" s="99">
        <f t="shared" si="1"/>
        <v>81.5</v>
      </c>
      <c r="AB51" s="99">
        <f t="shared" si="1"/>
        <v>81.5</v>
      </c>
      <c r="AC51" s="100"/>
      <c r="AD51" s="100"/>
      <c r="AE51" s="100"/>
    </row>
    <row r="52">
      <c r="A52" s="98" t="s">
        <v>153</v>
      </c>
      <c r="B52" s="98"/>
      <c r="C52" s="98">
        <v>4.6</v>
      </c>
      <c r="D52" s="99" t="str">
        <f t="shared" ref="D52:AB52" si="2">IF(D16&gt;0,ROUND(IF(D$16&lt;10,AVERAGE((D$15+$C52)/(1.0278-0.0278*D$16),(D$15+$C52)*D$16^0.1),AVERAGE((D$15+$C52)*(1+0.0333*D$16),(D$15+$C52)*D$16^0.1)),1),"")</f>
        <v/>
      </c>
      <c r="E52" s="99" t="str">
        <f t="shared" si="2"/>
        <v/>
      </c>
      <c r="F52" s="99">
        <f t="shared" si="2"/>
        <v>19.6</v>
      </c>
      <c r="G52" s="99">
        <f t="shared" si="2"/>
        <v>21.2</v>
      </c>
      <c r="H52" s="99">
        <f t="shared" si="2"/>
        <v>21.9</v>
      </c>
      <c r="I52" s="99">
        <f t="shared" si="2"/>
        <v>21.6</v>
      </c>
      <c r="J52" s="99">
        <f t="shared" si="2"/>
        <v>23.3</v>
      </c>
      <c r="K52" s="99">
        <f t="shared" si="2"/>
        <v>24</v>
      </c>
      <c r="L52" s="99">
        <f t="shared" si="2"/>
        <v>24.7</v>
      </c>
      <c r="M52" s="99">
        <f t="shared" si="2"/>
        <v>25.4</v>
      </c>
      <c r="N52" s="99">
        <f t="shared" si="2"/>
        <v>26.1</v>
      </c>
      <c r="O52" s="99">
        <f t="shared" si="2"/>
        <v>26.1</v>
      </c>
      <c r="P52" s="99">
        <f t="shared" si="2"/>
        <v>26.1</v>
      </c>
      <c r="Q52" s="99">
        <f t="shared" si="2"/>
        <v>26.1</v>
      </c>
      <c r="R52" s="99">
        <f t="shared" si="2"/>
        <v>25.6</v>
      </c>
      <c r="S52" s="99">
        <f t="shared" si="2"/>
        <v>26.3</v>
      </c>
      <c r="T52" s="99">
        <f t="shared" si="2"/>
        <v>26.3</v>
      </c>
      <c r="U52" s="99">
        <f t="shared" si="2"/>
        <v>26.3</v>
      </c>
      <c r="V52" s="99">
        <f t="shared" si="2"/>
        <v>26.3</v>
      </c>
      <c r="W52" s="99">
        <f t="shared" si="2"/>
        <v>26.3</v>
      </c>
      <c r="X52" s="99">
        <f t="shared" si="2"/>
        <v>26.3</v>
      </c>
      <c r="Y52" s="99">
        <f t="shared" si="2"/>
        <v>26.3</v>
      </c>
      <c r="Z52" s="99">
        <f t="shared" si="2"/>
        <v>26.3</v>
      </c>
      <c r="AA52" s="99">
        <f t="shared" si="2"/>
        <v>26.7</v>
      </c>
      <c r="AB52" s="99" t="str">
        <f t="shared" si="2"/>
        <v/>
      </c>
      <c r="AC52" s="100"/>
      <c r="AD52" s="100"/>
      <c r="AE52" s="100"/>
    </row>
    <row r="53">
      <c r="A53" s="98" t="s">
        <v>140</v>
      </c>
      <c r="B53" s="98"/>
      <c r="C53" s="98"/>
      <c r="D53" s="99" t="str">
        <f t="shared" ref="D53:AB53" si="3">IF(D26&gt;0,"+","")</f>
        <v/>
      </c>
      <c r="E53" s="99" t="str">
        <f t="shared" si="3"/>
        <v/>
      </c>
      <c r="F53" s="99" t="str">
        <f t="shared" si="3"/>
        <v/>
      </c>
      <c r="G53" s="99" t="str">
        <f t="shared" si="3"/>
        <v/>
      </c>
      <c r="H53" s="99" t="str">
        <f t="shared" si="3"/>
        <v/>
      </c>
      <c r="I53" s="99" t="str">
        <f t="shared" si="3"/>
        <v/>
      </c>
      <c r="J53" s="99" t="str">
        <f t="shared" si="3"/>
        <v/>
      </c>
      <c r="K53" s="99" t="str">
        <f t="shared" si="3"/>
        <v>+</v>
      </c>
      <c r="L53" s="99" t="str">
        <f t="shared" si="3"/>
        <v>+</v>
      </c>
      <c r="M53" s="99" t="str">
        <f t="shared" si="3"/>
        <v>+</v>
      </c>
      <c r="N53" s="99" t="str">
        <f t="shared" si="3"/>
        <v/>
      </c>
      <c r="O53" s="99" t="str">
        <f t="shared" si="3"/>
        <v>+</v>
      </c>
      <c r="P53" s="99" t="str">
        <f t="shared" si="3"/>
        <v>+</v>
      </c>
      <c r="Q53" s="99" t="str">
        <f t="shared" si="3"/>
        <v>+</v>
      </c>
      <c r="R53" s="99" t="str">
        <f t="shared" si="3"/>
        <v>+</v>
      </c>
      <c r="S53" s="99" t="str">
        <f t="shared" si="3"/>
        <v>+</v>
      </c>
      <c r="T53" s="99" t="str">
        <f t="shared" si="3"/>
        <v>+</v>
      </c>
      <c r="U53" s="99" t="str">
        <f t="shared" si="3"/>
        <v>+</v>
      </c>
      <c r="V53" s="99" t="str">
        <f t="shared" si="3"/>
        <v>+</v>
      </c>
      <c r="W53" s="99" t="str">
        <f t="shared" si="3"/>
        <v>+</v>
      </c>
      <c r="X53" s="99" t="str">
        <f t="shared" si="3"/>
        <v>+</v>
      </c>
      <c r="Y53" s="99" t="str">
        <f t="shared" si="3"/>
        <v>+</v>
      </c>
      <c r="Z53" s="99" t="str">
        <f t="shared" si="3"/>
        <v>+</v>
      </c>
      <c r="AA53" s="99" t="str">
        <f t="shared" si="3"/>
        <v>+</v>
      </c>
      <c r="AB53" s="99" t="str">
        <f t="shared" si="3"/>
        <v>+</v>
      </c>
      <c r="AC53" s="100"/>
      <c r="AD53" s="100"/>
      <c r="AE53" s="100"/>
    </row>
    <row r="54">
      <c r="A54" s="98" t="s">
        <v>49</v>
      </c>
      <c r="B54" s="98"/>
      <c r="C54" s="98">
        <v>8.0</v>
      </c>
      <c r="D54" s="101">
        <f t="shared" ref="D54:AB54" si="4">IF(D30&gt;0,ROUND(IF(D$30&lt;10,AVERAGE((D$29+$C54)/(1.0278-0.0278*D$30),(D$29+$C54)*D$30^0.1),AVERAGE((D$29+$C54)*(1+0.0333*D$30),(D$29+$C54)*D$30^0.1)),1),"")</f>
        <v>36.3</v>
      </c>
      <c r="E54" s="101">
        <f t="shared" si="4"/>
        <v>37.6</v>
      </c>
      <c r="F54" s="101">
        <f t="shared" si="4"/>
        <v>38.9</v>
      </c>
      <c r="G54" s="101">
        <f t="shared" si="4"/>
        <v>40.2</v>
      </c>
      <c r="H54" s="101">
        <f t="shared" si="4"/>
        <v>41.5</v>
      </c>
      <c r="I54" s="101">
        <f t="shared" si="4"/>
        <v>42.8</v>
      </c>
      <c r="J54" s="101">
        <f t="shared" si="4"/>
        <v>44.1</v>
      </c>
      <c r="K54" s="101">
        <f t="shared" si="4"/>
        <v>45.4</v>
      </c>
      <c r="L54" s="101">
        <f t="shared" si="4"/>
        <v>46.7</v>
      </c>
      <c r="M54" s="101">
        <f t="shared" si="4"/>
        <v>48</v>
      </c>
      <c r="N54" s="101">
        <f t="shared" si="4"/>
        <v>49.2</v>
      </c>
      <c r="O54" s="101">
        <f t="shared" si="4"/>
        <v>50.1</v>
      </c>
      <c r="P54" s="101">
        <f t="shared" si="4"/>
        <v>51</v>
      </c>
      <c r="Q54" s="101">
        <f t="shared" si="4"/>
        <v>51.8</v>
      </c>
      <c r="R54" s="101">
        <f t="shared" si="4"/>
        <v>52.6</v>
      </c>
      <c r="S54" s="101">
        <f t="shared" si="4"/>
        <v>59</v>
      </c>
      <c r="T54" s="101">
        <f t="shared" si="4"/>
        <v>57.7</v>
      </c>
      <c r="U54" s="102">
        <f t="shared" si="4"/>
        <v>59</v>
      </c>
      <c r="V54" s="101" t="str">
        <f t="shared" si="4"/>
        <v/>
      </c>
      <c r="W54" s="101">
        <f t="shared" si="4"/>
        <v>51</v>
      </c>
      <c r="X54" s="101">
        <f t="shared" si="4"/>
        <v>50.5</v>
      </c>
      <c r="Y54" s="101">
        <f t="shared" si="4"/>
        <v>52.3</v>
      </c>
      <c r="Z54" s="101" t="str">
        <f t="shared" si="4"/>
        <v/>
      </c>
      <c r="AA54" s="101">
        <f t="shared" si="4"/>
        <v>51.9</v>
      </c>
      <c r="AB54" s="101">
        <f t="shared" si="4"/>
        <v>53.2</v>
      </c>
      <c r="AC54" s="100"/>
      <c r="AD54" s="100"/>
      <c r="AE54" s="100"/>
    </row>
    <row r="55">
      <c r="A55" s="98" t="s">
        <v>154</v>
      </c>
      <c r="B55" s="103"/>
      <c r="C55" s="103"/>
      <c r="D55" s="99">
        <f t="shared" ref="D55:AB55" si="5">IF(D34&gt;0,ROUND(IF(D$34&lt;10,AVERAGE(D$33/(1.0278-0.0278*D$34),D$33*D$34^0.1),AVERAGE(D$33*(1+0.0333*D$34),D$33*D$34^0.1)),2),"")</f>
        <v>6.48</v>
      </c>
      <c r="E55" s="99">
        <f t="shared" si="5"/>
        <v>6.59</v>
      </c>
      <c r="F55" s="99">
        <f t="shared" si="5"/>
        <v>6.7</v>
      </c>
      <c r="G55" s="99">
        <f t="shared" si="5"/>
        <v>6.81</v>
      </c>
      <c r="H55" s="99">
        <f t="shared" si="5"/>
        <v>6.92</v>
      </c>
      <c r="I55" s="99">
        <f t="shared" si="5"/>
        <v>7.03</v>
      </c>
      <c r="J55" s="99">
        <f t="shared" si="5"/>
        <v>7.13</v>
      </c>
      <c r="K55" s="99">
        <f t="shared" si="5"/>
        <v>7.23</v>
      </c>
      <c r="L55" s="99">
        <f t="shared" si="5"/>
        <v>7.34</v>
      </c>
      <c r="M55" s="99">
        <f t="shared" si="5"/>
        <v>7.44</v>
      </c>
      <c r="N55" s="99">
        <f t="shared" si="5"/>
        <v>7.54</v>
      </c>
      <c r="O55" s="99">
        <f t="shared" si="5"/>
        <v>7.37</v>
      </c>
      <c r="P55" s="99">
        <f t="shared" si="5"/>
        <v>7.49</v>
      </c>
      <c r="Q55" s="99">
        <f t="shared" si="5"/>
        <v>7.61</v>
      </c>
      <c r="R55" s="99">
        <f t="shared" si="5"/>
        <v>7.73</v>
      </c>
      <c r="S55" s="99">
        <f t="shared" si="5"/>
        <v>7.84</v>
      </c>
      <c r="T55" s="99">
        <f t="shared" si="5"/>
        <v>8.05</v>
      </c>
      <c r="U55" s="99">
        <f t="shared" si="5"/>
        <v>8.18</v>
      </c>
      <c r="V55" s="99">
        <f t="shared" si="5"/>
        <v>8.3</v>
      </c>
      <c r="W55" s="99">
        <f t="shared" si="5"/>
        <v>8.43</v>
      </c>
      <c r="X55" s="99">
        <f t="shared" si="5"/>
        <v>8.68</v>
      </c>
      <c r="Y55" s="99">
        <f t="shared" si="5"/>
        <v>8.72</v>
      </c>
      <c r="Z55" s="99">
        <f t="shared" si="5"/>
        <v>8.86</v>
      </c>
      <c r="AA55" s="99">
        <f t="shared" si="5"/>
        <v>9</v>
      </c>
      <c r="AB55" s="99">
        <f t="shared" si="5"/>
        <v>9.13</v>
      </c>
      <c r="AC55" s="100"/>
      <c r="AD55" s="100"/>
      <c r="AE55" s="100"/>
    </row>
    <row r="56">
      <c r="A56" s="98" t="s">
        <v>155</v>
      </c>
      <c r="B56" s="103"/>
      <c r="C56" s="103"/>
      <c r="D56" s="99">
        <f t="shared" ref="D56:AB56" si="6">IF(D38&gt;0,ROUND(IF(D$38&lt;10,AVERAGE(D$37/(1.0278-0.0278*D$38),D$37*D$38^0.1),AVERAGE(D$37*(1+0.0333*D$38),D$37*D$38^0.1)),2),"")</f>
        <v>7.03</v>
      </c>
      <c r="E56" s="99">
        <f t="shared" si="6"/>
        <v>7.13</v>
      </c>
      <c r="F56" s="99">
        <f t="shared" si="6"/>
        <v>7.13</v>
      </c>
      <c r="G56" s="99">
        <f t="shared" si="6"/>
        <v>7.13</v>
      </c>
      <c r="H56" s="99">
        <f t="shared" si="6"/>
        <v>7.23</v>
      </c>
      <c r="I56" s="99">
        <f t="shared" si="6"/>
        <v>7.03</v>
      </c>
      <c r="J56" s="99">
        <f t="shared" si="6"/>
        <v>7.23</v>
      </c>
      <c r="K56" s="99">
        <f t="shared" si="6"/>
        <v>7.23</v>
      </c>
      <c r="L56" s="99">
        <f t="shared" si="6"/>
        <v>7.34</v>
      </c>
      <c r="M56" s="99">
        <f t="shared" si="6"/>
        <v>7.34</v>
      </c>
      <c r="N56" s="99">
        <f t="shared" si="6"/>
        <v>7.34</v>
      </c>
      <c r="O56" s="99">
        <f t="shared" si="6"/>
        <v>7.78</v>
      </c>
      <c r="P56" s="99">
        <f t="shared" si="6"/>
        <v>7.91</v>
      </c>
      <c r="Q56" s="99">
        <f t="shared" si="6"/>
        <v>8.05</v>
      </c>
      <c r="R56" s="99">
        <f t="shared" si="6"/>
        <v>8.18</v>
      </c>
      <c r="S56" s="99">
        <f t="shared" si="6"/>
        <v>8.18</v>
      </c>
      <c r="T56" s="99">
        <f t="shared" si="6"/>
        <v>8.3</v>
      </c>
      <c r="U56" s="99">
        <f t="shared" si="6"/>
        <v>8.3</v>
      </c>
      <c r="V56" s="99">
        <f t="shared" si="6"/>
        <v>8.3</v>
      </c>
      <c r="W56" s="99">
        <f t="shared" si="6"/>
        <v>8.43</v>
      </c>
      <c r="X56" s="99">
        <f t="shared" si="6"/>
        <v>8.43</v>
      </c>
      <c r="Y56" s="99">
        <f t="shared" si="6"/>
        <v>8.42</v>
      </c>
      <c r="Z56" s="99">
        <f t="shared" si="6"/>
        <v>8.57</v>
      </c>
      <c r="AA56" s="99">
        <f t="shared" si="6"/>
        <v>8.57</v>
      </c>
      <c r="AB56" s="99">
        <f t="shared" si="6"/>
        <v>8.72</v>
      </c>
      <c r="AC56" s="100"/>
      <c r="AD56" s="100"/>
      <c r="AE56" s="100"/>
    </row>
    <row r="57">
      <c r="A57" s="98" t="s">
        <v>156</v>
      </c>
      <c r="B57" s="103"/>
      <c r="C57" s="103"/>
      <c r="D57" s="99">
        <f t="shared" ref="D57:AB57" si="7">IF(D42&gt;0,ROUND(IF(D$42&lt;10,AVERAGE(D$41/(1.0278-0.0278*D$42),D$41*D$42^0.1),AVERAGE(D$41*(1+0.0333*D$42),D$41*D$42^0.1)),2),"")</f>
        <v>14.05</v>
      </c>
      <c r="E57" s="99">
        <f t="shared" si="7"/>
        <v>14.26</v>
      </c>
      <c r="F57" s="99">
        <f t="shared" si="7"/>
        <v>14.26</v>
      </c>
      <c r="G57" s="99">
        <f t="shared" si="7"/>
        <v>14.26</v>
      </c>
      <c r="H57" s="99">
        <f t="shared" si="7"/>
        <v>14.26</v>
      </c>
      <c r="I57" s="99">
        <f t="shared" si="7"/>
        <v>14.05</v>
      </c>
      <c r="J57" s="99">
        <f t="shared" si="7"/>
        <v>14.47</v>
      </c>
      <c r="K57" s="99">
        <f t="shared" si="7"/>
        <v>14.67</v>
      </c>
      <c r="L57" s="99">
        <f t="shared" si="7"/>
        <v>15.46</v>
      </c>
      <c r="M57" s="99">
        <f t="shared" si="7"/>
        <v>15.69</v>
      </c>
      <c r="N57" s="99">
        <f t="shared" si="7"/>
        <v>15.91</v>
      </c>
      <c r="O57" s="99">
        <f t="shared" si="7"/>
        <v>16.14</v>
      </c>
      <c r="P57" s="99">
        <f t="shared" si="7"/>
        <v>16.09</v>
      </c>
      <c r="Q57" s="99">
        <f t="shared" si="7"/>
        <v>16.35</v>
      </c>
      <c r="R57" s="99">
        <f t="shared" si="7"/>
        <v>16.61</v>
      </c>
      <c r="S57" s="99">
        <f t="shared" si="7"/>
        <v>16.86</v>
      </c>
      <c r="T57" s="99">
        <f t="shared" si="7"/>
        <v>16.85</v>
      </c>
      <c r="U57" s="99">
        <f t="shared" si="7"/>
        <v>17.14</v>
      </c>
      <c r="V57" s="99">
        <f t="shared" si="7"/>
        <v>17.43</v>
      </c>
      <c r="W57" s="99">
        <f t="shared" si="7"/>
        <v>17.71</v>
      </c>
      <c r="X57" s="99">
        <f t="shared" si="7"/>
        <v>17.99</v>
      </c>
      <c r="Y57" s="99">
        <f t="shared" si="7"/>
        <v>18.27</v>
      </c>
      <c r="Z57" s="99">
        <f t="shared" si="7"/>
        <v>18.27</v>
      </c>
      <c r="AA57" s="99">
        <f t="shared" si="7"/>
        <v>18.27</v>
      </c>
      <c r="AB57" s="99">
        <f t="shared" si="7"/>
        <v>19.44</v>
      </c>
      <c r="AC57" s="100"/>
      <c r="AD57" s="100"/>
      <c r="AE57" s="10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7.63"/>
    <col customWidth="1" min="3" max="3" width="4.25"/>
    <col customWidth="1" min="4" max="11" width="5.13"/>
    <col customWidth="1" min="12" max="13" width="7.13"/>
    <col customWidth="1" min="14" max="14" width="5.13"/>
    <col customWidth="1" min="15" max="17" width="7.13"/>
    <col customWidth="1" min="18" max="18" width="5.13"/>
  </cols>
  <sheetData>
    <row r="1" ht="12.0" customHeight="1">
      <c r="A1" s="3" t="s">
        <v>173</v>
      </c>
      <c r="B1" s="115" t="s">
        <v>174</v>
      </c>
      <c r="C1" s="116" t="s">
        <v>175</v>
      </c>
      <c r="D1" s="117">
        <v>45623.0</v>
      </c>
      <c r="E1" s="117">
        <v>45625.0</v>
      </c>
      <c r="F1" s="117">
        <v>45627.0</v>
      </c>
      <c r="G1" s="117">
        <v>45629.0</v>
      </c>
      <c r="H1" s="117">
        <v>45631.0</v>
      </c>
      <c r="I1" s="117">
        <v>45633.0</v>
      </c>
      <c r="J1" s="117">
        <v>45635.0</v>
      </c>
      <c r="K1" s="117">
        <v>45637.0</v>
      </c>
      <c r="L1" s="117">
        <v>45640.0</v>
      </c>
      <c r="M1" s="109" t="s">
        <v>159</v>
      </c>
      <c r="N1" s="117"/>
      <c r="O1" s="117"/>
      <c r="P1" s="117"/>
      <c r="Q1" s="117"/>
      <c r="R1" s="117"/>
      <c r="S1" s="117"/>
      <c r="T1" s="117"/>
      <c r="U1" s="117"/>
      <c r="V1" s="117"/>
      <c r="W1" s="117"/>
      <c r="Y1" s="91" t="s">
        <v>160</v>
      </c>
      <c r="Z1" s="89"/>
      <c r="AA1" s="89"/>
      <c r="AB1" s="89"/>
    </row>
    <row r="2" ht="12.0" customHeight="1">
      <c r="A2" s="89"/>
      <c r="B2" s="118" t="s">
        <v>176</v>
      </c>
      <c r="C2" s="119" t="s">
        <v>177</v>
      </c>
      <c r="D2" s="110">
        <v>63.9</v>
      </c>
      <c r="E2" s="110">
        <v>63.7</v>
      </c>
      <c r="F2" s="110">
        <v>64.5</v>
      </c>
      <c r="G2" s="110">
        <v>64.9</v>
      </c>
      <c r="H2" s="110">
        <v>64.0</v>
      </c>
      <c r="I2" s="110">
        <v>64.8</v>
      </c>
      <c r="J2" s="110">
        <v>65.2</v>
      </c>
      <c r="K2" s="110">
        <v>64.4</v>
      </c>
      <c r="L2" s="110">
        <v>64.8</v>
      </c>
      <c r="M2" s="110"/>
      <c r="N2" s="110"/>
      <c r="O2" s="110"/>
      <c r="P2" s="110"/>
      <c r="Q2" s="110"/>
      <c r="R2" s="110"/>
      <c r="S2" s="110"/>
      <c r="T2" s="110"/>
      <c r="U2" s="110"/>
      <c r="V2" s="110"/>
      <c r="W2" s="110"/>
      <c r="X2" s="120"/>
      <c r="Y2" s="89"/>
      <c r="Z2" s="89"/>
      <c r="AA2" s="89"/>
      <c r="AB2" s="89"/>
    </row>
    <row r="3" ht="12.0" customHeight="1">
      <c r="A3" s="91"/>
      <c r="B3" s="96" t="s">
        <v>49</v>
      </c>
      <c r="C3" s="121"/>
      <c r="D3" s="122">
        <v>56.5</v>
      </c>
      <c r="E3" s="123">
        <v>56.5</v>
      </c>
      <c r="F3" s="122">
        <v>56.5</v>
      </c>
      <c r="G3" s="124">
        <v>58.0</v>
      </c>
      <c r="H3" s="125">
        <v>58.0</v>
      </c>
      <c r="I3" s="124">
        <v>58.0</v>
      </c>
      <c r="J3" s="123">
        <v>60.0</v>
      </c>
      <c r="K3" s="122">
        <v>58.0</v>
      </c>
      <c r="L3" s="122">
        <v>60.0</v>
      </c>
      <c r="M3" s="91"/>
      <c r="N3" s="91"/>
      <c r="O3" s="91"/>
      <c r="P3" s="91"/>
      <c r="Q3" s="91"/>
      <c r="R3" s="91"/>
      <c r="S3" s="91"/>
      <c r="T3" s="91"/>
      <c r="U3" s="91"/>
      <c r="V3" s="91"/>
      <c r="W3" s="91"/>
      <c r="X3" s="91"/>
      <c r="Y3" s="89"/>
      <c r="Z3" s="89"/>
      <c r="AA3" s="89"/>
      <c r="AB3" s="89"/>
    </row>
    <row r="4" ht="12.0" customHeight="1">
      <c r="A4" s="91"/>
      <c r="B4" s="126"/>
      <c r="C4" s="127"/>
      <c r="D4" s="128">
        <v>3.0</v>
      </c>
      <c r="E4" s="129">
        <v>4.0</v>
      </c>
      <c r="F4" s="128">
        <v>3.0</v>
      </c>
      <c r="G4" s="128">
        <v>5.0</v>
      </c>
      <c r="H4" s="129">
        <v>3.0</v>
      </c>
      <c r="I4" s="128">
        <v>6.0</v>
      </c>
      <c r="J4" s="129">
        <v>3.0</v>
      </c>
      <c r="K4" s="128">
        <v>6.0</v>
      </c>
      <c r="L4" s="128">
        <v>3.0</v>
      </c>
      <c r="M4" s="91"/>
      <c r="N4" s="91"/>
      <c r="O4" s="91"/>
      <c r="P4" s="91"/>
      <c r="Q4" s="91"/>
      <c r="R4" s="91"/>
      <c r="S4" s="91"/>
      <c r="T4" s="91"/>
      <c r="U4" s="91"/>
      <c r="V4" s="91"/>
      <c r="W4" s="91"/>
      <c r="X4" s="91"/>
    </row>
    <row r="5" ht="12.0" customHeight="1">
      <c r="A5" s="89"/>
      <c r="B5" s="96" t="s">
        <v>49</v>
      </c>
      <c r="C5" s="127"/>
      <c r="D5" s="122">
        <v>56.5</v>
      </c>
      <c r="E5" s="123">
        <v>56.5</v>
      </c>
      <c r="F5" s="122">
        <v>56.5</v>
      </c>
      <c r="G5" s="128">
        <v>57.5</v>
      </c>
      <c r="H5" s="125">
        <v>58.0</v>
      </c>
      <c r="I5" s="128">
        <v>57.5</v>
      </c>
      <c r="J5" s="129">
        <v>60.0</v>
      </c>
      <c r="K5" s="122">
        <v>58.0</v>
      </c>
      <c r="L5" s="122">
        <v>60.0</v>
      </c>
      <c r="M5" s="91"/>
      <c r="N5" s="91"/>
      <c r="O5" s="91"/>
      <c r="P5" s="91"/>
      <c r="Q5" s="91"/>
      <c r="R5" s="91"/>
      <c r="S5" s="91"/>
      <c r="T5" s="91"/>
      <c r="U5" s="91"/>
      <c r="V5" s="91"/>
      <c r="W5" s="91"/>
      <c r="X5" s="91"/>
    </row>
    <row r="6" ht="12.0" customHeight="1">
      <c r="A6" s="89"/>
      <c r="B6" s="126"/>
      <c r="C6" s="127"/>
      <c r="D6" s="128">
        <v>3.0</v>
      </c>
      <c r="E6" s="129">
        <v>4.0</v>
      </c>
      <c r="F6" s="128">
        <v>3.0</v>
      </c>
      <c r="G6" s="128">
        <v>5.0</v>
      </c>
      <c r="H6" s="129">
        <v>3.0</v>
      </c>
      <c r="I6" s="128">
        <v>6.0</v>
      </c>
      <c r="J6" s="129">
        <v>3.0</v>
      </c>
      <c r="K6" s="128">
        <v>6.0</v>
      </c>
      <c r="L6" s="128">
        <v>3.0</v>
      </c>
      <c r="M6" s="91"/>
      <c r="N6" s="91"/>
      <c r="O6" s="91"/>
      <c r="P6" s="91"/>
      <c r="Q6" s="91"/>
      <c r="R6" s="91"/>
      <c r="S6" s="91"/>
      <c r="T6" s="91"/>
      <c r="U6" s="91"/>
      <c r="V6" s="91"/>
      <c r="W6" s="91"/>
      <c r="X6" s="91"/>
    </row>
    <row r="7" ht="12.0" customHeight="1">
      <c r="A7" s="91"/>
      <c r="B7" s="96" t="s">
        <v>49</v>
      </c>
      <c r="C7" s="127"/>
      <c r="D7" s="122">
        <v>56.5</v>
      </c>
      <c r="E7" s="123">
        <v>56.5</v>
      </c>
      <c r="F7" s="122">
        <v>56.5</v>
      </c>
      <c r="G7" s="128">
        <v>57.0</v>
      </c>
      <c r="H7" s="125">
        <v>58.0</v>
      </c>
      <c r="I7" s="128">
        <v>57.0</v>
      </c>
      <c r="J7" s="129">
        <v>60.0</v>
      </c>
      <c r="K7" s="122">
        <v>58.0</v>
      </c>
      <c r="L7" s="122">
        <v>60.0</v>
      </c>
      <c r="M7" s="91"/>
      <c r="N7" s="91"/>
      <c r="O7" s="91"/>
      <c r="P7" s="91"/>
      <c r="Q7" s="91"/>
      <c r="R7" s="91"/>
      <c r="S7" s="91"/>
      <c r="T7" s="91"/>
      <c r="U7" s="3"/>
      <c r="V7" s="3"/>
      <c r="W7" s="3"/>
      <c r="X7" s="3"/>
      <c r="Y7" s="89"/>
      <c r="Z7" s="89"/>
      <c r="AA7" s="89"/>
      <c r="AB7" s="89"/>
    </row>
    <row r="8" ht="12.0" customHeight="1">
      <c r="A8" s="91"/>
      <c r="B8" s="96"/>
      <c r="C8" s="127"/>
      <c r="D8" s="128">
        <v>3.0</v>
      </c>
      <c r="E8" s="129">
        <v>4.0</v>
      </c>
      <c r="F8" s="128">
        <v>3.0</v>
      </c>
      <c r="G8" s="128">
        <v>5.0</v>
      </c>
      <c r="H8" s="129">
        <v>3.0</v>
      </c>
      <c r="I8" s="128">
        <v>6.0</v>
      </c>
      <c r="J8" s="129">
        <v>3.0</v>
      </c>
      <c r="K8" s="128">
        <v>6.0</v>
      </c>
      <c r="L8" s="128">
        <v>3.0</v>
      </c>
      <c r="M8" s="91"/>
      <c r="N8" s="91"/>
      <c r="O8" s="91"/>
      <c r="P8" s="91"/>
      <c r="Q8" s="91"/>
      <c r="R8" s="91"/>
      <c r="S8" s="91"/>
      <c r="T8" s="91"/>
      <c r="U8" s="3"/>
      <c r="V8" s="3"/>
      <c r="W8" s="3"/>
      <c r="X8" s="3"/>
      <c r="Y8" s="89"/>
      <c r="Z8" s="89"/>
      <c r="AA8" s="89"/>
      <c r="AB8" s="89"/>
    </row>
    <row r="9" ht="12.0" customHeight="1">
      <c r="A9" s="91"/>
      <c r="B9" s="96" t="s">
        <v>49</v>
      </c>
      <c r="C9" s="127"/>
      <c r="D9" s="122">
        <v>56.5</v>
      </c>
      <c r="E9" s="123">
        <v>56.5</v>
      </c>
      <c r="F9" s="122">
        <v>56.5</v>
      </c>
      <c r="G9" s="128">
        <v>56.5</v>
      </c>
      <c r="H9" s="125">
        <v>58.0</v>
      </c>
      <c r="I9" s="128">
        <v>56.5</v>
      </c>
      <c r="J9" s="129">
        <v>60.0</v>
      </c>
      <c r="K9" s="122">
        <v>58.0</v>
      </c>
      <c r="L9" s="122">
        <v>60.0</v>
      </c>
      <c r="M9" s="91"/>
      <c r="N9" s="91"/>
      <c r="O9" s="91"/>
      <c r="P9" s="91"/>
      <c r="Q9" s="91"/>
      <c r="R9" s="91"/>
      <c r="S9" s="91"/>
      <c r="T9" s="91"/>
      <c r="U9" s="3"/>
      <c r="V9" s="3"/>
      <c r="W9" s="3"/>
      <c r="X9" s="3"/>
      <c r="Y9" s="89"/>
      <c r="Z9" s="89"/>
      <c r="AA9" s="89"/>
      <c r="AB9" s="89"/>
    </row>
    <row r="10" ht="12.0" customHeight="1">
      <c r="A10" s="91"/>
      <c r="B10" s="96"/>
      <c r="C10" s="127"/>
      <c r="D10" s="128">
        <v>3.0</v>
      </c>
      <c r="E10" s="129">
        <v>4.0</v>
      </c>
      <c r="F10" s="128">
        <v>3.0</v>
      </c>
      <c r="G10" s="128">
        <v>5.0</v>
      </c>
      <c r="H10" s="129">
        <v>3.0</v>
      </c>
      <c r="I10" s="128">
        <v>6.0</v>
      </c>
      <c r="J10" s="129">
        <v>3.0</v>
      </c>
      <c r="K10" s="128">
        <v>6.0</v>
      </c>
      <c r="L10" s="128">
        <v>3.0</v>
      </c>
      <c r="M10" s="91"/>
      <c r="N10" s="91"/>
      <c r="O10" s="91"/>
      <c r="P10" s="91"/>
      <c r="Q10" s="91"/>
      <c r="R10" s="91"/>
      <c r="S10" s="91"/>
      <c r="T10" s="91"/>
      <c r="U10" s="3"/>
      <c r="V10" s="3"/>
      <c r="W10" s="3"/>
      <c r="X10" s="3"/>
      <c r="Y10" s="89"/>
      <c r="Z10" s="89"/>
      <c r="AA10" s="89"/>
      <c r="AB10" s="89"/>
    </row>
    <row r="11" ht="12.0" customHeight="1">
      <c r="A11" s="91"/>
      <c r="B11" s="96" t="s">
        <v>49</v>
      </c>
      <c r="C11" s="127"/>
      <c r="D11" s="122">
        <v>56.5</v>
      </c>
      <c r="E11" s="123">
        <v>56.5</v>
      </c>
      <c r="F11" s="122">
        <v>56.5</v>
      </c>
      <c r="G11" s="128">
        <v>56.0</v>
      </c>
      <c r="H11" s="125">
        <v>58.0</v>
      </c>
      <c r="I11" s="128">
        <v>56.0</v>
      </c>
      <c r="J11" s="129">
        <v>60.0</v>
      </c>
      <c r="K11" s="122">
        <v>58.0</v>
      </c>
      <c r="L11" s="122">
        <v>60.0</v>
      </c>
      <c r="M11" s="91"/>
      <c r="N11" s="91"/>
      <c r="O11" s="91"/>
      <c r="P11" s="91"/>
      <c r="Q11" s="91"/>
      <c r="R11" s="91"/>
      <c r="S11" s="91"/>
      <c r="T11" s="91"/>
      <c r="U11" s="3"/>
      <c r="V11" s="3"/>
      <c r="W11" s="3"/>
      <c r="X11" s="3"/>
      <c r="Y11" s="89"/>
      <c r="Z11" s="89"/>
      <c r="AA11" s="89"/>
      <c r="AB11" s="89"/>
    </row>
    <row r="12" ht="12.0" customHeight="1">
      <c r="A12" s="91"/>
      <c r="B12" s="96"/>
      <c r="C12" s="127"/>
      <c r="D12" s="128">
        <v>3.0</v>
      </c>
      <c r="E12" s="129">
        <v>4.0</v>
      </c>
      <c r="F12" s="128">
        <v>3.0</v>
      </c>
      <c r="G12" s="128">
        <v>5.0</v>
      </c>
      <c r="H12" s="129">
        <v>3.0</v>
      </c>
      <c r="I12" s="128">
        <v>6.0</v>
      </c>
      <c r="J12" s="129">
        <v>3.0</v>
      </c>
      <c r="K12" s="128">
        <v>6.0</v>
      </c>
      <c r="L12" s="128">
        <v>3.0</v>
      </c>
      <c r="M12" s="91"/>
      <c r="N12" s="91"/>
      <c r="O12" s="91"/>
      <c r="P12" s="91"/>
      <c r="Q12" s="91"/>
      <c r="R12" s="91"/>
      <c r="S12" s="91"/>
      <c r="T12" s="91"/>
      <c r="U12" s="3"/>
      <c r="V12" s="3"/>
      <c r="W12" s="3"/>
      <c r="X12" s="3"/>
      <c r="Y12" s="89"/>
      <c r="Z12" s="89"/>
      <c r="AA12" s="89"/>
      <c r="AB12" s="89"/>
    </row>
    <row r="13" ht="12.0" customHeight="1">
      <c r="A13" s="91"/>
      <c r="B13" s="96" t="s">
        <v>49</v>
      </c>
      <c r="C13" s="127"/>
      <c r="D13" s="122">
        <v>56.5</v>
      </c>
      <c r="E13" s="123">
        <v>56.5</v>
      </c>
      <c r="F13" s="122">
        <v>56.5</v>
      </c>
      <c r="G13" s="128">
        <v>55.5</v>
      </c>
      <c r="H13" s="125">
        <v>58.0</v>
      </c>
      <c r="I13" s="128">
        <v>55.5</v>
      </c>
      <c r="J13" s="129">
        <v>60.0</v>
      </c>
      <c r="K13" s="122">
        <v>58.0</v>
      </c>
      <c r="L13" s="122">
        <v>60.0</v>
      </c>
      <c r="M13" s="91"/>
      <c r="N13" s="91"/>
      <c r="O13" s="91"/>
      <c r="P13" s="91"/>
      <c r="Q13" s="91"/>
      <c r="R13" s="91"/>
      <c r="S13" s="91"/>
      <c r="T13" s="91"/>
      <c r="U13" s="91"/>
      <c r="V13" s="91"/>
      <c r="W13" s="91"/>
      <c r="X13" s="91"/>
      <c r="Y13" s="89"/>
      <c r="Z13" s="89"/>
      <c r="AA13" s="89"/>
      <c r="AB13" s="89"/>
    </row>
    <row r="14" ht="12.0" customHeight="1">
      <c r="A14" s="89"/>
      <c r="B14" s="126"/>
      <c r="C14" s="127"/>
      <c r="D14" s="128">
        <v>3.0</v>
      </c>
      <c r="E14" s="129">
        <v>4.0</v>
      </c>
      <c r="F14" s="128">
        <v>3.0</v>
      </c>
      <c r="G14" s="128">
        <v>5.0</v>
      </c>
      <c r="H14" s="129">
        <v>3.0</v>
      </c>
      <c r="I14" s="128">
        <v>6.0</v>
      </c>
      <c r="J14" s="129">
        <v>3.0</v>
      </c>
      <c r="K14" s="128">
        <v>6.0</v>
      </c>
      <c r="L14" s="128">
        <v>3.0</v>
      </c>
      <c r="M14" s="91"/>
      <c r="N14" s="91"/>
      <c r="O14" s="91"/>
      <c r="P14" s="91"/>
      <c r="Q14" s="91"/>
      <c r="R14" s="91"/>
      <c r="S14" s="91"/>
      <c r="T14" s="91"/>
      <c r="U14" s="91"/>
      <c r="V14" s="91"/>
      <c r="W14" s="91"/>
      <c r="X14" s="91"/>
      <c r="Y14" s="89"/>
      <c r="Z14" s="89"/>
      <c r="AA14" s="89"/>
      <c r="AB14" s="89"/>
    </row>
    <row r="15" ht="12.0" customHeight="1">
      <c r="A15" s="89"/>
      <c r="B15" s="96" t="s">
        <v>178</v>
      </c>
      <c r="C15" s="128"/>
      <c r="D15" s="128">
        <v>43.0</v>
      </c>
      <c r="E15" s="127"/>
      <c r="F15" s="128">
        <v>43.0</v>
      </c>
      <c r="G15" s="128">
        <v>44.5</v>
      </c>
      <c r="H15" s="127"/>
      <c r="I15" s="129">
        <v>45.0</v>
      </c>
      <c r="J15" s="129">
        <v>47.0</v>
      </c>
      <c r="K15" s="127"/>
      <c r="L15" s="127"/>
      <c r="M15" s="91"/>
      <c r="N15" s="91"/>
      <c r="O15" s="91"/>
      <c r="P15" s="91"/>
      <c r="Q15" s="91"/>
      <c r="R15" s="91"/>
      <c r="S15" s="91"/>
      <c r="T15" s="91"/>
      <c r="U15" s="91"/>
      <c r="V15" s="91"/>
      <c r="W15" s="91"/>
      <c r="X15" s="89"/>
      <c r="Y15" s="89"/>
      <c r="Z15" s="89"/>
      <c r="AA15" s="89"/>
      <c r="AB15" s="89"/>
    </row>
    <row r="16" ht="12.0" customHeight="1">
      <c r="A16" s="89"/>
      <c r="B16" s="126"/>
      <c r="C16" s="127"/>
      <c r="D16" s="128">
        <v>8.0</v>
      </c>
      <c r="E16" s="127"/>
      <c r="F16" s="128">
        <v>8.0</v>
      </c>
      <c r="G16" s="128">
        <v>8.0</v>
      </c>
      <c r="H16" s="127"/>
      <c r="I16" s="129">
        <v>8.0</v>
      </c>
      <c r="J16" s="129">
        <v>6.0</v>
      </c>
      <c r="K16" s="127"/>
      <c r="L16" s="127"/>
      <c r="M16" s="91"/>
      <c r="N16" s="91"/>
      <c r="O16" s="91"/>
      <c r="P16" s="91"/>
      <c r="Q16" s="91"/>
      <c r="R16" s="91"/>
      <c r="S16" s="91"/>
      <c r="T16" s="91"/>
      <c r="U16" s="91"/>
      <c r="V16" s="91"/>
      <c r="W16" s="91"/>
      <c r="X16" s="89"/>
      <c r="Y16" s="89"/>
      <c r="Z16" s="89"/>
      <c r="AA16" s="89"/>
      <c r="AB16" s="89"/>
    </row>
    <row r="17" ht="12.0" customHeight="1">
      <c r="A17" s="91"/>
      <c r="B17" s="96" t="s">
        <v>178</v>
      </c>
      <c r="C17" s="127"/>
      <c r="D17" s="128">
        <v>43.0</v>
      </c>
      <c r="E17" s="127"/>
      <c r="F17" s="128">
        <v>43.0</v>
      </c>
      <c r="G17" s="128">
        <v>44.5</v>
      </c>
      <c r="H17" s="127"/>
      <c r="I17" s="129">
        <v>45.0</v>
      </c>
      <c r="J17" s="129">
        <v>47.0</v>
      </c>
      <c r="K17" s="127"/>
      <c r="L17" s="127"/>
      <c r="M17" s="91"/>
      <c r="N17" s="89"/>
      <c r="O17" s="91"/>
      <c r="P17" s="91"/>
      <c r="Q17" s="91"/>
      <c r="R17" s="91"/>
      <c r="S17" s="91"/>
      <c r="T17" s="91"/>
      <c r="U17" s="91"/>
      <c r="V17" s="91"/>
      <c r="W17" s="91"/>
      <c r="X17" s="91"/>
      <c r="Y17" s="89"/>
      <c r="Z17" s="89"/>
      <c r="AA17" s="89"/>
      <c r="AB17" s="89"/>
    </row>
    <row r="18" ht="12.0" customHeight="1">
      <c r="A18" s="91"/>
      <c r="B18" s="96"/>
      <c r="C18" s="127"/>
      <c r="D18" s="128">
        <v>8.0</v>
      </c>
      <c r="E18" s="127"/>
      <c r="F18" s="128">
        <v>8.0</v>
      </c>
      <c r="G18" s="128">
        <v>8.0</v>
      </c>
      <c r="H18" s="127"/>
      <c r="I18" s="129">
        <v>8.0</v>
      </c>
      <c r="J18" s="129">
        <v>6.0</v>
      </c>
      <c r="K18" s="127"/>
      <c r="L18" s="127"/>
      <c r="M18" s="91"/>
      <c r="N18" s="89"/>
      <c r="O18" s="91"/>
      <c r="P18" s="91"/>
      <c r="Q18" s="91"/>
      <c r="R18" s="91"/>
      <c r="S18" s="91"/>
      <c r="T18" s="91"/>
      <c r="U18" s="91"/>
      <c r="V18" s="91"/>
      <c r="W18" s="91"/>
      <c r="X18" s="91"/>
      <c r="Y18" s="89"/>
      <c r="Z18" s="89"/>
      <c r="AA18" s="89"/>
      <c r="AB18" s="89"/>
    </row>
    <row r="19" ht="12.0" customHeight="1">
      <c r="A19" s="91"/>
      <c r="B19" s="96" t="s">
        <v>178</v>
      </c>
      <c r="C19" s="127"/>
      <c r="D19" s="128">
        <v>43.0</v>
      </c>
      <c r="E19" s="127"/>
      <c r="F19" s="128">
        <v>43.0</v>
      </c>
      <c r="G19" s="128">
        <v>44.5</v>
      </c>
      <c r="H19" s="127"/>
      <c r="I19" s="129">
        <v>45.0</v>
      </c>
      <c r="J19" s="129">
        <v>47.0</v>
      </c>
      <c r="K19" s="127"/>
      <c r="L19" s="127"/>
      <c r="M19" s="91"/>
      <c r="N19" s="89"/>
      <c r="O19" s="91"/>
      <c r="P19" s="91"/>
      <c r="Q19" s="91"/>
      <c r="R19" s="91"/>
      <c r="S19" s="91"/>
      <c r="T19" s="91"/>
      <c r="U19" s="91"/>
      <c r="V19" s="91"/>
      <c r="W19" s="91"/>
      <c r="X19" s="91"/>
      <c r="Y19" s="89"/>
      <c r="Z19" s="89"/>
      <c r="AA19" s="89"/>
      <c r="AB19" s="89"/>
    </row>
    <row r="20" ht="12.0" customHeight="1">
      <c r="A20" s="91"/>
      <c r="B20" s="96"/>
      <c r="C20" s="127"/>
      <c r="D20" s="128">
        <v>8.0</v>
      </c>
      <c r="E20" s="127"/>
      <c r="F20" s="128">
        <v>8.0</v>
      </c>
      <c r="G20" s="128">
        <v>8.0</v>
      </c>
      <c r="H20" s="127"/>
      <c r="I20" s="129">
        <v>8.0</v>
      </c>
      <c r="J20" s="129">
        <v>6.0</v>
      </c>
      <c r="K20" s="127"/>
      <c r="L20" s="127"/>
      <c r="M20" s="91"/>
      <c r="N20" s="89"/>
      <c r="O20" s="91"/>
      <c r="P20" s="91"/>
      <c r="Q20" s="91"/>
      <c r="R20" s="91"/>
      <c r="S20" s="91"/>
      <c r="T20" s="91"/>
      <c r="U20" s="91"/>
      <c r="V20" s="91"/>
      <c r="W20" s="91"/>
      <c r="X20" s="91"/>
      <c r="Y20" s="89"/>
      <c r="Z20" s="89"/>
      <c r="AA20" s="89"/>
      <c r="AB20" s="89"/>
    </row>
    <row r="21" ht="12.0" customHeight="1">
      <c r="A21" s="91"/>
      <c r="B21" s="96" t="s">
        <v>178</v>
      </c>
      <c r="C21" s="127"/>
      <c r="D21" s="128">
        <v>43.0</v>
      </c>
      <c r="E21" s="127"/>
      <c r="F21" s="128">
        <v>43.0</v>
      </c>
      <c r="G21" s="128">
        <v>44.5</v>
      </c>
      <c r="H21" s="127"/>
      <c r="I21" s="129">
        <v>45.0</v>
      </c>
      <c r="J21" s="129">
        <v>47.0</v>
      </c>
      <c r="K21" s="127"/>
      <c r="L21" s="127"/>
      <c r="M21" s="91"/>
      <c r="N21" s="89"/>
      <c r="O21" s="91"/>
      <c r="P21" s="91"/>
      <c r="Q21" s="91"/>
      <c r="R21" s="91"/>
      <c r="S21" s="91"/>
      <c r="T21" s="91"/>
      <c r="U21" s="91"/>
      <c r="V21" s="91"/>
      <c r="W21" s="91"/>
      <c r="X21" s="91"/>
      <c r="Y21" s="89"/>
      <c r="Z21" s="89"/>
      <c r="AA21" s="89"/>
      <c r="AB21" s="89"/>
    </row>
    <row r="22" ht="12.0" customHeight="1">
      <c r="A22" s="91"/>
      <c r="B22" s="96"/>
      <c r="C22" s="127"/>
      <c r="D22" s="128">
        <v>8.0</v>
      </c>
      <c r="E22" s="127"/>
      <c r="F22" s="128">
        <v>8.0</v>
      </c>
      <c r="G22" s="128">
        <v>8.0</v>
      </c>
      <c r="H22" s="127"/>
      <c r="I22" s="129">
        <v>8.0</v>
      </c>
      <c r="J22" s="129">
        <v>6.0</v>
      </c>
      <c r="K22" s="127"/>
      <c r="L22" s="127"/>
      <c r="M22" s="91"/>
      <c r="N22" s="89"/>
      <c r="O22" s="91"/>
      <c r="P22" s="91"/>
      <c r="Q22" s="91"/>
      <c r="R22" s="91"/>
      <c r="S22" s="91"/>
      <c r="T22" s="91"/>
      <c r="U22" s="91"/>
      <c r="V22" s="91"/>
      <c r="W22" s="91"/>
      <c r="X22" s="91"/>
      <c r="Y22" s="89"/>
      <c r="Z22" s="89"/>
      <c r="AA22" s="89"/>
      <c r="AB22" s="89"/>
    </row>
    <row r="23" ht="12.0" customHeight="1">
      <c r="A23" s="91"/>
      <c r="B23" s="96" t="s">
        <v>64</v>
      </c>
      <c r="C23" s="128"/>
      <c r="D23" s="127"/>
      <c r="E23" s="128">
        <v>31.0</v>
      </c>
      <c r="F23" s="127"/>
      <c r="G23" s="127"/>
      <c r="H23" s="128">
        <v>33.0</v>
      </c>
      <c r="I23" s="127"/>
      <c r="J23" s="127"/>
      <c r="K23" s="128">
        <v>34.5</v>
      </c>
      <c r="L23" s="127"/>
      <c r="M23" s="91"/>
      <c r="N23" s="89"/>
      <c r="O23" s="91"/>
      <c r="P23" s="91"/>
      <c r="Q23" s="91"/>
      <c r="R23" s="91"/>
      <c r="S23" s="91"/>
      <c r="T23" s="91"/>
      <c r="U23" s="91"/>
      <c r="V23" s="91"/>
      <c r="W23" s="91"/>
      <c r="X23" s="91"/>
      <c r="Y23" s="89"/>
      <c r="Z23" s="89"/>
      <c r="AA23" s="89"/>
      <c r="AB23" s="89"/>
    </row>
    <row r="24" ht="12.0" customHeight="1">
      <c r="A24" s="91"/>
      <c r="B24" s="96"/>
      <c r="C24" s="127"/>
      <c r="D24" s="127"/>
      <c r="E24" s="128">
        <v>8.0</v>
      </c>
      <c r="F24" s="127"/>
      <c r="G24" s="127"/>
      <c r="H24" s="128">
        <v>8.0</v>
      </c>
      <c r="I24" s="127"/>
      <c r="J24" s="127"/>
      <c r="K24" s="128">
        <v>6.0</v>
      </c>
      <c r="L24" s="127"/>
      <c r="M24" s="91"/>
      <c r="N24" s="89"/>
      <c r="O24" s="91"/>
      <c r="P24" s="91"/>
      <c r="Q24" s="91"/>
      <c r="R24" s="91"/>
      <c r="S24" s="91"/>
      <c r="T24" s="91"/>
      <c r="U24" s="91"/>
      <c r="V24" s="91"/>
      <c r="W24" s="91"/>
      <c r="X24" s="89"/>
      <c r="Y24" s="89"/>
      <c r="Z24" s="89"/>
      <c r="AA24" s="89"/>
      <c r="AB24" s="89"/>
    </row>
    <row r="25" ht="12.0" customHeight="1">
      <c r="A25" s="91"/>
      <c r="B25" s="96" t="s">
        <v>64</v>
      </c>
      <c r="C25" s="127"/>
      <c r="D25" s="127"/>
      <c r="E25" s="128">
        <v>31.0</v>
      </c>
      <c r="F25" s="127"/>
      <c r="G25" s="127"/>
      <c r="H25" s="128">
        <v>32.5</v>
      </c>
      <c r="I25" s="127"/>
      <c r="J25" s="127"/>
      <c r="K25" s="128">
        <v>34.5</v>
      </c>
      <c r="L25" s="127"/>
      <c r="M25" s="91"/>
      <c r="N25" s="89"/>
      <c r="O25" s="91"/>
      <c r="P25" s="91"/>
      <c r="Q25" s="91"/>
      <c r="R25" s="91"/>
      <c r="S25" s="91"/>
      <c r="T25" s="91"/>
      <c r="U25" s="91"/>
      <c r="V25" s="91"/>
      <c r="W25" s="91"/>
      <c r="X25" s="89"/>
      <c r="Y25" s="89"/>
      <c r="Z25" s="89"/>
      <c r="AA25" s="89"/>
      <c r="AB25" s="89"/>
    </row>
    <row r="26" ht="12.0" customHeight="1">
      <c r="A26" s="91"/>
      <c r="B26" s="96"/>
      <c r="C26" s="127"/>
      <c r="D26" s="127"/>
      <c r="E26" s="128">
        <v>8.0</v>
      </c>
      <c r="F26" s="127"/>
      <c r="G26" s="127"/>
      <c r="H26" s="128">
        <v>8.0</v>
      </c>
      <c r="I26" s="127"/>
      <c r="J26" s="127"/>
      <c r="K26" s="128">
        <v>6.0</v>
      </c>
      <c r="L26" s="127"/>
      <c r="M26" s="91"/>
      <c r="N26" s="89"/>
      <c r="O26" s="91"/>
      <c r="P26" s="91"/>
      <c r="Q26" s="91"/>
      <c r="R26" s="91"/>
      <c r="S26" s="91"/>
      <c r="T26" s="91"/>
      <c r="U26" s="91"/>
      <c r="V26" s="91"/>
      <c r="W26" s="91"/>
      <c r="X26" s="89"/>
      <c r="Y26" s="89"/>
      <c r="Z26" s="89"/>
      <c r="AA26" s="89"/>
      <c r="AB26" s="89"/>
    </row>
    <row r="27" ht="12.0" customHeight="1">
      <c r="A27" s="91"/>
      <c r="B27" s="96" t="s">
        <v>64</v>
      </c>
      <c r="C27" s="127"/>
      <c r="D27" s="127"/>
      <c r="E27" s="128">
        <v>31.0</v>
      </c>
      <c r="F27" s="127"/>
      <c r="G27" s="127"/>
      <c r="H27" s="128">
        <v>32.0</v>
      </c>
      <c r="I27" s="127"/>
      <c r="J27" s="127"/>
      <c r="K27" s="128">
        <v>34.5</v>
      </c>
      <c r="L27" s="127"/>
      <c r="M27" s="91"/>
      <c r="N27" s="91"/>
      <c r="O27" s="91"/>
      <c r="P27" s="91"/>
      <c r="Q27" s="91"/>
      <c r="R27" s="91"/>
      <c r="S27" s="91"/>
      <c r="T27" s="91"/>
      <c r="U27" s="91"/>
      <c r="V27" s="91"/>
      <c r="W27" s="91"/>
      <c r="X27" s="91"/>
      <c r="Y27" s="91">
        <v>31.0</v>
      </c>
      <c r="Z27" s="89"/>
      <c r="AA27" s="89"/>
      <c r="AB27" s="89"/>
    </row>
    <row r="28" ht="12.0" customHeight="1">
      <c r="A28" s="89"/>
      <c r="B28" s="126"/>
      <c r="C28" s="127"/>
      <c r="D28" s="127"/>
      <c r="E28" s="128">
        <v>8.0</v>
      </c>
      <c r="F28" s="127"/>
      <c r="G28" s="127"/>
      <c r="H28" s="128">
        <v>8.0</v>
      </c>
      <c r="I28" s="127"/>
      <c r="J28" s="127"/>
      <c r="K28" s="128">
        <v>6.0</v>
      </c>
      <c r="L28" s="127"/>
      <c r="M28" s="91"/>
      <c r="N28" s="91"/>
      <c r="O28" s="91"/>
      <c r="P28" s="91"/>
      <c r="Q28" s="91"/>
      <c r="R28" s="91"/>
      <c r="S28" s="91"/>
      <c r="T28" s="91"/>
      <c r="U28" s="91"/>
      <c r="V28" s="91"/>
      <c r="W28" s="91"/>
      <c r="X28" s="91"/>
      <c r="Y28" s="91">
        <v>12.0</v>
      </c>
      <c r="Z28" s="89"/>
      <c r="AA28" s="89"/>
      <c r="AB28" s="89"/>
    </row>
    <row r="29" ht="12.0" customHeight="1">
      <c r="A29" s="89"/>
      <c r="B29" s="96" t="s">
        <v>64</v>
      </c>
      <c r="C29" s="2"/>
      <c r="D29" s="2"/>
      <c r="E29" s="128">
        <v>31.0</v>
      </c>
      <c r="F29" s="127"/>
      <c r="G29" s="2"/>
      <c r="H29" s="128">
        <v>31.5</v>
      </c>
      <c r="I29" s="2"/>
      <c r="J29" s="2"/>
      <c r="K29" s="128">
        <v>34.5</v>
      </c>
      <c r="L29" s="127"/>
      <c r="M29" s="91"/>
      <c r="N29" s="91"/>
      <c r="O29" s="91"/>
      <c r="P29" s="91"/>
      <c r="Q29" s="91"/>
      <c r="R29" s="91"/>
      <c r="S29" s="91"/>
      <c r="T29" s="91"/>
      <c r="U29" s="91"/>
      <c r="V29" s="89"/>
      <c r="W29" s="91"/>
      <c r="X29" s="89"/>
      <c r="Y29" s="89"/>
      <c r="Z29" s="89"/>
      <c r="AA29" s="89"/>
      <c r="AB29" s="89"/>
    </row>
    <row r="30" ht="12.0" customHeight="1">
      <c r="A30" s="89"/>
      <c r="B30" s="126"/>
      <c r="C30" s="2"/>
      <c r="D30" s="2"/>
      <c r="E30" s="128">
        <v>8.0</v>
      </c>
      <c r="F30" s="2"/>
      <c r="G30" s="2"/>
      <c r="H30" s="128">
        <v>8.0</v>
      </c>
      <c r="I30" s="2"/>
      <c r="J30" s="2"/>
      <c r="K30" s="128">
        <v>6.0</v>
      </c>
      <c r="L30" s="127"/>
      <c r="M30" s="91"/>
      <c r="N30" s="91"/>
      <c r="O30" s="91"/>
      <c r="P30" s="91"/>
      <c r="Q30" s="91"/>
      <c r="R30" s="91"/>
      <c r="S30" s="91"/>
      <c r="T30" s="91"/>
      <c r="U30" s="91"/>
      <c r="V30" s="89"/>
      <c r="W30" s="91"/>
      <c r="X30" s="89"/>
      <c r="Y30" s="89"/>
      <c r="Z30" s="89"/>
      <c r="AA30" s="89"/>
      <c r="AB30" s="89"/>
    </row>
    <row r="31" ht="12.0" customHeight="1">
      <c r="A31" s="91"/>
      <c r="B31" s="96" t="s">
        <v>179</v>
      </c>
      <c r="C31" s="124"/>
      <c r="D31" s="124">
        <v>10.0</v>
      </c>
      <c r="E31" s="2"/>
      <c r="F31" s="124">
        <v>10.0</v>
      </c>
      <c r="G31" s="124">
        <v>10.5</v>
      </c>
      <c r="H31" s="2"/>
      <c r="I31" s="124">
        <v>10.5</v>
      </c>
      <c r="J31" s="124">
        <v>12.0</v>
      </c>
      <c r="K31" s="2"/>
      <c r="L31" s="127"/>
      <c r="M31" s="91"/>
      <c r="N31" s="91"/>
      <c r="O31" s="91"/>
      <c r="P31" s="91"/>
      <c r="Q31" s="91"/>
      <c r="R31" s="91"/>
      <c r="S31" s="91"/>
      <c r="T31" s="91"/>
      <c r="U31" s="91"/>
      <c r="V31" s="91"/>
      <c r="W31" s="91"/>
      <c r="X31" s="91"/>
      <c r="Y31" s="89"/>
      <c r="Z31" s="89"/>
      <c r="AA31" s="89"/>
      <c r="AB31" s="89"/>
    </row>
    <row r="32" ht="12.0" customHeight="1">
      <c r="A32" s="89"/>
      <c r="B32" s="126"/>
      <c r="C32" s="2"/>
      <c r="D32" s="124">
        <v>10.0</v>
      </c>
      <c r="E32" s="2"/>
      <c r="F32" s="124">
        <v>10.0</v>
      </c>
      <c r="G32" s="124">
        <v>10.0</v>
      </c>
      <c r="H32" s="2"/>
      <c r="I32" s="124">
        <v>10.0</v>
      </c>
      <c r="J32" s="124">
        <v>10.0</v>
      </c>
      <c r="K32" s="2"/>
      <c r="L32" s="127"/>
      <c r="M32" s="91"/>
      <c r="N32" s="91"/>
      <c r="O32" s="91"/>
      <c r="P32" s="91"/>
      <c r="Q32" s="91"/>
      <c r="R32" s="91"/>
      <c r="S32" s="91"/>
      <c r="T32" s="91"/>
      <c r="U32" s="91"/>
      <c r="V32" s="91"/>
      <c r="W32" s="91"/>
      <c r="X32" s="91"/>
      <c r="Y32" s="89"/>
      <c r="Z32" s="89"/>
      <c r="AA32" s="89"/>
      <c r="AB32" s="89"/>
    </row>
    <row r="33" ht="12.0" customHeight="1">
      <c r="A33" s="89"/>
      <c r="B33" s="96" t="s">
        <v>179</v>
      </c>
      <c r="C33" s="2"/>
      <c r="D33" s="124">
        <v>10.0</v>
      </c>
      <c r="E33" s="2"/>
      <c r="F33" s="124">
        <v>10.0</v>
      </c>
      <c r="G33" s="124">
        <v>10.5</v>
      </c>
      <c r="H33" s="2"/>
      <c r="I33" s="124">
        <v>10.5</v>
      </c>
      <c r="J33" s="124">
        <v>12.0</v>
      </c>
      <c r="K33" s="2"/>
      <c r="L33" s="127"/>
      <c r="M33" s="91"/>
      <c r="N33" s="91"/>
      <c r="O33" s="91"/>
      <c r="P33" s="91"/>
      <c r="Q33" s="91"/>
      <c r="R33" s="91"/>
      <c r="S33" s="91"/>
      <c r="T33" s="91"/>
      <c r="U33" s="91"/>
      <c r="V33" s="91"/>
      <c r="W33" s="91"/>
      <c r="X33" s="89"/>
      <c r="Y33" s="89"/>
      <c r="Z33" s="89"/>
      <c r="AA33" s="89"/>
      <c r="AB33" s="89"/>
    </row>
    <row r="34" ht="12.0" customHeight="1">
      <c r="A34" s="89"/>
      <c r="B34" s="126"/>
      <c r="C34" s="2"/>
      <c r="D34" s="124">
        <v>10.0</v>
      </c>
      <c r="E34" s="2"/>
      <c r="F34" s="124">
        <v>10.0</v>
      </c>
      <c r="G34" s="124">
        <v>10.0</v>
      </c>
      <c r="H34" s="2"/>
      <c r="I34" s="124">
        <v>10.0</v>
      </c>
      <c r="J34" s="124">
        <v>10.0</v>
      </c>
      <c r="K34" s="2"/>
      <c r="L34" s="127"/>
      <c r="M34" s="91"/>
      <c r="N34" s="91"/>
      <c r="O34" s="91"/>
      <c r="P34" s="91"/>
      <c r="Q34" s="91"/>
      <c r="R34" s="91"/>
      <c r="S34" s="91"/>
      <c r="T34" s="91"/>
      <c r="U34" s="91"/>
      <c r="V34" s="91"/>
      <c r="W34" s="91"/>
      <c r="X34" s="89"/>
      <c r="Y34" s="89"/>
      <c r="Z34" s="89"/>
      <c r="AA34" s="89"/>
      <c r="AB34" s="89"/>
    </row>
    <row r="35" ht="12.0" customHeight="1">
      <c r="A35" s="91"/>
      <c r="B35" s="96" t="s">
        <v>179</v>
      </c>
      <c r="C35" s="127"/>
      <c r="D35" s="124">
        <v>10.0</v>
      </c>
      <c r="E35" s="127"/>
      <c r="F35" s="124">
        <v>10.0</v>
      </c>
      <c r="G35" s="124">
        <v>10.5</v>
      </c>
      <c r="H35" s="127"/>
      <c r="I35" s="124">
        <v>10.5</v>
      </c>
      <c r="J35" s="124">
        <v>12.0</v>
      </c>
      <c r="K35" s="127"/>
      <c r="L35" s="127"/>
      <c r="M35" s="91"/>
      <c r="N35" s="91"/>
      <c r="O35" s="91"/>
      <c r="P35" s="91"/>
      <c r="Q35" s="91"/>
      <c r="R35" s="91"/>
      <c r="S35" s="91"/>
      <c r="T35" s="91"/>
      <c r="U35" s="91"/>
      <c r="V35" s="91"/>
      <c r="W35" s="91"/>
      <c r="X35" s="91"/>
      <c r="Y35" s="89"/>
      <c r="Z35" s="89"/>
      <c r="AA35" s="89"/>
      <c r="AB35" s="89"/>
    </row>
    <row r="36" ht="12.0" customHeight="1">
      <c r="A36" s="89"/>
      <c r="B36" s="126"/>
      <c r="C36" s="127"/>
      <c r="D36" s="124">
        <v>10.0</v>
      </c>
      <c r="E36" s="127"/>
      <c r="F36" s="124">
        <v>10.0</v>
      </c>
      <c r="G36" s="124">
        <v>10.0</v>
      </c>
      <c r="H36" s="127"/>
      <c r="I36" s="124">
        <v>10.0</v>
      </c>
      <c r="J36" s="124">
        <v>10.0</v>
      </c>
      <c r="K36" s="127"/>
      <c r="L36" s="127"/>
      <c r="M36" s="91"/>
      <c r="N36" s="91"/>
      <c r="O36" s="91"/>
      <c r="P36" s="91"/>
      <c r="Q36" s="91"/>
      <c r="R36" s="91"/>
      <c r="S36" s="91"/>
      <c r="T36" s="91"/>
      <c r="U36" s="91"/>
      <c r="V36" s="91"/>
      <c r="W36" s="91"/>
      <c r="X36" s="91"/>
      <c r="Y36" s="89"/>
      <c r="Z36" s="89"/>
      <c r="AA36" s="89"/>
      <c r="AB36" s="89"/>
    </row>
    <row r="37" ht="12.0" customHeight="1">
      <c r="A37" s="89"/>
      <c r="B37" s="96" t="s">
        <v>163</v>
      </c>
      <c r="C37" s="128"/>
      <c r="D37" s="128">
        <v>22.6</v>
      </c>
      <c r="E37" s="127"/>
      <c r="F37" s="128">
        <v>22.6</v>
      </c>
      <c r="G37" s="127"/>
      <c r="H37" s="128"/>
      <c r="I37" s="127"/>
      <c r="J37" s="127"/>
      <c r="K37" s="127"/>
      <c r="L37" s="127"/>
      <c r="M37" s="91"/>
      <c r="N37" s="91"/>
      <c r="O37" s="91"/>
      <c r="P37" s="91"/>
      <c r="Q37" s="91"/>
      <c r="R37" s="91"/>
      <c r="S37" s="91"/>
      <c r="T37" s="91"/>
      <c r="U37" s="91"/>
      <c r="V37" s="91"/>
      <c r="W37" s="91"/>
      <c r="X37" s="89"/>
      <c r="Y37" s="89"/>
      <c r="Z37" s="89"/>
      <c r="AA37" s="89"/>
      <c r="AB37" s="89"/>
    </row>
    <row r="38" ht="12.0" customHeight="1">
      <c r="A38" s="89"/>
      <c r="B38" s="126"/>
      <c r="C38" s="127"/>
      <c r="D38" s="128">
        <v>15.0</v>
      </c>
      <c r="E38" s="127"/>
      <c r="F38" s="128">
        <v>15.0</v>
      </c>
      <c r="G38" s="127"/>
      <c r="H38" s="128"/>
      <c r="I38" s="127"/>
      <c r="J38" s="127"/>
      <c r="K38" s="127"/>
      <c r="L38" s="127"/>
      <c r="M38" s="91"/>
      <c r="N38" s="91"/>
      <c r="O38" s="91"/>
      <c r="P38" s="91"/>
      <c r="Q38" s="91"/>
      <c r="R38" s="91"/>
      <c r="S38" s="91"/>
      <c r="T38" s="91"/>
      <c r="U38" s="91"/>
      <c r="V38" s="91"/>
      <c r="W38" s="91"/>
      <c r="X38" s="89"/>
      <c r="Y38" s="89"/>
      <c r="Z38" s="89"/>
      <c r="AA38" s="89"/>
      <c r="AB38" s="89"/>
    </row>
    <row r="39" ht="12.0" customHeight="1">
      <c r="A39" s="91"/>
      <c r="B39" s="96" t="s">
        <v>163</v>
      </c>
      <c r="C39" s="127"/>
      <c r="D39" s="128">
        <v>22.6</v>
      </c>
      <c r="E39" s="127"/>
      <c r="F39" s="128">
        <v>22.6</v>
      </c>
      <c r="G39" s="127"/>
      <c r="H39" s="128"/>
      <c r="I39" s="127"/>
      <c r="J39" s="127"/>
      <c r="K39" s="127"/>
      <c r="L39" s="127"/>
      <c r="M39" s="91"/>
      <c r="N39" s="91"/>
      <c r="O39" s="91"/>
      <c r="P39" s="91"/>
      <c r="Q39" s="91"/>
      <c r="R39" s="91"/>
      <c r="S39" s="91"/>
      <c r="T39" s="91"/>
      <c r="U39" s="91"/>
      <c r="V39" s="91"/>
      <c r="W39" s="91"/>
      <c r="X39" s="91"/>
      <c r="Y39" s="89"/>
      <c r="Z39" s="89"/>
      <c r="AA39" s="89"/>
      <c r="AB39" s="89"/>
    </row>
    <row r="40" ht="12.0" customHeight="1">
      <c r="A40" s="89"/>
      <c r="B40" s="126"/>
      <c r="C40" s="127"/>
      <c r="D40" s="128">
        <v>15.0</v>
      </c>
      <c r="E40" s="127"/>
      <c r="F40" s="128">
        <v>15.0</v>
      </c>
      <c r="G40" s="127"/>
      <c r="H40" s="128"/>
      <c r="I40" s="127"/>
      <c r="J40" s="127"/>
      <c r="K40" s="127"/>
      <c r="L40" s="127"/>
      <c r="M40" s="91"/>
      <c r="N40" s="91"/>
      <c r="O40" s="91"/>
      <c r="P40" s="91"/>
      <c r="Q40" s="91"/>
      <c r="R40" s="91"/>
      <c r="S40" s="91"/>
      <c r="T40" s="91"/>
      <c r="U40" s="91"/>
      <c r="V40" s="91"/>
      <c r="W40" s="91"/>
      <c r="X40" s="91"/>
      <c r="Y40" s="89"/>
      <c r="Z40" s="89"/>
      <c r="AA40" s="89"/>
      <c r="AB40" s="89"/>
    </row>
    <row r="41" ht="12.0" customHeight="1">
      <c r="A41" s="89"/>
      <c r="B41" s="96" t="s">
        <v>163</v>
      </c>
      <c r="C41" s="127"/>
      <c r="D41" s="128">
        <v>22.6</v>
      </c>
      <c r="E41" s="127"/>
      <c r="F41" s="128">
        <v>22.6</v>
      </c>
      <c r="G41" s="127"/>
      <c r="H41" s="128"/>
      <c r="I41" s="127"/>
      <c r="J41" s="127"/>
      <c r="K41" s="127"/>
      <c r="L41" s="127"/>
      <c r="M41" s="91"/>
      <c r="N41" s="91"/>
      <c r="O41" s="91"/>
      <c r="P41" s="91"/>
      <c r="Q41" s="91"/>
      <c r="R41" s="91"/>
      <c r="S41" s="91"/>
      <c r="T41" s="91"/>
      <c r="U41" s="91"/>
      <c r="V41" s="91"/>
      <c r="W41" s="91"/>
      <c r="X41" s="89"/>
      <c r="Y41" s="89"/>
      <c r="Z41" s="89"/>
      <c r="AA41" s="89"/>
      <c r="AB41" s="89"/>
    </row>
    <row r="42" ht="12.0" customHeight="1">
      <c r="A42" s="89"/>
      <c r="B42" s="126"/>
      <c r="C42" s="127"/>
      <c r="D42" s="128">
        <v>15.0</v>
      </c>
      <c r="E42" s="127"/>
      <c r="F42" s="128">
        <v>15.0</v>
      </c>
      <c r="G42" s="127"/>
      <c r="H42" s="128"/>
      <c r="I42" s="127"/>
      <c r="J42" s="127"/>
      <c r="K42" s="127"/>
      <c r="L42" s="127"/>
      <c r="M42" s="91"/>
      <c r="N42" s="91"/>
      <c r="O42" s="91"/>
      <c r="P42" s="91"/>
      <c r="Q42" s="91"/>
      <c r="R42" s="91"/>
      <c r="S42" s="91"/>
      <c r="T42" s="91"/>
      <c r="U42" s="91"/>
      <c r="V42" s="91"/>
      <c r="W42" s="91"/>
      <c r="X42" s="89"/>
      <c r="Y42" s="89"/>
      <c r="Z42" s="89"/>
      <c r="AA42" s="89"/>
      <c r="AB42" s="89"/>
    </row>
    <row r="43" ht="12.0" customHeight="1">
      <c r="A43" s="89"/>
      <c r="B43" s="96" t="s">
        <v>168</v>
      </c>
      <c r="C43" s="128"/>
      <c r="D43" s="128">
        <v>2.5</v>
      </c>
      <c r="E43" s="127"/>
      <c r="F43" s="128">
        <v>3.0</v>
      </c>
      <c r="G43" s="128">
        <v>3.5</v>
      </c>
      <c r="H43" s="127"/>
      <c r="I43" s="129">
        <v>3.5</v>
      </c>
      <c r="J43" s="129">
        <v>3.5</v>
      </c>
      <c r="K43" s="127"/>
      <c r="L43" s="127"/>
      <c r="M43" s="91"/>
      <c r="N43" s="91"/>
      <c r="O43" s="91"/>
      <c r="P43" s="91"/>
      <c r="Q43" s="91"/>
      <c r="R43" s="91"/>
      <c r="S43" s="91"/>
      <c r="T43" s="91"/>
      <c r="U43" s="91"/>
      <c r="V43" s="91"/>
      <c r="W43" s="91"/>
      <c r="X43" s="89"/>
      <c r="Y43" s="89"/>
      <c r="Z43" s="89"/>
      <c r="AA43" s="89"/>
      <c r="AB43" s="89"/>
    </row>
    <row r="44">
      <c r="B44" s="130"/>
      <c r="C44" s="127"/>
      <c r="D44" s="128">
        <v>15.0</v>
      </c>
      <c r="E44" s="127"/>
      <c r="F44" s="128">
        <v>15.0</v>
      </c>
      <c r="G44" s="128">
        <v>15.0</v>
      </c>
      <c r="H44" s="127"/>
      <c r="I44" s="129">
        <v>15.0</v>
      </c>
      <c r="J44" s="129">
        <v>15.0</v>
      </c>
      <c r="K44" s="127"/>
      <c r="L44" s="127"/>
      <c r="U44" s="3"/>
    </row>
    <row r="45">
      <c r="B45" s="96" t="s">
        <v>168</v>
      </c>
      <c r="C45" s="127"/>
      <c r="D45" s="128">
        <v>2.5</v>
      </c>
      <c r="E45" s="127"/>
      <c r="F45" s="128">
        <v>3.0</v>
      </c>
      <c r="G45" s="128">
        <v>3.5</v>
      </c>
      <c r="H45" s="127"/>
      <c r="I45" s="129">
        <v>3.5</v>
      </c>
      <c r="J45" s="129">
        <v>3.5</v>
      </c>
      <c r="K45" s="127"/>
      <c r="L45" s="127"/>
    </row>
    <row r="46">
      <c r="B46" s="131"/>
      <c r="C46" s="127"/>
      <c r="D46" s="128">
        <v>15.0</v>
      </c>
      <c r="E46" s="127"/>
      <c r="F46" s="128">
        <v>15.0</v>
      </c>
      <c r="G46" s="128">
        <v>15.0</v>
      </c>
      <c r="H46" s="127"/>
      <c r="I46" s="129">
        <v>15.0</v>
      </c>
      <c r="J46" s="129">
        <v>15.0</v>
      </c>
      <c r="K46" s="127"/>
      <c r="L46" s="127"/>
    </row>
    <row r="47">
      <c r="B47" s="96" t="s">
        <v>168</v>
      </c>
      <c r="C47" s="127"/>
      <c r="D47" s="128">
        <v>2.5</v>
      </c>
      <c r="E47" s="127"/>
      <c r="F47" s="128">
        <v>3.0</v>
      </c>
      <c r="G47" s="128">
        <v>3.5</v>
      </c>
      <c r="H47" s="127"/>
      <c r="I47" s="129">
        <v>3.5</v>
      </c>
      <c r="J47" s="129">
        <v>3.5</v>
      </c>
      <c r="K47" s="127"/>
      <c r="L47" s="127"/>
    </row>
    <row r="48">
      <c r="B48" s="130"/>
      <c r="C48" s="127"/>
      <c r="D48" s="128">
        <v>15.0</v>
      </c>
      <c r="E48" s="127"/>
      <c r="F48" s="128">
        <v>15.0</v>
      </c>
      <c r="G48" s="128">
        <v>15.0</v>
      </c>
      <c r="H48" s="127"/>
      <c r="I48" s="129">
        <v>15.0</v>
      </c>
      <c r="J48" s="129">
        <v>15.0</v>
      </c>
      <c r="K48" s="127"/>
      <c r="L48" s="127"/>
    </row>
    <row r="49">
      <c r="A49" s="132"/>
      <c r="B49" s="133" t="s">
        <v>180</v>
      </c>
      <c r="C49" s="128"/>
      <c r="D49" s="127"/>
      <c r="E49" s="128">
        <v>52.0</v>
      </c>
      <c r="F49" s="127"/>
      <c r="H49" s="128">
        <v>53.0</v>
      </c>
      <c r="I49" s="127"/>
      <c r="J49" s="127"/>
      <c r="K49" s="127"/>
      <c r="L49" s="127"/>
      <c r="M49" s="134"/>
      <c r="N49" s="134"/>
      <c r="O49" s="134"/>
      <c r="P49" s="134"/>
      <c r="Q49" s="134"/>
      <c r="R49" s="134"/>
      <c r="S49" s="134"/>
      <c r="T49" s="134"/>
      <c r="U49" s="134"/>
      <c r="V49" s="134"/>
      <c r="W49" s="134"/>
      <c r="X49" s="134"/>
      <c r="Y49" s="134"/>
      <c r="Z49" s="134"/>
      <c r="AA49" s="100"/>
      <c r="AB49" s="100"/>
    </row>
    <row r="50">
      <c r="A50" s="132"/>
      <c r="B50" s="133"/>
      <c r="C50" s="127"/>
      <c r="D50" s="127"/>
      <c r="E50" s="128">
        <v>5.0</v>
      </c>
      <c r="F50" s="127"/>
      <c r="H50" s="128">
        <v>5.0</v>
      </c>
      <c r="I50" s="127"/>
      <c r="J50" s="127"/>
      <c r="K50" s="127"/>
      <c r="L50" s="127"/>
      <c r="M50" s="134"/>
      <c r="N50" s="134"/>
      <c r="O50" s="134"/>
      <c r="P50" s="134"/>
      <c r="Q50" s="134"/>
      <c r="R50" s="134"/>
      <c r="S50" s="134"/>
      <c r="T50" s="134"/>
      <c r="U50" s="134"/>
      <c r="V50" s="134"/>
      <c r="W50" s="134"/>
      <c r="X50" s="134"/>
      <c r="Y50" s="134"/>
      <c r="Z50" s="134"/>
      <c r="AA50" s="100"/>
      <c r="AB50" s="100"/>
    </row>
    <row r="51">
      <c r="A51" s="132"/>
      <c r="B51" s="133" t="s">
        <v>180</v>
      </c>
      <c r="C51" s="127"/>
      <c r="D51" s="127"/>
      <c r="E51" s="128">
        <v>52.0</v>
      </c>
      <c r="F51" s="127"/>
      <c r="H51" s="128">
        <v>53.0</v>
      </c>
      <c r="I51" s="127"/>
      <c r="J51" s="127"/>
      <c r="K51" s="127"/>
      <c r="L51" s="127"/>
      <c r="M51" s="134"/>
      <c r="N51" s="134"/>
      <c r="O51" s="134"/>
      <c r="P51" s="134"/>
      <c r="Q51" s="134"/>
      <c r="R51" s="134"/>
      <c r="S51" s="134"/>
      <c r="T51" s="134"/>
      <c r="U51" s="134"/>
      <c r="V51" s="134"/>
      <c r="W51" s="134"/>
      <c r="X51" s="134"/>
      <c r="Y51" s="134"/>
      <c r="Z51" s="134"/>
      <c r="AA51" s="100"/>
      <c r="AB51" s="100"/>
    </row>
    <row r="52">
      <c r="A52" s="132"/>
      <c r="B52" s="133"/>
      <c r="C52" s="127"/>
      <c r="D52" s="127"/>
      <c r="E52" s="128">
        <v>5.0</v>
      </c>
      <c r="F52" s="127"/>
      <c r="H52" s="128">
        <v>5.0</v>
      </c>
      <c r="I52" s="127"/>
      <c r="J52" s="127"/>
      <c r="K52" s="127"/>
      <c r="L52" s="127"/>
      <c r="M52" s="135"/>
      <c r="N52" s="135"/>
      <c r="O52" s="135"/>
      <c r="P52" s="135"/>
      <c r="Q52" s="135"/>
      <c r="R52" s="135"/>
      <c r="S52" s="135"/>
      <c r="T52" s="135"/>
      <c r="U52" s="135"/>
      <c r="V52" s="135"/>
      <c r="W52" s="135"/>
      <c r="X52" s="135"/>
      <c r="Y52" s="135"/>
      <c r="Z52" s="135"/>
      <c r="AA52" s="100"/>
      <c r="AB52" s="100"/>
    </row>
    <row r="53">
      <c r="A53" s="132"/>
      <c r="B53" s="133" t="s">
        <v>180</v>
      </c>
      <c r="C53" s="127"/>
      <c r="D53" s="127"/>
      <c r="E53" s="128">
        <v>52.0</v>
      </c>
      <c r="F53" s="127"/>
      <c r="H53" s="128">
        <v>53.0</v>
      </c>
      <c r="I53" s="127"/>
      <c r="J53" s="127"/>
      <c r="K53" s="127"/>
      <c r="L53" s="127"/>
      <c r="M53" s="134"/>
      <c r="N53" s="134"/>
      <c r="O53" s="134"/>
      <c r="P53" s="134"/>
      <c r="Q53" s="134"/>
      <c r="R53" s="134"/>
      <c r="S53" s="134"/>
      <c r="T53" s="134"/>
      <c r="U53" s="134"/>
      <c r="V53" s="134"/>
      <c r="W53" s="134"/>
      <c r="X53" s="134"/>
      <c r="Y53" s="134"/>
      <c r="Z53" s="134"/>
      <c r="AA53" s="100"/>
      <c r="AB53" s="100"/>
    </row>
    <row r="54">
      <c r="A54" s="132"/>
      <c r="B54" s="136"/>
      <c r="C54" s="2"/>
      <c r="D54" s="2"/>
      <c r="E54" s="124">
        <v>5.0</v>
      </c>
      <c r="F54" s="2"/>
      <c r="H54" s="124">
        <v>5.0</v>
      </c>
      <c r="I54" s="2"/>
      <c r="J54" s="2"/>
      <c r="K54" s="2"/>
      <c r="L54" s="2"/>
      <c r="M54" s="134"/>
      <c r="N54" s="134"/>
      <c r="O54" s="134"/>
      <c r="P54" s="134"/>
      <c r="Q54" s="134"/>
      <c r="R54" s="134"/>
      <c r="S54" s="134"/>
      <c r="T54" s="134"/>
      <c r="U54" s="134"/>
      <c r="V54" s="134"/>
      <c r="W54" s="134"/>
      <c r="X54" s="134"/>
      <c r="Y54" s="134"/>
      <c r="Z54" s="134"/>
      <c r="AA54" s="100"/>
      <c r="AB54" s="100"/>
    </row>
    <row r="55">
      <c r="A55" s="132"/>
      <c r="B55" s="133" t="s">
        <v>181</v>
      </c>
      <c r="C55" s="124"/>
      <c r="D55" s="2"/>
      <c r="E55" s="124">
        <v>12.0</v>
      </c>
      <c r="F55" s="2"/>
      <c r="G55" s="2"/>
      <c r="H55" s="124">
        <v>13.0</v>
      </c>
      <c r="I55" s="2"/>
      <c r="J55" s="2"/>
      <c r="K55" s="2"/>
      <c r="L55" s="2"/>
      <c r="M55" s="134"/>
      <c r="N55" s="134"/>
      <c r="O55" s="134"/>
      <c r="P55" s="134"/>
      <c r="Q55" s="134"/>
      <c r="R55" s="134"/>
      <c r="S55" s="134"/>
      <c r="T55" s="134"/>
      <c r="U55" s="134"/>
      <c r="V55" s="134"/>
      <c r="W55" s="134"/>
      <c r="X55" s="134"/>
      <c r="Y55" s="134"/>
      <c r="Z55" s="134"/>
      <c r="AA55" s="100"/>
      <c r="AB55" s="100"/>
    </row>
    <row r="56">
      <c r="B56" s="130"/>
      <c r="C56" s="2"/>
      <c r="D56" s="2"/>
      <c r="E56" s="124">
        <v>10.0</v>
      </c>
      <c r="F56" s="2"/>
      <c r="G56" s="2"/>
      <c r="H56" s="124">
        <v>10.0</v>
      </c>
      <c r="I56" s="2"/>
      <c r="J56" s="2"/>
      <c r="K56" s="2"/>
      <c r="L56" s="2"/>
    </row>
    <row r="57">
      <c r="B57" s="133" t="s">
        <v>181</v>
      </c>
      <c r="C57" s="2"/>
      <c r="D57" s="2"/>
      <c r="E57" s="124">
        <v>12.0</v>
      </c>
      <c r="F57" s="2"/>
      <c r="G57" s="2"/>
      <c r="H57" s="124">
        <v>13.0</v>
      </c>
      <c r="I57" s="2"/>
      <c r="J57" s="2"/>
      <c r="K57" s="2"/>
      <c r="L57" s="2"/>
    </row>
    <row r="58">
      <c r="B58" s="130"/>
      <c r="C58" s="2"/>
      <c r="D58" s="2"/>
      <c r="E58" s="124">
        <v>10.0</v>
      </c>
      <c r="F58" s="2"/>
      <c r="G58" s="2"/>
      <c r="H58" s="124">
        <v>10.0</v>
      </c>
      <c r="I58" s="2"/>
      <c r="J58" s="2"/>
      <c r="K58" s="2"/>
      <c r="L58" s="2"/>
    </row>
    <row r="59">
      <c r="B59" s="133" t="s">
        <v>181</v>
      </c>
      <c r="C59" s="2"/>
      <c r="D59" s="2"/>
      <c r="E59" s="124">
        <v>12.0</v>
      </c>
      <c r="F59" s="2"/>
      <c r="G59" s="2"/>
      <c r="H59" s="124">
        <v>13.0</v>
      </c>
      <c r="I59" s="2"/>
      <c r="J59" s="2"/>
      <c r="K59" s="2"/>
      <c r="L59" s="2"/>
    </row>
    <row r="60">
      <c r="B60" s="130"/>
      <c r="C60" s="2"/>
      <c r="D60" s="2"/>
      <c r="E60" s="124">
        <v>10.0</v>
      </c>
      <c r="F60" s="2"/>
      <c r="G60" s="2"/>
      <c r="H60" s="124">
        <v>10.0</v>
      </c>
      <c r="I60" s="2"/>
      <c r="J60" s="2"/>
      <c r="K60" s="2"/>
      <c r="L60" s="2"/>
    </row>
    <row r="61">
      <c r="A61" s="3" t="s">
        <v>169</v>
      </c>
      <c r="B61" s="137" t="s">
        <v>159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7.63"/>
    <col customWidth="1" min="3" max="3" width="4.25"/>
    <col customWidth="1" min="4" max="12" width="5.13"/>
    <col customWidth="1" min="13" max="14" width="7.13"/>
    <col customWidth="1" min="15" max="15" width="5.13"/>
    <col customWidth="1" min="16" max="18" width="7.13"/>
    <col customWidth="1" min="19" max="19" width="5.13"/>
  </cols>
  <sheetData>
    <row r="1" ht="9.75" customHeight="1">
      <c r="A1" s="91" t="s">
        <v>173</v>
      </c>
      <c r="B1" s="115" t="s">
        <v>182</v>
      </c>
      <c r="C1" s="116" t="s">
        <v>175</v>
      </c>
      <c r="D1" s="117">
        <v>45772.0</v>
      </c>
      <c r="E1" s="117">
        <v>45805.0</v>
      </c>
      <c r="F1" s="117">
        <v>45812.0</v>
      </c>
      <c r="G1" s="117">
        <v>45833.0</v>
      </c>
      <c r="H1" s="109" t="s">
        <v>159</v>
      </c>
      <c r="I1" s="117"/>
      <c r="J1" s="117"/>
      <c r="K1" s="109"/>
      <c r="L1" s="117"/>
      <c r="M1" s="117"/>
      <c r="N1" s="109"/>
      <c r="O1" s="117"/>
      <c r="P1" s="117"/>
      <c r="Q1" s="117"/>
      <c r="R1" s="117"/>
      <c r="S1" s="117"/>
      <c r="T1" s="117"/>
      <c r="U1" s="117"/>
      <c r="V1" s="117"/>
      <c r="W1" s="117"/>
      <c r="X1" s="117"/>
      <c r="Y1" s="89"/>
      <c r="Z1" s="91" t="s">
        <v>160</v>
      </c>
      <c r="AA1" s="89"/>
      <c r="AB1" s="89"/>
      <c r="AC1" s="89"/>
    </row>
    <row r="2" ht="9.75" customHeight="1">
      <c r="A2" s="89"/>
      <c r="B2" s="118" t="s">
        <v>176</v>
      </c>
      <c r="C2" s="119" t="s">
        <v>177</v>
      </c>
      <c r="D2" s="110">
        <v>65.9</v>
      </c>
      <c r="E2" s="110">
        <v>67.0</v>
      </c>
      <c r="F2" s="110">
        <v>66.5</v>
      </c>
      <c r="G2" s="110">
        <v>66.6</v>
      </c>
      <c r="H2" s="110"/>
      <c r="I2" s="110"/>
      <c r="J2" s="110"/>
      <c r="K2" s="110"/>
      <c r="L2" s="110"/>
      <c r="M2" s="110"/>
      <c r="N2" s="110"/>
      <c r="O2" s="110"/>
      <c r="P2" s="110"/>
      <c r="Q2" s="110"/>
      <c r="R2" s="110"/>
      <c r="S2" s="110"/>
      <c r="T2" s="110"/>
      <c r="U2" s="110"/>
      <c r="V2" s="110"/>
      <c r="W2" s="110"/>
      <c r="X2" s="110"/>
      <c r="Y2" s="120"/>
      <c r="Z2" s="89"/>
      <c r="AA2" s="89"/>
      <c r="AB2" s="89"/>
      <c r="AC2" s="89"/>
    </row>
    <row r="3" ht="9.75" customHeight="1">
      <c r="A3" s="91" t="s">
        <v>84</v>
      </c>
      <c r="B3" s="96" t="s">
        <v>162</v>
      </c>
      <c r="C3" s="138">
        <v>8.0</v>
      </c>
      <c r="D3" s="139"/>
      <c r="E3" s="138">
        <v>50.0</v>
      </c>
      <c r="F3" s="139">
        <v>55.0</v>
      </c>
      <c r="G3" s="140">
        <v>60.0</v>
      </c>
      <c r="H3" s="140"/>
      <c r="I3" s="140"/>
      <c r="J3" s="140" t="s">
        <v>183</v>
      </c>
      <c r="K3" s="139"/>
      <c r="L3" s="139"/>
      <c r="M3" s="139"/>
      <c r="N3" s="91"/>
      <c r="O3" s="91"/>
      <c r="P3" s="91"/>
      <c r="Q3" s="91"/>
      <c r="R3" s="91"/>
      <c r="S3" s="91"/>
      <c r="T3" s="91"/>
      <c r="U3" s="91"/>
      <c r="V3" s="91"/>
      <c r="W3" s="91"/>
      <c r="X3" s="91"/>
      <c r="Y3" s="91"/>
      <c r="Z3" s="89"/>
      <c r="AA3" s="89"/>
      <c r="AB3" s="89"/>
      <c r="AC3" s="89"/>
    </row>
    <row r="4" ht="9.75" customHeight="1">
      <c r="A4" s="89"/>
      <c r="B4" s="96"/>
      <c r="C4" s="141"/>
      <c r="D4" s="142"/>
      <c r="E4" s="143">
        <v>3.0</v>
      </c>
      <c r="F4" s="142">
        <v>3.0</v>
      </c>
      <c r="G4" s="142">
        <v>3.0</v>
      </c>
      <c r="H4" s="142"/>
      <c r="I4" s="142"/>
      <c r="J4" s="142"/>
      <c r="K4" s="142"/>
      <c r="L4" s="142"/>
      <c r="M4" s="142"/>
      <c r="N4" s="91"/>
      <c r="O4" s="91"/>
      <c r="P4" s="91"/>
      <c r="Q4" s="91"/>
      <c r="R4" s="91"/>
      <c r="S4" s="91"/>
      <c r="T4" s="91"/>
      <c r="U4" s="91"/>
      <c r="V4" s="91"/>
      <c r="W4" s="91"/>
      <c r="X4" s="91"/>
      <c r="Y4" s="91"/>
      <c r="Z4" s="89"/>
      <c r="AA4" s="89"/>
      <c r="AB4" s="89"/>
      <c r="AC4" s="89"/>
    </row>
    <row r="5" ht="9.75" customHeight="1">
      <c r="A5" s="89"/>
      <c r="B5" s="96" t="s">
        <v>162</v>
      </c>
      <c r="C5" s="143">
        <v>8.0</v>
      </c>
      <c r="D5" s="139"/>
      <c r="E5" s="138">
        <v>60.0</v>
      </c>
      <c r="F5" s="139">
        <v>65.0</v>
      </c>
      <c r="G5" s="142">
        <v>70.0</v>
      </c>
      <c r="H5" s="142"/>
      <c r="I5" s="140"/>
      <c r="J5" s="142"/>
      <c r="K5" s="142"/>
      <c r="L5" s="139"/>
      <c r="M5" s="139"/>
      <c r="N5" s="91"/>
      <c r="O5" s="91"/>
      <c r="P5" s="91"/>
      <c r="Q5" s="91"/>
      <c r="R5" s="91"/>
      <c r="S5" s="91"/>
      <c r="T5" s="91"/>
      <c r="U5" s="91"/>
      <c r="V5" s="91"/>
      <c r="W5" s="91"/>
      <c r="X5" s="91"/>
      <c r="Y5" s="91"/>
      <c r="Z5" s="89"/>
      <c r="AA5" s="89"/>
      <c r="AB5" s="89"/>
      <c r="AC5" s="89"/>
    </row>
    <row r="6" ht="9.75" customHeight="1">
      <c r="A6" s="89"/>
      <c r="B6" s="96"/>
      <c r="C6" s="141"/>
      <c r="D6" s="142"/>
      <c r="E6" s="143">
        <v>2.0</v>
      </c>
      <c r="F6" s="142">
        <v>2.0</v>
      </c>
      <c r="G6" s="142">
        <v>2.0</v>
      </c>
      <c r="H6" s="142"/>
      <c r="I6" s="142"/>
      <c r="J6" s="142"/>
      <c r="K6" s="142"/>
      <c r="L6" s="142"/>
      <c r="M6" s="142"/>
      <c r="N6" s="91"/>
      <c r="O6" s="91"/>
      <c r="P6" s="91"/>
      <c r="Q6" s="91"/>
      <c r="R6" s="91"/>
      <c r="S6" s="91"/>
      <c r="T6" s="91"/>
      <c r="U6" s="91"/>
      <c r="V6" s="91"/>
      <c r="W6" s="91"/>
      <c r="X6" s="91"/>
      <c r="Y6" s="91"/>
      <c r="Z6" s="89"/>
      <c r="AA6" s="89"/>
      <c r="AB6" s="89"/>
      <c r="AC6" s="89"/>
    </row>
    <row r="7" ht="9.75" customHeight="1">
      <c r="A7" s="89"/>
      <c r="B7" s="96" t="s">
        <v>162</v>
      </c>
      <c r="C7" s="143">
        <v>8.0</v>
      </c>
      <c r="D7" s="139"/>
      <c r="E7" s="138"/>
      <c r="F7" s="139"/>
      <c r="G7" s="142">
        <v>80.0</v>
      </c>
      <c r="H7" s="142"/>
      <c r="I7" s="140"/>
      <c r="J7" s="142"/>
      <c r="K7" s="142"/>
      <c r="L7" s="139"/>
      <c r="M7" s="139"/>
      <c r="N7" s="91"/>
      <c r="O7" s="91"/>
      <c r="P7" s="91"/>
      <c r="Q7" s="91"/>
      <c r="R7" s="91"/>
      <c r="S7" s="91"/>
      <c r="T7" s="91"/>
      <c r="U7" s="91"/>
      <c r="V7" s="91"/>
      <c r="W7" s="91"/>
      <c r="X7" s="91"/>
      <c r="Y7" s="91"/>
      <c r="Z7" s="89"/>
      <c r="AA7" s="89"/>
      <c r="AB7" s="89"/>
      <c r="AC7" s="89"/>
    </row>
    <row r="8" ht="9.75" customHeight="1">
      <c r="A8" s="89"/>
      <c r="B8" s="96"/>
      <c r="C8" s="143"/>
      <c r="D8" s="139"/>
      <c r="E8" s="138"/>
      <c r="F8" s="139"/>
      <c r="G8" s="142">
        <v>1.0</v>
      </c>
      <c r="H8" s="142"/>
      <c r="I8" s="140"/>
      <c r="J8" s="142"/>
      <c r="K8" s="142"/>
      <c r="L8" s="139"/>
      <c r="M8" s="139"/>
      <c r="N8" s="91"/>
      <c r="O8" s="91"/>
      <c r="P8" s="91"/>
      <c r="Q8" s="91"/>
      <c r="R8" s="91"/>
      <c r="S8" s="91"/>
      <c r="T8" s="91"/>
      <c r="U8" s="91"/>
      <c r="V8" s="91"/>
      <c r="W8" s="91"/>
      <c r="X8" s="91"/>
      <c r="Y8" s="91"/>
      <c r="Z8" s="89"/>
      <c r="AA8" s="89"/>
      <c r="AB8" s="89"/>
      <c r="AC8" s="89"/>
    </row>
    <row r="9" ht="9.75" customHeight="1">
      <c r="A9" s="89"/>
      <c r="B9" s="96" t="s">
        <v>162</v>
      </c>
      <c r="C9" s="143">
        <v>8.0</v>
      </c>
      <c r="D9" s="139"/>
      <c r="E9" s="138">
        <v>70.0</v>
      </c>
      <c r="F9" s="139">
        <v>75.0</v>
      </c>
      <c r="G9" s="142">
        <v>88.0</v>
      </c>
      <c r="H9" s="142"/>
      <c r="I9" s="140"/>
      <c r="J9" s="142"/>
      <c r="K9" s="142"/>
      <c r="L9" s="139"/>
      <c r="M9" s="139"/>
      <c r="N9" s="91"/>
      <c r="O9" s="91"/>
      <c r="P9" s="91"/>
      <c r="Q9" s="91"/>
      <c r="R9" s="91"/>
      <c r="S9" s="91"/>
      <c r="T9" s="91"/>
      <c r="U9" s="91"/>
      <c r="V9" s="91"/>
      <c r="W9" s="91"/>
      <c r="X9" s="91"/>
      <c r="Y9" s="91"/>
      <c r="Z9" s="89"/>
      <c r="AA9" s="89"/>
      <c r="AB9" s="89"/>
      <c r="AC9" s="89"/>
    </row>
    <row r="10" ht="9.75" customHeight="1">
      <c r="A10" s="89"/>
      <c r="B10" s="96"/>
      <c r="C10" s="141"/>
      <c r="D10" s="142"/>
      <c r="E10" s="143">
        <v>1.0</v>
      </c>
      <c r="F10" s="142">
        <v>1.0</v>
      </c>
      <c r="G10" s="142">
        <v>1.0</v>
      </c>
      <c r="H10" s="142"/>
      <c r="I10" s="142"/>
      <c r="J10" s="142"/>
      <c r="K10" s="142"/>
      <c r="L10" s="142"/>
      <c r="M10" s="142"/>
      <c r="N10" s="91"/>
      <c r="O10" s="91"/>
      <c r="P10" s="91"/>
      <c r="Q10" s="91"/>
      <c r="R10" s="91"/>
      <c r="S10" s="91"/>
      <c r="T10" s="91"/>
      <c r="U10" s="91"/>
      <c r="V10" s="91"/>
      <c r="W10" s="91"/>
      <c r="X10" s="91"/>
      <c r="Y10" s="91"/>
      <c r="Z10" s="89"/>
      <c r="AA10" s="89"/>
      <c r="AB10" s="89"/>
      <c r="AC10" s="89"/>
    </row>
    <row r="11" ht="9.75" customHeight="1">
      <c r="A11" s="91"/>
      <c r="B11" s="96" t="s">
        <v>162</v>
      </c>
      <c r="C11" s="143">
        <v>8.0</v>
      </c>
      <c r="D11" s="139"/>
      <c r="E11" s="138"/>
      <c r="F11" s="139"/>
      <c r="G11" s="142">
        <v>90.0</v>
      </c>
      <c r="H11" s="142"/>
      <c r="I11" s="140"/>
      <c r="J11" s="142"/>
      <c r="K11" s="142"/>
      <c r="L11" s="139"/>
      <c r="M11" s="139"/>
      <c r="N11" s="91"/>
      <c r="O11" s="91"/>
      <c r="P11" s="91"/>
      <c r="Q11" s="91"/>
      <c r="R11" s="91"/>
      <c r="S11" s="91"/>
      <c r="T11" s="91"/>
      <c r="U11" s="91"/>
      <c r="V11" s="91"/>
      <c r="W11" s="91"/>
      <c r="X11" s="91"/>
      <c r="Y11" s="91"/>
      <c r="Z11" s="89"/>
      <c r="AA11" s="89"/>
      <c r="AB11" s="89"/>
      <c r="AC11" s="89"/>
    </row>
    <row r="12" ht="9.75" customHeight="1">
      <c r="A12" s="91"/>
      <c r="B12" s="96"/>
      <c r="C12" s="143"/>
      <c r="D12" s="139"/>
      <c r="E12" s="138"/>
      <c r="F12" s="139"/>
      <c r="G12" s="142">
        <v>1.0</v>
      </c>
      <c r="H12" s="142"/>
      <c r="I12" s="140"/>
      <c r="J12" s="142"/>
      <c r="K12" s="142"/>
      <c r="L12" s="139"/>
      <c r="M12" s="139"/>
      <c r="N12" s="91"/>
      <c r="O12" s="91"/>
      <c r="P12" s="91"/>
      <c r="Q12" s="91"/>
      <c r="R12" s="91"/>
      <c r="S12" s="91"/>
      <c r="T12" s="91"/>
      <c r="U12" s="91"/>
      <c r="V12" s="91"/>
      <c r="W12" s="91"/>
      <c r="X12" s="91"/>
      <c r="Y12" s="91"/>
      <c r="Z12" s="89"/>
      <c r="AA12" s="89"/>
      <c r="AB12" s="89"/>
      <c r="AC12" s="89"/>
    </row>
    <row r="13" ht="9.75" customHeight="1">
      <c r="A13" s="91" t="s">
        <v>164</v>
      </c>
      <c r="B13" s="96" t="s">
        <v>165</v>
      </c>
      <c r="C13" s="143">
        <v>8.0</v>
      </c>
      <c r="D13" s="139"/>
      <c r="E13" s="138">
        <v>36.0</v>
      </c>
      <c r="F13" s="139">
        <v>42.0</v>
      </c>
      <c r="G13" s="144"/>
      <c r="H13" s="142"/>
      <c r="I13" s="140"/>
      <c r="J13" s="142"/>
      <c r="K13" s="142"/>
      <c r="L13" s="139"/>
      <c r="M13" s="139"/>
      <c r="N13" s="91"/>
      <c r="O13" s="91"/>
      <c r="P13" s="91"/>
      <c r="Q13" s="91"/>
      <c r="R13" s="91"/>
      <c r="S13" s="91"/>
      <c r="T13" s="91"/>
      <c r="U13" s="91"/>
      <c r="V13" s="91"/>
      <c r="W13" s="91"/>
      <c r="X13" s="91"/>
      <c r="Y13" s="91"/>
      <c r="Z13" s="89"/>
      <c r="AA13" s="89"/>
      <c r="AB13" s="89"/>
      <c r="AC13" s="89"/>
    </row>
    <row r="14" ht="9.75" customHeight="1">
      <c r="A14" s="89"/>
      <c r="B14" s="96"/>
      <c r="C14" s="141"/>
      <c r="D14" s="142"/>
      <c r="E14" s="143">
        <v>8.0</v>
      </c>
      <c r="F14" s="142">
        <v>8.0</v>
      </c>
      <c r="G14" s="144"/>
      <c r="H14" s="142"/>
      <c r="I14" s="142"/>
      <c r="J14" s="142"/>
      <c r="K14" s="142"/>
      <c r="L14" s="142"/>
      <c r="M14" s="142"/>
      <c r="N14" s="91"/>
      <c r="O14" s="91"/>
      <c r="P14" s="91"/>
      <c r="Q14" s="91"/>
      <c r="R14" s="91"/>
      <c r="S14" s="91"/>
      <c r="T14" s="91"/>
      <c r="U14" s="91"/>
      <c r="V14" s="91"/>
      <c r="W14" s="91"/>
      <c r="X14" s="91"/>
      <c r="Y14" s="91"/>
      <c r="Z14" s="89"/>
      <c r="AA14" s="89"/>
      <c r="AB14" s="89"/>
      <c r="AC14" s="89"/>
    </row>
    <row r="15" ht="9.75" customHeight="1">
      <c r="A15" s="89"/>
      <c r="B15" s="96" t="s">
        <v>165</v>
      </c>
      <c r="C15" s="143">
        <v>8.0</v>
      </c>
      <c r="D15" s="139"/>
      <c r="E15" s="138">
        <v>42.0</v>
      </c>
      <c r="F15" s="139">
        <v>48.0</v>
      </c>
      <c r="G15" s="144"/>
      <c r="H15" s="142"/>
      <c r="I15" s="140"/>
      <c r="J15" s="142"/>
      <c r="K15" s="142"/>
      <c r="L15" s="139"/>
      <c r="M15" s="139"/>
      <c r="N15" s="91"/>
      <c r="O15" s="91"/>
      <c r="P15" s="91"/>
      <c r="Q15" s="91"/>
      <c r="R15" s="91"/>
      <c r="S15" s="91"/>
      <c r="T15" s="91"/>
      <c r="U15" s="91"/>
      <c r="V15" s="91"/>
      <c r="W15" s="91"/>
      <c r="X15" s="91"/>
      <c r="Y15" s="91"/>
      <c r="Z15" s="89"/>
      <c r="AA15" s="89"/>
      <c r="AB15" s="89"/>
      <c r="AC15" s="89"/>
    </row>
    <row r="16" ht="9.75" customHeight="1">
      <c r="A16" s="89"/>
      <c r="B16" s="96"/>
      <c r="C16" s="141"/>
      <c r="D16" s="142"/>
      <c r="E16" s="143">
        <v>5.0</v>
      </c>
      <c r="F16" s="142">
        <v>5.0</v>
      </c>
      <c r="G16" s="144"/>
      <c r="H16" s="142"/>
      <c r="I16" s="142"/>
      <c r="J16" s="142"/>
      <c r="K16" s="142"/>
      <c r="L16" s="142"/>
      <c r="M16" s="142"/>
      <c r="N16" s="91"/>
      <c r="O16" s="91"/>
      <c r="P16" s="91"/>
      <c r="Q16" s="91"/>
      <c r="R16" s="91"/>
      <c r="S16" s="91"/>
      <c r="T16" s="91"/>
      <c r="U16" s="91"/>
      <c r="V16" s="91"/>
      <c r="W16" s="91"/>
      <c r="X16" s="91"/>
      <c r="Y16" s="91"/>
      <c r="Z16" s="89"/>
      <c r="AA16" s="89"/>
      <c r="AB16" s="89"/>
      <c r="AC16" s="89"/>
    </row>
    <row r="17" ht="9.75" customHeight="1">
      <c r="A17" s="89"/>
      <c r="B17" s="96" t="s">
        <v>165</v>
      </c>
      <c r="C17" s="143">
        <v>8.0</v>
      </c>
      <c r="D17" s="139"/>
      <c r="E17" s="138">
        <v>46.0</v>
      </c>
      <c r="F17" s="139">
        <v>52.0</v>
      </c>
      <c r="G17" s="144"/>
      <c r="H17" s="142"/>
      <c r="I17" s="140"/>
      <c r="J17" s="142"/>
      <c r="K17" s="142"/>
      <c r="L17" s="139"/>
      <c r="M17" s="139"/>
      <c r="N17" s="91"/>
      <c r="O17" s="91"/>
      <c r="P17" s="91"/>
      <c r="Q17" s="91"/>
      <c r="R17" s="91"/>
      <c r="S17" s="91"/>
      <c r="T17" s="91"/>
      <c r="U17" s="91"/>
      <c r="V17" s="91"/>
      <c r="W17" s="91"/>
      <c r="X17" s="91"/>
      <c r="Y17" s="91"/>
      <c r="Z17" s="89"/>
      <c r="AA17" s="89"/>
      <c r="AB17" s="89"/>
      <c r="AC17" s="89"/>
    </row>
    <row r="18" ht="9.75" customHeight="1">
      <c r="A18" s="89"/>
      <c r="B18" s="96"/>
      <c r="C18" s="141"/>
      <c r="D18" s="142"/>
      <c r="E18" s="143">
        <v>3.0</v>
      </c>
      <c r="F18" s="142">
        <v>3.0</v>
      </c>
      <c r="G18" s="144"/>
      <c r="H18" s="142"/>
      <c r="I18" s="142"/>
      <c r="J18" s="142"/>
      <c r="K18" s="142"/>
      <c r="L18" s="142"/>
      <c r="M18" s="142"/>
      <c r="N18" s="91"/>
      <c r="O18" s="91"/>
      <c r="P18" s="91"/>
      <c r="Q18" s="91"/>
      <c r="R18" s="91"/>
      <c r="S18" s="91"/>
      <c r="T18" s="91"/>
      <c r="U18" s="91"/>
      <c r="V18" s="91"/>
      <c r="W18" s="91"/>
      <c r="X18" s="91"/>
      <c r="Y18" s="91"/>
      <c r="Z18" s="89"/>
      <c r="AA18" s="89"/>
      <c r="AB18" s="89"/>
      <c r="AC18" s="89"/>
    </row>
    <row r="19" ht="9.75" customHeight="1">
      <c r="A19" s="94" t="s">
        <v>184</v>
      </c>
      <c r="B19" s="96" t="s">
        <v>185</v>
      </c>
      <c r="C19" s="141"/>
      <c r="D19" s="142"/>
      <c r="E19" s="143"/>
      <c r="F19" s="142"/>
      <c r="G19" s="142">
        <v>12.0</v>
      </c>
      <c r="H19" s="142">
        <v>12.0</v>
      </c>
      <c r="I19" s="142"/>
      <c r="J19" s="142"/>
      <c r="K19" s="142"/>
      <c r="L19" s="142"/>
      <c r="M19" s="142"/>
      <c r="N19" s="91"/>
      <c r="O19" s="91"/>
      <c r="P19" s="91"/>
      <c r="Q19" s="91"/>
      <c r="R19" s="91"/>
      <c r="S19" s="91"/>
      <c r="T19" s="91"/>
      <c r="U19" s="91"/>
      <c r="V19" s="91"/>
      <c r="W19" s="91"/>
      <c r="X19" s="91"/>
      <c r="Y19" s="91"/>
      <c r="Z19" s="89"/>
      <c r="AA19" s="89"/>
      <c r="AB19" s="89"/>
      <c r="AC19" s="89"/>
    </row>
    <row r="20" ht="9.75" customHeight="1">
      <c r="A20" s="89"/>
      <c r="B20" s="96"/>
      <c r="C20" s="141"/>
      <c r="D20" s="142"/>
      <c r="E20" s="143"/>
      <c r="F20" s="142"/>
      <c r="G20" s="142">
        <v>10.0</v>
      </c>
      <c r="H20" s="142"/>
      <c r="I20" s="142"/>
      <c r="J20" s="142"/>
      <c r="K20" s="142"/>
      <c r="L20" s="142"/>
      <c r="M20" s="142"/>
      <c r="N20" s="91"/>
      <c r="O20" s="91"/>
      <c r="P20" s="91"/>
      <c r="Q20" s="91"/>
      <c r="R20" s="91"/>
      <c r="S20" s="91"/>
      <c r="T20" s="91"/>
      <c r="U20" s="91"/>
      <c r="V20" s="91"/>
      <c r="W20" s="91"/>
      <c r="X20" s="91"/>
      <c r="Y20" s="91"/>
      <c r="Z20" s="89"/>
      <c r="AA20" s="89"/>
      <c r="AB20" s="89"/>
      <c r="AC20" s="89"/>
    </row>
    <row r="21" ht="9.75" customHeight="1">
      <c r="A21" s="89"/>
      <c r="B21" s="96" t="s">
        <v>185</v>
      </c>
      <c r="C21" s="141"/>
      <c r="D21" s="142"/>
      <c r="E21" s="143"/>
      <c r="F21" s="142"/>
      <c r="G21" s="142">
        <v>12.0</v>
      </c>
      <c r="H21" s="142"/>
      <c r="I21" s="142"/>
      <c r="J21" s="142"/>
      <c r="K21" s="142"/>
      <c r="L21" s="142"/>
      <c r="M21" s="142"/>
      <c r="N21" s="91"/>
      <c r="O21" s="91"/>
      <c r="P21" s="91"/>
      <c r="Q21" s="91"/>
      <c r="R21" s="91"/>
      <c r="S21" s="91"/>
      <c r="T21" s="91"/>
      <c r="U21" s="91"/>
      <c r="V21" s="91"/>
      <c r="W21" s="91"/>
      <c r="X21" s="91"/>
      <c r="Y21" s="91"/>
      <c r="Z21" s="89"/>
      <c r="AA21" s="89"/>
      <c r="AB21" s="89"/>
      <c r="AC21" s="89"/>
    </row>
    <row r="22" ht="9.75" customHeight="1">
      <c r="A22" s="89"/>
      <c r="B22" s="96"/>
      <c r="C22" s="141"/>
      <c r="D22" s="142"/>
      <c r="E22" s="143"/>
      <c r="F22" s="142"/>
      <c r="G22" s="142">
        <v>10.0</v>
      </c>
      <c r="H22" s="142"/>
      <c r="I22" s="142"/>
      <c r="J22" s="142"/>
      <c r="K22" s="142"/>
      <c r="L22" s="142"/>
      <c r="M22" s="142"/>
      <c r="N22" s="91"/>
      <c r="O22" s="91"/>
      <c r="P22" s="91"/>
      <c r="Q22" s="91"/>
      <c r="R22" s="91"/>
      <c r="S22" s="91"/>
      <c r="T22" s="91"/>
      <c r="U22" s="91"/>
      <c r="V22" s="91"/>
      <c r="W22" s="91"/>
      <c r="X22" s="91"/>
      <c r="Y22" s="91"/>
      <c r="Z22" s="89"/>
      <c r="AA22" s="89"/>
      <c r="AB22" s="89"/>
      <c r="AC22" s="89"/>
    </row>
    <row r="23" ht="9.75" customHeight="1">
      <c r="A23" s="89"/>
      <c r="B23" s="96" t="s">
        <v>185</v>
      </c>
      <c r="C23" s="141"/>
      <c r="D23" s="142"/>
      <c r="E23" s="143"/>
      <c r="F23" s="142"/>
      <c r="G23" s="142">
        <v>12.0</v>
      </c>
      <c r="H23" s="142"/>
      <c r="I23" s="142"/>
      <c r="J23" s="142"/>
      <c r="K23" s="142"/>
      <c r="L23" s="142"/>
      <c r="M23" s="142"/>
      <c r="N23" s="91"/>
      <c r="O23" s="91"/>
      <c r="P23" s="91"/>
      <c r="Q23" s="91"/>
      <c r="R23" s="91"/>
      <c r="S23" s="91"/>
      <c r="T23" s="91"/>
      <c r="U23" s="91"/>
      <c r="V23" s="91"/>
      <c r="W23" s="91"/>
      <c r="X23" s="91"/>
      <c r="Y23" s="91"/>
      <c r="Z23" s="89"/>
      <c r="AA23" s="89"/>
      <c r="AB23" s="89"/>
      <c r="AC23" s="89"/>
    </row>
    <row r="24" ht="9.75" customHeight="1">
      <c r="A24" s="89"/>
      <c r="B24" s="96"/>
      <c r="C24" s="141"/>
      <c r="D24" s="142"/>
      <c r="E24" s="143"/>
      <c r="F24" s="142"/>
      <c r="G24" s="142">
        <v>10.0</v>
      </c>
      <c r="H24" s="142"/>
      <c r="I24" s="142"/>
      <c r="J24" s="142"/>
      <c r="K24" s="142"/>
      <c r="L24" s="142"/>
      <c r="M24" s="142"/>
      <c r="N24" s="91"/>
      <c r="O24" s="91"/>
      <c r="P24" s="91"/>
      <c r="Q24" s="91"/>
      <c r="R24" s="91"/>
      <c r="S24" s="91"/>
      <c r="T24" s="91"/>
      <c r="U24" s="91"/>
      <c r="V24" s="91"/>
      <c r="W24" s="91"/>
      <c r="X24" s="91"/>
      <c r="Y24" s="91"/>
      <c r="Z24" s="89"/>
      <c r="AA24" s="89"/>
      <c r="AB24" s="89"/>
      <c r="AC24" s="89"/>
    </row>
    <row r="25" ht="9.75" customHeight="1">
      <c r="A25" s="94" t="s">
        <v>186</v>
      </c>
      <c r="B25" s="96" t="s">
        <v>187</v>
      </c>
      <c r="C25" s="141"/>
      <c r="D25" s="142"/>
      <c r="E25" s="142"/>
      <c r="F25" s="142"/>
      <c r="G25" s="142">
        <v>0.0</v>
      </c>
      <c r="H25" s="142"/>
      <c r="I25" s="145"/>
      <c r="J25" s="142"/>
      <c r="K25" s="142"/>
      <c r="L25" s="145"/>
      <c r="M25" s="145"/>
      <c r="N25" s="91"/>
      <c r="O25" s="89"/>
      <c r="P25" s="91"/>
      <c r="Q25" s="91"/>
      <c r="R25" s="91"/>
      <c r="S25" s="91"/>
      <c r="T25" s="91"/>
      <c r="U25" s="91"/>
      <c r="V25" s="91"/>
      <c r="W25" s="91"/>
      <c r="X25" s="91"/>
      <c r="Y25" s="91"/>
      <c r="Z25" s="89"/>
      <c r="AA25" s="89"/>
      <c r="AB25" s="89"/>
      <c r="AC25" s="89"/>
    </row>
    <row r="26" ht="9.75" customHeight="1">
      <c r="A26" s="91"/>
      <c r="B26" s="96"/>
      <c r="C26" s="141"/>
      <c r="D26" s="142"/>
      <c r="E26" s="142"/>
      <c r="F26" s="142"/>
      <c r="G26" s="142">
        <v>6.0</v>
      </c>
      <c r="H26" s="142"/>
      <c r="I26" s="145"/>
      <c r="J26" s="142"/>
      <c r="K26" s="142"/>
      <c r="L26" s="145"/>
      <c r="M26" s="145"/>
      <c r="N26" s="91"/>
      <c r="O26" s="89"/>
      <c r="P26" s="91"/>
      <c r="Q26" s="91"/>
      <c r="R26" s="91"/>
      <c r="S26" s="91"/>
      <c r="T26" s="91"/>
      <c r="U26" s="91"/>
      <c r="V26" s="91"/>
      <c r="W26" s="91"/>
      <c r="X26" s="91"/>
      <c r="Y26" s="91"/>
      <c r="Z26" s="89"/>
      <c r="AA26" s="89"/>
      <c r="AB26" s="89"/>
      <c r="AC26" s="89"/>
    </row>
    <row r="27" ht="9.75" customHeight="1">
      <c r="A27" s="94" t="s">
        <v>188</v>
      </c>
      <c r="B27" s="96" t="s">
        <v>189</v>
      </c>
      <c r="C27" s="141"/>
      <c r="D27" s="142"/>
      <c r="E27" s="142"/>
      <c r="F27" s="142"/>
      <c r="G27" s="142">
        <v>0.0</v>
      </c>
      <c r="H27" s="142"/>
      <c r="I27" s="145"/>
      <c r="J27" s="142"/>
      <c r="K27" s="142"/>
      <c r="L27" s="145"/>
      <c r="M27" s="145"/>
      <c r="N27" s="91"/>
      <c r="O27" s="89"/>
      <c r="P27" s="91"/>
      <c r="Q27" s="91"/>
      <c r="R27" s="91"/>
      <c r="S27" s="91"/>
      <c r="T27" s="91"/>
      <c r="U27" s="91"/>
      <c r="V27" s="91"/>
      <c r="W27" s="91"/>
      <c r="X27" s="91"/>
      <c r="Y27" s="91"/>
      <c r="Z27" s="89"/>
      <c r="AA27" s="89"/>
      <c r="AB27" s="89"/>
      <c r="AC27" s="89"/>
    </row>
    <row r="28" ht="9.75" customHeight="1">
      <c r="A28" s="94"/>
      <c r="B28" s="96"/>
      <c r="C28" s="141"/>
      <c r="D28" s="142"/>
      <c r="E28" s="142"/>
      <c r="F28" s="142"/>
      <c r="G28" s="142">
        <v>6.0</v>
      </c>
      <c r="H28" s="142"/>
      <c r="I28" s="145"/>
      <c r="J28" s="142"/>
      <c r="K28" s="142"/>
      <c r="L28" s="145"/>
      <c r="M28" s="145"/>
      <c r="N28" s="91"/>
      <c r="O28" s="89"/>
      <c r="P28" s="91"/>
      <c r="Q28" s="91"/>
      <c r="R28" s="91"/>
      <c r="S28" s="91"/>
      <c r="T28" s="91"/>
      <c r="U28" s="91"/>
      <c r="V28" s="91"/>
      <c r="W28" s="91"/>
      <c r="X28" s="91"/>
      <c r="Y28" s="91"/>
      <c r="Z28" s="89"/>
      <c r="AA28" s="89"/>
      <c r="AB28" s="89"/>
      <c r="AC28" s="89"/>
    </row>
    <row r="29" ht="9.75" customHeight="1">
      <c r="A29" s="94" t="s">
        <v>190</v>
      </c>
      <c r="B29" s="96" t="s">
        <v>191</v>
      </c>
      <c r="C29" s="141"/>
      <c r="D29" s="142"/>
      <c r="E29" s="142"/>
      <c r="F29" s="142"/>
      <c r="G29" s="142">
        <v>0.0</v>
      </c>
      <c r="H29" s="142"/>
      <c r="I29" s="145"/>
      <c r="J29" s="142"/>
      <c r="K29" s="142"/>
      <c r="L29" s="145"/>
      <c r="M29" s="145"/>
      <c r="N29" s="91"/>
      <c r="O29" s="89"/>
      <c r="P29" s="91"/>
      <c r="Q29" s="91"/>
      <c r="R29" s="91"/>
      <c r="S29" s="91"/>
      <c r="T29" s="91"/>
      <c r="U29" s="91"/>
      <c r="V29" s="91"/>
      <c r="W29" s="91"/>
      <c r="X29" s="91"/>
      <c r="Y29" s="91"/>
      <c r="Z29" s="89"/>
      <c r="AA29" s="89"/>
      <c r="AB29" s="89"/>
      <c r="AC29" s="89"/>
    </row>
    <row r="30" ht="9.75" customHeight="1">
      <c r="A30" s="91"/>
      <c r="B30" s="96"/>
      <c r="C30" s="141"/>
      <c r="D30" s="142"/>
      <c r="E30" s="142"/>
      <c r="F30" s="142"/>
      <c r="G30" s="142">
        <v>6.0</v>
      </c>
      <c r="H30" s="142"/>
      <c r="I30" s="145"/>
      <c r="J30" s="142"/>
      <c r="K30" s="142"/>
      <c r="L30" s="145"/>
      <c r="M30" s="145"/>
      <c r="N30" s="91"/>
      <c r="O30" s="89"/>
      <c r="P30" s="91"/>
      <c r="Q30" s="91"/>
      <c r="R30" s="91"/>
      <c r="S30" s="91"/>
      <c r="T30" s="91"/>
      <c r="U30" s="91"/>
      <c r="V30" s="91"/>
      <c r="W30" s="91"/>
      <c r="X30" s="91"/>
      <c r="Y30" s="91"/>
      <c r="Z30" s="89"/>
      <c r="AA30" s="89"/>
      <c r="AB30" s="89"/>
      <c r="AC30" s="89"/>
    </row>
    <row r="31" ht="9.75" customHeight="1">
      <c r="A31" s="91" t="s">
        <v>192</v>
      </c>
      <c r="B31" s="96" t="s">
        <v>193</v>
      </c>
      <c r="C31" s="141"/>
      <c r="D31" s="142">
        <v>0.0</v>
      </c>
      <c r="E31" s="142">
        <v>0.0</v>
      </c>
      <c r="F31" s="142">
        <v>0.0</v>
      </c>
      <c r="G31" s="142">
        <v>0.0</v>
      </c>
      <c r="H31" s="142"/>
      <c r="I31" s="145"/>
      <c r="J31" s="142"/>
      <c r="K31" s="142"/>
      <c r="L31" s="145"/>
      <c r="M31" s="145"/>
      <c r="N31" s="91"/>
      <c r="O31" s="89"/>
      <c r="P31" s="91"/>
      <c r="Q31" s="91"/>
      <c r="R31" s="91"/>
      <c r="S31" s="91"/>
      <c r="T31" s="91"/>
      <c r="U31" s="91"/>
      <c r="V31" s="91"/>
      <c r="W31" s="91"/>
      <c r="X31" s="91"/>
      <c r="Y31" s="91"/>
      <c r="Z31" s="89"/>
      <c r="AA31" s="89"/>
      <c r="AB31" s="89"/>
      <c r="AC31" s="89"/>
    </row>
    <row r="32" ht="9.75" customHeight="1">
      <c r="A32" s="91"/>
      <c r="B32" s="126"/>
      <c r="C32" s="141"/>
      <c r="D32" s="142">
        <v>8.0</v>
      </c>
      <c r="E32" s="142">
        <v>10.0</v>
      </c>
      <c r="F32" s="142">
        <v>12.0</v>
      </c>
      <c r="G32" s="142">
        <v>14.0</v>
      </c>
      <c r="H32" s="142"/>
      <c r="I32" s="145"/>
      <c r="J32" s="142"/>
      <c r="K32" s="142"/>
      <c r="L32" s="145"/>
      <c r="M32" s="145"/>
      <c r="N32" s="91"/>
      <c r="O32" s="89"/>
      <c r="P32" s="91"/>
      <c r="Q32" s="91"/>
      <c r="R32" s="91"/>
      <c r="S32" s="91"/>
      <c r="T32" s="91"/>
      <c r="U32" s="91"/>
      <c r="V32" s="91"/>
      <c r="W32" s="91"/>
      <c r="X32" s="91"/>
      <c r="Y32" s="91"/>
      <c r="Z32" s="89"/>
      <c r="AA32" s="89"/>
      <c r="AB32" s="89"/>
      <c r="AC32" s="89"/>
    </row>
    <row r="33" ht="9.75" customHeight="1">
      <c r="A33" s="89"/>
      <c r="B33" s="96" t="s">
        <v>193</v>
      </c>
      <c r="C33" s="141"/>
      <c r="D33" s="142">
        <v>0.0</v>
      </c>
      <c r="E33" s="142">
        <v>0.0</v>
      </c>
      <c r="F33" s="142">
        <v>0.0</v>
      </c>
      <c r="G33" s="142">
        <v>0.0</v>
      </c>
      <c r="H33" s="142"/>
      <c r="I33" s="145"/>
      <c r="J33" s="142"/>
      <c r="K33" s="142"/>
      <c r="L33" s="145"/>
      <c r="M33" s="145"/>
      <c r="N33" s="91"/>
      <c r="O33" s="89"/>
      <c r="P33" s="91"/>
      <c r="Q33" s="91"/>
      <c r="R33" s="91"/>
      <c r="S33" s="91"/>
      <c r="T33" s="91"/>
      <c r="U33" s="91"/>
      <c r="V33" s="91"/>
      <c r="W33" s="91"/>
      <c r="X33" s="91"/>
      <c r="Y33" s="91"/>
      <c r="Z33" s="89"/>
      <c r="AA33" s="89"/>
      <c r="AB33" s="89"/>
      <c r="AC33" s="89"/>
    </row>
    <row r="34" ht="9.75" customHeight="1">
      <c r="A34" s="89"/>
      <c r="B34" s="126"/>
      <c r="C34" s="143"/>
      <c r="D34" s="142">
        <v>8.0</v>
      </c>
      <c r="E34" s="142">
        <v>10.0</v>
      </c>
      <c r="F34" s="142">
        <v>12.0</v>
      </c>
      <c r="G34" s="142">
        <v>14.0</v>
      </c>
      <c r="H34" s="145"/>
      <c r="I34" s="142"/>
      <c r="J34" s="145"/>
      <c r="K34" s="145"/>
      <c r="L34" s="142"/>
      <c r="M34" s="145"/>
      <c r="N34" s="91"/>
      <c r="O34" s="89"/>
      <c r="P34" s="91"/>
      <c r="Q34" s="91"/>
      <c r="R34" s="91"/>
      <c r="S34" s="91"/>
      <c r="T34" s="91"/>
      <c r="U34" s="91"/>
      <c r="V34" s="91"/>
      <c r="W34" s="91"/>
      <c r="X34" s="91"/>
      <c r="Y34" s="91"/>
      <c r="Z34" s="89"/>
      <c r="AA34" s="89"/>
      <c r="AB34" s="89"/>
      <c r="AC34" s="89"/>
    </row>
    <row r="35" ht="9.75" customHeight="1">
      <c r="A35" s="91"/>
      <c r="B35" s="96" t="s">
        <v>193</v>
      </c>
      <c r="C35" s="141"/>
      <c r="D35" s="142">
        <v>0.0</v>
      </c>
      <c r="E35" s="142">
        <v>0.0</v>
      </c>
      <c r="F35" s="142">
        <v>0.0</v>
      </c>
      <c r="G35" s="142">
        <v>0.0</v>
      </c>
      <c r="H35" s="145"/>
      <c r="I35" s="142"/>
      <c r="J35" s="145"/>
      <c r="K35" s="145"/>
      <c r="L35" s="142"/>
      <c r="M35" s="145"/>
      <c r="N35" s="91"/>
      <c r="O35" s="89"/>
      <c r="P35" s="91"/>
      <c r="Q35" s="91"/>
      <c r="R35" s="91"/>
      <c r="S35" s="91"/>
      <c r="T35" s="91"/>
      <c r="U35" s="91"/>
      <c r="V35" s="91"/>
      <c r="W35" s="91"/>
      <c r="X35" s="91"/>
      <c r="Y35" s="89"/>
      <c r="Z35" s="89"/>
      <c r="AA35" s="89"/>
      <c r="AB35" s="89"/>
      <c r="AC35" s="89"/>
    </row>
    <row r="36" ht="9.75" customHeight="1">
      <c r="A36" s="91"/>
      <c r="B36" s="96"/>
      <c r="C36" s="141"/>
      <c r="D36" s="142">
        <v>8.0</v>
      </c>
      <c r="E36" s="142">
        <v>10.0</v>
      </c>
      <c r="F36" s="142">
        <v>12.0</v>
      </c>
      <c r="G36" s="142">
        <v>14.0</v>
      </c>
      <c r="H36" s="145"/>
      <c r="I36" s="142"/>
      <c r="J36" s="145"/>
      <c r="K36" s="145"/>
      <c r="L36" s="142"/>
      <c r="M36" s="145"/>
      <c r="N36" s="91"/>
      <c r="O36" s="89"/>
      <c r="P36" s="91"/>
      <c r="Q36" s="91"/>
      <c r="R36" s="91"/>
      <c r="S36" s="91"/>
      <c r="T36" s="91"/>
      <c r="U36" s="91"/>
      <c r="V36" s="91"/>
      <c r="W36" s="91"/>
      <c r="X36" s="91"/>
      <c r="Y36" s="89"/>
      <c r="Z36" s="89"/>
      <c r="AA36" s="89"/>
      <c r="AB36" s="89"/>
      <c r="AC36" s="89"/>
    </row>
    <row r="37" ht="9.75" customHeight="1">
      <c r="A37" s="91" t="s">
        <v>143</v>
      </c>
      <c r="B37" s="96" t="s">
        <v>194</v>
      </c>
      <c r="C37" s="141"/>
      <c r="D37" s="142" t="s">
        <v>144</v>
      </c>
      <c r="E37" s="142" t="s">
        <v>144</v>
      </c>
      <c r="F37" s="142" t="s">
        <v>144</v>
      </c>
      <c r="G37" s="142" t="s">
        <v>144</v>
      </c>
      <c r="H37" s="145"/>
      <c r="I37" s="142"/>
      <c r="J37" s="145"/>
      <c r="K37" s="145"/>
      <c r="L37" s="142"/>
      <c r="M37" s="145"/>
      <c r="N37" s="91"/>
      <c r="O37" s="89"/>
      <c r="P37" s="91"/>
      <c r="Q37" s="91"/>
      <c r="R37" s="91"/>
      <c r="S37" s="91"/>
      <c r="T37" s="91"/>
      <c r="U37" s="91"/>
      <c r="V37" s="91"/>
      <c r="W37" s="91"/>
      <c r="X37" s="91"/>
      <c r="Y37" s="89"/>
      <c r="Z37" s="89"/>
      <c r="AA37" s="89"/>
      <c r="AB37" s="89"/>
      <c r="AC37" s="89"/>
    </row>
    <row r="38" ht="9.75" customHeight="1">
      <c r="A38" s="91"/>
      <c r="B38" s="96"/>
      <c r="C38" s="141"/>
      <c r="D38" s="142">
        <v>8.0</v>
      </c>
      <c r="E38" s="142">
        <v>10.0</v>
      </c>
      <c r="F38" s="142">
        <v>12.0</v>
      </c>
      <c r="G38" s="142">
        <v>12.0</v>
      </c>
      <c r="H38" s="145"/>
      <c r="I38" s="142"/>
      <c r="J38" s="145"/>
      <c r="K38" s="145"/>
      <c r="L38" s="142"/>
      <c r="M38" s="145"/>
      <c r="N38" s="91"/>
      <c r="O38" s="91"/>
      <c r="P38" s="91"/>
      <c r="Q38" s="91"/>
      <c r="R38" s="91"/>
      <c r="S38" s="91"/>
      <c r="T38" s="91"/>
      <c r="U38" s="91"/>
      <c r="V38" s="91"/>
      <c r="W38" s="91"/>
      <c r="X38" s="91"/>
      <c r="Y38" s="91"/>
      <c r="Z38" s="91">
        <v>31.0</v>
      </c>
      <c r="AA38" s="89"/>
      <c r="AB38" s="89"/>
      <c r="AC38" s="89"/>
    </row>
    <row r="39" ht="9.75" customHeight="1">
      <c r="A39" s="91"/>
      <c r="B39" s="96" t="s">
        <v>194</v>
      </c>
      <c r="C39" s="141"/>
      <c r="D39" s="142" t="s">
        <v>144</v>
      </c>
      <c r="E39" s="142" t="s">
        <v>144</v>
      </c>
      <c r="F39" s="142" t="s">
        <v>144</v>
      </c>
      <c r="G39" s="142" t="s">
        <v>144</v>
      </c>
      <c r="H39" s="145"/>
      <c r="I39" s="142"/>
      <c r="J39" s="145"/>
      <c r="K39" s="145"/>
      <c r="L39" s="142"/>
      <c r="M39" s="145"/>
      <c r="N39" s="91"/>
      <c r="O39" s="91"/>
      <c r="P39" s="91"/>
      <c r="Q39" s="91"/>
      <c r="R39" s="91"/>
      <c r="S39" s="91"/>
      <c r="T39" s="91"/>
      <c r="U39" s="91"/>
      <c r="V39" s="91"/>
      <c r="W39" s="91"/>
      <c r="X39" s="91"/>
      <c r="Y39" s="91"/>
      <c r="Z39" s="91">
        <v>12.0</v>
      </c>
      <c r="AA39" s="89"/>
      <c r="AB39" s="89"/>
      <c r="AC39" s="89"/>
    </row>
    <row r="40" ht="9.75" customHeight="1">
      <c r="A40" s="91"/>
      <c r="B40" s="96"/>
      <c r="C40" s="146"/>
      <c r="D40" s="142">
        <v>8.0</v>
      </c>
      <c r="E40" s="142">
        <v>10.0</v>
      </c>
      <c r="F40" s="142">
        <v>12.0</v>
      </c>
      <c r="G40" s="142">
        <v>12.0</v>
      </c>
      <c r="H40" s="147"/>
      <c r="I40" s="142"/>
      <c r="J40" s="147"/>
      <c r="K40" s="147"/>
      <c r="L40" s="142"/>
      <c r="M40" s="145"/>
      <c r="N40" s="91"/>
      <c r="O40" s="91"/>
      <c r="P40" s="91"/>
      <c r="Q40" s="91"/>
      <c r="R40" s="91"/>
      <c r="S40" s="91"/>
      <c r="T40" s="91"/>
      <c r="U40" s="91"/>
      <c r="V40" s="91"/>
      <c r="W40" s="89"/>
      <c r="X40" s="91"/>
      <c r="Y40" s="89"/>
      <c r="Z40" s="89"/>
      <c r="AA40" s="89"/>
      <c r="AB40" s="89"/>
      <c r="AC40" s="89"/>
    </row>
    <row r="41" ht="9.75" customHeight="1">
      <c r="A41" s="91"/>
      <c r="B41" s="96" t="s">
        <v>194</v>
      </c>
      <c r="C41" s="146"/>
      <c r="D41" s="142" t="s">
        <v>144</v>
      </c>
      <c r="E41" s="142" t="s">
        <v>144</v>
      </c>
      <c r="F41" s="142" t="s">
        <v>144</v>
      </c>
      <c r="G41" s="142" t="s">
        <v>144</v>
      </c>
      <c r="H41" s="147"/>
      <c r="I41" s="142"/>
      <c r="J41" s="147"/>
      <c r="K41" s="147"/>
      <c r="L41" s="142"/>
      <c r="M41" s="145"/>
      <c r="N41" s="91"/>
      <c r="O41" s="91"/>
      <c r="P41" s="91"/>
      <c r="Q41" s="91"/>
      <c r="R41" s="91"/>
      <c r="S41" s="91"/>
      <c r="T41" s="91"/>
      <c r="U41" s="91"/>
      <c r="V41" s="91"/>
      <c r="W41" s="89"/>
      <c r="X41" s="91"/>
      <c r="Y41" s="89"/>
      <c r="Z41" s="89"/>
      <c r="AA41" s="89"/>
      <c r="AB41" s="89"/>
      <c r="AC41" s="89"/>
    </row>
    <row r="42" ht="9.75" customHeight="1">
      <c r="A42" s="89"/>
      <c r="B42" s="126"/>
      <c r="C42" s="148"/>
      <c r="D42" s="142">
        <v>8.0</v>
      </c>
      <c r="E42" s="142">
        <v>10.0</v>
      </c>
      <c r="F42" s="142">
        <v>12.0</v>
      </c>
      <c r="G42" s="142">
        <v>12.0</v>
      </c>
      <c r="H42" s="140"/>
      <c r="I42" s="147"/>
      <c r="J42" s="140"/>
      <c r="K42" s="140"/>
      <c r="L42" s="147"/>
      <c r="M42" s="145"/>
      <c r="N42" s="91"/>
      <c r="O42" s="91"/>
      <c r="P42" s="91"/>
      <c r="Q42" s="91"/>
      <c r="R42" s="91"/>
      <c r="S42" s="91"/>
      <c r="T42" s="91"/>
      <c r="U42" s="91"/>
      <c r="V42" s="91"/>
      <c r="W42" s="91"/>
      <c r="X42" s="91"/>
      <c r="Y42" s="91"/>
      <c r="Z42" s="89"/>
      <c r="AA42" s="89"/>
      <c r="AB42" s="89"/>
      <c r="AC42" s="89"/>
    </row>
    <row r="43" ht="9.75" customHeight="1">
      <c r="A43" s="91" t="s">
        <v>195</v>
      </c>
      <c r="B43" s="96" t="s">
        <v>196</v>
      </c>
      <c r="C43" s="146"/>
      <c r="D43" s="140" t="s">
        <v>197</v>
      </c>
      <c r="E43" s="140" t="s">
        <v>197</v>
      </c>
      <c r="F43" s="140" t="s">
        <v>197</v>
      </c>
      <c r="G43" s="140" t="s">
        <v>197</v>
      </c>
      <c r="H43" s="140"/>
      <c r="I43" s="147"/>
      <c r="J43" s="140"/>
      <c r="K43" s="140"/>
      <c r="L43" s="147"/>
      <c r="M43" s="145"/>
      <c r="N43" s="91"/>
      <c r="O43" s="91"/>
      <c r="P43" s="91"/>
      <c r="Q43" s="91"/>
      <c r="R43" s="91"/>
      <c r="S43" s="91"/>
      <c r="T43" s="91"/>
      <c r="U43" s="91"/>
      <c r="V43" s="91"/>
      <c r="W43" s="91"/>
      <c r="X43" s="91"/>
      <c r="Y43" s="91"/>
      <c r="Z43" s="89"/>
      <c r="AA43" s="89"/>
      <c r="AB43" s="89"/>
      <c r="AC43" s="89"/>
    </row>
    <row r="44" ht="9.75" customHeight="1">
      <c r="A44" s="89"/>
      <c r="B44" s="126"/>
      <c r="C44" s="146"/>
      <c r="D44" s="140">
        <v>8.0</v>
      </c>
      <c r="E44" s="140">
        <v>10.0</v>
      </c>
      <c r="F44" s="140">
        <v>10.0</v>
      </c>
      <c r="G44" s="140">
        <v>12.0</v>
      </c>
      <c r="H44" s="140"/>
      <c r="I44" s="147"/>
      <c r="J44" s="140"/>
      <c r="K44" s="140"/>
      <c r="L44" s="147"/>
      <c r="M44" s="145"/>
      <c r="N44" s="91"/>
      <c r="O44" s="91"/>
      <c r="P44" s="91"/>
      <c r="Q44" s="91"/>
      <c r="R44" s="91"/>
      <c r="S44" s="91"/>
      <c r="T44" s="91"/>
      <c r="U44" s="91"/>
      <c r="V44" s="91"/>
      <c r="W44" s="91"/>
      <c r="X44" s="91"/>
      <c r="Y44" s="89"/>
      <c r="Z44" s="89"/>
      <c r="AA44" s="89"/>
      <c r="AB44" s="89"/>
      <c r="AC44" s="89"/>
    </row>
    <row r="45" ht="9.75" customHeight="1">
      <c r="A45" s="91"/>
      <c r="B45" s="96" t="s">
        <v>196</v>
      </c>
      <c r="C45" s="146"/>
      <c r="D45" s="140" t="s">
        <v>197</v>
      </c>
      <c r="E45" s="140"/>
      <c r="F45" s="140" t="s">
        <v>197</v>
      </c>
      <c r="G45" s="140" t="s">
        <v>197</v>
      </c>
      <c r="H45" s="140"/>
      <c r="I45" s="147"/>
      <c r="J45" s="140"/>
      <c r="K45" s="140"/>
      <c r="L45" s="147"/>
      <c r="M45" s="145"/>
      <c r="N45" s="91"/>
      <c r="O45" s="91"/>
      <c r="P45" s="91"/>
      <c r="Q45" s="91"/>
      <c r="R45" s="91"/>
      <c r="S45" s="91"/>
      <c r="T45" s="91"/>
      <c r="U45" s="91"/>
      <c r="V45" s="91"/>
      <c r="W45" s="91"/>
      <c r="X45" s="91"/>
      <c r="Y45" s="89"/>
      <c r="Z45" s="89"/>
      <c r="AA45" s="89"/>
      <c r="AB45" s="89"/>
      <c r="AC45" s="89"/>
    </row>
    <row r="46" ht="9.75" customHeight="1">
      <c r="A46" s="91"/>
      <c r="B46" s="96"/>
      <c r="C46" s="141"/>
      <c r="D46" s="140">
        <v>8.0</v>
      </c>
      <c r="E46" s="140"/>
      <c r="F46" s="140">
        <v>10.0</v>
      </c>
      <c r="G46" s="140">
        <v>12.0</v>
      </c>
      <c r="H46" s="140"/>
      <c r="I46" s="145"/>
      <c r="J46" s="140"/>
      <c r="K46" s="140"/>
      <c r="L46" s="145"/>
      <c r="M46" s="145"/>
      <c r="N46" s="91"/>
      <c r="O46" s="91"/>
      <c r="P46" s="91"/>
      <c r="Q46" s="91"/>
      <c r="R46" s="91"/>
      <c r="S46" s="91"/>
      <c r="T46" s="91"/>
      <c r="U46" s="91"/>
      <c r="V46" s="91"/>
      <c r="W46" s="91"/>
      <c r="X46" s="91"/>
      <c r="Y46" s="91"/>
      <c r="Z46" s="89"/>
      <c r="AA46" s="89"/>
      <c r="AB46" s="89"/>
      <c r="AC46" s="89"/>
    </row>
    <row r="47" ht="9.75" customHeight="1">
      <c r="A47" s="91"/>
      <c r="B47" s="96" t="s">
        <v>196</v>
      </c>
      <c r="C47" s="141"/>
      <c r="D47" s="140" t="s">
        <v>197</v>
      </c>
      <c r="E47" s="140"/>
      <c r="F47" s="140" t="s">
        <v>197</v>
      </c>
      <c r="G47" s="140" t="s">
        <v>197</v>
      </c>
      <c r="H47" s="140"/>
      <c r="I47" s="145"/>
      <c r="J47" s="140"/>
      <c r="K47" s="140"/>
      <c r="L47" s="145"/>
      <c r="M47" s="145"/>
      <c r="N47" s="91"/>
      <c r="O47" s="91"/>
      <c r="P47" s="91"/>
      <c r="Q47" s="91"/>
      <c r="R47" s="91"/>
      <c r="S47" s="91"/>
      <c r="T47" s="91"/>
      <c r="U47" s="91"/>
      <c r="V47" s="91"/>
      <c r="W47" s="91"/>
      <c r="X47" s="91"/>
      <c r="Y47" s="91"/>
      <c r="Z47" s="89"/>
      <c r="AA47" s="89"/>
      <c r="AB47" s="89"/>
      <c r="AC47" s="89"/>
    </row>
    <row r="48" ht="9.75" customHeight="1">
      <c r="A48" s="89"/>
      <c r="B48" s="96"/>
      <c r="C48" s="143"/>
      <c r="D48" s="140">
        <v>8.0</v>
      </c>
      <c r="E48" s="140"/>
      <c r="F48" s="140">
        <v>10.0</v>
      </c>
      <c r="G48" s="140">
        <v>12.0</v>
      </c>
      <c r="H48" s="145"/>
      <c r="I48" s="142"/>
      <c r="J48" s="145"/>
      <c r="K48" s="145"/>
      <c r="L48" s="145"/>
      <c r="M48" s="145"/>
      <c r="N48" s="91"/>
      <c r="O48" s="91"/>
      <c r="P48" s="91"/>
      <c r="Q48" s="91"/>
      <c r="R48" s="91"/>
      <c r="S48" s="91"/>
      <c r="T48" s="91"/>
      <c r="U48" s="91"/>
      <c r="V48" s="91"/>
      <c r="W48" s="91"/>
      <c r="X48" s="91"/>
      <c r="Y48" s="89"/>
      <c r="Z48" s="89"/>
      <c r="AA48" s="89"/>
      <c r="AB48" s="89"/>
      <c r="AC48" s="89"/>
    </row>
    <row r="49" ht="4.5" customHeight="1">
      <c r="A49" s="91" t="s">
        <v>198</v>
      </c>
      <c r="B49" s="96" t="s">
        <v>178</v>
      </c>
      <c r="C49" s="143">
        <v>8.0</v>
      </c>
      <c r="D49" s="142">
        <v>20.0</v>
      </c>
      <c r="E49" s="145"/>
      <c r="F49" s="142"/>
      <c r="G49" s="149"/>
      <c r="H49" s="145"/>
      <c r="I49" s="142"/>
      <c r="J49" s="145"/>
      <c r="K49" s="145"/>
      <c r="L49" s="145"/>
      <c r="M49" s="145"/>
      <c r="N49" s="91"/>
      <c r="O49" s="91"/>
      <c r="P49" s="91"/>
      <c r="Q49" s="91"/>
      <c r="R49" s="91"/>
      <c r="S49" s="91"/>
      <c r="T49" s="91"/>
      <c r="U49" s="91"/>
      <c r="V49" s="91"/>
      <c r="W49" s="91"/>
      <c r="X49" s="91"/>
      <c r="Y49" s="89"/>
      <c r="Z49" s="89"/>
      <c r="AA49" s="89"/>
      <c r="AB49" s="89"/>
      <c r="AC49" s="89"/>
    </row>
    <row r="50" ht="4.5" customHeight="1">
      <c r="A50" s="91"/>
      <c r="B50" s="96"/>
      <c r="C50" s="141"/>
      <c r="D50" s="142">
        <v>8.0</v>
      </c>
      <c r="E50" s="145"/>
      <c r="F50" s="142"/>
      <c r="G50" s="149"/>
      <c r="H50" s="145"/>
      <c r="I50" s="142"/>
      <c r="J50" s="145"/>
      <c r="K50" s="145"/>
      <c r="L50" s="145"/>
      <c r="M50" s="145"/>
      <c r="N50" s="91"/>
      <c r="O50" s="91"/>
      <c r="P50" s="91"/>
      <c r="Q50" s="91"/>
      <c r="R50" s="91"/>
      <c r="S50" s="91"/>
      <c r="T50" s="91"/>
      <c r="U50" s="91"/>
      <c r="V50" s="91"/>
      <c r="W50" s="91"/>
      <c r="X50" s="91"/>
      <c r="Y50" s="91"/>
      <c r="Z50" s="89"/>
      <c r="AA50" s="89"/>
      <c r="AB50" s="89"/>
      <c r="AC50" s="89"/>
    </row>
    <row r="51" ht="4.5" customHeight="1">
      <c r="A51" s="89"/>
      <c r="B51" s="96" t="s">
        <v>178</v>
      </c>
      <c r="C51" s="143">
        <v>8.0</v>
      </c>
      <c r="D51" s="142">
        <v>20.0</v>
      </c>
      <c r="E51" s="145"/>
      <c r="F51" s="142"/>
      <c r="G51" s="149"/>
      <c r="H51" s="145"/>
      <c r="I51" s="142"/>
      <c r="J51" s="145"/>
      <c r="K51" s="145"/>
      <c r="L51" s="145"/>
      <c r="M51" s="145"/>
      <c r="N51" s="91"/>
      <c r="O51" s="91"/>
      <c r="P51" s="91"/>
      <c r="Q51" s="91"/>
      <c r="R51" s="91"/>
      <c r="S51" s="91"/>
      <c r="T51" s="91"/>
      <c r="U51" s="91"/>
      <c r="V51" s="91"/>
      <c r="W51" s="91"/>
      <c r="X51" s="91"/>
      <c r="Y51" s="91"/>
      <c r="Z51" s="89"/>
      <c r="AA51" s="89"/>
      <c r="AB51" s="89"/>
      <c r="AC51" s="89"/>
    </row>
    <row r="52" ht="4.5" customHeight="1">
      <c r="A52" s="89"/>
      <c r="B52" s="96"/>
      <c r="C52" s="141"/>
      <c r="D52" s="142">
        <v>8.0</v>
      </c>
      <c r="E52" s="145"/>
      <c r="F52" s="142"/>
      <c r="G52" s="149"/>
      <c r="H52" s="145"/>
      <c r="I52" s="142"/>
      <c r="J52" s="145"/>
      <c r="K52" s="145"/>
      <c r="L52" s="145"/>
      <c r="M52" s="145"/>
      <c r="N52" s="91"/>
      <c r="O52" s="91"/>
      <c r="P52" s="91"/>
      <c r="Q52" s="91"/>
      <c r="R52" s="91"/>
      <c r="S52" s="91"/>
      <c r="T52" s="91"/>
      <c r="U52" s="91"/>
      <c r="V52" s="91"/>
      <c r="W52" s="91"/>
      <c r="X52" s="91"/>
      <c r="Y52" s="89"/>
      <c r="Z52" s="89"/>
      <c r="AA52" s="89"/>
      <c r="AB52" s="89"/>
      <c r="AC52" s="89"/>
    </row>
    <row r="53" ht="4.5" customHeight="1">
      <c r="A53" s="89"/>
      <c r="B53" s="96" t="s">
        <v>178</v>
      </c>
      <c r="C53" s="143">
        <v>8.0</v>
      </c>
      <c r="D53" s="142">
        <v>20.0</v>
      </c>
      <c r="E53" s="145"/>
      <c r="F53" s="142"/>
      <c r="G53" s="149"/>
      <c r="H53" s="145"/>
      <c r="I53" s="142"/>
      <c r="J53" s="145"/>
      <c r="K53" s="145"/>
      <c r="L53" s="145"/>
      <c r="M53" s="145"/>
      <c r="N53" s="91"/>
      <c r="O53" s="91"/>
      <c r="P53" s="91"/>
      <c r="Q53" s="91"/>
      <c r="R53" s="91"/>
      <c r="S53" s="91"/>
      <c r="T53" s="91"/>
      <c r="U53" s="91"/>
      <c r="V53" s="91"/>
      <c r="W53" s="91"/>
      <c r="X53" s="91"/>
      <c r="Y53" s="89"/>
      <c r="Z53" s="89"/>
      <c r="AA53" s="89"/>
      <c r="AB53" s="89"/>
      <c r="AC53" s="89"/>
    </row>
    <row r="54" ht="4.5" customHeight="1">
      <c r="A54" s="89"/>
      <c r="B54" s="96"/>
      <c r="C54" s="143"/>
      <c r="D54" s="142">
        <v>8.0</v>
      </c>
      <c r="E54" s="145"/>
      <c r="F54" s="142"/>
      <c r="G54" s="144"/>
      <c r="H54" s="142"/>
      <c r="I54" s="145"/>
      <c r="J54" s="142"/>
      <c r="K54" s="142"/>
      <c r="L54" s="145"/>
      <c r="M54" s="145"/>
      <c r="N54" s="91"/>
      <c r="O54" s="91"/>
      <c r="P54" s="91"/>
      <c r="Q54" s="91"/>
      <c r="R54" s="91"/>
      <c r="S54" s="91"/>
      <c r="T54" s="91"/>
      <c r="U54" s="91"/>
      <c r="V54" s="91"/>
      <c r="W54" s="91"/>
      <c r="X54" s="91"/>
      <c r="Y54" s="89"/>
      <c r="Z54" s="89"/>
      <c r="AA54" s="89"/>
      <c r="AB54" s="89"/>
      <c r="AC54" s="89"/>
    </row>
    <row r="55" ht="4.5" customHeight="1">
      <c r="A55" s="91" t="s">
        <v>199</v>
      </c>
      <c r="B55" s="96" t="s">
        <v>181</v>
      </c>
      <c r="C55" s="141"/>
      <c r="D55" s="142"/>
      <c r="E55" s="142">
        <v>7.5</v>
      </c>
      <c r="F55" s="142"/>
      <c r="G55" s="144"/>
      <c r="H55" s="142"/>
      <c r="I55" s="145"/>
      <c r="J55" s="142"/>
      <c r="K55" s="142"/>
      <c r="L55" s="145"/>
      <c r="M55" s="145"/>
      <c r="N55" s="89"/>
      <c r="O55" s="89"/>
      <c r="P55" s="89"/>
      <c r="Q55" s="89"/>
      <c r="R55" s="89"/>
      <c r="S55" s="89"/>
      <c r="T55" s="89"/>
      <c r="U55" s="89"/>
      <c r="V55" s="91"/>
      <c r="W55" s="89"/>
      <c r="X55" s="89"/>
      <c r="Y55" s="89"/>
      <c r="Z55" s="89"/>
      <c r="AA55" s="89"/>
      <c r="AB55" s="89"/>
      <c r="AC55" s="89"/>
    </row>
    <row r="56" ht="5.25" customHeight="1">
      <c r="A56" s="89"/>
      <c r="B56" s="96"/>
      <c r="C56" s="141"/>
      <c r="D56" s="142"/>
      <c r="E56" s="142">
        <v>10.0</v>
      </c>
      <c r="F56" s="142"/>
      <c r="G56" s="144"/>
      <c r="H56" s="142"/>
      <c r="I56" s="145"/>
      <c r="J56" s="142"/>
      <c r="K56" s="142"/>
      <c r="L56" s="145"/>
      <c r="M56" s="145"/>
      <c r="N56" s="89"/>
      <c r="O56" s="89"/>
      <c r="P56" s="89"/>
      <c r="Q56" s="89"/>
      <c r="R56" s="89"/>
      <c r="S56" s="89"/>
      <c r="T56" s="89"/>
      <c r="U56" s="89"/>
      <c r="V56" s="89"/>
      <c r="W56" s="89"/>
      <c r="X56" s="89"/>
      <c r="Y56" s="89"/>
      <c r="Z56" s="89"/>
      <c r="AA56" s="89"/>
      <c r="AB56" s="89"/>
      <c r="AC56" s="89"/>
    </row>
    <row r="57" ht="5.25" customHeight="1">
      <c r="A57" s="91" t="s">
        <v>63</v>
      </c>
      <c r="B57" s="96" t="s">
        <v>200</v>
      </c>
      <c r="C57" s="143">
        <v>8.0</v>
      </c>
      <c r="D57" s="142">
        <v>20.0</v>
      </c>
      <c r="E57" s="142">
        <v>20.0</v>
      </c>
      <c r="F57" s="142"/>
      <c r="G57" s="144"/>
      <c r="H57" s="142"/>
      <c r="I57" s="145"/>
      <c r="J57" s="142"/>
      <c r="K57" s="142"/>
      <c r="L57" s="145"/>
      <c r="M57" s="145"/>
      <c r="N57" s="89"/>
      <c r="O57" s="89"/>
      <c r="P57" s="89"/>
      <c r="Q57" s="89"/>
      <c r="R57" s="89"/>
      <c r="S57" s="89"/>
      <c r="T57" s="89"/>
      <c r="U57" s="89"/>
      <c r="V57" s="89"/>
      <c r="W57" s="89"/>
      <c r="X57" s="89"/>
      <c r="Y57" s="89"/>
      <c r="Z57" s="89"/>
      <c r="AA57" s="89"/>
      <c r="AB57" s="89"/>
      <c r="AC57" s="89"/>
    </row>
    <row r="58" ht="5.25" customHeight="1">
      <c r="A58" s="89"/>
      <c r="B58" s="96"/>
      <c r="C58" s="141"/>
      <c r="D58" s="142">
        <v>8.0</v>
      </c>
      <c r="E58" s="142">
        <v>10.0</v>
      </c>
      <c r="F58" s="142"/>
      <c r="G58" s="144"/>
      <c r="H58" s="142"/>
      <c r="I58" s="145"/>
      <c r="J58" s="142"/>
      <c r="K58" s="142"/>
      <c r="L58" s="145"/>
      <c r="M58" s="145"/>
      <c r="N58" s="89"/>
      <c r="O58" s="89"/>
      <c r="P58" s="89"/>
      <c r="Q58" s="89"/>
      <c r="R58" s="89"/>
      <c r="S58" s="89"/>
      <c r="T58" s="89"/>
      <c r="U58" s="89"/>
      <c r="V58" s="89"/>
      <c r="W58" s="89"/>
      <c r="X58" s="89"/>
      <c r="Y58" s="89"/>
      <c r="Z58" s="89"/>
      <c r="AA58" s="89"/>
      <c r="AB58" s="89"/>
      <c r="AC58" s="89"/>
    </row>
    <row r="59" ht="5.25" customHeight="1">
      <c r="A59" s="89"/>
      <c r="B59" s="96" t="s">
        <v>200</v>
      </c>
      <c r="C59" s="143">
        <v>8.0</v>
      </c>
      <c r="D59" s="142">
        <v>20.0</v>
      </c>
      <c r="E59" s="142">
        <v>20.0</v>
      </c>
      <c r="F59" s="142"/>
      <c r="G59" s="144"/>
      <c r="H59" s="142"/>
      <c r="I59" s="145"/>
      <c r="J59" s="142"/>
      <c r="K59" s="142"/>
      <c r="L59" s="145"/>
      <c r="M59" s="145"/>
      <c r="N59" s="89"/>
      <c r="O59" s="89"/>
      <c r="P59" s="89"/>
      <c r="Q59" s="89"/>
      <c r="R59" s="89"/>
      <c r="S59" s="89"/>
      <c r="T59" s="89"/>
      <c r="U59" s="89"/>
      <c r="V59" s="89"/>
      <c r="W59" s="89"/>
      <c r="X59" s="89"/>
      <c r="Y59" s="89"/>
      <c r="Z59" s="89"/>
      <c r="AA59" s="89"/>
      <c r="AB59" s="89"/>
      <c r="AC59" s="89"/>
    </row>
    <row r="60" ht="5.25" customHeight="1">
      <c r="A60" s="150"/>
      <c r="B60" s="96"/>
      <c r="C60" s="143"/>
      <c r="D60" s="142">
        <v>8.0</v>
      </c>
      <c r="E60" s="142">
        <v>10.0</v>
      </c>
      <c r="F60" s="145"/>
      <c r="G60" s="151"/>
      <c r="H60" s="89"/>
      <c r="I60" s="142"/>
      <c r="J60" s="145"/>
      <c r="K60" s="145"/>
      <c r="L60" s="145"/>
      <c r="M60" s="145"/>
      <c r="N60" s="152"/>
      <c r="O60" s="152"/>
      <c r="P60" s="152"/>
      <c r="Q60" s="152"/>
      <c r="R60" s="152"/>
      <c r="S60" s="152"/>
      <c r="T60" s="152"/>
      <c r="U60" s="152"/>
      <c r="V60" s="152"/>
      <c r="W60" s="152"/>
      <c r="X60" s="152"/>
      <c r="Y60" s="152"/>
      <c r="Z60" s="152"/>
      <c r="AA60" s="152"/>
      <c r="AB60" s="153"/>
      <c r="AC60" s="153"/>
    </row>
    <row r="61" ht="5.25" customHeight="1">
      <c r="A61" s="150"/>
      <c r="B61" s="96" t="s">
        <v>200</v>
      </c>
      <c r="C61" s="143">
        <v>8.0</v>
      </c>
      <c r="D61" s="142">
        <v>20.0</v>
      </c>
      <c r="E61" s="142">
        <v>20.0</v>
      </c>
      <c r="F61" s="145"/>
      <c r="G61" s="151"/>
      <c r="H61" s="89"/>
      <c r="I61" s="142"/>
      <c r="J61" s="145"/>
      <c r="K61" s="145"/>
      <c r="L61" s="145"/>
      <c r="M61" s="145"/>
      <c r="N61" s="152"/>
      <c r="O61" s="152"/>
      <c r="P61" s="152"/>
      <c r="Q61" s="152"/>
      <c r="R61" s="152"/>
      <c r="S61" s="152"/>
      <c r="T61" s="152"/>
      <c r="U61" s="152"/>
      <c r="V61" s="152"/>
      <c r="W61" s="152"/>
      <c r="X61" s="152"/>
      <c r="Y61" s="152"/>
      <c r="Z61" s="152"/>
      <c r="AA61" s="152"/>
      <c r="AB61" s="153"/>
      <c r="AC61" s="153"/>
    </row>
    <row r="62" ht="5.25" customHeight="1">
      <c r="A62" s="150"/>
      <c r="B62" s="96"/>
      <c r="C62" s="141"/>
      <c r="D62" s="142">
        <v>8.0</v>
      </c>
      <c r="E62" s="142">
        <v>10.0</v>
      </c>
      <c r="F62" s="145"/>
      <c r="G62" s="151"/>
      <c r="H62" s="89"/>
      <c r="I62" s="142"/>
      <c r="J62" s="145"/>
      <c r="K62" s="145"/>
      <c r="L62" s="145"/>
      <c r="M62" s="145"/>
      <c r="N62" s="152"/>
      <c r="O62" s="152"/>
      <c r="P62" s="152"/>
      <c r="Q62" s="152"/>
      <c r="R62" s="152"/>
      <c r="S62" s="152"/>
      <c r="T62" s="152"/>
      <c r="U62" s="152"/>
      <c r="V62" s="152"/>
      <c r="W62" s="152"/>
      <c r="X62" s="152"/>
      <c r="Y62" s="152"/>
      <c r="Z62" s="152"/>
      <c r="AA62" s="152"/>
      <c r="AB62" s="153"/>
      <c r="AC62" s="153"/>
    </row>
    <row r="63" ht="5.25" customHeight="1">
      <c r="A63" s="91" t="s">
        <v>201</v>
      </c>
      <c r="B63" s="96" t="s">
        <v>202</v>
      </c>
      <c r="C63" s="143">
        <v>8.0</v>
      </c>
      <c r="D63" s="145"/>
      <c r="E63" s="142"/>
      <c r="F63" s="142">
        <v>40.0</v>
      </c>
      <c r="G63" s="151"/>
      <c r="H63" s="89"/>
      <c r="I63" s="142"/>
      <c r="J63" s="145"/>
      <c r="K63" s="145"/>
      <c r="L63" s="145"/>
      <c r="M63" s="145"/>
      <c r="N63" s="154"/>
      <c r="O63" s="154"/>
      <c r="P63" s="154"/>
      <c r="Q63" s="154"/>
      <c r="R63" s="154"/>
      <c r="S63" s="154"/>
      <c r="T63" s="154"/>
      <c r="U63" s="154"/>
      <c r="V63" s="154"/>
      <c r="W63" s="154"/>
      <c r="X63" s="154"/>
      <c r="Y63" s="154"/>
      <c r="Z63" s="154"/>
      <c r="AA63" s="154"/>
      <c r="AB63" s="153"/>
      <c r="AC63" s="153"/>
    </row>
    <row r="64" ht="5.25" customHeight="1">
      <c r="A64" s="89"/>
      <c r="B64" s="96"/>
      <c r="C64" s="141"/>
      <c r="D64" s="145"/>
      <c r="E64" s="142"/>
      <c r="F64" s="142">
        <v>3.0</v>
      </c>
      <c r="G64" s="151"/>
      <c r="H64" s="89"/>
      <c r="I64" s="142"/>
      <c r="J64" s="145"/>
      <c r="K64" s="145"/>
      <c r="L64" s="145"/>
      <c r="M64" s="145"/>
      <c r="N64" s="152"/>
      <c r="O64" s="152"/>
      <c r="P64" s="152"/>
      <c r="Q64" s="152"/>
      <c r="R64" s="152"/>
      <c r="S64" s="152"/>
      <c r="T64" s="152"/>
      <c r="U64" s="152"/>
      <c r="V64" s="152"/>
      <c r="W64" s="152"/>
      <c r="X64" s="152"/>
      <c r="Y64" s="152"/>
      <c r="Z64" s="152"/>
      <c r="AA64" s="152"/>
      <c r="AB64" s="153"/>
      <c r="AC64" s="153"/>
    </row>
    <row r="65" ht="5.25" customHeight="1">
      <c r="A65" s="89"/>
      <c r="B65" s="96" t="s">
        <v>202</v>
      </c>
      <c r="C65" s="143">
        <v>8.0</v>
      </c>
      <c r="D65" s="147"/>
      <c r="E65" s="140"/>
      <c r="F65" s="142">
        <v>41.0</v>
      </c>
      <c r="G65" s="151"/>
      <c r="H65" s="89"/>
      <c r="I65" s="140"/>
      <c r="J65" s="147"/>
      <c r="K65" s="147"/>
      <c r="L65" s="147"/>
      <c r="M65" s="147"/>
      <c r="N65" s="152"/>
      <c r="O65" s="152"/>
      <c r="P65" s="152"/>
      <c r="Q65" s="152"/>
      <c r="R65" s="152"/>
      <c r="S65" s="152"/>
      <c r="T65" s="152"/>
      <c r="U65" s="152"/>
      <c r="V65" s="152"/>
      <c r="W65" s="152"/>
      <c r="X65" s="152"/>
      <c r="Y65" s="152"/>
      <c r="Z65" s="152"/>
      <c r="AA65" s="152"/>
      <c r="AB65" s="153"/>
      <c r="AC65" s="153"/>
    </row>
    <row r="66" ht="5.25" customHeight="1">
      <c r="A66" s="89"/>
      <c r="B66" s="96"/>
      <c r="C66" s="141"/>
      <c r="D66" s="147"/>
      <c r="E66" s="140"/>
      <c r="F66" s="142">
        <v>3.0</v>
      </c>
      <c r="G66" s="155"/>
      <c r="H66" s="147"/>
      <c r="I66" s="140"/>
      <c r="J66" s="147"/>
      <c r="K66" s="147"/>
      <c r="L66" s="147"/>
      <c r="M66" s="147"/>
      <c r="N66" s="152"/>
      <c r="O66" s="152"/>
      <c r="P66" s="152"/>
      <c r="Q66" s="152"/>
      <c r="R66" s="152"/>
      <c r="S66" s="152"/>
      <c r="T66" s="152"/>
      <c r="U66" s="152"/>
      <c r="V66" s="152"/>
      <c r="W66" s="152"/>
      <c r="X66" s="152"/>
      <c r="Y66" s="152"/>
      <c r="Z66" s="152"/>
      <c r="AA66" s="152"/>
      <c r="AB66" s="153"/>
      <c r="AC66" s="153"/>
    </row>
    <row r="67" ht="5.25" customHeight="1">
      <c r="A67" s="89"/>
      <c r="B67" s="96" t="s">
        <v>202</v>
      </c>
      <c r="C67" s="143">
        <v>8.0</v>
      </c>
      <c r="D67" s="147"/>
      <c r="E67" s="140"/>
      <c r="F67" s="142">
        <v>42.0</v>
      </c>
      <c r="G67" s="155"/>
      <c r="H67" s="147"/>
      <c r="I67" s="140"/>
      <c r="J67" s="147"/>
      <c r="K67" s="147"/>
      <c r="L67" s="147"/>
      <c r="M67" s="147"/>
      <c r="N67" s="89"/>
      <c r="O67" s="89"/>
      <c r="P67" s="89"/>
      <c r="Q67" s="89"/>
      <c r="R67" s="89"/>
      <c r="S67" s="89"/>
      <c r="T67" s="89"/>
      <c r="U67" s="89"/>
      <c r="V67" s="89"/>
      <c r="W67" s="89"/>
      <c r="X67" s="89"/>
      <c r="Y67" s="89"/>
      <c r="Z67" s="89"/>
      <c r="AA67" s="89"/>
      <c r="AB67" s="89"/>
      <c r="AC67" s="89"/>
    </row>
    <row r="68" ht="5.25" customHeight="1">
      <c r="A68" s="89"/>
      <c r="B68" s="96"/>
      <c r="C68" s="141"/>
      <c r="D68" s="147"/>
      <c r="E68" s="140"/>
      <c r="F68" s="142">
        <v>3.0</v>
      </c>
      <c r="G68" s="155"/>
      <c r="H68" s="147"/>
      <c r="I68" s="140"/>
      <c r="J68" s="147"/>
      <c r="K68" s="147"/>
      <c r="L68" s="147"/>
      <c r="M68" s="147"/>
      <c r="N68" s="89"/>
      <c r="O68" s="89"/>
      <c r="P68" s="89"/>
      <c r="Q68" s="89"/>
      <c r="R68" s="89"/>
      <c r="S68" s="89"/>
      <c r="T68" s="89"/>
      <c r="U68" s="89"/>
      <c r="V68" s="89"/>
      <c r="W68" s="89"/>
      <c r="X68" s="89"/>
      <c r="Y68" s="89"/>
      <c r="Z68" s="89"/>
      <c r="AA68" s="89"/>
      <c r="AB68" s="89"/>
      <c r="AC68" s="89"/>
    </row>
    <row r="69" ht="5.25" customHeight="1">
      <c r="A69" s="89"/>
      <c r="B69" s="96" t="s">
        <v>202</v>
      </c>
      <c r="C69" s="143">
        <v>8.0</v>
      </c>
      <c r="D69" s="147"/>
      <c r="E69" s="140"/>
      <c r="F69" s="142">
        <v>43.0</v>
      </c>
      <c r="G69" s="155"/>
      <c r="H69" s="147"/>
      <c r="I69" s="140"/>
      <c r="J69" s="147"/>
      <c r="K69" s="147"/>
      <c r="L69" s="147"/>
      <c r="M69" s="147"/>
      <c r="N69" s="89"/>
      <c r="O69" s="89"/>
      <c r="P69" s="89"/>
      <c r="Q69" s="89"/>
      <c r="R69" s="89"/>
      <c r="S69" s="89"/>
      <c r="T69" s="89"/>
      <c r="U69" s="89"/>
      <c r="V69" s="89"/>
      <c r="W69" s="89"/>
      <c r="X69" s="89"/>
      <c r="Y69" s="89"/>
      <c r="Z69" s="89"/>
      <c r="AA69" s="89"/>
      <c r="AB69" s="89"/>
      <c r="AC69" s="89"/>
    </row>
    <row r="70" ht="5.25" customHeight="1">
      <c r="A70" s="89"/>
      <c r="B70" s="96"/>
      <c r="C70" s="141"/>
      <c r="D70" s="147"/>
      <c r="E70" s="140"/>
      <c r="F70" s="142">
        <v>3.0</v>
      </c>
      <c r="G70" s="155"/>
      <c r="H70" s="147"/>
      <c r="I70" s="140"/>
      <c r="J70" s="147"/>
      <c r="K70" s="147"/>
      <c r="L70" s="147"/>
      <c r="M70" s="147"/>
      <c r="N70" s="89"/>
      <c r="O70" s="89"/>
      <c r="P70" s="89"/>
      <c r="Q70" s="89"/>
      <c r="R70" s="89"/>
      <c r="S70" s="89"/>
      <c r="T70" s="89"/>
      <c r="U70" s="89"/>
      <c r="V70" s="89"/>
      <c r="W70" s="89"/>
      <c r="X70" s="89"/>
      <c r="Y70" s="89"/>
      <c r="Z70" s="89"/>
      <c r="AA70" s="89"/>
      <c r="AB70" s="89"/>
      <c r="AC70" s="89"/>
    </row>
    <row r="71" ht="5.25" customHeight="1">
      <c r="A71" s="89"/>
      <c r="B71" s="96" t="s">
        <v>202</v>
      </c>
      <c r="C71" s="143">
        <v>8.0</v>
      </c>
      <c r="D71" s="147"/>
      <c r="E71" s="140"/>
      <c r="F71" s="142">
        <v>44.0</v>
      </c>
      <c r="G71" s="155"/>
      <c r="H71" s="147"/>
      <c r="I71" s="140"/>
      <c r="J71" s="147"/>
      <c r="K71" s="147"/>
      <c r="L71" s="147"/>
      <c r="M71" s="147"/>
      <c r="N71" s="89"/>
      <c r="O71" s="89"/>
      <c r="P71" s="89"/>
      <c r="Q71" s="89"/>
      <c r="R71" s="89"/>
      <c r="S71" s="89"/>
      <c r="T71" s="89"/>
      <c r="U71" s="89"/>
      <c r="V71" s="89"/>
      <c r="W71" s="89"/>
      <c r="X71" s="89"/>
      <c r="Y71" s="89"/>
      <c r="Z71" s="89"/>
      <c r="AA71" s="89"/>
      <c r="AB71" s="89"/>
      <c r="AC71" s="89"/>
    </row>
    <row r="72" ht="5.25" customHeight="1">
      <c r="A72" s="89"/>
      <c r="B72" s="96"/>
      <c r="C72" s="141"/>
      <c r="D72" s="147"/>
      <c r="E72" s="140"/>
      <c r="F72" s="142">
        <v>3.0</v>
      </c>
      <c r="G72" s="155"/>
      <c r="H72" s="147"/>
      <c r="I72" s="140"/>
      <c r="J72" s="147"/>
      <c r="K72" s="147"/>
      <c r="L72" s="147"/>
      <c r="M72" s="147"/>
      <c r="N72" s="89"/>
      <c r="O72" s="89"/>
      <c r="P72" s="89"/>
      <c r="Q72" s="89"/>
      <c r="R72" s="89"/>
      <c r="S72" s="89"/>
      <c r="T72" s="89"/>
      <c r="U72" s="89"/>
      <c r="V72" s="89"/>
      <c r="W72" s="89"/>
      <c r="X72" s="89"/>
      <c r="Y72" s="89"/>
      <c r="Z72" s="89"/>
      <c r="AA72" s="89"/>
      <c r="AB72" s="89"/>
      <c r="AC72" s="89"/>
    </row>
    <row r="73" ht="5.25" customHeight="1">
      <c r="A73" s="89"/>
      <c r="B73" s="96" t="s">
        <v>202</v>
      </c>
      <c r="C73" s="143">
        <v>8.0</v>
      </c>
      <c r="D73" s="147"/>
      <c r="E73" s="140"/>
      <c r="F73" s="142">
        <v>45.0</v>
      </c>
      <c r="G73" s="155"/>
      <c r="H73" s="147"/>
      <c r="I73" s="140"/>
      <c r="J73" s="147"/>
      <c r="K73" s="147"/>
      <c r="L73" s="147"/>
      <c r="M73" s="147"/>
      <c r="N73" s="89"/>
      <c r="O73" s="89"/>
      <c r="P73" s="89"/>
      <c r="Q73" s="89"/>
      <c r="R73" s="89"/>
      <c r="S73" s="89"/>
      <c r="T73" s="89"/>
      <c r="U73" s="89"/>
      <c r="V73" s="89"/>
      <c r="W73" s="89"/>
      <c r="X73" s="89"/>
      <c r="Y73" s="89"/>
      <c r="Z73" s="89"/>
      <c r="AA73" s="89"/>
      <c r="AB73" s="89"/>
      <c r="AC73" s="89"/>
    </row>
    <row r="74" ht="5.25" customHeight="1">
      <c r="A74" s="89"/>
      <c r="B74" s="96"/>
      <c r="C74" s="141"/>
      <c r="D74" s="147"/>
      <c r="E74" s="140"/>
      <c r="F74" s="142">
        <v>3.0</v>
      </c>
      <c r="G74" s="155"/>
      <c r="H74" s="147"/>
      <c r="I74" s="140"/>
      <c r="J74" s="147"/>
      <c r="K74" s="147"/>
      <c r="L74" s="147"/>
      <c r="M74" s="147"/>
      <c r="N74" s="89"/>
      <c r="O74" s="89"/>
      <c r="P74" s="89"/>
      <c r="Q74" s="89"/>
      <c r="R74" s="89"/>
      <c r="S74" s="89"/>
      <c r="T74" s="89"/>
      <c r="U74" s="89"/>
      <c r="V74" s="89"/>
      <c r="W74" s="89"/>
      <c r="X74" s="89"/>
      <c r="Y74" s="89"/>
      <c r="Z74" s="89"/>
      <c r="AA74" s="89"/>
      <c r="AB74" s="89"/>
      <c r="AC74" s="89"/>
    </row>
    <row r="75" ht="5.25" customHeight="1">
      <c r="A75" s="89"/>
      <c r="B75" s="96" t="s">
        <v>202</v>
      </c>
      <c r="C75" s="143">
        <v>8.0</v>
      </c>
      <c r="D75" s="147"/>
      <c r="E75" s="140"/>
      <c r="F75" s="142">
        <v>46.0</v>
      </c>
      <c r="G75" s="155"/>
      <c r="H75" s="147"/>
      <c r="I75" s="140"/>
      <c r="J75" s="147"/>
      <c r="K75" s="147"/>
      <c r="L75" s="147"/>
      <c r="M75" s="147"/>
      <c r="N75" s="89"/>
      <c r="O75" s="89"/>
      <c r="P75" s="89"/>
      <c r="Q75" s="89"/>
      <c r="R75" s="89"/>
      <c r="S75" s="89"/>
      <c r="T75" s="89"/>
      <c r="U75" s="89"/>
      <c r="V75" s="89"/>
      <c r="W75" s="89"/>
      <c r="X75" s="89"/>
      <c r="Y75" s="89"/>
      <c r="Z75" s="89"/>
      <c r="AA75" s="89"/>
      <c r="AB75" s="89"/>
      <c r="AC75" s="89"/>
    </row>
    <row r="76" ht="5.25" customHeight="1">
      <c r="A76" s="89"/>
      <c r="B76" s="96"/>
      <c r="C76" s="141"/>
      <c r="D76" s="89"/>
      <c r="E76" s="89"/>
      <c r="F76" s="142">
        <v>3.0</v>
      </c>
      <c r="G76" s="151"/>
      <c r="H76" s="89"/>
      <c r="I76" s="89"/>
      <c r="J76" s="89"/>
      <c r="K76" s="89"/>
      <c r="L76" s="89"/>
      <c r="M76" s="89"/>
      <c r="N76" s="89"/>
      <c r="O76" s="89"/>
      <c r="P76" s="89"/>
      <c r="Q76" s="89"/>
      <c r="R76" s="89"/>
      <c r="S76" s="89"/>
      <c r="T76" s="89"/>
      <c r="U76" s="89"/>
      <c r="V76" s="89"/>
      <c r="W76" s="89"/>
      <c r="X76" s="89"/>
      <c r="Y76" s="89"/>
      <c r="Z76" s="89"/>
      <c r="AA76" s="89"/>
      <c r="AB76" s="89"/>
      <c r="AC76" s="89"/>
    </row>
    <row r="77" ht="5.25" customHeight="1">
      <c r="A77" s="89"/>
      <c r="B77" s="96" t="s">
        <v>202</v>
      </c>
      <c r="C77" s="143">
        <v>8.0</v>
      </c>
      <c r="D77" s="89"/>
      <c r="E77" s="89"/>
      <c r="F77" s="142">
        <v>47.0</v>
      </c>
      <c r="G77" s="151"/>
      <c r="H77" s="89"/>
      <c r="I77" s="89"/>
      <c r="J77" s="89"/>
      <c r="K77" s="89"/>
      <c r="L77" s="89"/>
      <c r="M77" s="89"/>
      <c r="N77" s="89"/>
      <c r="O77" s="89"/>
      <c r="P77" s="89"/>
      <c r="Q77" s="89"/>
      <c r="R77" s="89"/>
      <c r="S77" s="89"/>
      <c r="T77" s="89"/>
      <c r="U77" s="89"/>
      <c r="V77" s="89"/>
      <c r="W77" s="89"/>
      <c r="X77" s="89"/>
      <c r="Y77" s="89"/>
      <c r="Z77" s="89"/>
      <c r="AA77" s="89"/>
      <c r="AB77" s="89"/>
      <c r="AC77" s="89"/>
    </row>
    <row r="78" ht="5.25" customHeight="1">
      <c r="A78" s="89"/>
      <c r="B78" s="96"/>
      <c r="C78" s="141"/>
      <c r="D78" s="89"/>
      <c r="E78" s="89"/>
      <c r="F78" s="142">
        <v>3.0</v>
      </c>
      <c r="G78" s="151"/>
      <c r="H78" s="89"/>
      <c r="I78" s="89"/>
      <c r="J78" s="89"/>
      <c r="K78" s="89"/>
      <c r="L78" s="89"/>
      <c r="M78" s="89"/>
      <c r="N78" s="89"/>
      <c r="O78" s="89"/>
      <c r="P78" s="89"/>
      <c r="Q78" s="89"/>
      <c r="R78" s="89"/>
      <c r="S78" s="89"/>
      <c r="T78" s="89"/>
      <c r="U78" s="89"/>
      <c r="V78" s="89"/>
      <c r="W78" s="89"/>
      <c r="X78" s="89"/>
      <c r="Y78" s="89"/>
      <c r="Z78" s="89"/>
      <c r="AA78" s="89"/>
      <c r="AB78" s="89"/>
      <c r="AC78" s="89"/>
    </row>
    <row r="79" ht="5.25" customHeight="1">
      <c r="A79" s="89"/>
      <c r="B79" s="96" t="s">
        <v>202</v>
      </c>
      <c r="C79" s="143">
        <v>8.0</v>
      </c>
      <c r="D79" s="89"/>
      <c r="E79" s="89"/>
      <c r="F79" s="142">
        <v>48.0</v>
      </c>
      <c r="G79" s="151"/>
      <c r="H79" s="89"/>
      <c r="I79" s="89"/>
      <c r="J79" s="89"/>
      <c r="K79" s="89"/>
      <c r="L79" s="89"/>
      <c r="M79" s="89"/>
      <c r="N79" s="89"/>
      <c r="O79" s="89"/>
      <c r="P79" s="89"/>
      <c r="Q79" s="89"/>
      <c r="R79" s="89"/>
      <c r="S79" s="89"/>
      <c r="T79" s="89"/>
      <c r="U79" s="89"/>
      <c r="V79" s="89"/>
      <c r="W79" s="89"/>
      <c r="X79" s="89"/>
      <c r="Y79" s="89"/>
      <c r="Z79" s="89"/>
      <c r="AA79" s="89"/>
      <c r="AB79" s="89"/>
      <c r="AC79" s="89"/>
    </row>
    <row r="80" ht="5.25" customHeight="1">
      <c r="A80" s="150"/>
      <c r="B80" s="96"/>
      <c r="C80" s="141"/>
      <c r="D80" s="89"/>
      <c r="E80" s="89"/>
      <c r="F80" s="91">
        <v>3.0</v>
      </c>
      <c r="G80" s="151"/>
      <c r="H80" s="89"/>
      <c r="I80" s="89"/>
      <c r="J80" s="89"/>
      <c r="K80" s="89"/>
      <c r="L80" s="89"/>
      <c r="M80" s="89"/>
      <c r="N80" s="89"/>
      <c r="O80" s="89"/>
      <c r="P80" s="89"/>
      <c r="Q80" s="89"/>
      <c r="R80" s="89"/>
      <c r="S80" s="89"/>
      <c r="T80" s="89"/>
      <c r="U80" s="89"/>
      <c r="V80" s="89"/>
      <c r="W80" s="89"/>
      <c r="X80" s="89"/>
      <c r="Y80" s="89"/>
      <c r="Z80" s="89"/>
      <c r="AA80" s="89"/>
      <c r="AB80" s="89"/>
      <c r="AC80" s="89"/>
    </row>
    <row r="81">
      <c r="A81" s="150" t="s">
        <v>203</v>
      </c>
      <c r="B81" s="96" t="s">
        <v>204</v>
      </c>
      <c r="C81" s="141"/>
      <c r="D81" s="91">
        <v>2.5</v>
      </c>
      <c r="E81" s="91">
        <v>2.5</v>
      </c>
      <c r="F81" s="91">
        <v>2.5</v>
      </c>
      <c r="G81" s="91">
        <v>2.5</v>
      </c>
      <c r="H81" s="89"/>
      <c r="I81" s="89"/>
      <c r="J81" s="89"/>
      <c r="K81" s="89"/>
      <c r="L81" s="89"/>
      <c r="M81" s="89"/>
      <c r="N81" s="89"/>
      <c r="O81" s="89"/>
      <c r="P81" s="89"/>
      <c r="Q81" s="89"/>
      <c r="R81" s="89"/>
      <c r="S81" s="89"/>
      <c r="T81" s="89"/>
      <c r="U81" s="89"/>
      <c r="V81" s="89"/>
      <c r="W81" s="89"/>
      <c r="X81" s="89"/>
      <c r="Y81" s="89"/>
      <c r="Z81" s="89"/>
      <c r="AA81" s="89"/>
      <c r="AB81" s="89"/>
      <c r="AC81" s="89"/>
    </row>
    <row r="82">
      <c r="A82" s="150"/>
      <c r="B82" s="96"/>
      <c r="C82" s="141"/>
      <c r="D82" s="91">
        <v>8.0</v>
      </c>
      <c r="E82" s="91">
        <v>9.0</v>
      </c>
      <c r="F82" s="91">
        <v>10.0</v>
      </c>
      <c r="G82" s="91">
        <v>12.0</v>
      </c>
      <c r="H82" s="89"/>
      <c r="I82" s="89"/>
      <c r="J82" s="89"/>
      <c r="K82" s="89"/>
      <c r="L82" s="89"/>
      <c r="M82" s="89"/>
      <c r="N82" s="89"/>
      <c r="O82" s="89"/>
      <c r="P82" s="89"/>
      <c r="Q82" s="89"/>
      <c r="R82" s="89"/>
      <c r="S82" s="89"/>
      <c r="T82" s="89"/>
      <c r="U82" s="89"/>
      <c r="V82" s="89"/>
      <c r="W82" s="89"/>
      <c r="X82" s="89"/>
      <c r="Y82" s="89"/>
      <c r="Z82" s="89"/>
      <c r="AA82" s="89"/>
      <c r="AB82" s="89"/>
      <c r="AC82" s="89"/>
    </row>
    <row r="83">
      <c r="A83" s="150"/>
      <c r="B83" s="96" t="s">
        <v>204</v>
      </c>
      <c r="C83" s="141"/>
      <c r="D83" s="91">
        <v>2.5</v>
      </c>
      <c r="E83" s="91">
        <v>2.5</v>
      </c>
      <c r="F83" s="91">
        <v>2.5</v>
      </c>
      <c r="G83" s="91">
        <v>2.5</v>
      </c>
      <c r="H83" s="89"/>
      <c r="I83" s="89"/>
      <c r="J83" s="89"/>
      <c r="K83" s="89"/>
      <c r="L83" s="89"/>
      <c r="M83" s="89"/>
      <c r="N83" s="89"/>
      <c r="O83" s="89"/>
      <c r="P83" s="89"/>
      <c r="Q83" s="89"/>
      <c r="R83" s="89"/>
      <c r="S83" s="89"/>
      <c r="T83" s="89"/>
      <c r="U83" s="89"/>
      <c r="V83" s="89"/>
      <c r="W83" s="89"/>
      <c r="X83" s="89"/>
      <c r="Y83" s="89"/>
      <c r="Z83" s="89"/>
      <c r="AA83" s="89"/>
      <c r="AB83" s="89"/>
      <c r="AC83" s="89"/>
    </row>
    <row r="84">
      <c r="A84" s="150"/>
      <c r="B84" s="96"/>
      <c r="C84" s="141"/>
      <c r="D84" s="91">
        <v>8.0</v>
      </c>
      <c r="E84" s="91">
        <v>9.0</v>
      </c>
      <c r="F84" s="91">
        <v>10.0</v>
      </c>
      <c r="G84" s="91">
        <v>12.0</v>
      </c>
      <c r="H84" s="89"/>
      <c r="I84" s="89"/>
      <c r="J84" s="89"/>
      <c r="K84" s="89"/>
      <c r="L84" s="89"/>
      <c r="M84" s="89"/>
      <c r="N84" s="89"/>
      <c r="O84" s="89"/>
      <c r="P84" s="89"/>
      <c r="Q84" s="89"/>
      <c r="R84" s="89"/>
      <c r="S84" s="89"/>
      <c r="T84" s="89"/>
      <c r="U84" s="89"/>
      <c r="V84" s="89"/>
      <c r="W84" s="89"/>
      <c r="X84" s="89"/>
      <c r="Y84" s="89"/>
      <c r="Z84" s="89"/>
      <c r="AA84" s="89"/>
      <c r="AB84" s="89"/>
      <c r="AC84" s="89"/>
    </row>
    <row r="85">
      <c r="A85" s="89"/>
      <c r="B85" s="96" t="s">
        <v>204</v>
      </c>
      <c r="C85" s="141"/>
      <c r="D85" s="91">
        <v>2.5</v>
      </c>
      <c r="E85" s="91">
        <v>2.5</v>
      </c>
      <c r="F85" s="91">
        <v>2.5</v>
      </c>
      <c r="G85" s="91">
        <v>2.5</v>
      </c>
      <c r="H85" s="89"/>
      <c r="I85" s="89"/>
      <c r="J85" s="89"/>
      <c r="K85" s="89"/>
      <c r="L85" s="89"/>
      <c r="M85" s="89"/>
      <c r="N85" s="89"/>
      <c r="O85" s="89"/>
      <c r="P85" s="89"/>
      <c r="Q85" s="89"/>
      <c r="R85" s="89"/>
      <c r="S85" s="89"/>
      <c r="T85" s="89"/>
      <c r="U85" s="89"/>
      <c r="V85" s="89"/>
      <c r="W85" s="89"/>
      <c r="X85" s="89"/>
      <c r="Y85" s="89"/>
      <c r="Z85" s="89"/>
      <c r="AA85" s="89"/>
      <c r="AB85" s="89"/>
      <c r="AC85" s="89"/>
    </row>
    <row r="86">
      <c r="A86" s="89"/>
      <c r="B86" s="96"/>
      <c r="C86" s="141"/>
      <c r="D86" s="91">
        <v>8.0</v>
      </c>
      <c r="E86" s="91">
        <v>9.0</v>
      </c>
      <c r="F86" s="91">
        <v>10.0</v>
      </c>
      <c r="G86" s="91">
        <v>12.0</v>
      </c>
      <c r="H86" s="89"/>
      <c r="I86" s="89"/>
      <c r="J86" s="89"/>
      <c r="K86" s="89"/>
      <c r="L86" s="89"/>
      <c r="M86" s="89"/>
      <c r="N86" s="89"/>
      <c r="O86" s="89"/>
      <c r="P86" s="89"/>
      <c r="Q86" s="89"/>
      <c r="R86" s="89"/>
      <c r="S86" s="89"/>
      <c r="T86" s="89"/>
      <c r="U86" s="89"/>
      <c r="V86" s="89"/>
      <c r="W86" s="89"/>
      <c r="X86" s="89"/>
      <c r="Y86" s="89"/>
      <c r="Z86" s="89"/>
      <c r="AA86" s="89"/>
      <c r="AB86" s="89"/>
      <c r="AC86" s="89"/>
    </row>
    <row r="87">
      <c r="A87" s="91" t="s">
        <v>205</v>
      </c>
      <c r="B87" s="96" t="s">
        <v>206</v>
      </c>
      <c r="C87" s="143">
        <v>6.2</v>
      </c>
      <c r="D87" s="91">
        <v>10.0</v>
      </c>
      <c r="E87" s="91">
        <v>18.0</v>
      </c>
      <c r="F87" s="91">
        <v>18.0</v>
      </c>
      <c r="G87" s="151"/>
      <c r="H87" s="89"/>
      <c r="I87" s="89"/>
      <c r="J87" s="89"/>
      <c r="K87" s="89"/>
      <c r="L87" s="89"/>
      <c r="M87" s="89"/>
      <c r="N87" s="89"/>
      <c r="O87" s="89"/>
      <c r="P87" s="89"/>
      <c r="Q87" s="89"/>
      <c r="R87" s="89"/>
      <c r="S87" s="89"/>
      <c r="T87" s="89"/>
      <c r="U87" s="89"/>
      <c r="V87" s="89"/>
      <c r="W87" s="89"/>
      <c r="X87" s="89"/>
      <c r="Y87" s="89"/>
      <c r="Z87" s="89"/>
      <c r="AA87" s="89"/>
      <c r="AB87" s="89"/>
      <c r="AC87" s="89"/>
    </row>
    <row r="88">
      <c r="A88" s="89"/>
      <c r="B88" s="96"/>
      <c r="C88" s="141"/>
      <c r="D88" s="91">
        <v>8.0</v>
      </c>
      <c r="E88" s="91">
        <v>8.0</v>
      </c>
      <c r="F88" s="91">
        <v>9.0</v>
      </c>
      <c r="G88" s="151"/>
      <c r="H88" s="89"/>
      <c r="I88" s="89"/>
      <c r="J88" s="89"/>
      <c r="K88" s="89"/>
      <c r="L88" s="89"/>
      <c r="M88" s="89"/>
      <c r="N88" s="89"/>
      <c r="O88" s="89"/>
      <c r="P88" s="89"/>
      <c r="Q88" s="89"/>
      <c r="R88" s="89"/>
      <c r="S88" s="89"/>
      <c r="T88" s="89"/>
      <c r="U88" s="89"/>
      <c r="V88" s="89"/>
      <c r="W88" s="89"/>
      <c r="X88" s="89"/>
      <c r="Y88" s="89"/>
      <c r="Z88" s="89"/>
      <c r="AA88" s="89"/>
      <c r="AB88" s="89"/>
      <c r="AC88" s="89"/>
    </row>
    <row r="89">
      <c r="A89" s="89"/>
      <c r="B89" s="96" t="s">
        <v>206</v>
      </c>
      <c r="C89" s="143">
        <v>6.2</v>
      </c>
      <c r="D89" s="91">
        <v>10.0</v>
      </c>
      <c r="E89" s="91">
        <v>18.0</v>
      </c>
      <c r="F89" s="91">
        <v>18.0</v>
      </c>
      <c r="G89" s="151"/>
      <c r="H89" s="89"/>
      <c r="I89" s="89"/>
      <c r="J89" s="89"/>
      <c r="K89" s="89"/>
      <c r="L89" s="89"/>
      <c r="M89" s="89"/>
      <c r="N89" s="89"/>
      <c r="O89" s="89"/>
      <c r="P89" s="89"/>
      <c r="Q89" s="89"/>
      <c r="R89" s="89"/>
      <c r="S89" s="89"/>
      <c r="T89" s="89"/>
      <c r="U89" s="89"/>
      <c r="V89" s="89"/>
      <c r="W89" s="89"/>
      <c r="X89" s="89"/>
      <c r="Y89" s="89"/>
      <c r="Z89" s="89"/>
      <c r="AA89" s="89"/>
      <c r="AB89" s="89"/>
      <c r="AC89" s="89"/>
    </row>
    <row r="90">
      <c r="A90" s="89"/>
      <c r="B90" s="96"/>
      <c r="C90" s="141"/>
      <c r="D90" s="91">
        <v>8.0</v>
      </c>
      <c r="E90" s="91">
        <v>8.0</v>
      </c>
      <c r="F90" s="91">
        <v>9.0</v>
      </c>
      <c r="G90" s="151"/>
      <c r="H90" s="89"/>
      <c r="I90" s="89"/>
      <c r="J90" s="89"/>
      <c r="K90" s="89"/>
      <c r="L90" s="89"/>
      <c r="M90" s="89"/>
      <c r="N90" s="89"/>
      <c r="O90" s="89"/>
      <c r="P90" s="89"/>
      <c r="Q90" s="89"/>
      <c r="R90" s="89"/>
      <c r="S90" s="89"/>
      <c r="T90" s="89"/>
      <c r="U90" s="89"/>
      <c r="V90" s="89"/>
      <c r="W90" s="89"/>
      <c r="X90" s="89"/>
      <c r="Y90" s="89"/>
      <c r="Z90" s="89"/>
      <c r="AA90" s="89"/>
      <c r="AB90" s="89"/>
      <c r="AC90" s="89"/>
    </row>
    <row r="91">
      <c r="A91" s="89"/>
      <c r="B91" s="96" t="s">
        <v>206</v>
      </c>
      <c r="C91" s="143">
        <v>6.2</v>
      </c>
      <c r="D91" s="91">
        <v>10.0</v>
      </c>
      <c r="E91" s="91">
        <v>18.0</v>
      </c>
      <c r="F91" s="91">
        <v>18.0</v>
      </c>
      <c r="G91" s="151"/>
      <c r="H91" s="89"/>
      <c r="I91" s="89"/>
      <c r="J91" s="89"/>
      <c r="K91" s="89"/>
      <c r="L91" s="89"/>
      <c r="M91" s="89"/>
      <c r="N91" s="89"/>
      <c r="O91" s="89"/>
      <c r="P91" s="89"/>
      <c r="Q91" s="89"/>
      <c r="R91" s="89"/>
      <c r="S91" s="89"/>
      <c r="T91" s="89"/>
      <c r="U91" s="89"/>
      <c r="V91" s="89"/>
      <c r="W91" s="89"/>
      <c r="X91" s="89"/>
      <c r="Y91" s="89"/>
      <c r="Z91" s="89"/>
      <c r="AA91" s="89"/>
      <c r="AB91" s="89"/>
      <c r="AC91" s="89"/>
    </row>
    <row r="92">
      <c r="A92" s="89"/>
      <c r="B92" s="96"/>
      <c r="C92" s="141"/>
      <c r="D92" s="91">
        <v>8.0</v>
      </c>
      <c r="E92" s="91">
        <v>8.0</v>
      </c>
      <c r="F92" s="91">
        <v>9.0</v>
      </c>
      <c r="G92" s="151"/>
      <c r="H92" s="89"/>
      <c r="I92" s="89"/>
      <c r="J92" s="89"/>
      <c r="K92" s="89"/>
      <c r="L92" s="89"/>
      <c r="M92" s="89"/>
      <c r="N92" s="89"/>
      <c r="O92" s="89"/>
      <c r="P92" s="89"/>
      <c r="Q92" s="89"/>
      <c r="R92" s="89"/>
      <c r="S92" s="89"/>
      <c r="T92" s="89"/>
      <c r="U92" s="89"/>
      <c r="V92" s="89"/>
      <c r="W92" s="89"/>
      <c r="X92" s="89"/>
      <c r="Y92" s="89"/>
      <c r="Z92" s="89"/>
      <c r="AA92" s="89"/>
      <c r="AB92" s="89"/>
      <c r="AC92" s="89"/>
    </row>
    <row r="93">
      <c r="A93" s="89"/>
      <c r="B93" s="96" t="s">
        <v>206</v>
      </c>
      <c r="C93" s="143">
        <v>6.2</v>
      </c>
      <c r="D93" s="91">
        <v>10.0</v>
      </c>
      <c r="E93" s="91">
        <v>18.0</v>
      </c>
      <c r="F93" s="91">
        <v>18.0</v>
      </c>
      <c r="G93" s="151"/>
      <c r="H93" s="89"/>
      <c r="I93" s="89"/>
      <c r="J93" s="89"/>
      <c r="K93" s="89"/>
      <c r="L93" s="89"/>
      <c r="M93" s="89"/>
      <c r="N93" s="89"/>
      <c r="O93" s="89"/>
      <c r="P93" s="89"/>
      <c r="Q93" s="89"/>
      <c r="R93" s="89"/>
      <c r="S93" s="89"/>
      <c r="T93" s="89"/>
      <c r="U93" s="89"/>
      <c r="V93" s="89"/>
      <c r="W93" s="89"/>
      <c r="X93" s="89"/>
      <c r="Y93" s="89"/>
      <c r="Z93" s="89"/>
      <c r="AA93" s="89"/>
      <c r="AB93" s="89"/>
      <c r="AC93" s="89"/>
    </row>
    <row r="94">
      <c r="A94" s="89"/>
      <c r="B94" s="96"/>
      <c r="C94" s="141"/>
      <c r="D94" s="91">
        <v>8.0</v>
      </c>
      <c r="E94" s="91">
        <v>8.0</v>
      </c>
      <c r="F94" s="91">
        <v>9.0</v>
      </c>
      <c r="G94" s="151"/>
      <c r="H94" s="89"/>
      <c r="I94" s="89"/>
      <c r="J94" s="89"/>
      <c r="K94" s="89"/>
      <c r="L94" s="89"/>
      <c r="M94" s="89"/>
      <c r="N94" s="89"/>
      <c r="O94" s="89"/>
      <c r="P94" s="89"/>
      <c r="Q94" s="89"/>
      <c r="R94" s="89"/>
      <c r="S94" s="89"/>
      <c r="T94" s="89"/>
      <c r="U94" s="89"/>
      <c r="V94" s="89"/>
      <c r="W94" s="89"/>
      <c r="X94" s="89"/>
      <c r="Y94" s="89"/>
      <c r="Z94" s="89"/>
      <c r="AA94" s="89"/>
      <c r="AB94" s="89"/>
      <c r="AC94" s="89"/>
    </row>
    <row r="95">
      <c r="A95" s="91" t="s">
        <v>207</v>
      </c>
      <c r="B95" s="96" t="s">
        <v>208</v>
      </c>
      <c r="C95" s="143">
        <v>4.6</v>
      </c>
      <c r="D95" s="89"/>
      <c r="E95" s="89"/>
      <c r="F95" s="91">
        <v>15.0</v>
      </c>
      <c r="G95" s="151"/>
      <c r="H95" s="89"/>
      <c r="I95" s="89"/>
      <c r="J95" s="89"/>
      <c r="K95" s="89"/>
      <c r="L95" s="89"/>
      <c r="M95" s="89"/>
      <c r="N95" s="89"/>
      <c r="O95" s="89"/>
      <c r="P95" s="89"/>
      <c r="Q95" s="89"/>
      <c r="R95" s="89"/>
      <c r="S95" s="89"/>
      <c r="T95" s="89"/>
      <c r="U95" s="89"/>
      <c r="V95" s="89"/>
      <c r="W95" s="89"/>
      <c r="X95" s="89"/>
      <c r="Y95" s="89"/>
      <c r="Z95" s="89"/>
      <c r="AA95" s="89"/>
      <c r="AB95" s="89"/>
      <c r="AC95" s="89"/>
    </row>
    <row r="96">
      <c r="A96" s="89"/>
      <c r="B96" s="96"/>
      <c r="C96" s="141"/>
      <c r="D96" s="89"/>
      <c r="E96" s="89"/>
      <c r="F96" s="91">
        <v>15.0</v>
      </c>
      <c r="G96" s="151"/>
      <c r="H96" s="89"/>
      <c r="I96" s="89"/>
      <c r="J96" s="89"/>
      <c r="K96" s="89"/>
      <c r="L96" s="89"/>
      <c r="M96" s="89"/>
      <c r="N96" s="89"/>
      <c r="O96" s="89"/>
      <c r="P96" s="89"/>
      <c r="Q96" s="89"/>
      <c r="R96" s="89"/>
      <c r="S96" s="89"/>
      <c r="T96" s="89"/>
      <c r="U96" s="89"/>
      <c r="V96" s="89"/>
      <c r="W96" s="89"/>
      <c r="X96" s="89"/>
      <c r="Y96" s="89"/>
      <c r="Z96" s="89"/>
      <c r="AA96" s="89"/>
      <c r="AB96" s="89"/>
      <c r="AC96" s="89"/>
    </row>
    <row r="97">
      <c r="A97" s="89"/>
      <c r="B97" s="96" t="s">
        <v>208</v>
      </c>
      <c r="C97" s="143">
        <v>4.6</v>
      </c>
      <c r="D97" s="89"/>
      <c r="E97" s="89"/>
      <c r="F97" s="91">
        <v>15.0</v>
      </c>
      <c r="G97" s="151"/>
      <c r="H97" s="89"/>
      <c r="I97" s="89"/>
      <c r="J97" s="89"/>
      <c r="K97" s="89"/>
      <c r="L97" s="89"/>
      <c r="M97" s="89"/>
      <c r="N97" s="89"/>
      <c r="O97" s="89"/>
      <c r="P97" s="89"/>
      <c r="Q97" s="89"/>
      <c r="R97" s="89"/>
      <c r="S97" s="89"/>
      <c r="T97" s="89"/>
      <c r="U97" s="89"/>
      <c r="V97" s="89"/>
      <c r="W97" s="89"/>
      <c r="X97" s="89"/>
      <c r="Y97" s="89"/>
      <c r="Z97" s="89"/>
      <c r="AA97" s="89"/>
      <c r="AB97" s="89"/>
      <c r="AC97" s="89"/>
    </row>
    <row r="98">
      <c r="A98" s="89"/>
      <c r="B98" s="96"/>
      <c r="C98" s="141"/>
      <c r="D98" s="89"/>
      <c r="E98" s="89"/>
      <c r="F98" s="91">
        <v>15.0</v>
      </c>
      <c r="G98" s="151"/>
      <c r="H98" s="89"/>
      <c r="I98" s="89"/>
      <c r="J98" s="89"/>
      <c r="K98" s="89"/>
      <c r="L98" s="89"/>
      <c r="M98" s="89"/>
      <c r="N98" s="89"/>
      <c r="O98" s="89"/>
      <c r="P98" s="89"/>
      <c r="Q98" s="89"/>
      <c r="R98" s="89"/>
      <c r="S98" s="89"/>
      <c r="T98" s="89"/>
      <c r="U98" s="89"/>
      <c r="V98" s="89"/>
      <c r="W98" s="89"/>
      <c r="X98" s="89"/>
      <c r="Y98" s="89"/>
      <c r="Z98" s="89"/>
      <c r="AA98" s="89"/>
      <c r="AB98" s="89"/>
      <c r="AC98" s="89"/>
    </row>
    <row r="99">
      <c r="A99" s="89"/>
      <c r="B99" s="96" t="s">
        <v>208</v>
      </c>
      <c r="C99" s="143">
        <v>4.6</v>
      </c>
      <c r="D99" s="89"/>
      <c r="E99" s="89"/>
      <c r="F99" s="91">
        <v>15.0</v>
      </c>
      <c r="G99" s="151"/>
      <c r="H99" s="89"/>
      <c r="I99" s="89"/>
      <c r="J99" s="89"/>
      <c r="K99" s="89"/>
      <c r="L99" s="89"/>
      <c r="M99" s="89"/>
      <c r="N99" s="89"/>
      <c r="O99" s="89"/>
      <c r="P99" s="89"/>
      <c r="Q99" s="89"/>
      <c r="R99" s="89"/>
      <c r="S99" s="89"/>
      <c r="T99" s="89"/>
      <c r="U99" s="89"/>
      <c r="V99" s="89"/>
      <c r="W99" s="89"/>
      <c r="X99" s="89"/>
      <c r="Y99" s="89"/>
      <c r="Z99" s="89"/>
      <c r="AA99" s="89"/>
      <c r="AB99" s="89"/>
      <c r="AC99" s="89"/>
    </row>
    <row r="100">
      <c r="A100" s="89"/>
      <c r="B100" s="96"/>
      <c r="C100" s="141"/>
      <c r="D100" s="89"/>
      <c r="E100" s="89"/>
      <c r="F100" s="91">
        <v>15.0</v>
      </c>
      <c r="G100" s="151"/>
      <c r="H100" s="89"/>
      <c r="I100" s="89"/>
      <c r="J100" s="89"/>
      <c r="K100" s="89"/>
      <c r="L100" s="89"/>
      <c r="M100" s="89"/>
      <c r="N100" s="89"/>
      <c r="O100" s="89"/>
      <c r="P100" s="89"/>
      <c r="Q100" s="89"/>
      <c r="R100" s="89"/>
      <c r="S100" s="89"/>
      <c r="T100" s="89"/>
      <c r="U100" s="89"/>
      <c r="V100" s="89"/>
      <c r="W100" s="89"/>
      <c r="X100" s="89"/>
      <c r="Y100" s="89"/>
      <c r="Z100" s="89"/>
      <c r="AA100" s="89"/>
      <c r="AB100" s="89"/>
      <c r="AC100" s="89"/>
    </row>
    <row r="101">
      <c r="A101" s="3" t="s">
        <v>209</v>
      </c>
      <c r="B101" s="96" t="s">
        <v>156</v>
      </c>
      <c r="G101" s="3">
        <v>10.0</v>
      </c>
      <c r="H101" s="3">
        <v>10.0</v>
      </c>
    </row>
    <row r="102">
      <c r="B102" s="96"/>
      <c r="G102" s="3">
        <v>30.0</v>
      </c>
    </row>
    <row r="103">
      <c r="A103" s="89"/>
      <c r="B103" s="96" t="s">
        <v>156</v>
      </c>
      <c r="C103" s="89"/>
      <c r="D103" s="89"/>
      <c r="E103" s="89"/>
      <c r="F103" s="89"/>
      <c r="G103" s="91">
        <v>10.0</v>
      </c>
      <c r="H103" s="89"/>
      <c r="I103" s="89"/>
      <c r="J103" s="89"/>
      <c r="K103" s="89"/>
      <c r="L103" s="89"/>
      <c r="M103" s="89"/>
      <c r="N103" s="89"/>
      <c r="O103" s="89"/>
      <c r="P103" s="89"/>
      <c r="Q103" s="89"/>
      <c r="R103" s="89"/>
      <c r="S103" s="89"/>
      <c r="T103" s="89"/>
      <c r="U103" s="89"/>
      <c r="V103" s="89"/>
      <c r="W103" s="89"/>
      <c r="X103" s="89"/>
      <c r="Y103" s="89"/>
      <c r="Z103" s="89"/>
      <c r="AA103" s="89"/>
      <c r="AB103" s="89"/>
      <c r="AC103" s="89"/>
    </row>
    <row r="104">
      <c r="A104" s="89"/>
      <c r="B104" s="96"/>
      <c r="C104" s="89"/>
      <c r="D104" s="89"/>
      <c r="E104" s="89"/>
      <c r="F104" s="89"/>
      <c r="G104" s="91">
        <v>20.0</v>
      </c>
      <c r="H104" s="89"/>
      <c r="I104" s="89"/>
      <c r="J104" s="89"/>
      <c r="K104" s="89"/>
      <c r="L104" s="89"/>
      <c r="M104" s="89"/>
      <c r="N104" s="89"/>
      <c r="O104" s="89"/>
      <c r="P104" s="89"/>
      <c r="Q104" s="89"/>
      <c r="R104" s="89"/>
      <c r="S104" s="89"/>
      <c r="T104" s="89"/>
      <c r="U104" s="89"/>
      <c r="V104" s="89"/>
      <c r="W104" s="89"/>
      <c r="X104" s="89"/>
      <c r="Y104" s="89"/>
      <c r="Z104" s="89"/>
      <c r="AA104" s="89"/>
      <c r="AB104" s="89"/>
      <c r="AC104" s="89"/>
    </row>
    <row r="105">
      <c r="A105" s="89"/>
      <c r="B105" s="96" t="s">
        <v>156</v>
      </c>
      <c r="C105" s="89"/>
      <c r="D105" s="89"/>
      <c r="E105" s="89"/>
      <c r="F105" s="89"/>
      <c r="G105" s="91">
        <v>10.0</v>
      </c>
      <c r="H105" s="89"/>
      <c r="I105" s="89"/>
      <c r="J105" s="89"/>
      <c r="K105" s="89"/>
      <c r="L105" s="89"/>
      <c r="M105" s="89"/>
      <c r="N105" s="89"/>
      <c r="O105" s="89"/>
      <c r="P105" s="89"/>
      <c r="Q105" s="89"/>
      <c r="R105" s="89"/>
      <c r="S105" s="89"/>
      <c r="T105" s="89"/>
      <c r="U105" s="89"/>
      <c r="V105" s="89"/>
      <c r="W105" s="89"/>
      <c r="X105" s="89"/>
      <c r="Y105" s="89"/>
      <c r="Z105" s="89"/>
      <c r="AA105" s="89"/>
      <c r="AB105" s="89"/>
      <c r="AC105" s="89"/>
    </row>
    <row r="106">
      <c r="A106" s="89"/>
      <c r="B106" s="96"/>
      <c r="C106" s="89"/>
      <c r="D106" s="89"/>
      <c r="E106" s="89"/>
      <c r="F106" s="89"/>
      <c r="G106" s="91">
        <v>15.0</v>
      </c>
      <c r="H106" s="89"/>
      <c r="I106" s="89"/>
      <c r="J106" s="89"/>
      <c r="K106" s="89"/>
      <c r="L106" s="89"/>
      <c r="M106" s="89"/>
      <c r="N106" s="89"/>
      <c r="O106" s="89"/>
      <c r="P106" s="89"/>
      <c r="Q106" s="89"/>
      <c r="R106" s="89"/>
      <c r="S106" s="89"/>
      <c r="T106" s="89"/>
      <c r="U106" s="89"/>
      <c r="V106" s="89"/>
      <c r="W106" s="89"/>
      <c r="X106" s="89"/>
      <c r="Y106" s="89"/>
      <c r="Z106" s="89"/>
      <c r="AA106" s="89"/>
      <c r="AB106" s="89"/>
      <c r="AC106" s="89"/>
    </row>
    <row r="107">
      <c r="A107" s="94" t="s">
        <v>210</v>
      </c>
      <c r="B107" s="96" t="s">
        <v>211</v>
      </c>
      <c r="C107" s="89"/>
      <c r="D107" s="89"/>
      <c r="E107" s="89"/>
      <c r="F107" s="89"/>
      <c r="G107" s="91">
        <v>12.0</v>
      </c>
      <c r="H107" s="91">
        <v>14.0</v>
      </c>
      <c r="I107" s="89"/>
      <c r="J107" s="89"/>
      <c r="K107" s="89"/>
      <c r="L107" s="89"/>
      <c r="M107" s="89"/>
      <c r="N107" s="89"/>
      <c r="O107" s="89"/>
      <c r="P107" s="89"/>
      <c r="Q107" s="89"/>
      <c r="R107" s="89"/>
      <c r="S107" s="89"/>
      <c r="T107" s="89"/>
      <c r="U107" s="89"/>
      <c r="V107" s="89"/>
      <c r="W107" s="89"/>
      <c r="X107" s="89"/>
      <c r="Y107" s="89"/>
      <c r="Z107" s="89"/>
      <c r="AA107" s="89"/>
      <c r="AB107" s="89"/>
      <c r="AC107" s="89"/>
    </row>
    <row r="108">
      <c r="A108" s="89"/>
      <c r="B108" s="96"/>
      <c r="C108" s="89"/>
      <c r="D108" s="89"/>
      <c r="E108" s="89"/>
      <c r="F108" s="89"/>
      <c r="G108" s="91">
        <v>30.0</v>
      </c>
      <c r="H108" s="89"/>
      <c r="I108" s="89"/>
      <c r="J108" s="89"/>
      <c r="K108" s="89"/>
      <c r="L108" s="89"/>
      <c r="M108" s="89"/>
      <c r="N108" s="89"/>
      <c r="O108" s="89"/>
      <c r="P108" s="89"/>
      <c r="Q108" s="89"/>
      <c r="R108" s="89"/>
      <c r="S108" s="89"/>
      <c r="T108" s="89"/>
      <c r="U108" s="89"/>
      <c r="V108" s="89"/>
      <c r="W108" s="89"/>
      <c r="X108" s="89"/>
      <c r="Y108" s="89"/>
      <c r="Z108" s="89"/>
      <c r="AA108" s="89"/>
      <c r="AB108" s="89"/>
      <c r="AC108" s="89"/>
    </row>
    <row r="109">
      <c r="A109" s="89"/>
      <c r="B109" s="96" t="s">
        <v>211</v>
      </c>
      <c r="C109" s="89"/>
      <c r="D109" s="89"/>
      <c r="E109" s="89"/>
      <c r="F109" s="89"/>
      <c r="G109" s="91">
        <v>12.0</v>
      </c>
      <c r="H109" s="89"/>
      <c r="I109" s="89"/>
      <c r="J109" s="89"/>
      <c r="K109" s="89"/>
      <c r="L109" s="89"/>
      <c r="M109" s="89"/>
      <c r="N109" s="89"/>
      <c r="O109" s="89"/>
      <c r="P109" s="89"/>
      <c r="Q109" s="89"/>
      <c r="R109" s="89"/>
      <c r="S109" s="89"/>
      <c r="T109" s="89"/>
      <c r="U109" s="89"/>
      <c r="V109" s="89"/>
      <c r="W109" s="89"/>
      <c r="X109" s="89"/>
      <c r="Y109" s="89"/>
      <c r="Z109" s="89"/>
      <c r="AA109" s="89"/>
      <c r="AB109" s="89"/>
      <c r="AC109" s="89"/>
    </row>
    <row r="110">
      <c r="A110" s="89"/>
      <c r="B110" s="96"/>
      <c r="C110" s="89"/>
      <c r="D110" s="89"/>
      <c r="E110" s="89"/>
      <c r="F110" s="89"/>
      <c r="G110" s="91">
        <v>30.0</v>
      </c>
      <c r="H110" s="89"/>
      <c r="I110" s="89"/>
      <c r="J110" s="89"/>
      <c r="K110" s="89"/>
      <c r="L110" s="89"/>
      <c r="M110" s="89"/>
      <c r="N110" s="89"/>
      <c r="O110" s="89"/>
      <c r="P110" s="89"/>
      <c r="Q110" s="89"/>
      <c r="R110" s="89"/>
      <c r="S110" s="89"/>
      <c r="T110" s="89"/>
      <c r="U110" s="89"/>
      <c r="V110" s="89"/>
      <c r="W110" s="89"/>
      <c r="X110" s="89"/>
      <c r="Y110" s="89"/>
      <c r="Z110" s="89"/>
      <c r="AA110" s="89"/>
      <c r="AB110" s="89"/>
      <c r="AC110" s="89"/>
    </row>
    <row r="111">
      <c r="A111" s="89"/>
      <c r="B111" s="96" t="s">
        <v>211</v>
      </c>
      <c r="C111" s="89"/>
      <c r="D111" s="89"/>
      <c r="E111" s="89"/>
      <c r="F111" s="89"/>
      <c r="G111" s="91">
        <v>12.0</v>
      </c>
      <c r="H111" s="89"/>
      <c r="I111" s="89"/>
      <c r="J111" s="89"/>
      <c r="K111" s="89"/>
      <c r="L111" s="89"/>
      <c r="M111" s="89"/>
      <c r="N111" s="89"/>
      <c r="O111" s="89"/>
      <c r="P111" s="89"/>
      <c r="Q111" s="89"/>
      <c r="R111" s="89"/>
      <c r="S111" s="89"/>
      <c r="T111" s="89"/>
      <c r="U111" s="89"/>
      <c r="V111" s="89"/>
      <c r="W111" s="89"/>
      <c r="X111" s="89"/>
      <c r="Y111" s="89"/>
      <c r="Z111" s="89"/>
      <c r="AA111" s="89"/>
      <c r="AB111" s="89"/>
      <c r="AC111" s="89"/>
    </row>
    <row r="112">
      <c r="A112" s="89"/>
      <c r="B112" s="96"/>
      <c r="C112" s="89"/>
      <c r="D112" s="89"/>
      <c r="E112" s="89"/>
      <c r="F112" s="89"/>
      <c r="G112" s="91">
        <v>30.0</v>
      </c>
      <c r="H112" s="89"/>
      <c r="I112" s="89"/>
      <c r="J112" s="89"/>
      <c r="K112" s="89"/>
      <c r="L112" s="89"/>
      <c r="M112" s="89"/>
      <c r="N112" s="89"/>
      <c r="O112" s="89"/>
      <c r="P112" s="89"/>
      <c r="Q112" s="89"/>
      <c r="R112" s="89"/>
      <c r="S112" s="89"/>
      <c r="T112" s="89"/>
      <c r="U112" s="89"/>
      <c r="V112" s="89"/>
      <c r="W112" s="89"/>
      <c r="X112" s="89"/>
      <c r="Y112" s="89"/>
      <c r="Z112" s="89"/>
      <c r="AA112" s="89"/>
      <c r="AB112" s="89"/>
      <c r="AC112" s="89"/>
    </row>
    <row r="113">
      <c r="A113" s="156" t="s">
        <v>169</v>
      </c>
      <c r="B113" s="156" t="s">
        <v>159</v>
      </c>
      <c r="C113" s="157"/>
      <c r="D113" s="157"/>
      <c r="E113" s="157"/>
      <c r="F113" s="157"/>
      <c r="G113" s="157"/>
      <c r="H113" s="157"/>
      <c r="I113" s="157"/>
      <c r="J113" s="157"/>
      <c r="K113" s="157"/>
      <c r="L113" s="157"/>
      <c r="M113" s="157"/>
      <c r="N113" s="157"/>
      <c r="O113" s="157"/>
      <c r="P113" s="157"/>
      <c r="Q113" s="157"/>
      <c r="R113" s="157"/>
      <c r="S113" s="157"/>
      <c r="T113" s="157"/>
      <c r="U113" s="157"/>
      <c r="V113" s="157"/>
      <c r="W113" s="157"/>
      <c r="X113" s="157"/>
      <c r="Y113" s="157"/>
      <c r="Z113" s="157"/>
      <c r="AA113" s="157"/>
      <c r="AB113" s="157"/>
      <c r="AC113" s="157"/>
    </row>
    <row r="114">
      <c r="A114" s="89"/>
      <c r="B114" s="89"/>
      <c r="C114" s="89"/>
      <c r="D114" s="89"/>
      <c r="E114" s="89"/>
      <c r="F114" s="89"/>
      <c r="G114" s="96" t="s">
        <v>22</v>
      </c>
      <c r="H114" s="89"/>
      <c r="I114" s="89"/>
      <c r="J114" s="89"/>
      <c r="K114" s="89"/>
      <c r="L114" s="89"/>
      <c r="M114" s="89"/>
      <c r="N114" s="89"/>
      <c r="O114" s="89"/>
      <c r="P114" s="89"/>
      <c r="Q114" s="89"/>
      <c r="R114" s="89"/>
      <c r="S114" s="89"/>
      <c r="T114" s="89"/>
      <c r="U114" s="89"/>
      <c r="V114" s="89"/>
      <c r="W114" s="89"/>
      <c r="X114" s="89"/>
      <c r="Y114" s="89"/>
      <c r="Z114" s="89"/>
      <c r="AA114" s="89"/>
      <c r="AB114" s="89"/>
      <c r="AC114" s="89"/>
    </row>
    <row r="11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row>
    <row r="116">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row>
    <row r="117">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row>
    <row r="118">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row>
    <row r="119">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row>
    <row r="120">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row>
    <row r="12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row>
    <row r="122">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row>
    <row r="123">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row>
    <row r="124">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row>
    <row r="1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row>
    <row r="126">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row>
    <row r="127">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row>
    <row r="128">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row>
    <row r="129">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row>
    <row r="130">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row>
    <row r="13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row>
    <row r="132">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row>
    <row r="133">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row>
    <row r="134">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row>
    <row r="13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row>
    <row r="136">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row>
    <row r="137">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row>
    <row r="138">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row>
    <row r="139">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row>
    <row r="140">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row>
    <row r="14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row>
    <row r="142">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row>
    <row r="143">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row>
    <row r="144">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row>
    <row r="14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row>
    <row r="146">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row>
    <row r="147">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row>
    <row r="148">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row>
    <row r="149">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row>
    <row r="150">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row>
    <row r="15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row>
    <row r="152">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row>
    <row r="153">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row>
    <row r="154">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row>
    <row r="15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row>
    <row r="156">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row>
    <row r="157">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row>
    <row r="158">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row>
    <row r="159">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row>
    <row r="160">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row>
    <row r="16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row>
    <row r="162">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row>
    <row r="163">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row>
    <row r="164">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row>
    <row r="16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row>
    <row r="166">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row>
    <row r="167">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row>
    <row r="168">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row>
    <row r="169">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row>
    <row r="170">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row>
    <row r="17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row>
    <row r="172">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row>
    <row r="173">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row>
    <row r="174">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row>
    <row r="17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row>
    <row r="176">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row>
    <row r="177">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row>
    <row r="178">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row>
    <row r="179">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row>
    <row r="180">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row>
    <row r="18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row>
    <row r="182">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row>
    <row r="183">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row>
    <row r="184">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row>
    <row r="18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row>
    <row r="186">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row>
    <row r="187">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row>
    <row r="188">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row>
    <row r="189">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row>
    <row r="190">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row>
    <row r="19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row>
    <row r="192">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row>
    <row r="193">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row>
    <row r="194">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row>
    <row r="19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row>
    <row r="196">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row>
    <row r="197">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row>
    <row r="198">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row>
    <row r="199">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row>
    <row r="200">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row>
    <row r="20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row>
    <row r="202">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row>
    <row r="203">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row>
    <row r="204">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row>
    <row r="20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row>
    <row r="206">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row>
    <row r="207">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row>
    <row r="208">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row>
    <row r="209">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row>
    <row r="210">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row>
    <row r="21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row>
    <row r="212">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row>
    <row r="213">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row>
    <row r="214">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row>
    <row r="21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row>
    <row r="216">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row>
    <row r="217">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row>
    <row r="218">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row>
    <row r="219">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row>
    <row r="220">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row>
    <row r="22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row>
    <row r="222">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row>
    <row r="223">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row>
    <row r="224">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row>
    <row r="2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row>
    <row r="226">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row>
    <row r="227">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row>
    <row r="228">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row>
    <row r="229">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row>
    <row r="230">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row>
    <row r="23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row>
    <row r="232">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row>
    <row r="233">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row>
    <row r="234">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row>
    <row r="23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row>
    <row r="236">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row>
    <row r="237">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row>
    <row r="238">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row>
    <row r="239">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row>
    <row r="240">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row>
    <row r="24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row>
    <row r="242">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row>
    <row r="243">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row>
    <row r="244">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row>
    <row r="24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row>
    <row r="246">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row>
    <row r="247">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row>
    <row r="248">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row>
    <row r="249">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row>
    <row r="250">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row>
    <row r="25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row>
    <row r="252">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row>
    <row r="253">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row>
    <row r="254">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row>
    <row r="25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row>
    <row r="256">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row>
    <row r="257">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row>
    <row r="258">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row>
    <row r="259">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row>
    <row r="260">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row>
    <row r="26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row>
    <row r="262">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row>
    <row r="263">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row>
    <row r="264">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row>
    <row r="26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row>
    <row r="266">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c r="AA266" s="89"/>
      <c r="AB266" s="89"/>
      <c r="AC266" s="89"/>
    </row>
    <row r="267">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c r="AA267" s="89"/>
      <c r="AB267" s="89"/>
      <c r="AC267" s="89"/>
    </row>
    <row r="268">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c r="AA268" s="89"/>
      <c r="AB268" s="89"/>
      <c r="AC268" s="89"/>
    </row>
    <row r="269">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c r="AA269" s="89"/>
      <c r="AB269" s="89"/>
      <c r="AC269" s="89"/>
    </row>
    <row r="270">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c r="AA270" s="89"/>
      <c r="AB270" s="89"/>
      <c r="AC270" s="89"/>
    </row>
    <row r="27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c r="AA271" s="89"/>
      <c r="AB271" s="89"/>
      <c r="AC271" s="89"/>
    </row>
    <row r="272">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c r="AA272" s="89"/>
      <c r="AB272" s="89"/>
      <c r="AC272" s="89"/>
    </row>
    <row r="273">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row>
    <row r="274">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c r="AA274" s="89"/>
      <c r="AB274" s="89"/>
      <c r="AC274" s="89"/>
    </row>
    <row r="275">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c r="AA275" s="89"/>
      <c r="AB275" s="89"/>
      <c r="AC275" s="89"/>
    </row>
    <row r="276">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c r="AA276" s="89"/>
      <c r="AB276" s="89"/>
      <c r="AC276" s="89"/>
    </row>
    <row r="277">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c r="AA277" s="89"/>
      <c r="AB277" s="89"/>
      <c r="AC277" s="89"/>
    </row>
    <row r="278">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c r="AA278" s="89"/>
      <c r="AB278" s="89"/>
      <c r="AC278" s="89"/>
    </row>
    <row r="279">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c r="AA279" s="89"/>
      <c r="AB279" s="89"/>
      <c r="AC279" s="89"/>
    </row>
    <row r="280">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c r="AA280" s="89"/>
      <c r="AB280" s="89"/>
      <c r="AC280" s="89"/>
    </row>
    <row r="28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c r="AA281" s="89"/>
      <c r="AB281" s="89"/>
      <c r="AC281" s="89"/>
    </row>
    <row r="282">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c r="AA282" s="89"/>
      <c r="AB282" s="89"/>
      <c r="AC282" s="89"/>
    </row>
    <row r="283">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c r="AA283" s="89"/>
      <c r="AB283" s="89"/>
      <c r="AC283" s="89"/>
    </row>
    <row r="284">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c r="AA284" s="89"/>
      <c r="AB284" s="89"/>
      <c r="AC284" s="89"/>
    </row>
    <row r="285">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c r="AA285" s="89"/>
      <c r="AB285" s="89"/>
      <c r="AC285" s="89"/>
    </row>
    <row r="286">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c r="AA286" s="89"/>
      <c r="AB286" s="89"/>
      <c r="AC286" s="89"/>
    </row>
    <row r="287">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c r="AA287" s="89"/>
      <c r="AB287" s="89"/>
      <c r="AC287" s="89"/>
    </row>
    <row r="288">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c r="AA288" s="89"/>
      <c r="AB288" s="89"/>
      <c r="AC288" s="89"/>
    </row>
    <row r="289">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c r="AA289" s="89"/>
      <c r="AB289" s="89"/>
      <c r="AC289" s="89"/>
    </row>
    <row r="290">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c r="AA290" s="89"/>
      <c r="AB290" s="89"/>
      <c r="AC290" s="89"/>
    </row>
    <row r="29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c r="AA291" s="89"/>
      <c r="AB291" s="89"/>
      <c r="AC291" s="89"/>
    </row>
    <row r="292">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c r="AA292" s="89"/>
      <c r="AB292" s="89"/>
      <c r="AC292" s="89"/>
    </row>
    <row r="293">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c r="AA293" s="89"/>
      <c r="AB293" s="89"/>
      <c r="AC293" s="89"/>
    </row>
    <row r="294">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c r="AA294" s="89"/>
      <c r="AB294" s="89"/>
      <c r="AC294" s="89"/>
    </row>
    <row r="295">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c r="AA295" s="89"/>
      <c r="AB295" s="89"/>
      <c r="AC295" s="89"/>
    </row>
    <row r="296">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c r="AA296" s="89"/>
      <c r="AB296" s="89"/>
      <c r="AC296" s="89"/>
    </row>
    <row r="297">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c r="AA297" s="89"/>
      <c r="AB297" s="89"/>
      <c r="AC297" s="89"/>
    </row>
    <row r="298">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c r="AA298" s="89"/>
      <c r="AB298" s="89"/>
      <c r="AC298" s="89"/>
    </row>
    <row r="299">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c r="AA299" s="89"/>
      <c r="AB299" s="89"/>
      <c r="AC299" s="89"/>
    </row>
    <row r="300">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c r="AA300" s="89"/>
      <c r="AB300" s="89"/>
      <c r="AC300" s="89"/>
    </row>
    <row r="30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c r="AA301" s="89"/>
      <c r="AB301" s="89"/>
      <c r="AC301" s="89"/>
    </row>
    <row r="302">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c r="AA302" s="89"/>
      <c r="AB302" s="89"/>
      <c r="AC302" s="89"/>
    </row>
    <row r="303">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c r="AA303" s="89"/>
      <c r="AB303" s="89"/>
      <c r="AC303" s="89"/>
    </row>
    <row r="304">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c r="AA304" s="89"/>
      <c r="AB304" s="89"/>
      <c r="AC304" s="89"/>
    </row>
    <row r="305">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c r="AA305" s="89"/>
      <c r="AB305" s="89"/>
      <c r="AC305" s="89"/>
    </row>
    <row r="306">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c r="AA306" s="89"/>
      <c r="AB306" s="89"/>
      <c r="AC306" s="89"/>
    </row>
    <row r="307">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c r="AA307" s="89"/>
      <c r="AB307" s="89"/>
      <c r="AC307" s="89"/>
    </row>
    <row r="308">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c r="AA308" s="89"/>
      <c r="AB308" s="89"/>
      <c r="AC308" s="89"/>
    </row>
    <row r="309">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c r="AA309" s="89"/>
      <c r="AB309" s="89"/>
      <c r="AC309" s="89"/>
    </row>
    <row r="310">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c r="AA310" s="89"/>
      <c r="AB310" s="89"/>
      <c r="AC310" s="89"/>
    </row>
    <row r="31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c r="AA311" s="89"/>
      <c r="AB311" s="89"/>
      <c r="AC311" s="89"/>
    </row>
    <row r="312">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c r="AA312" s="89"/>
      <c r="AB312" s="89"/>
      <c r="AC312" s="89"/>
    </row>
    <row r="313">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c r="AA313" s="89"/>
      <c r="AB313" s="89"/>
      <c r="AC313" s="89"/>
    </row>
    <row r="314">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c r="AA314" s="89"/>
      <c r="AB314" s="89"/>
      <c r="AC314" s="89"/>
    </row>
    <row r="315">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c r="AA315" s="89"/>
      <c r="AB315" s="89"/>
      <c r="AC315" s="89"/>
    </row>
    <row r="316">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c r="AA316" s="89"/>
      <c r="AB316" s="89"/>
      <c r="AC316" s="89"/>
    </row>
    <row r="317">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c r="AA317" s="89"/>
      <c r="AB317" s="89"/>
      <c r="AC317" s="89"/>
    </row>
    <row r="318">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c r="AA318" s="89"/>
      <c r="AB318" s="89"/>
      <c r="AC318" s="89"/>
    </row>
    <row r="319">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c r="AA319" s="89"/>
      <c r="AB319" s="89"/>
      <c r="AC319" s="89"/>
    </row>
    <row r="320">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c r="AA320" s="89"/>
      <c r="AB320" s="89"/>
      <c r="AC320" s="89"/>
    </row>
    <row r="32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c r="AA321" s="89"/>
      <c r="AB321" s="89"/>
      <c r="AC321" s="89"/>
    </row>
    <row r="322">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c r="AA322" s="89"/>
      <c r="AB322" s="89"/>
      <c r="AC322" s="89"/>
    </row>
    <row r="323">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c r="AA323" s="89"/>
      <c r="AB323" s="89"/>
      <c r="AC323" s="89"/>
    </row>
    <row r="324">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c r="AA324" s="89"/>
      <c r="AB324" s="89"/>
      <c r="AC324" s="89"/>
    </row>
    <row r="325">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c r="AA325" s="89"/>
      <c r="AB325" s="89"/>
      <c r="AC325" s="89"/>
    </row>
    <row r="326">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c r="AA326" s="89"/>
      <c r="AB326" s="89"/>
      <c r="AC326" s="89"/>
    </row>
    <row r="327">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c r="AA327" s="89"/>
      <c r="AB327" s="89"/>
      <c r="AC327" s="89"/>
    </row>
    <row r="328">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c r="AA328" s="89"/>
      <c r="AB328" s="89"/>
      <c r="AC328" s="89"/>
    </row>
    <row r="329">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c r="AA329" s="89"/>
      <c r="AB329" s="89"/>
      <c r="AC329" s="89"/>
    </row>
    <row r="330">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c r="AA330" s="89"/>
      <c r="AB330" s="89"/>
      <c r="AC330" s="89"/>
    </row>
    <row r="33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c r="AA331" s="89"/>
      <c r="AB331" s="89"/>
      <c r="AC331" s="89"/>
    </row>
    <row r="332">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c r="AA332" s="89"/>
      <c r="AB332" s="89"/>
      <c r="AC332" s="89"/>
    </row>
    <row r="333">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c r="AA333" s="89"/>
      <c r="AB333" s="89"/>
      <c r="AC333" s="89"/>
    </row>
    <row r="334">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c r="AA334" s="89"/>
      <c r="AB334" s="89"/>
      <c r="AC334" s="89"/>
    </row>
    <row r="335">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c r="AA335" s="89"/>
      <c r="AB335" s="89"/>
      <c r="AC335" s="89"/>
    </row>
    <row r="336">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c r="AA336" s="89"/>
      <c r="AB336" s="89"/>
      <c r="AC336" s="89"/>
    </row>
    <row r="337">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c r="AA337" s="89"/>
      <c r="AB337" s="89"/>
      <c r="AC337" s="89"/>
    </row>
    <row r="338">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c r="AA338" s="89"/>
      <c r="AB338" s="89"/>
      <c r="AC338" s="89"/>
    </row>
    <row r="339">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c r="AA339" s="89"/>
      <c r="AB339" s="89"/>
      <c r="AC339" s="89"/>
    </row>
    <row r="340">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c r="AA340" s="89"/>
      <c r="AB340" s="89"/>
      <c r="AC340" s="89"/>
    </row>
    <row r="34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c r="AA341" s="89"/>
      <c r="AB341" s="89"/>
      <c r="AC341" s="89"/>
    </row>
    <row r="342">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c r="AA342" s="89"/>
      <c r="AB342" s="89"/>
      <c r="AC342" s="89"/>
    </row>
    <row r="343">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c r="AA343" s="89"/>
      <c r="AB343" s="89"/>
      <c r="AC343" s="89"/>
    </row>
    <row r="344">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c r="AA344" s="89"/>
      <c r="AB344" s="89"/>
      <c r="AC344" s="89"/>
    </row>
    <row r="345">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c r="AA345" s="89"/>
      <c r="AB345" s="89"/>
      <c r="AC345" s="89"/>
    </row>
    <row r="346">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c r="AA346" s="89"/>
      <c r="AB346" s="89"/>
      <c r="AC346" s="89"/>
    </row>
    <row r="347">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c r="AA347" s="89"/>
      <c r="AB347" s="89"/>
      <c r="AC347" s="89"/>
    </row>
    <row r="348">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c r="AA348" s="89"/>
      <c r="AB348" s="89"/>
      <c r="AC348" s="89"/>
    </row>
    <row r="349">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c r="AA349" s="89"/>
      <c r="AB349" s="89"/>
      <c r="AC349" s="89"/>
    </row>
    <row r="350">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c r="AA350" s="89"/>
      <c r="AB350" s="89"/>
      <c r="AC350" s="89"/>
    </row>
    <row r="35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c r="AA351" s="89"/>
      <c r="AB351" s="89"/>
      <c r="AC351" s="89"/>
    </row>
    <row r="352">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c r="AA352" s="89"/>
      <c r="AB352" s="89"/>
      <c r="AC352" s="89"/>
    </row>
    <row r="353">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c r="AA353" s="89"/>
      <c r="AB353" s="89"/>
      <c r="AC353" s="89"/>
    </row>
    <row r="354">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c r="AA354" s="89"/>
      <c r="AB354" s="89"/>
      <c r="AC354" s="89"/>
    </row>
    <row r="355">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c r="AA355" s="89"/>
      <c r="AB355" s="89"/>
      <c r="AC355" s="89"/>
    </row>
    <row r="356">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c r="AA356" s="89"/>
      <c r="AB356" s="89"/>
      <c r="AC356" s="89"/>
    </row>
    <row r="357">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c r="AA357" s="89"/>
      <c r="AB357" s="89"/>
      <c r="AC357" s="89"/>
    </row>
    <row r="358">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c r="AA358" s="89"/>
      <c r="AB358" s="89"/>
      <c r="AC358" s="89"/>
    </row>
    <row r="359">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c r="AA359" s="89"/>
      <c r="AB359" s="89"/>
      <c r="AC359" s="89"/>
    </row>
    <row r="360">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c r="AA360" s="89"/>
      <c r="AB360" s="89"/>
      <c r="AC360" s="89"/>
    </row>
    <row r="36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c r="AA361" s="89"/>
      <c r="AB361" s="89"/>
      <c r="AC361" s="89"/>
    </row>
    <row r="362">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c r="AA362" s="89"/>
      <c r="AB362" s="89"/>
      <c r="AC362" s="89"/>
    </row>
    <row r="363">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c r="AA363" s="89"/>
      <c r="AB363" s="89"/>
      <c r="AC363" s="89"/>
    </row>
    <row r="364">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c r="AA364" s="89"/>
      <c r="AB364" s="89"/>
      <c r="AC364" s="89"/>
    </row>
    <row r="365">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c r="AA365" s="89"/>
      <c r="AB365" s="89"/>
      <c r="AC365" s="89"/>
    </row>
    <row r="366">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c r="AA366" s="89"/>
      <c r="AB366" s="89"/>
      <c r="AC366" s="89"/>
    </row>
    <row r="367">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row>
    <row r="368">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c r="AA368" s="89"/>
      <c r="AB368" s="89"/>
      <c r="AC368" s="89"/>
    </row>
    <row r="369">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c r="AA369" s="89"/>
      <c r="AB369" s="89"/>
      <c r="AC369" s="89"/>
    </row>
    <row r="370">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c r="AA370" s="89"/>
      <c r="AB370" s="89"/>
      <c r="AC370" s="89"/>
    </row>
    <row r="37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c r="AA371" s="89"/>
      <c r="AB371" s="89"/>
      <c r="AC371" s="89"/>
    </row>
    <row r="372">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c r="AA372" s="89"/>
      <c r="AB372" s="89"/>
      <c r="AC372" s="89"/>
    </row>
    <row r="373">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c r="AA373" s="89"/>
      <c r="AB373" s="89"/>
      <c r="AC373" s="89"/>
    </row>
    <row r="374">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c r="AA374" s="89"/>
      <c r="AB374" s="89"/>
      <c r="AC374" s="89"/>
    </row>
    <row r="375">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c r="AA375" s="89"/>
      <c r="AB375" s="89"/>
      <c r="AC375" s="89"/>
    </row>
    <row r="376">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c r="AA376" s="89"/>
      <c r="AB376" s="89"/>
      <c r="AC376" s="89"/>
    </row>
    <row r="377">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c r="AA377" s="89"/>
      <c r="AB377" s="89"/>
      <c r="AC377" s="89"/>
    </row>
    <row r="378">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c r="AA378" s="89"/>
      <c r="AB378" s="89"/>
      <c r="AC378" s="89"/>
    </row>
    <row r="379">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c r="AA379" s="89"/>
      <c r="AB379" s="89"/>
      <c r="AC379" s="89"/>
    </row>
    <row r="380">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c r="AA380" s="89"/>
      <c r="AB380" s="89"/>
      <c r="AC380" s="89"/>
    </row>
    <row r="38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c r="AA381" s="89"/>
      <c r="AB381" s="89"/>
      <c r="AC381" s="89"/>
    </row>
    <row r="382">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c r="AA382" s="89"/>
      <c r="AB382" s="89"/>
      <c r="AC382" s="89"/>
    </row>
    <row r="383">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c r="AA383" s="89"/>
      <c r="AB383" s="89"/>
      <c r="AC383" s="89"/>
    </row>
    <row r="384">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c r="AA384" s="89"/>
      <c r="AB384" s="89"/>
      <c r="AC384" s="89"/>
    </row>
    <row r="385">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c r="AA385" s="89"/>
      <c r="AB385" s="89"/>
      <c r="AC385" s="89"/>
    </row>
    <row r="386">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c r="AA386" s="89"/>
      <c r="AB386" s="89"/>
      <c r="AC386" s="89"/>
    </row>
    <row r="387">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c r="AA387" s="89"/>
      <c r="AB387" s="89"/>
      <c r="AC387" s="89"/>
    </row>
    <row r="388">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c r="AA388" s="89"/>
      <c r="AB388" s="89"/>
      <c r="AC388" s="89"/>
    </row>
    <row r="389">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c r="AA389" s="89"/>
      <c r="AB389" s="89"/>
      <c r="AC389" s="89"/>
    </row>
    <row r="390">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c r="AA390" s="89"/>
      <c r="AB390" s="89"/>
      <c r="AC390" s="89"/>
    </row>
    <row r="39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c r="AA391" s="89"/>
      <c r="AB391" s="89"/>
      <c r="AC391" s="89"/>
    </row>
    <row r="392">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c r="AA392" s="89"/>
      <c r="AB392" s="89"/>
      <c r="AC392" s="89"/>
    </row>
    <row r="393">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c r="AA393" s="89"/>
      <c r="AB393" s="89"/>
      <c r="AC393" s="89"/>
    </row>
    <row r="394">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c r="AA394" s="89"/>
      <c r="AB394" s="89"/>
      <c r="AC394" s="89"/>
    </row>
    <row r="395">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c r="AA395" s="89"/>
      <c r="AB395" s="89"/>
      <c r="AC395" s="89"/>
    </row>
    <row r="396">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c r="AA396" s="89"/>
      <c r="AB396" s="89"/>
      <c r="AC396" s="89"/>
    </row>
    <row r="397">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c r="AA397" s="89"/>
      <c r="AB397" s="89"/>
      <c r="AC397" s="89"/>
    </row>
    <row r="398">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c r="AA398" s="89"/>
      <c r="AB398" s="89"/>
      <c r="AC398" s="89"/>
    </row>
    <row r="399">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c r="AA399" s="89"/>
      <c r="AB399" s="89"/>
      <c r="AC399" s="89"/>
    </row>
    <row r="400">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c r="AA400" s="89"/>
      <c r="AB400" s="89"/>
      <c r="AC400" s="89"/>
    </row>
    <row r="40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c r="AA401" s="89"/>
      <c r="AB401" s="89"/>
      <c r="AC401" s="89"/>
    </row>
    <row r="402">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c r="AA402" s="89"/>
      <c r="AB402" s="89"/>
      <c r="AC402" s="89"/>
    </row>
    <row r="403">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c r="AA403" s="89"/>
      <c r="AB403" s="89"/>
      <c r="AC403" s="89"/>
    </row>
    <row r="404">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c r="AA404" s="89"/>
      <c r="AB404" s="89"/>
      <c r="AC404" s="89"/>
    </row>
    <row r="405">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c r="AA405" s="89"/>
      <c r="AB405" s="89"/>
      <c r="AC405" s="89"/>
    </row>
    <row r="406">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c r="AA406" s="89"/>
      <c r="AB406" s="89"/>
      <c r="AC406" s="89"/>
    </row>
    <row r="407">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row>
    <row r="408">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c r="AA408" s="89"/>
      <c r="AB408" s="89"/>
      <c r="AC408" s="89"/>
    </row>
    <row r="409">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c r="AA409" s="89"/>
      <c r="AB409" s="89"/>
      <c r="AC409" s="89"/>
    </row>
    <row r="410">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c r="AA410" s="89"/>
      <c r="AB410" s="89"/>
      <c r="AC410" s="89"/>
    </row>
    <row r="41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c r="AA411" s="89"/>
      <c r="AB411" s="89"/>
      <c r="AC411" s="89"/>
    </row>
    <row r="412">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c r="AA412" s="89"/>
      <c r="AB412" s="89"/>
      <c r="AC412" s="89"/>
    </row>
    <row r="413">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c r="AA413" s="89"/>
      <c r="AB413" s="89"/>
      <c r="AC413" s="89"/>
    </row>
    <row r="414">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c r="AA414" s="89"/>
      <c r="AB414" s="89"/>
      <c r="AC414" s="89"/>
    </row>
    <row r="415">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c r="AA415" s="89"/>
      <c r="AB415" s="89"/>
      <c r="AC415" s="89"/>
    </row>
    <row r="416">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c r="AA416" s="89"/>
      <c r="AB416" s="89"/>
      <c r="AC416" s="89"/>
    </row>
    <row r="417">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c r="AA417" s="89"/>
      <c r="AB417" s="89"/>
      <c r="AC417" s="89"/>
    </row>
    <row r="418">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c r="AA418" s="89"/>
      <c r="AB418" s="89"/>
      <c r="AC418" s="89"/>
    </row>
    <row r="419">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c r="AA419" s="89"/>
      <c r="AB419" s="89"/>
      <c r="AC419" s="89"/>
    </row>
    <row r="420">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c r="AA420" s="89"/>
      <c r="AB420" s="89"/>
      <c r="AC420" s="89"/>
    </row>
    <row r="42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c r="AA421" s="89"/>
      <c r="AB421" s="89"/>
      <c r="AC421" s="89"/>
    </row>
    <row r="422">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c r="AA422" s="89"/>
      <c r="AB422" s="89"/>
      <c r="AC422" s="89"/>
    </row>
    <row r="423">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c r="AA423" s="89"/>
      <c r="AB423" s="89"/>
      <c r="AC423" s="89"/>
    </row>
    <row r="424">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c r="AA424" s="89"/>
      <c r="AB424" s="89"/>
      <c r="AC424" s="89"/>
    </row>
    <row r="425">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c r="AA425" s="89"/>
      <c r="AB425" s="89"/>
      <c r="AC425" s="89"/>
    </row>
    <row r="426">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c r="AA426" s="89"/>
      <c r="AB426" s="89"/>
      <c r="AC426" s="89"/>
    </row>
    <row r="427">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c r="AA427" s="89"/>
      <c r="AB427" s="89"/>
      <c r="AC427" s="89"/>
    </row>
    <row r="428">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c r="AA428" s="89"/>
      <c r="AB428" s="89"/>
      <c r="AC428" s="89"/>
    </row>
    <row r="429">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c r="AA429" s="89"/>
      <c r="AB429" s="89"/>
      <c r="AC429" s="89"/>
    </row>
    <row r="430">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c r="AA430" s="89"/>
      <c r="AB430" s="89"/>
      <c r="AC430" s="89"/>
    </row>
    <row r="43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c r="AA431" s="89"/>
      <c r="AB431" s="89"/>
      <c r="AC431" s="89"/>
    </row>
    <row r="432">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c r="AA432" s="89"/>
      <c r="AB432" s="89"/>
      <c r="AC432" s="89"/>
    </row>
    <row r="433">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c r="AA433" s="89"/>
      <c r="AB433" s="89"/>
      <c r="AC433" s="89"/>
    </row>
    <row r="434">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c r="AA434" s="89"/>
      <c r="AB434" s="89"/>
      <c r="AC434" s="89"/>
    </row>
    <row r="435">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c r="AA435" s="89"/>
      <c r="AB435" s="89"/>
      <c r="AC435" s="89"/>
    </row>
    <row r="436">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c r="AA436" s="89"/>
      <c r="AB436" s="89"/>
      <c r="AC436" s="89"/>
    </row>
    <row r="437">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c r="AA437" s="89"/>
      <c r="AB437" s="89"/>
      <c r="AC437" s="89"/>
    </row>
    <row r="438">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c r="AA438" s="89"/>
      <c r="AB438" s="89"/>
      <c r="AC438" s="89"/>
    </row>
    <row r="439">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c r="AA439" s="89"/>
      <c r="AB439" s="89"/>
      <c r="AC439" s="89"/>
    </row>
    <row r="440">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c r="AA440" s="89"/>
      <c r="AB440" s="89"/>
      <c r="AC440" s="89"/>
    </row>
    <row r="44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c r="AA441" s="89"/>
      <c r="AB441" s="89"/>
      <c r="AC441" s="89"/>
    </row>
    <row r="442">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c r="AA442" s="89"/>
      <c r="AB442" s="89"/>
      <c r="AC442" s="89"/>
    </row>
    <row r="443">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c r="AA443" s="89"/>
      <c r="AB443" s="89"/>
      <c r="AC443" s="89"/>
    </row>
    <row r="444">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c r="AA444" s="89"/>
      <c r="AB444" s="89"/>
      <c r="AC444" s="89"/>
    </row>
    <row r="445">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c r="AA445" s="89"/>
      <c r="AB445" s="89"/>
      <c r="AC445" s="89"/>
    </row>
    <row r="446">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c r="AA446" s="89"/>
      <c r="AB446" s="89"/>
      <c r="AC446" s="89"/>
    </row>
    <row r="447">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c r="AA447" s="89"/>
      <c r="AB447" s="89"/>
      <c r="AC447" s="89"/>
    </row>
    <row r="448">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c r="AA448" s="89"/>
      <c r="AB448" s="89"/>
      <c r="AC448" s="89"/>
    </row>
    <row r="449">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c r="AA449" s="89"/>
      <c r="AB449" s="89"/>
      <c r="AC449" s="89"/>
    </row>
    <row r="450">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c r="AA450" s="89"/>
      <c r="AB450" s="89"/>
      <c r="AC450" s="89"/>
    </row>
    <row r="45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c r="AA451" s="89"/>
      <c r="AB451" s="89"/>
      <c r="AC451" s="89"/>
    </row>
    <row r="452">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c r="AA452" s="89"/>
      <c r="AB452" s="89"/>
      <c r="AC452" s="89"/>
    </row>
    <row r="453">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c r="AA453" s="89"/>
      <c r="AB453" s="89"/>
      <c r="AC453" s="89"/>
    </row>
    <row r="454">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c r="AA454" s="89"/>
      <c r="AB454" s="89"/>
      <c r="AC454" s="89"/>
    </row>
    <row r="455">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c r="AA455" s="89"/>
      <c r="AB455" s="89"/>
      <c r="AC455" s="89"/>
    </row>
    <row r="456">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c r="AA456" s="89"/>
      <c r="AB456" s="89"/>
      <c r="AC456" s="89"/>
    </row>
    <row r="457">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c r="AA457" s="89"/>
      <c r="AB457" s="89"/>
      <c r="AC457" s="89"/>
    </row>
    <row r="458">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c r="AA458" s="89"/>
      <c r="AB458" s="89"/>
      <c r="AC458" s="89"/>
    </row>
    <row r="459">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c r="AA459" s="89"/>
      <c r="AB459" s="89"/>
      <c r="AC459" s="89"/>
    </row>
    <row r="460">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c r="AA460" s="89"/>
      <c r="AB460" s="89"/>
      <c r="AC460" s="89"/>
    </row>
    <row r="46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c r="AA461" s="89"/>
      <c r="AB461" s="89"/>
      <c r="AC461" s="89"/>
    </row>
    <row r="462">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c r="AA462" s="89"/>
      <c r="AB462" s="89"/>
      <c r="AC462" s="89"/>
    </row>
    <row r="463">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c r="AA463" s="89"/>
      <c r="AB463" s="89"/>
      <c r="AC463" s="89"/>
    </row>
    <row r="464">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c r="AA464" s="89"/>
      <c r="AB464" s="89"/>
      <c r="AC464" s="89"/>
    </row>
    <row r="465">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c r="AA465" s="89"/>
      <c r="AB465" s="89"/>
      <c r="AC465" s="89"/>
    </row>
    <row r="466">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c r="AA466" s="89"/>
      <c r="AB466" s="89"/>
      <c r="AC466" s="89"/>
    </row>
    <row r="467">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c r="AA467" s="89"/>
      <c r="AB467" s="89"/>
      <c r="AC467" s="89"/>
    </row>
    <row r="468">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c r="AA468" s="89"/>
      <c r="AB468" s="89"/>
      <c r="AC468" s="89"/>
    </row>
    <row r="469">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c r="AA469" s="89"/>
      <c r="AB469" s="89"/>
      <c r="AC469" s="89"/>
    </row>
    <row r="470">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c r="AA470" s="89"/>
      <c r="AB470" s="89"/>
      <c r="AC470" s="89"/>
    </row>
    <row r="47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c r="AA471" s="89"/>
      <c r="AB471" s="89"/>
      <c r="AC471" s="89"/>
    </row>
    <row r="472">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c r="AA472" s="89"/>
      <c r="AB472" s="89"/>
      <c r="AC472" s="89"/>
    </row>
    <row r="473">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c r="AA473" s="89"/>
      <c r="AB473" s="89"/>
      <c r="AC473" s="89"/>
    </row>
    <row r="474">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c r="AA474" s="89"/>
      <c r="AB474" s="89"/>
      <c r="AC474" s="89"/>
    </row>
    <row r="475">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c r="AA475" s="89"/>
      <c r="AB475" s="89"/>
      <c r="AC475" s="89"/>
    </row>
    <row r="476">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c r="AA476" s="89"/>
      <c r="AB476" s="89"/>
      <c r="AC476" s="89"/>
    </row>
    <row r="477">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c r="AA477" s="89"/>
      <c r="AB477" s="89"/>
      <c r="AC477" s="89"/>
    </row>
    <row r="478">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c r="AA478" s="89"/>
      <c r="AB478" s="89"/>
      <c r="AC478" s="89"/>
    </row>
    <row r="479">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c r="AA479" s="89"/>
      <c r="AB479" s="89"/>
      <c r="AC479" s="89"/>
    </row>
    <row r="480">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c r="AA480" s="89"/>
      <c r="AB480" s="89"/>
      <c r="AC480" s="89"/>
    </row>
    <row r="48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c r="AA481" s="89"/>
      <c r="AB481" s="89"/>
      <c r="AC481" s="89"/>
    </row>
    <row r="482">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c r="AA482" s="89"/>
      <c r="AB482" s="89"/>
      <c r="AC482" s="89"/>
    </row>
    <row r="483">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c r="AA483" s="89"/>
      <c r="AB483" s="89"/>
      <c r="AC483" s="89"/>
    </row>
    <row r="484">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c r="AA484" s="89"/>
      <c r="AB484" s="89"/>
      <c r="AC484" s="89"/>
    </row>
    <row r="485">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c r="AA485" s="89"/>
      <c r="AB485" s="89"/>
      <c r="AC485" s="89"/>
    </row>
    <row r="486">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c r="AA486" s="89"/>
      <c r="AB486" s="89"/>
      <c r="AC486" s="89"/>
    </row>
    <row r="487">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c r="AA487" s="89"/>
      <c r="AB487" s="89"/>
      <c r="AC487" s="89"/>
    </row>
    <row r="488">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c r="AA488" s="89"/>
      <c r="AB488" s="89"/>
      <c r="AC488" s="89"/>
    </row>
    <row r="489">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c r="AA489" s="89"/>
      <c r="AB489" s="89"/>
      <c r="AC489" s="89"/>
    </row>
    <row r="490">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c r="AA490" s="89"/>
      <c r="AB490" s="89"/>
      <c r="AC490" s="89"/>
    </row>
    <row r="49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c r="AA491" s="89"/>
      <c r="AB491" s="89"/>
      <c r="AC491" s="89"/>
    </row>
    <row r="492">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c r="AA492" s="89"/>
      <c r="AB492" s="89"/>
      <c r="AC492" s="89"/>
    </row>
    <row r="493">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c r="AA493" s="89"/>
      <c r="AB493" s="89"/>
      <c r="AC493" s="89"/>
    </row>
    <row r="494">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c r="AA494" s="89"/>
      <c r="AB494" s="89"/>
      <c r="AC494" s="89"/>
    </row>
    <row r="495">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c r="AA495" s="89"/>
      <c r="AB495" s="89"/>
      <c r="AC495" s="89"/>
    </row>
    <row r="496">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c r="AA496" s="89"/>
      <c r="AB496" s="89"/>
      <c r="AC496" s="89"/>
    </row>
    <row r="497">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c r="AA497" s="89"/>
      <c r="AB497" s="89"/>
      <c r="AC497" s="89"/>
    </row>
    <row r="498">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c r="AA498" s="89"/>
      <c r="AB498" s="89"/>
      <c r="AC498" s="89"/>
    </row>
    <row r="499">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c r="AA499" s="89"/>
      <c r="AB499" s="89"/>
      <c r="AC499" s="89"/>
    </row>
    <row r="500">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c r="AA500" s="89"/>
      <c r="AB500" s="89"/>
      <c r="AC500" s="89"/>
    </row>
    <row r="50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c r="AA501" s="89"/>
      <c r="AB501" s="89"/>
      <c r="AC501" s="89"/>
    </row>
    <row r="502">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c r="AA502" s="89"/>
      <c r="AB502" s="89"/>
      <c r="AC502" s="89"/>
    </row>
    <row r="503">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c r="AA503" s="89"/>
      <c r="AB503" s="89"/>
      <c r="AC503" s="89"/>
    </row>
    <row r="504">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c r="AA504" s="89"/>
      <c r="AB504" s="89"/>
      <c r="AC504" s="89"/>
    </row>
    <row r="505">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c r="AA505" s="89"/>
      <c r="AB505" s="89"/>
      <c r="AC505" s="89"/>
    </row>
    <row r="506">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c r="AA506" s="89"/>
      <c r="AB506" s="89"/>
      <c r="AC506" s="89"/>
    </row>
    <row r="507">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c r="AA507" s="89"/>
      <c r="AB507" s="89"/>
      <c r="AC507" s="89"/>
    </row>
    <row r="508">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c r="AA508" s="89"/>
      <c r="AB508" s="89"/>
      <c r="AC508" s="89"/>
    </row>
    <row r="509">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c r="AA509" s="89"/>
      <c r="AB509" s="89"/>
      <c r="AC509" s="89"/>
    </row>
    <row r="510">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c r="AA510" s="89"/>
      <c r="AB510" s="89"/>
      <c r="AC510" s="89"/>
    </row>
    <row r="51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c r="AA511" s="89"/>
      <c r="AB511" s="89"/>
      <c r="AC511" s="89"/>
    </row>
    <row r="512">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c r="AA512" s="89"/>
      <c r="AB512" s="89"/>
      <c r="AC512" s="89"/>
    </row>
    <row r="513">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c r="AA513" s="89"/>
      <c r="AB513" s="89"/>
      <c r="AC513" s="89"/>
    </row>
    <row r="514">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c r="AA514" s="89"/>
      <c r="AB514" s="89"/>
      <c r="AC514" s="89"/>
    </row>
    <row r="515">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c r="AA515" s="89"/>
      <c r="AB515" s="89"/>
      <c r="AC515" s="89"/>
    </row>
    <row r="516">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c r="AA516" s="89"/>
      <c r="AB516" s="89"/>
      <c r="AC516" s="89"/>
    </row>
    <row r="517">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c r="AA517" s="89"/>
      <c r="AB517" s="89"/>
      <c r="AC517" s="89"/>
    </row>
    <row r="518">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c r="AA518" s="89"/>
      <c r="AB518" s="89"/>
      <c r="AC518" s="89"/>
    </row>
    <row r="519">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c r="AA519" s="89"/>
      <c r="AB519" s="89"/>
      <c r="AC519" s="89"/>
    </row>
    <row r="520">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c r="AA520" s="89"/>
      <c r="AB520" s="89"/>
      <c r="AC520" s="89"/>
    </row>
    <row r="52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c r="AA521" s="89"/>
      <c r="AB521" s="89"/>
      <c r="AC521" s="89"/>
    </row>
    <row r="522">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c r="AA522" s="89"/>
      <c r="AB522" s="89"/>
      <c r="AC522" s="89"/>
    </row>
    <row r="523">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c r="AA523" s="89"/>
      <c r="AB523" s="89"/>
      <c r="AC523" s="89"/>
    </row>
    <row r="524">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c r="AA524" s="89"/>
      <c r="AB524" s="89"/>
      <c r="AC524" s="89"/>
    </row>
    <row r="525">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c r="AA525" s="89"/>
      <c r="AB525" s="89"/>
      <c r="AC525" s="89"/>
    </row>
    <row r="526">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c r="AA526" s="89"/>
      <c r="AB526" s="89"/>
      <c r="AC526" s="89"/>
    </row>
    <row r="527">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c r="AA527" s="89"/>
      <c r="AB527" s="89"/>
      <c r="AC527" s="89"/>
    </row>
    <row r="528">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c r="AA528" s="89"/>
      <c r="AB528" s="89"/>
      <c r="AC528" s="89"/>
    </row>
    <row r="529">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c r="AA529" s="89"/>
      <c r="AB529" s="89"/>
      <c r="AC529" s="89"/>
    </row>
    <row r="530">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c r="AA530" s="89"/>
      <c r="AB530" s="89"/>
      <c r="AC530" s="89"/>
    </row>
    <row r="53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c r="AA531" s="89"/>
      <c r="AB531" s="89"/>
      <c r="AC531" s="89"/>
    </row>
    <row r="532">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c r="AA532" s="89"/>
      <c r="AB532" s="89"/>
      <c r="AC532" s="89"/>
    </row>
    <row r="533">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c r="AA533" s="89"/>
      <c r="AB533" s="89"/>
      <c r="AC533" s="89"/>
    </row>
    <row r="534">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c r="AA534" s="89"/>
      <c r="AB534" s="89"/>
      <c r="AC534" s="89"/>
    </row>
    <row r="535">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c r="AA535" s="89"/>
      <c r="AB535" s="89"/>
      <c r="AC535" s="89"/>
    </row>
    <row r="536">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c r="AA536" s="89"/>
      <c r="AB536" s="89"/>
      <c r="AC536" s="89"/>
    </row>
    <row r="537">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c r="AA537" s="89"/>
      <c r="AB537" s="89"/>
      <c r="AC537" s="89"/>
    </row>
    <row r="538">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c r="AA538" s="89"/>
      <c r="AB538" s="89"/>
      <c r="AC538" s="89"/>
    </row>
    <row r="539">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c r="AA539" s="89"/>
      <c r="AB539" s="89"/>
      <c r="AC539" s="89"/>
    </row>
    <row r="540">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c r="AA540" s="89"/>
      <c r="AB540" s="89"/>
      <c r="AC540" s="89"/>
    </row>
    <row r="54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c r="AA541" s="89"/>
      <c r="AB541" s="89"/>
      <c r="AC541" s="89"/>
    </row>
    <row r="542">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c r="AA542" s="89"/>
      <c r="AB542" s="89"/>
      <c r="AC542" s="89"/>
    </row>
    <row r="543">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c r="AA543" s="89"/>
      <c r="AB543" s="89"/>
      <c r="AC543" s="89"/>
    </row>
    <row r="544">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c r="AA544" s="89"/>
      <c r="AB544" s="89"/>
      <c r="AC544" s="89"/>
    </row>
    <row r="545">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c r="AA545" s="89"/>
      <c r="AB545" s="89"/>
      <c r="AC545" s="89"/>
    </row>
    <row r="546">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c r="AA546" s="89"/>
      <c r="AB546" s="89"/>
      <c r="AC546" s="89"/>
    </row>
    <row r="547">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c r="AA547" s="89"/>
      <c r="AB547" s="89"/>
      <c r="AC547" s="89"/>
    </row>
    <row r="548">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c r="AA548" s="89"/>
      <c r="AB548" s="89"/>
      <c r="AC548" s="89"/>
    </row>
    <row r="549">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c r="AA549" s="89"/>
      <c r="AB549" s="89"/>
      <c r="AC549" s="89"/>
    </row>
    <row r="550">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c r="AA550" s="89"/>
      <c r="AB550" s="89"/>
      <c r="AC550" s="89"/>
    </row>
    <row r="55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c r="AA551" s="89"/>
      <c r="AB551" s="89"/>
      <c r="AC551" s="89"/>
    </row>
    <row r="552">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c r="AA552" s="89"/>
      <c r="AB552" s="89"/>
      <c r="AC552" s="89"/>
    </row>
    <row r="553">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c r="AA553" s="89"/>
      <c r="AB553" s="89"/>
      <c r="AC553" s="89"/>
    </row>
    <row r="554">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c r="AA554" s="89"/>
      <c r="AB554" s="89"/>
      <c r="AC554" s="89"/>
    </row>
    <row r="555">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c r="AA555" s="89"/>
      <c r="AB555" s="89"/>
      <c r="AC555" s="89"/>
    </row>
    <row r="556">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c r="AA556" s="89"/>
      <c r="AB556" s="89"/>
      <c r="AC556" s="89"/>
    </row>
    <row r="557">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c r="AA557" s="89"/>
      <c r="AB557" s="89"/>
      <c r="AC557" s="89"/>
    </row>
    <row r="558">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c r="AA558" s="89"/>
      <c r="AB558" s="89"/>
      <c r="AC558" s="89"/>
    </row>
    <row r="559">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c r="AA559" s="89"/>
      <c r="AB559" s="89"/>
      <c r="AC559" s="89"/>
    </row>
    <row r="560">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c r="AA560" s="89"/>
      <c r="AB560" s="89"/>
      <c r="AC560" s="89"/>
    </row>
    <row r="56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c r="AA561" s="89"/>
      <c r="AB561" s="89"/>
      <c r="AC561" s="89"/>
    </row>
    <row r="562">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c r="AA562" s="89"/>
      <c r="AB562" s="89"/>
      <c r="AC562" s="89"/>
    </row>
    <row r="563">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c r="AA563" s="89"/>
      <c r="AB563" s="89"/>
      <c r="AC563" s="89"/>
    </row>
    <row r="564">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c r="AA564" s="89"/>
      <c r="AB564" s="89"/>
      <c r="AC564" s="89"/>
    </row>
    <row r="565">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c r="AA565" s="89"/>
      <c r="AB565" s="89"/>
      <c r="AC565" s="89"/>
    </row>
    <row r="566">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c r="AA566" s="89"/>
      <c r="AB566" s="89"/>
      <c r="AC566" s="89"/>
    </row>
    <row r="567">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c r="AA567" s="89"/>
      <c r="AB567" s="89"/>
      <c r="AC567" s="89"/>
    </row>
    <row r="568">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c r="AA568" s="89"/>
      <c r="AB568" s="89"/>
      <c r="AC568" s="89"/>
    </row>
    <row r="569">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c r="AA569" s="89"/>
      <c r="AB569" s="89"/>
      <c r="AC569" s="89"/>
    </row>
    <row r="570">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c r="AA570" s="89"/>
      <c r="AB570" s="89"/>
      <c r="AC570" s="89"/>
    </row>
    <row r="57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c r="AA571" s="89"/>
      <c r="AB571" s="89"/>
      <c r="AC571" s="89"/>
    </row>
    <row r="572">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c r="AA572" s="89"/>
      <c r="AB572" s="89"/>
      <c r="AC572" s="89"/>
    </row>
    <row r="573">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c r="AA573" s="89"/>
      <c r="AB573" s="89"/>
      <c r="AC573" s="89"/>
    </row>
    <row r="574">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c r="AA574" s="89"/>
      <c r="AB574" s="89"/>
      <c r="AC574" s="89"/>
    </row>
    <row r="575">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c r="AA575" s="89"/>
      <c r="AB575" s="89"/>
      <c r="AC575" s="89"/>
    </row>
    <row r="576">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c r="AA576" s="89"/>
      <c r="AB576" s="89"/>
      <c r="AC576" s="89"/>
    </row>
    <row r="577">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c r="AA577" s="89"/>
      <c r="AB577" s="89"/>
      <c r="AC577" s="89"/>
    </row>
    <row r="578">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c r="AA578" s="89"/>
      <c r="AB578" s="89"/>
      <c r="AC578" s="89"/>
    </row>
    <row r="579">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c r="AA579" s="89"/>
      <c r="AB579" s="89"/>
      <c r="AC579" s="89"/>
    </row>
    <row r="580">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c r="AA580" s="89"/>
      <c r="AB580" s="89"/>
      <c r="AC580" s="89"/>
    </row>
    <row r="58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c r="AA581" s="89"/>
      <c r="AB581" s="89"/>
      <c r="AC581" s="89"/>
    </row>
    <row r="582">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c r="AA582" s="89"/>
      <c r="AB582" s="89"/>
      <c r="AC582" s="89"/>
    </row>
    <row r="583">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c r="AA583" s="89"/>
      <c r="AB583" s="89"/>
      <c r="AC583" s="89"/>
    </row>
    <row r="584">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c r="AA584" s="89"/>
      <c r="AB584" s="89"/>
      <c r="AC584" s="89"/>
    </row>
    <row r="585">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c r="AA585" s="89"/>
      <c r="AB585" s="89"/>
      <c r="AC585" s="89"/>
    </row>
    <row r="586">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c r="AA586" s="89"/>
      <c r="AB586" s="89"/>
      <c r="AC586" s="89"/>
    </row>
    <row r="587">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c r="AA587" s="89"/>
      <c r="AB587" s="89"/>
      <c r="AC587" s="89"/>
    </row>
    <row r="588">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c r="AA588" s="89"/>
      <c r="AB588" s="89"/>
      <c r="AC588" s="89"/>
    </row>
    <row r="589">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c r="AA589" s="89"/>
      <c r="AB589" s="89"/>
      <c r="AC589" s="89"/>
    </row>
    <row r="590">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c r="AA590" s="89"/>
      <c r="AB590" s="89"/>
      <c r="AC590" s="89"/>
    </row>
    <row r="59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c r="AA591" s="89"/>
      <c r="AB591" s="89"/>
      <c r="AC591" s="89"/>
    </row>
    <row r="592">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c r="AA592" s="89"/>
      <c r="AB592" s="89"/>
      <c r="AC592" s="89"/>
    </row>
    <row r="593">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c r="AA593" s="89"/>
      <c r="AB593" s="89"/>
      <c r="AC593" s="89"/>
    </row>
    <row r="594">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c r="AA594" s="89"/>
      <c r="AB594" s="89"/>
      <c r="AC594" s="89"/>
    </row>
    <row r="595">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c r="AA595" s="89"/>
      <c r="AB595" s="89"/>
      <c r="AC595" s="89"/>
    </row>
    <row r="596">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c r="AA596" s="89"/>
      <c r="AB596" s="89"/>
      <c r="AC596" s="89"/>
    </row>
    <row r="597">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c r="AA597" s="89"/>
      <c r="AB597" s="89"/>
      <c r="AC597" s="89"/>
    </row>
    <row r="598">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c r="AA598" s="89"/>
      <c r="AB598" s="89"/>
      <c r="AC598" s="89"/>
    </row>
    <row r="599">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c r="AA599" s="89"/>
      <c r="AB599" s="89"/>
      <c r="AC599" s="89"/>
    </row>
    <row r="600">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c r="AA600" s="89"/>
      <c r="AB600" s="89"/>
      <c r="AC600" s="89"/>
    </row>
    <row r="60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c r="AA601" s="89"/>
      <c r="AB601" s="89"/>
      <c r="AC601" s="89"/>
    </row>
    <row r="602">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c r="AA602" s="89"/>
      <c r="AB602" s="89"/>
      <c r="AC602" s="89"/>
    </row>
    <row r="603">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c r="AA603" s="89"/>
      <c r="AB603" s="89"/>
      <c r="AC603" s="89"/>
    </row>
    <row r="604">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c r="AA604" s="89"/>
      <c r="AB604" s="89"/>
      <c r="AC604" s="89"/>
    </row>
    <row r="605">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c r="AA605" s="89"/>
      <c r="AB605" s="89"/>
      <c r="AC605" s="89"/>
    </row>
    <row r="606">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c r="AA606" s="89"/>
      <c r="AB606" s="89"/>
      <c r="AC606" s="89"/>
    </row>
    <row r="607">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c r="AA607" s="89"/>
      <c r="AB607" s="89"/>
      <c r="AC607" s="89"/>
    </row>
    <row r="608">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c r="AA608" s="89"/>
      <c r="AB608" s="89"/>
      <c r="AC608" s="89"/>
    </row>
    <row r="609">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c r="AA609" s="89"/>
      <c r="AB609" s="89"/>
      <c r="AC609" s="89"/>
    </row>
    <row r="610">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c r="AA610" s="89"/>
      <c r="AB610" s="89"/>
      <c r="AC610" s="89"/>
    </row>
    <row r="61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c r="AA611" s="89"/>
      <c r="AB611" s="89"/>
      <c r="AC611" s="89"/>
    </row>
    <row r="612">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c r="AA612" s="89"/>
      <c r="AB612" s="89"/>
      <c r="AC612" s="89"/>
    </row>
    <row r="613">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c r="AA613" s="89"/>
      <c r="AB613" s="89"/>
      <c r="AC613" s="89"/>
    </row>
    <row r="614">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c r="AA614" s="89"/>
      <c r="AB614" s="89"/>
      <c r="AC614" s="89"/>
    </row>
    <row r="615">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c r="AA615" s="89"/>
      <c r="AB615" s="89"/>
      <c r="AC615" s="89"/>
    </row>
    <row r="616">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c r="AA616" s="89"/>
      <c r="AB616" s="89"/>
      <c r="AC616" s="89"/>
    </row>
    <row r="617">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c r="AA617" s="89"/>
      <c r="AB617" s="89"/>
      <c r="AC617" s="89"/>
    </row>
    <row r="618">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c r="AA618" s="89"/>
      <c r="AB618" s="89"/>
      <c r="AC618" s="89"/>
    </row>
    <row r="619">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c r="AA619" s="89"/>
      <c r="AB619" s="89"/>
      <c r="AC619" s="89"/>
    </row>
    <row r="620">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c r="AA620" s="89"/>
      <c r="AB620" s="89"/>
      <c r="AC620" s="89"/>
    </row>
    <row r="62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c r="AA621" s="89"/>
      <c r="AB621" s="89"/>
      <c r="AC621" s="89"/>
    </row>
    <row r="622">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c r="AA622" s="89"/>
      <c r="AB622" s="89"/>
      <c r="AC622" s="89"/>
    </row>
    <row r="623">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c r="AA623" s="89"/>
      <c r="AB623" s="89"/>
      <c r="AC623" s="89"/>
    </row>
    <row r="624">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c r="AA624" s="89"/>
      <c r="AB624" s="89"/>
      <c r="AC624" s="89"/>
    </row>
    <row r="625">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c r="AA625" s="89"/>
      <c r="AB625" s="89"/>
      <c r="AC625" s="89"/>
    </row>
    <row r="626">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c r="AA626" s="89"/>
      <c r="AB626" s="89"/>
      <c r="AC626" s="89"/>
    </row>
    <row r="627">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c r="AA627" s="89"/>
      <c r="AB627" s="89"/>
      <c r="AC627" s="89"/>
    </row>
    <row r="628">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c r="AA628" s="89"/>
      <c r="AB628" s="89"/>
      <c r="AC628" s="89"/>
    </row>
    <row r="629">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c r="AA629" s="89"/>
      <c r="AB629" s="89"/>
      <c r="AC629" s="89"/>
    </row>
    <row r="630">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c r="AA630" s="89"/>
      <c r="AB630" s="89"/>
      <c r="AC630" s="89"/>
    </row>
    <row r="63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c r="AA631" s="89"/>
      <c r="AB631" s="89"/>
      <c r="AC631" s="89"/>
    </row>
    <row r="632">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c r="AA632" s="89"/>
      <c r="AB632" s="89"/>
      <c r="AC632" s="89"/>
    </row>
    <row r="633">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c r="AA633" s="89"/>
      <c r="AB633" s="89"/>
      <c r="AC633" s="89"/>
    </row>
    <row r="634">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c r="AA634" s="89"/>
      <c r="AB634" s="89"/>
      <c r="AC634" s="89"/>
    </row>
    <row r="635">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c r="AA635" s="89"/>
      <c r="AB635" s="89"/>
      <c r="AC635" s="89"/>
    </row>
    <row r="636">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c r="AA636" s="89"/>
      <c r="AB636" s="89"/>
      <c r="AC636" s="89"/>
    </row>
    <row r="637">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c r="AA637" s="89"/>
      <c r="AB637" s="89"/>
      <c r="AC637" s="89"/>
    </row>
    <row r="638">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c r="AA638" s="89"/>
      <c r="AB638" s="89"/>
      <c r="AC638" s="89"/>
    </row>
    <row r="639">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c r="AA639" s="89"/>
      <c r="AB639" s="89"/>
      <c r="AC639" s="89"/>
    </row>
    <row r="640">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c r="AA640" s="89"/>
      <c r="AB640" s="89"/>
      <c r="AC640" s="89"/>
    </row>
    <row r="64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c r="AA641" s="89"/>
      <c r="AB641" s="89"/>
      <c r="AC641" s="89"/>
    </row>
    <row r="642">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c r="AA642" s="89"/>
      <c r="AB642" s="89"/>
      <c r="AC642" s="89"/>
    </row>
    <row r="643">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c r="AA643" s="89"/>
      <c r="AB643" s="89"/>
      <c r="AC643" s="89"/>
    </row>
    <row r="644">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c r="AA644" s="89"/>
      <c r="AB644" s="89"/>
      <c r="AC644" s="89"/>
    </row>
    <row r="645">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c r="AA645" s="89"/>
      <c r="AB645" s="89"/>
      <c r="AC645" s="89"/>
    </row>
    <row r="646">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c r="AA646" s="89"/>
      <c r="AB646" s="89"/>
      <c r="AC646" s="89"/>
    </row>
    <row r="647">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c r="AA647" s="89"/>
      <c r="AB647" s="89"/>
      <c r="AC647" s="89"/>
    </row>
    <row r="648">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c r="AA648" s="89"/>
      <c r="AB648" s="89"/>
      <c r="AC648" s="89"/>
    </row>
    <row r="649">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c r="AA649" s="89"/>
      <c r="AB649" s="89"/>
      <c r="AC649" s="89"/>
    </row>
    <row r="650">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c r="AA650" s="89"/>
      <c r="AB650" s="89"/>
      <c r="AC650" s="89"/>
    </row>
    <row r="65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c r="AA651" s="89"/>
      <c r="AB651" s="89"/>
      <c r="AC651" s="89"/>
    </row>
    <row r="652">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c r="AA652" s="89"/>
      <c r="AB652" s="89"/>
      <c r="AC652" s="89"/>
    </row>
    <row r="653">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c r="AA653" s="89"/>
      <c r="AB653" s="89"/>
      <c r="AC653" s="89"/>
    </row>
    <row r="654">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c r="AA654" s="89"/>
      <c r="AB654" s="89"/>
      <c r="AC654" s="89"/>
    </row>
    <row r="655">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c r="AA655" s="89"/>
      <c r="AB655" s="89"/>
      <c r="AC655" s="89"/>
    </row>
    <row r="656">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c r="AA656" s="89"/>
      <c r="AB656" s="89"/>
      <c r="AC656" s="89"/>
    </row>
    <row r="657">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c r="AA657" s="89"/>
      <c r="AB657" s="89"/>
      <c r="AC657" s="89"/>
    </row>
    <row r="658">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c r="AA658" s="89"/>
      <c r="AB658" s="89"/>
      <c r="AC658" s="89"/>
    </row>
    <row r="659">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c r="AA659" s="89"/>
      <c r="AB659" s="89"/>
      <c r="AC659" s="89"/>
    </row>
    <row r="660">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c r="AA660" s="89"/>
      <c r="AB660" s="89"/>
      <c r="AC660" s="89"/>
    </row>
    <row r="66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c r="AA661" s="89"/>
      <c r="AB661" s="89"/>
      <c r="AC661" s="89"/>
    </row>
    <row r="662">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c r="AA662" s="89"/>
      <c r="AB662" s="89"/>
      <c r="AC662" s="89"/>
    </row>
    <row r="663">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c r="AA663" s="89"/>
      <c r="AB663" s="89"/>
      <c r="AC663" s="89"/>
    </row>
    <row r="664">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c r="AA664" s="89"/>
      <c r="AB664" s="89"/>
      <c r="AC664" s="89"/>
    </row>
    <row r="665">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c r="AA665" s="89"/>
      <c r="AB665" s="89"/>
      <c r="AC665" s="89"/>
    </row>
    <row r="666">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c r="AA666" s="89"/>
      <c r="AB666" s="89"/>
      <c r="AC666" s="89"/>
    </row>
    <row r="667">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c r="AA667" s="89"/>
      <c r="AB667" s="89"/>
      <c r="AC667" s="89"/>
    </row>
    <row r="668">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c r="AA668" s="89"/>
      <c r="AB668" s="89"/>
      <c r="AC668" s="89"/>
    </row>
    <row r="669">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c r="AA669" s="89"/>
      <c r="AB669" s="89"/>
      <c r="AC669" s="89"/>
    </row>
    <row r="670">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c r="AA670" s="89"/>
      <c r="AB670" s="89"/>
      <c r="AC670" s="89"/>
    </row>
    <row r="67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c r="AA671" s="89"/>
      <c r="AB671" s="89"/>
      <c r="AC671" s="89"/>
    </row>
    <row r="672">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c r="AA672" s="89"/>
      <c r="AB672" s="89"/>
      <c r="AC672" s="89"/>
    </row>
    <row r="673">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c r="AA673" s="89"/>
      <c r="AB673" s="89"/>
      <c r="AC673" s="89"/>
    </row>
    <row r="674">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c r="AA674" s="89"/>
      <c r="AB674" s="89"/>
      <c r="AC674" s="89"/>
    </row>
    <row r="675">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c r="AA675" s="89"/>
      <c r="AB675" s="89"/>
      <c r="AC675" s="89"/>
    </row>
    <row r="676">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c r="AA676" s="89"/>
      <c r="AB676" s="89"/>
      <c r="AC676" s="89"/>
    </row>
    <row r="677">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c r="AA677" s="89"/>
      <c r="AB677" s="89"/>
      <c r="AC677" s="89"/>
    </row>
    <row r="678">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c r="AA678" s="89"/>
      <c r="AB678" s="89"/>
      <c r="AC678" s="89"/>
    </row>
    <row r="679">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c r="AA679" s="89"/>
      <c r="AB679" s="89"/>
      <c r="AC679" s="89"/>
    </row>
    <row r="680">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c r="AA680" s="89"/>
      <c r="AB680" s="89"/>
      <c r="AC680" s="89"/>
    </row>
    <row r="68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c r="AA681" s="89"/>
      <c r="AB681" s="89"/>
      <c r="AC681" s="89"/>
    </row>
    <row r="682">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c r="AA682" s="89"/>
      <c r="AB682" s="89"/>
      <c r="AC682" s="89"/>
    </row>
    <row r="683">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c r="AA683" s="89"/>
      <c r="AB683" s="89"/>
      <c r="AC683" s="89"/>
    </row>
    <row r="684">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c r="AA684" s="89"/>
      <c r="AB684" s="89"/>
      <c r="AC684" s="89"/>
    </row>
    <row r="685">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c r="AA685" s="89"/>
      <c r="AB685" s="89"/>
      <c r="AC685" s="89"/>
    </row>
    <row r="686">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c r="AA686" s="89"/>
      <c r="AB686" s="89"/>
      <c r="AC686" s="89"/>
    </row>
    <row r="687">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c r="AA687" s="89"/>
      <c r="AB687" s="89"/>
      <c r="AC687" s="89"/>
    </row>
    <row r="688">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c r="AA688" s="89"/>
      <c r="AB688" s="89"/>
      <c r="AC688" s="89"/>
    </row>
    <row r="689">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c r="AA689" s="89"/>
      <c r="AB689" s="89"/>
      <c r="AC689" s="89"/>
    </row>
    <row r="690">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c r="AA690" s="89"/>
      <c r="AB690" s="89"/>
      <c r="AC690" s="89"/>
    </row>
    <row r="69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c r="AA691" s="89"/>
      <c r="AB691" s="89"/>
      <c r="AC691" s="89"/>
    </row>
    <row r="692">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c r="AA692" s="89"/>
      <c r="AB692" s="89"/>
      <c r="AC692" s="89"/>
    </row>
    <row r="693">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c r="AA693" s="89"/>
      <c r="AB693" s="89"/>
      <c r="AC693" s="89"/>
    </row>
    <row r="694">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c r="AA694" s="89"/>
      <c r="AB694" s="89"/>
      <c r="AC694" s="89"/>
    </row>
    <row r="695">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c r="AA695" s="89"/>
      <c r="AB695" s="89"/>
      <c r="AC695" s="89"/>
    </row>
    <row r="696">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c r="AA696" s="89"/>
      <c r="AB696" s="89"/>
      <c r="AC696" s="89"/>
    </row>
    <row r="697">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c r="AA697" s="89"/>
      <c r="AB697" s="89"/>
      <c r="AC697" s="89"/>
    </row>
    <row r="698">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c r="AA698" s="89"/>
      <c r="AB698" s="89"/>
      <c r="AC698" s="89"/>
    </row>
    <row r="699">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c r="AA699" s="89"/>
      <c r="AB699" s="89"/>
      <c r="AC699" s="89"/>
    </row>
    <row r="700">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c r="AA700" s="89"/>
      <c r="AB700" s="89"/>
      <c r="AC700" s="89"/>
    </row>
    <row r="70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c r="AA701" s="89"/>
      <c r="AB701" s="89"/>
      <c r="AC701" s="89"/>
    </row>
    <row r="702">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c r="AA702" s="89"/>
      <c r="AB702" s="89"/>
      <c r="AC702" s="89"/>
    </row>
    <row r="703">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c r="AA703" s="89"/>
      <c r="AB703" s="89"/>
      <c r="AC703" s="89"/>
    </row>
    <row r="704">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c r="AA704" s="89"/>
      <c r="AB704" s="89"/>
      <c r="AC704" s="89"/>
    </row>
    <row r="705">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c r="AA705" s="89"/>
      <c r="AB705" s="89"/>
      <c r="AC705" s="89"/>
    </row>
    <row r="706">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c r="AA706" s="89"/>
      <c r="AB706" s="89"/>
      <c r="AC706" s="89"/>
    </row>
    <row r="707">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c r="AA707" s="89"/>
      <c r="AB707" s="89"/>
      <c r="AC707" s="89"/>
    </row>
    <row r="708">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c r="AA708" s="89"/>
      <c r="AB708" s="89"/>
      <c r="AC708" s="89"/>
    </row>
    <row r="709">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c r="AA709" s="89"/>
      <c r="AB709" s="89"/>
      <c r="AC709" s="89"/>
    </row>
    <row r="710">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c r="AA710" s="89"/>
      <c r="AB710" s="89"/>
      <c r="AC710" s="89"/>
    </row>
    <row r="71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c r="AA711" s="89"/>
      <c r="AB711" s="89"/>
      <c r="AC711" s="89"/>
    </row>
    <row r="712">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c r="AA712" s="89"/>
      <c r="AB712" s="89"/>
      <c r="AC712" s="89"/>
    </row>
    <row r="713">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c r="AA713" s="89"/>
      <c r="AB713" s="89"/>
      <c r="AC713" s="89"/>
    </row>
    <row r="714">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c r="AA714" s="89"/>
      <c r="AB714" s="89"/>
      <c r="AC714" s="89"/>
    </row>
    <row r="715">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c r="AA715" s="89"/>
      <c r="AB715" s="89"/>
      <c r="AC715" s="89"/>
    </row>
    <row r="716">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c r="AA716" s="89"/>
      <c r="AB716" s="89"/>
      <c r="AC716" s="89"/>
    </row>
    <row r="717">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c r="AA717" s="89"/>
      <c r="AB717" s="89"/>
      <c r="AC717" s="89"/>
    </row>
    <row r="718">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c r="AA718" s="89"/>
      <c r="AB718" s="89"/>
      <c r="AC718" s="89"/>
    </row>
    <row r="719">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c r="AA719" s="89"/>
      <c r="AB719" s="89"/>
      <c r="AC719" s="89"/>
    </row>
    <row r="720">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c r="AA720" s="89"/>
      <c r="AB720" s="89"/>
      <c r="AC720" s="89"/>
    </row>
    <row r="72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c r="AA721" s="89"/>
      <c r="AB721" s="89"/>
      <c r="AC721" s="89"/>
    </row>
    <row r="722">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c r="AA722" s="89"/>
      <c r="AB722" s="89"/>
      <c r="AC722" s="89"/>
    </row>
    <row r="723">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c r="AA723" s="89"/>
      <c r="AB723" s="89"/>
      <c r="AC723" s="89"/>
    </row>
    <row r="724">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c r="AA724" s="89"/>
      <c r="AB724" s="89"/>
      <c r="AC724" s="89"/>
    </row>
    <row r="725">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c r="AA725" s="89"/>
      <c r="AB725" s="89"/>
      <c r="AC725" s="89"/>
    </row>
    <row r="726">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c r="AA726" s="89"/>
      <c r="AB726" s="89"/>
      <c r="AC726" s="89"/>
    </row>
    <row r="727">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c r="AA727" s="89"/>
      <c r="AB727" s="89"/>
      <c r="AC727" s="89"/>
    </row>
    <row r="728">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c r="AA728" s="89"/>
      <c r="AB728" s="89"/>
      <c r="AC728" s="89"/>
    </row>
    <row r="729">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c r="AA729" s="89"/>
      <c r="AB729" s="89"/>
      <c r="AC729" s="89"/>
    </row>
    <row r="730">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c r="AA730" s="89"/>
      <c r="AB730" s="89"/>
      <c r="AC730" s="89"/>
    </row>
    <row r="73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c r="AA731" s="89"/>
      <c r="AB731" s="89"/>
      <c r="AC731" s="89"/>
    </row>
    <row r="732">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c r="AA732" s="89"/>
      <c r="AB732" s="89"/>
      <c r="AC732" s="89"/>
    </row>
    <row r="733">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c r="AA733" s="89"/>
      <c r="AB733" s="89"/>
      <c r="AC733" s="89"/>
    </row>
    <row r="734">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c r="AA734" s="89"/>
      <c r="AB734" s="89"/>
      <c r="AC734" s="89"/>
    </row>
    <row r="735">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c r="AA735" s="89"/>
      <c r="AB735" s="89"/>
      <c r="AC735" s="89"/>
    </row>
    <row r="736">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c r="AA736" s="89"/>
      <c r="AB736" s="89"/>
      <c r="AC736" s="89"/>
    </row>
    <row r="737">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c r="AA737" s="89"/>
      <c r="AB737" s="89"/>
      <c r="AC737" s="89"/>
    </row>
    <row r="738">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c r="AA738" s="89"/>
      <c r="AB738" s="89"/>
      <c r="AC738" s="89"/>
    </row>
    <row r="739">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c r="AA739" s="89"/>
      <c r="AB739" s="89"/>
      <c r="AC739" s="89"/>
    </row>
    <row r="740">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c r="AA740" s="89"/>
      <c r="AB740" s="89"/>
      <c r="AC740" s="89"/>
    </row>
    <row r="74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c r="AA741" s="89"/>
      <c r="AB741" s="89"/>
      <c r="AC741" s="89"/>
    </row>
    <row r="742">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c r="AA742" s="89"/>
      <c r="AB742" s="89"/>
      <c r="AC742" s="89"/>
    </row>
    <row r="743">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c r="AA743" s="89"/>
      <c r="AB743" s="89"/>
      <c r="AC743" s="89"/>
    </row>
    <row r="744">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c r="AA744" s="89"/>
      <c r="AB744" s="89"/>
      <c r="AC744" s="89"/>
    </row>
    <row r="745">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c r="AA745" s="89"/>
      <c r="AB745" s="89"/>
      <c r="AC745" s="89"/>
    </row>
    <row r="746">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c r="AA746" s="89"/>
      <c r="AB746" s="89"/>
      <c r="AC746" s="89"/>
    </row>
    <row r="747">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c r="AA747" s="89"/>
      <c r="AB747" s="89"/>
      <c r="AC747" s="89"/>
    </row>
    <row r="748">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c r="AA748" s="89"/>
      <c r="AB748" s="89"/>
      <c r="AC748" s="89"/>
    </row>
    <row r="749">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c r="AA749" s="89"/>
      <c r="AB749" s="89"/>
      <c r="AC749" s="89"/>
    </row>
    <row r="750">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c r="AA750" s="89"/>
      <c r="AB750" s="89"/>
      <c r="AC750" s="89"/>
    </row>
    <row r="75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c r="AA751" s="89"/>
      <c r="AB751" s="89"/>
      <c r="AC751" s="89"/>
    </row>
    <row r="752">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c r="AA752" s="89"/>
      <c r="AB752" s="89"/>
      <c r="AC752" s="89"/>
    </row>
    <row r="753">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c r="AA753" s="89"/>
      <c r="AB753" s="89"/>
      <c r="AC753" s="89"/>
    </row>
    <row r="754">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c r="AA754" s="89"/>
      <c r="AB754" s="89"/>
      <c r="AC754" s="89"/>
    </row>
    <row r="755">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c r="AA755" s="89"/>
      <c r="AB755" s="89"/>
      <c r="AC755" s="89"/>
    </row>
    <row r="756">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c r="AA756" s="89"/>
      <c r="AB756" s="89"/>
      <c r="AC756" s="89"/>
    </row>
    <row r="757">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c r="AA757" s="89"/>
      <c r="AB757" s="89"/>
      <c r="AC757" s="89"/>
    </row>
    <row r="758">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c r="AA758" s="89"/>
      <c r="AB758" s="89"/>
      <c r="AC758" s="89"/>
    </row>
    <row r="759">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c r="AA759" s="89"/>
      <c r="AB759" s="89"/>
      <c r="AC759" s="89"/>
    </row>
    <row r="760">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c r="AA760" s="89"/>
      <c r="AB760" s="89"/>
      <c r="AC760" s="89"/>
    </row>
    <row r="76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c r="AA761" s="89"/>
      <c r="AB761" s="89"/>
      <c r="AC761" s="89"/>
    </row>
    <row r="762">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c r="AA762" s="89"/>
      <c r="AB762" s="89"/>
      <c r="AC762" s="89"/>
    </row>
    <row r="763">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c r="AA763" s="89"/>
      <c r="AB763" s="89"/>
      <c r="AC763" s="89"/>
    </row>
    <row r="764">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c r="AA764" s="89"/>
      <c r="AB764" s="89"/>
      <c r="AC764" s="89"/>
    </row>
    <row r="765">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c r="AA765" s="89"/>
      <c r="AB765" s="89"/>
      <c r="AC765" s="89"/>
    </row>
    <row r="766">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c r="AA766" s="89"/>
      <c r="AB766" s="89"/>
      <c r="AC766" s="89"/>
    </row>
    <row r="767">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c r="AA767" s="89"/>
      <c r="AB767" s="89"/>
      <c r="AC767" s="89"/>
    </row>
    <row r="768">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c r="AA768" s="89"/>
      <c r="AB768" s="89"/>
      <c r="AC768" s="89"/>
    </row>
    <row r="769">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c r="AA769" s="89"/>
      <c r="AB769" s="89"/>
      <c r="AC769" s="89"/>
    </row>
    <row r="770">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c r="AA770" s="89"/>
      <c r="AB770" s="89"/>
      <c r="AC770" s="89"/>
    </row>
    <row r="77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c r="AA771" s="89"/>
      <c r="AB771" s="89"/>
      <c r="AC771" s="89"/>
    </row>
    <row r="772">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c r="AA772" s="89"/>
      <c r="AB772" s="89"/>
      <c r="AC772" s="89"/>
    </row>
    <row r="773">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c r="AA773" s="89"/>
      <c r="AB773" s="89"/>
      <c r="AC773" s="89"/>
    </row>
    <row r="774">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c r="AA774" s="89"/>
      <c r="AB774" s="89"/>
      <c r="AC774" s="89"/>
    </row>
    <row r="775">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c r="AA775" s="89"/>
      <c r="AB775" s="89"/>
      <c r="AC775" s="89"/>
    </row>
    <row r="776">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c r="AA776" s="89"/>
      <c r="AB776" s="89"/>
      <c r="AC776" s="89"/>
    </row>
    <row r="777">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c r="AA777" s="89"/>
      <c r="AB777" s="89"/>
      <c r="AC777" s="89"/>
    </row>
    <row r="778">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c r="AA778" s="89"/>
      <c r="AB778" s="89"/>
      <c r="AC778" s="89"/>
    </row>
    <row r="779">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c r="AA779" s="89"/>
      <c r="AB779" s="89"/>
      <c r="AC779" s="89"/>
    </row>
    <row r="780">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c r="AA780" s="89"/>
      <c r="AB780" s="89"/>
      <c r="AC780" s="89"/>
    </row>
    <row r="78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c r="AA781" s="89"/>
      <c r="AB781" s="89"/>
      <c r="AC781" s="89"/>
    </row>
    <row r="782">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c r="AA782" s="89"/>
      <c r="AB782" s="89"/>
      <c r="AC782" s="89"/>
    </row>
    <row r="783">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c r="AA783" s="89"/>
      <c r="AB783" s="89"/>
      <c r="AC783" s="89"/>
    </row>
    <row r="784">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c r="AA784" s="89"/>
      <c r="AB784" s="89"/>
      <c r="AC784" s="89"/>
    </row>
    <row r="785">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c r="AA785" s="89"/>
      <c r="AB785" s="89"/>
      <c r="AC785" s="89"/>
    </row>
    <row r="786">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c r="AA786" s="89"/>
      <c r="AB786" s="89"/>
      <c r="AC786" s="89"/>
    </row>
    <row r="787">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c r="AA787" s="89"/>
      <c r="AB787" s="89"/>
      <c r="AC787" s="89"/>
    </row>
    <row r="788">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c r="AA788" s="89"/>
      <c r="AB788" s="89"/>
      <c r="AC788" s="89"/>
    </row>
    <row r="789">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c r="AA789" s="89"/>
      <c r="AB789" s="89"/>
      <c r="AC789" s="89"/>
    </row>
    <row r="790">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c r="AA790" s="89"/>
      <c r="AB790" s="89"/>
      <c r="AC790" s="89"/>
    </row>
    <row r="79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c r="AA791" s="89"/>
      <c r="AB791" s="89"/>
      <c r="AC791" s="89"/>
    </row>
    <row r="792">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c r="AA792" s="89"/>
      <c r="AB792" s="89"/>
      <c r="AC792" s="89"/>
    </row>
    <row r="793">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c r="AA793" s="89"/>
      <c r="AB793" s="89"/>
      <c r="AC793" s="89"/>
    </row>
    <row r="794">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c r="AA794" s="89"/>
      <c r="AB794" s="89"/>
      <c r="AC794" s="89"/>
    </row>
    <row r="795">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c r="AA795" s="89"/>
      <c r="AB795" s="89"/>
      <c r="AC795" s="89"/>
    </row>
    <row r="796">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c r="AA796" s="89"/>
      <c r="AB796" s="89"/>
      <c r="AC796" s="89"/>
    </row>
    <row r="797">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c r="AA797" s="89"/>
      <c r="AB797" s="89"/>
      <c r="AC797" s="89"/>
    </row>
    <row r="798">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c r="AA798" s="89"/>
      <c r="AB798" s="89"/>
      <c r="AC798" s="89"/>
    </row>
    <row r="799">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c r="AA799" s="89"/>
      <c r="AB799" s="89"/>
      <c r="AC799" s="89"/>
    </row>
    <row r="800">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c r="AA800" s="89"/>
      <c r="AB800" s="89"/>
      <c r="AC800" s="89"/>
    </row>
    <row r="80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c r="AA801" s="89"/>
      <c r="AB801" s="89"/>
      <c r="AC801" s="89"/>
    </row>
    <row r="802">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c r="AA802" s="89"/>
      <c r="AB802" s="89"/>
      <c r="AC802" s="89"/>
    </row>
    <row r="803">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c r="AA803" s="89"/>
      <c r="AB803" s="89"/>
      <c r="AC803" s="89"/>
    </row>
    <row r="804">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c r="AA804" s="89"/>
      <c r="AB804" s="89"/>
      <c r="AC804" s="89"/>
    </row>
    <row r="805">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c r="AA805" s="89"/>
      <c r="AB805" s="89"/>
      <c r="AC805" s="89"/>
    </row>
    <row r="806">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c r="AA806" s="89"/>
      <c r="AB806" s="89"/>
      <c r="AC806" s="89"/>
    </row>
    <row r="807">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c r="AA807" s="89"/>
      <c r="AB807" s="89"/>
      <c r="AC807" s="89"/>
    </row>
    <row r="808">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c r="AA808" s="89"/>
      <c r="AB808" s="89"/>
      <c r="AC808" s="89"/>
    </row>
    <row r="809">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c r="AA809" s="89"/>
      <c r="AB809" s="89"/>
      <c r="AC809" s="89"/>
    </row>
    <row r="810">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c r="AA810" s="89"/>
      <c r="AB810" s="89"/>
      <c r="AC810" s="89"/>
    </row>
    <row r="81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c r="AA811" s="89"/>
      <c r="AB811" s="89"/>
      <c r="AC811" s="89"/>
    </row>
    <row r="812">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c r="AA812" s="89"/>
      <c r="AB812" s="89"/>
      <c r="AC812" s="89"/>
    </row>
    <row r="813">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c r="AA813" s="89"/>
      <c r="AB813" s="89"/>
      <c r="AC813" s="89"/>
    </row>
    <row r="814">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c r="AA814" s="89"/>
      <c r="AB814" s="89"/>
      <c r="AC814" s="89"/>
    </row>
    <row r="815">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c r="AA815" s="89"/>
      <c r="AB815" s="89"/>
      <c r="AC815" s="89"/>
    </row>
    <row r="816">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c r="AA816" s="89"/>
      <c r="AB816" s="89"/>
      <c r="AC816" s="89"/>
    </row>
    <row r="817">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c r="AA817" s="89"/>
      <c r="AB817" s="89"/>
      <c r="AC817" s="89"/>
    </row>
    <row r="818">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c r="AA818" s="89"/>
      <c r="AB818" s="89"/>
      <c r="AC818" s="89"/>
    </row>
    <row r="819">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c r="AA819" s="89"/>
      <c r="AB819" s="89"/>
      <c r="AC819" s="89"/>
    </row>
    <row r="820">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c r="AA820" s="89"/>
      <c r="AB820" s="89"/>
      <c r="AC820" s="89"/>
    </row>
    <row r="82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c r="AA821" s="89"/>
      <c r="AB821" s="89"/>
      <c r="AC821" s="89"/>
    </row>
    <row r="822">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c r="AA822" s="89"/>
      <c r="AB822" s="89"/>
      <c r="AC822" s="89"/>
    </row>
    <row r="823">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c r="AA823" s="89"/>
      <c r="AB823" s="89"/>
      <c r="AC823" s="89"/>
    </row>
    <row r="824">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c r="AA824" s="89"/>
      <c r="AB824" s="89"/>
      <c r="AC824" s="89"/>
    </row>
    <row r="825">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c r="AA825" s="89"/>
      <c r="AB825" s="89"/>
      <c r="AC825" s="89"/>
    </row>
    <row r="826">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c r="AA826" s="89"/>
      <c r="AB826" s="89"/>
      <c r="AC826" s="89"/>
    </row>
    <row r="827">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c r="AA827" s="89"/>
      <c r="AB827" s="89"/>
      <c r="AC827" s="89"/>
    </row>
    <row r="828">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c r="AA828" s="89"/>
      <c r="AB828" s="89"/>
      <c r="AC828" s="89"/>
    </row>
    <row r="829">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c r="AA829" s="89"/>
      <c r="AB829" s="89"/>
      <c r="AC829" s="89"/>
    </row>
    <row r="830">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c r="AA830" s="89"/>
      <c r="AB830" s="89"/>
      <c r="AC830" s="89"/>
    </row>
    <row r="83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c r="AA831" s="89"/>
      <c r="AB831" s="89"/>
      <c r="AC831" s="89"/>
    </row>
    <row r="832">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c r="AA832" s="89"/>
      <c r="AB832" s="89"/>
      <c r="AC832" s="89"/>
    </row>
    <row r="833">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c r="AA833" s="89"/>
      <c r="AB833" s="89"/>
      <c r="AC833" s="89"/>
    </row>
    <row r="834">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c r="AA834" s="89"/>
      <c r="AB834" s="89"/>
      <c r="AC834" s="89"/>
    </row>
    <row r="835">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c r="AA835" s="89"/>
      <c r="AB835" s="89"/>
      <c r="AC835" s="89"/>
    </row>
    <row r="836">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c r="AA836" s="89"/>
      <c r="AB836" s="89"/>
      <c r="AC836" s="89"/>
    </row>
    <row r="837">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c r="AA837" s="89"/>
      <c r="AB837" s="89"/>
      <c r="AC837" s="89"/>
    </row>
    <row r="838">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c r="AA838" s="89"/>
      <c r="AB838" s="89"/>
      <c r="AC838" s="89"/>
    </row>
    <row r="839">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c r="AA839" s="89"/>
      <c r="AB839" s="89"/>
      <c r="AC839" s="89"/>
    </row>
    <row r="840">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c r="AA840" s="89"/>
      <c r="AB840" s="89"/>
      <c r="AC840" s="89"/>
    </row>
    <row r="84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c r="AA841" s="89"/>
      <c r="AB841" s="89"/>
      <c r="AC841" s="89"/>
    </row>
    <row r="842">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c r="AA842" s="89"/>
      <c r="AB842" s="89"/>
      <c r="AC842" s="89"/>
    </row>
    <row r="843">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c r="AA843" s="89"/>
      <c r="AB843" s="89"/>
      <c r="AC843" s="89"/>
    </row>
    <row r="844">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c r="AA844" s="89"/>
      <c r="AB844" s="89"/>
      <c r="AC844" s="89"/>
    </row>
    <row r="845">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c r="AA845" s="89"/>
      <c r="AB845" s="89"/>
      <c r="AC845" s="89"/>
    </row>
    <row r="846">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c r="AA846" s="89"/>
      <c r="AB846" s="89"/>
      <c r="AC846" s="89"/>
    </row>
    <row r="847">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c r="AA847" s="89"/>
      <c r="AB847" s="89"/>
      <c r="AC847" s="89"/>
    </row>
    <row r="848">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c r="AA848" s="89"/>
      <c r="AB848" s="89"/>
      <c r="AC848" s="89"/>
    </row>
    <row r="849">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c r="AA849" s="89"/>
      <c r="AB849" s="89"/>
      <c r="AC849" s="89"/>
    </row>
    <row r="850">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c r="AA850" s="89"/>
      <c r="AB850" s="89"/>
      <c r="AC850" s="89"/>
    </row>
    <row r="85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c r="AA851" s="89"/>
      <c r="AB851" s="89"/>
      <c r="AC851" s="89"/>
    </row>
    <row r="852">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c r="AA852" s="89"/>
      <c r="AB852" s="89"/>
      <c r="AC852" s="89"/>
    </row>
    <row r="853">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c r="AA853" s="89"/>
      <c r="AB853" s="89"/>
      <c r="AC853" s="89"/>
    </row>
    <row r="854">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c r="AA854" s="89"/>
      <c r="AB854" s="89"/>
      <c r="AC854" s="89"/>
    </row>
    <row r="855">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c r="AA855" s="89"/>
      <c r="AB855" s="89"/>
      <c r="AC855" s="89"/>
    </row>
    <row r="856">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c r="AA856" s="89"/>
      <c r="AB856" s="89"/>
      <c r="AC856" s="89"/>
    </row>
    <row r="857">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c r="AA857" s="89"/>
      <c r="AB857" s="89"/>
      <c r="AC857" s="89"/>
    </row>
    <row r="858">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c r="AA858" s="89"/>
      <c r="AB858" s="89"/>
      <c r="AC858" s="89"/>
    </row>
    <row r="859">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c r="AA859" s="89"/>
      <c r="AB859" s="89"/>
      <c r="AC859" s="89"/>
    </row>
    <row r="860">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c r="AA860" s="89"/>
      <c r="AB860" s="89"/>
      <c r="AC860" s="89"/>
    </row>
    <row r="86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c r="AA861" s="89"/>
      <c r="AB861" s="89"/>
      <c r="AC861" s="89"/>
    </row>
    <row r="862">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c r="AA862" s="89"/>
      <c r="AB862" s="89"/>
      <c r="AC862" s="89"/>
    </row>
    <row r="863">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c r="AA863" s="89"/>
      <c r="AB863" s="89"/>
      <c r="AC863" s="89"/>
    </row>
    <row r="864">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c r="AA864" s="89"/>
      <c r="AB864" s="89"/>
      <c r="AC864" s="89"/>
    </row>
    <row r="865">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c r="AA865" s="89"/>
      <c r="AB865" s="89"/>
      <c r="AC865" s="89"/>
    </row>
    <row r="866">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c r="AA866" s="89"/>
      <c r="AB866" s="89"/>
      <c r="AC866" s="89"/>
    </row>
    <row r="867">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c r="AA867" s="89"/>
      <c r="AB867" s="89"/>
      <c r="AC867" s="89"/>
    </row>
    <row r="868">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c r="AA868" s="89"/>
      <c r="AB868" s="89"/>
      <c r="AC868" s="89"/>
    </row>
    <row r="869">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c r="AA869" s="89"/>
      <c r="AB869" s="89"/>
      <c r="AC869" s="89"/>
    </row>
    <row r="870">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c r="AA870" s="89"/>
      <c r="AB870" s="89"/>
      <c r="AC870" s="89"/>
    </row>
    <row r="87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c r="AA871" s="89"/>
      <c r="AB871" s="89"/>
      <c r="AC871" s="89"/>
    </row>
    <row r="872">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c r="AA872" s="89"/>
      <c r="AB872" s="89"/>
      <c r="AC872" s="89"/>
    </row>
    <row r="873">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c r="AA873" s="89"/>
      <c r="AB873" s="89"/>
      <c r="AC873" s="89"/>
    </row>
    <row r="874">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c r="AA874" s="89"/>
      <c r="AB874" s="89"/>
      <c r="AC874" s="89"/>
    </row>
    <row r="875">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c r="AA875" s="89"/>
      <c r="AB875" s="89"/>
      <c r="AC875" s="89"/>
    </row>
    <row r="876">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c r="AA876" s="89"/>
      <c r="AB876" s="89"/>
      <c r="AC876" s="89"/>
    </row>
    <row r="877">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c r="AA877" s="89"/>
      <c r="AB877" s="89"/>
      <c r="AC877" s="89"/>
    </row>
    <row r="878">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c r="AA878" s="89"/>
      <c r="AB878" s="89"/>
      <c r="AC878" s="89"/>
    </row>
    <row r="879">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c r="AA879" s="89"/>
      <c r="AB879" s="89"/>
      <c r="AC879" s="89"/>
    </row>
    <row r="880">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c r="AA880" s="89"/>
      <c r="AB880" s="89"/>
      <c r="AC880" s="89"/>
    </row>
    <row r="88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c r="AA881" s="89"/>
      <c r="AB881" s="89"/>
      <c r="AC881" s="89"/>
    </row>
    <row r="882">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c r="AA882" s="89"/>
      <c r="AB882" s="89"/>
      <c r="AC882" s="89"/>
    </row>
    <row r="883">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c r="AA883" s="89"/>
      <c r="AB883" s="89"/>
      <c r="AC883" s="89"/>
    </row>
    <row r="884">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c r="AA884" s="89"/>
      <c r="AB884" s="89"/>
      <c r="AC884" s="89"/>
    </row>
    <row r="885">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c r="AA885" s="89"/>
      <c r="AB885" s="89"/>
      <c r="AC885" s="89"/>
    </row>
    <row r="886">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c r="AA886" s="89"/>
      <c r="AB886" s="89"/>
      <c r="AC886" s="89"/>
    </row>
    <row r="887">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c r="AA887" s="89"/>
      <c r="AB887" s="89"/>
      <c r="AC887" s="89"/>
    </row>
    <row r="888">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c r="AA888" s="89"/>
      <c r="AB888" s="89"/>
      <c r="AC888" s="89"/>
    </row>
    <row r="889">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c r="AA889" s="89"/>
      <c r="AB889" s="89"/>
      <c r="AC889" s="89"/>
    </row>
    <row r="890">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c r="AA890" s="89"/>
      <c r="AB890" s="89"/>
      <c r="AC890" s="89"/>
    </row>
    <row r="89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c r="AA891" s="89"/>
      <c r="AB891" s="89"/>
      <c r="AC891" s="89"/>
    </row>
    <row r="892">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c r="AA892" s="89"/>
      <c r="AB892" s="89"/>
      <c r="AC892" s="89"/>
    </row>
    <row r="893">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c r="AA893" s="89"/>
      <c r="AB893" s="89"/>
      <c r="AC893" s="89"/>
    </row>
    <row r="894">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c r="AA894" s="89"/>
      <c r="AB894" s="89"/>
      <c r="AC894" s="89"/>
    </row>
    <row r="895">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c r="AA895" s="89"/>
      <c r="AB895" s="89"/>
      <c r="AC895" s="89"/>
    </row>
    <row r="896">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c r="AA896" s="89"/>
      <c r="AB896" s="89"/>
      <c r="AC896" s="89"/>
    </row>
    <row r="897">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c r="AA897" s="89"/>
      <c r="AB897" s="89"/>
      <c r="AC897" s="89"/>
    </row>
    <row r="898">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c r="AA898" s="89"/>
      <c r="AB898" s="89"/>
      <c r="AC898" s="89"/>
    </row>
    <row r="899">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c r="AA899" s="89"/>
      <c r="AB899" s="89"/>
      <c r="AC899" s="89"/>
    </row>
    <row r="900">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c r="AA900" s="89"/>
      <c r="AB900" s="89"/>
      <c r="AC900" s="89"/>
    </row>
    <row r="90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c r="AA901" s="89"/>
      <c r="AB901" s="89"/>
      <c r="AC901" s="89"/>
    </row>
    <row r="902">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c r="AA902" s="89"/>
      <c r="AB902" s="89"/>
      <c r="AC902" s="89"/>
    </row>
    <row r="903">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c r="AA903" s="89"/>
      <c r="AB903" s="89"/>
      <c r="AC903" s="89"/>
    </row>
    <row r="904">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c r="AA904" s="89"/>
      <c r="AB904" s="89"/>
      <c r="AC904" s="89"/>
    </row>
    <row r="905">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c r="AA905" s="89"/>
      <c r="AB905" s="89"/>
      <c r="AC905" s="89"/>
    </row>
    <row r="906">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c r="AA906" s="89"/>
      <c r="AB906" s="89"/>
      <c r="AC906" s="89"/>
    </row>
    <row r="907">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c r="AA907" s="89"/>
      <c r="AB907" s="89"/>
      <c r="AC907" s="89"/>
    </row>
    <row r="908">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c r="AA908" s="89"/>
      <c r="AB908" s="89"/>
      <c r="AC908" s="89"/>
    </row>
    <row r="909">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c r="AA909" s="89"/>
      <c r="AB909" s="89"/>
      <c r="AC909" s="89"/>
    </row>
    <row r="910">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c r="AA910" s="89"/>
      <c r="AB910" s="89"/>
      <c r="AC910" s="89"/>
    </row>
    <row r="91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c r="AA911" s="89"/>
      <c r="AB911" s="89"/>
      <c r="AC911" s="89"/>
    </row>
    <row r="912">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c r="AA912" s="89"/>
      <c r="AB912" s="89"/>
      <c r="AC912" s="89"/>
    </row>
    <row r="913">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c r="AA913" s="89"/>
      <c r="AB913" s="89"/>
      <c r="AC913" s="89"/>
    </row>
    <row r="914">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c r="AA914" s="89"/>
      <c r="AB914" s="89"/>
      <c r="AC914" s="89"/>
    </row>
    <row r="915">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c r="AA915" s="89"/>
      <c r="AB915" s="89"/>
      <c r="AC915" s="89"/>
    </row>
    <row r="916">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c r="AA916" s="89"/>
      <c r="AB916" s="89"/>
      <c r="AC916" s="89"/>
    </row>
    <row r="917">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c r="AA917" s="89"/>
      <c r="AB917" s="89"/>
      <c r="AC917" s="89"/>
    </row>
    <row r="918">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c r="AA918" s="89"/>
      <c r="AB918" s="89"/>
      <c r="AC918" s="89"/>
    </row>
    <row r="919">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c r="AA919" s="89"/>
      <c r="AB919" s="89"/>
      <c r="AC919" s="89"/>
    </row>
    <row r="920">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c r="AA920" s="89"/>
      <c r="AB920" s="89"/>
      <c r="AC920" s="89"/>
    </row>
    <row r="92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c r="AA921" s="89"/>
      <c r="AB921" s="89"/>
      <c r="AC921" s="89"/>
    </row>
    <row r="922">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c r="AA922" s="89"/>
      <c r="AB922" s="89"/>
      <c r="AC922" s="89"/>
    </row>
    <row r="923">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c r="AA923" s="89"/>
      <c r="AB923" s="89"/>
      <c r="AC923" s="89"/>
    </row>
    <row r="924">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c r="AA924" s="89"/>
      <c r="AB924" s="89"/>
      <c r="AC924" s="89"/>
    </row>
    <row r="925">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c r="AA925" s="89"/>
      <c r="AB925" s="89"/>
      <c r="AC925" s="89"/>
    </row>
    <row r="926">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c r="AA926" s="89"/>
      <c r="AB926" s="89"/>
      <c r="AC926" s="89"/>
    </row>
    <row r="927">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c r="AA927" s="89"/>
      <c r="AB927" s="89"/>
      <c r="AC927" s="89"/>
    </row>
    <row r="928">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c r="AA928" s="89"/>
      <c r="AB928" s="89"/>
      <c r="AC928" s="89"/>
    </row>
    <row r="929">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c r="AA929" s="89"/>
      <c r="AB929" s="89"/>
      <c r="AC929" s="89"/>
    </row>
    <row r="930">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c r="AA930" s="89"/>
      <c r="AB930" s="89"/>
      <c r="AC930" s="89"/>
    </row>
    <row r="93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c r="AA931" s="89"/>
      <c r="AB931" s="89"/>
      <c r="AC931" s="89"/>
    </row>
    <row r="932">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c r="AA932" s="89"/>
      <c r="AB932" s="89"/>
      <c r="AC932" s="89"/>
    </row>
    <row r="933">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c r="AA933" s="89"/>
      <c r="AB933" s="89"/>
      <c r="AC933" s="89"/>
    </row>
    <row r="934">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c r="AA934" s="89"/>
      <c r="AB934" s="89"/>
      <c r="AC934" s="89"/>
    </row>
    <row r="935">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c r="AA935" s="89"/>
      <c r="AB935" s="89"/>
      <c r="AC935" s="89"/>
    </row>
    <row r="936">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c r="AA936" s="89"/>
      <c r="AB936" s="89"/>
      <c r="AC936" s="89"/>
    </row>
    <row r="937">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c r="AA937" s="89"/>
      <c r="AB937" s="89"/>
      <c r="AC937" s="89"/>
    </row>
    <row r="938">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c r="AA938" s="89"/>
      <c r="AB938" s="89"/>
      <c r="AC938" s="89"/>
    </row>
    <row r="939">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c r="AA939" s="89"/>
      <c r="AB939" s="89"/>
      <c r="AC939" s="89"/>
    </row>
    <row r="940">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c r="AA940" s="89"/>
      <c r="AB940" s="89"/>
      <c r="AC940" s="89"/>
    </row>
    <row r="94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c r="AA941" s="89"/>
      <c r="AB941" s="89"/>
      <c r="AC941" s="89"/>
    </row>
    <row r="942">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c r="AA942" s="89"/>
      <c r="AB942" s="89"/>
      <c r="AC942" s="89"/>
    </row>
    <row r="943">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c r="AA943" s="89"/>
      <c r="AB943" s="89"/>
      <c r="AC943" s="89"/>
    </row>
    <row r="944">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c r="AA944" s="89"/>
      <c r="AB944" s="89"/>
      <c r="AC944" s="89"/>
    </row>
    <row r="945">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c r="AA945" s="89"/>
      <c r="AB945" s="89"/>
      <c r="AC945" s="89"/>
    </row>
    <row r="946">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c r="AA946" s="89"/>
      <c r="AB946" s="89"/>
      <c r="AC946" s="89"/>
    </row>
    <row r="947">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c r="AA947" s="89"/>
      <c r="AB947" s="89"/>
      <c r="AC947" s="89"/>
    </row>
    <row r="948">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c r="AA948" s="89"/>
      <c r="AB948" s="89"/>
      <c r="AC948" s="89"/>
    </row>
    <row r="949">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c r="AA949" s="89"/>
      <c r="AB949" s="89"/>
      <c r="AC949" s="89"/>
    </row>
    <row r="950">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c r="AA950" s="89"/>
      <c r="AB950" s="89"/>
      <c r="AC950" s="89"/>
    </row>
    <row r="95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c r="AA951" s="89"/>
      <c r="AB951" s="89"/>
      <c r="AC951" s="89"/>
    </row>
    <row r="952">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c r="AA952" s="89"/>
      <c r="AB952" s="89"/>
      <c r="AC952" s="89"/>
    </row>
    <row r="953">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c r="AA953" s="89"/>
      <c r="AB953" s="89"/>
      <c r="AC953" s="89"/>
    </row>
    <row r="954">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c r="AA954" s="89"/>
      <c r="AB954" s="89"/>
      <c r="AC954" s="89"/>
    </row>
    <row r="955">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c r="AA955" s="89"/>
      <c r="AB955" s="89"/>
      <c r="AC955" s="89"/>
    </row>
    <row r="956">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c r="AA956" s="89"/>
      <c r="AB956" s="89"/>
      <c r="AC956" s="89"/>
    </row>
    <row r="957">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c r="AA957" s="89"/>
      <c r="AB957" s="89"/>
      <c r="AC957" s="89"/>
    </row>
    <row r="958">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c r="AA958" s="89"/>
      <c r="AB958" s="89"/>
      <c r="AC958" s="89"/>
    </row>
    <row r="959">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c r="AA959" s="89"/>
      <c r="AB959" s="89"/>
      <c r="AC959" s="89"/>
    </row>
    <row r="960">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c r="AA960" s="89"/>
      <c r="AB960" s="89"/>
      <c r="AC960" s="89"/>
    </row>
    <row r="96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c r="AA961" s="89"/>
      <c r="AB961" s="89"/>
      <c r="AC961" s="89"/>
    </row>
    <row r="962">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c r="AA962" s="89"/>
      <c r="AB962" s="89"/>
      <c r="AC962" s="89"/>
    </row>
    <row r="963">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c r="AA963" s="89"/>
      <c r="AB963" s="89"/>
      <c r="AC963" s="89"/>
    </row>
    <row r="964">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c r="AA964" s="89"/>
      <c r="AB964" s="89"/>
      <c r="AC964" s="89"/>
    </row>
    <row r="965">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c r="AA965" s="89"/>
      <c r="AB965" s="89"/>
      <c r="AC965" s="89"/>
    </row>
    <row r="966">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c r="AA966" s="89"/>
      <c r="AB966" s="89"/>
      <c r="AC966" s="89"/>
    </row>
    <row r="967">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c r="AA967" s="89"/>
      <c r="AB967" s="89"/>
      <c r="AC967" s="89"/>
    </row>
    <row r="968">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c r="AA968" s="89"/>
      <c r="AB968" s="89"/>
      <c r="AC968" s="89"/>
    </row>
    <row r="969">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c r="AA969" s="89"/>
      <c r="AB969" s="89"/>
      <c r="AC969" s="89"/>
    </row>
    <row r="970">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c r="AA970" s="89"/>
      <c r="AB970" s="89"/>
      <c r="AC970" s="89"/>
    </row>
    <row r="97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c r="AA971" s="89"/>
      <c r="AB971" s="89"/>
      <c r="AC971" s="89"/>
    </row>
    <row r="972">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c r="AA972" s="89"/>
      <c r="AB972" s="89"/>
      <c r="AC972" s="89"/>
    </row>
    <row r="973">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c r="AA973" s="89"/>
      <c r="AB973" s="89"/>
      <c r="AC973" s="89"/>
    </row>
    <row r="974">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c r="AA974" s="89"/>
      <c r="AB974" s="89"/>
      <c r="AC974" s="89"/>
    </row>
    <row r="975">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c r="AA975" s="89"/>
      <c r="AB975" s="89"/>
      <c r="AC975" s="89"/>
    </row>
    <row r="976">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c r="AA976" s="89"/>
      <c r="AB976" s="89"/>
      <c r="AC976" s="89"/>
    </row>
    <row r="977">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c r="AA977" s="89"/>
      <c r="AB977" s="89"/>
      <c r="AC977" s="89"/>
    </row>
    <row r="978">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c r="AA978" s="89"/>
      <c r="AB978" s="89"/>
      <c r="AC978" s="89"/>
    </row>
    <row r="979">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c r="AA979" s="89"/>
      <c r="AB979" s="89"/>
      <c r="AC979" s="89"/>
    </row>
    <row r="980">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c r="AA980" s="89"/>
      <c r="AB980" s="89"/>
      <c r="AC980" s="89"/>
    </row>
    <row r="98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c r="AA981" s="89"/>
      <c r="AB981" s="89"/>
      <c r="AC981" s="89"/>
    </row>
    <row r="982">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c r="AA982" s="89"/>
      <c r="AB982" s="89"/>
      <c r="AC982" s="89"/>
    </row>
    <row r="983">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c r="AA983" s="89"/>
      <c r="AB983" s="89"/>
      <c r="AC983" s="89"/>
    </row>
    <row r="984">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c r="AA984" s="89"/>
      <c r="AB984" s="89"/>
      <c r="AC984" s="89"/>
    </row>
    <row r="985">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c r="AA985" s="89"/>
      <c r="AB985" s="89"/>
      <c r="AC985" s="89"/>
    </row>
    <row r="986">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c r="AA986" s="89"/>
      <c r="AB986" s="89"/>
      <c r="AC986" s="89"/>
    </row>
    <row r="987">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c r="AA987" s="89"/>
      <c r="AB987" s="89"/>
      <c r="AC987" s="89"/>
    </row>
    <row r="988">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c r="AA988" s="89"/>
      <c r="AB988" s="89"/>
      <c r="AC988" s="89"/>
    </row>
    <row r="989">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c r="AA989" s="89"/>
      <c r="AB989" s="89"/>
      <c r="AC989" s="89"/>
    </row>
    <row r="990">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c r="AA990" s="89"/>
      <c r="AB990" s="89"/>
      <c r="AC990" s="89"/>
    </row>
    <row r="99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c r="AA991" s="89"/>
      <c r="AB991" s="89"/>
      <c r="AC991" s="89"/>
    </row>
    <row r="992">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c r="AA992" s="89"/>
      <c r="AB992" s="89"/>
      <c r="AC992" s="89"/>
    </row>
    <row r="993">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c r="AA993" s="89"/>
      <c r="AB993" s="89"/>
      <c r="AC993" s="89"/>
    </row>
    <row r="994">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c r="AA994" s="89"/>
      <c r="AB994" s="89"/>
      <c r="AC994" s="89"/>
    </row>
    <row r="995">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c r="AA995" s="89"/>
      <c r="AB995" s="89"/>
      <c r="AC995" s="89"/>
    </row>
    <row r="996">
      <c r="A996" s="89"/>
      <c r="B996" s="89"/>
      <c r="C996" s="89"/>
      <c r="D996" s="89"/>
      <c r="E996" s="89"/>
      <c r="F996" s="89"/>
      <c r="G996" s="89"/>
      <c r="H996" s="89"/>
      <c r="I996" s="89"/>
      <c r="J996" s="89"/>
      <c r="K996" s="89"/>
      <c r="L996" s="89"/>
      <c r="M996" s="89"/>
      <c r="N996" s="89"/>
      <c r="O996" s="89"/>
      <c r="P996" s="89"/>
      <c r="Q996" s="89"/>
      <c r="R996" s="89"/>
      <c r="S996" s="89"/>
      <c r="T996" s="89"/>
      <c r="U996" s="89"/>
      <c r="V996" s="89"/>
      <c r="W996" s="89"/>
      <c r="X996" s="89"/>
      <c r="Y996" s="89"/>
      <c r="Z996" s="89"/>
      <c r="AA996" s="89"/>
      <c r="AB996" s="89"/>
      <c r="AC996" s="89"/>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63"/>
    <col customWidth="1" min="3" max="3" width="3.38"/>
    <col customWidth="1" min="4" max="4" width="4.25"/>
  </cols>
  <sheetData>
    <row r="1">
      <c r="B1" s="3" t="s">
        <v>212</v>
      </c>
      <c r="C1" s="73"/>
      <c r="D1" s="73">
        <v>45814.0</v>
      </c>
      <c r="E1" s="73">
        <v>45815.0</v>
      </c>
      <c r="F1" s="73">
        <v>45819.0</v>
      </c>
      <c r="G1" s="73">
        <v>45822.0</v>
      </c>
      <c r="H1" s="117">
        <v>45826.0</v>
      </c>
      <c r="I1" s="158">
        <v>45829.0</v>
      </c>
      <c r="J1" s="109" t="s">
        <v>159</v>
      </c>
    </row>
    <row r="2">
      <c r="C2" s="3"/>
      <c r="D2" s="3">
        <v>66.9</v>
      </c>
      <c r="E2" s="3">
        <v>67.8</v>
      </c>
      <c r="F2" s="3">
        <v>66.4</v>
      </c>
      <c r="G2" s="3">
        <v>67.0</v>
      </c>
      <c r="H2" s="3">
        <v>66.1</v>
      </c>
      <c r="I2" s="3">
        <v>66.3</v>
      </c>
    </row>
    <row r="3">
      <c r="A3" s="3" t="s">
        <v>162</v>
      </c>
      <c r="B3" s="3" t="s">
        <v>162</v>
      </c>
      <c r="C3" s="3">
        <v>8.0</v>
      </c>
      <c r="D3" s="3">
        <v>56.0</v>
      </c>
      <c r="F3" s="3">
        <v>58.0</v>
      </c>
      <c r="H3" s="3">
        <v>60.0</v>
      </c>
    </row>
    <row r="4">
      <c r="A4" s="3" t="s">
        <v>165</v>
      </c>
      <c r="C4" s="3"/>
      <c r="D4" s="3">
        <v>3.0</v>
      </c>
      <c r="F4" s="3">
        <v>3.0</v>
      </c>
      <c r="H4" s="3">
        <v>3.0</v>
      </c>
    </row>
    <row r="5">
      <c r="A5" s="3" t="s">
        <v>213</v>
      </c>
      <c r="B5" s="3" t="s">
        <v>162</v>
      </c>
      <c r="C5" s="3">
        <v>8.0</v>
      </c>
      <c r="D5" s="3">
        <v>66.0</v>
      </c>
      <c r="F5" s="3">
        <v>68.0</v>
      </c>
      <c r="H5" s="3">
        <v>70.0</v>
      </c>
    </row>
    <row r="6">
      <c r="A6" s="3" t="s">
        <v>214</v>
      </c>
      <c r="C6" s="3"/>
      <c r="D6" s="3">
        <v>2.0</v>
      </c>
      <c r="F6" s="3">
        <v>2.0</v>
      </c>
      <c r="H6" s="3">
        <v>3.0</v>
      </c>
    </row>
    <row r="7">
      <c r="B7" s="3" t="s">
        <v>162</v>
      </c>
      <c r="C7" s="3">
        <v>8.0</v>
      </c>
      <c r="D7" s="3">
        <v>76.0</v>
      </c>
      <c r="F7" s="3">
        <v>78.0</v>
      </c>
      <c r="H7" s="3">
        <v>82.0</v>
      </c>
    </row>
    <row r="8">
      <c r="C8" s="3"/>
      <c r="D8" s="3">
        <v>1.0</v>
      </c>
      <c r="F8" s="3">
        <v>1.0</v>
      </c>
      <c r="H8" s="3">
        <v>1.0</v>
      </c>
    </row>
    <row r="9">
      <c r="B9" s="3" t="s">
        <v>162</v>
      </c>
      <c r="C9" s="3">
        <v>8.0</v>
      </c>
      <c r="D9" s="3"/>
      <c r="F9" s="3"/>
      <c r="H9" s="3">
        <v>83.0</v>
      </c>
    </row>
    <row r="10">
      <c r="B10" s="3"/>
      <c r="C10" s="3"/>
      <c r="D10" s="3"/>
      <c r="F10" s="3"/>
      <c r="H10" s="3">
        <v>1.0</v>
      </c>
    </row>
    <row r="11">
      <c r="B11" s="3" t="s">
        <v>165</v>
      </c>
      <c r="C11" s="3">
        <v>8.0</v>
      </c>
      <c r="D11" s="3">
        <v>40.0</v>
      </c>
      <c r="F11" s="3">
        <v>40.0</v>
      </c>
    </row>
    <row r="12">
      <c r="C12" s="3"/>
      <c r="D12" s="3">
        <v>12.0</v>
      </c>
      <c r="F12" s="3">
        <v>12.0</v>
      </c>
    </row>
    <row r="13">
      <c r="B13" s="3" t="s">
        <v>165</v>
      </c>
      <c r="C13" s="3">
        <v>8.0</v>
      </c>
      <c r="D13" s="3">
        <v>50.0</v>
      </c>
      <c r="F13" s="3">
        <v>50.0</v>
      </c>
    </row>
    <row r="14">
      <c r="D14" s="3">
        <v>8.0</v>
      </c>
      <c r="F14" s="3">
        <v>10.0</v>
      </c>
    </row>
    <row r="15">
      <c r="B15" s="3" t="s">
        <v>165</v>
      </c>
      <c r="C15" s="3">
        <v>8.0</v>
      </c>
      <c r="D15" s="3">
        <v>54.0</v>
      </c>
      <c r="F15" s="3">
        <v>54.0</v>
      </c>
    </row>
    <row r="16">
      <c r="D16" s="3">
        <v>5.0</v>
      </c>
      <c r="F16" s="3">
        <v>8.0</v>
      </c>
    </row>
    <row r="17">
      <c r="B17" s="3" t="s">
        <v>165</v>
      </c>
      <c r="C17" s="3">
        <v>8.0</v>
      </c>
      <c r="D17" s="3">
        <v>58.0</v>
      </c>
      <c r="F17" s="3">
        <v>58.0</v>
      </c>
    </row>
    <row r="18">
      <c r="D18" s="3">
        <v>3.0</v>
      </c>
      <c r="F18" s="3">
        <v>5.0</v>
      </c>
    </row>
    <row r="19">
      <c r="B19" s="3" t="s">
        <v>165</v>
      </c>
      <c r="C19" s="3">
        <v>8.0</v>
      </c>
      <c r="D19" s="3">
        <v>60.0</v>
      </c>
      <c r="F19" s="3">
        <v>64.0</v>
      </c>
    </row>
    <row r="20">
      <c r="D20" s="3">
        <v>3.0</v>
      </c>
      <c r="F20" s="3">
        <v>3.0</v>
      </c>
    </row>
    <row r="21">
      <c r="B21" s="3" t="s">
        <v>165</v>
      </c>
      <c r="C21" s="3">
        <v>8.0</v>
      </c>
      <c r="D21" s="3">
        <v>62.0</v>
      </c>
      <c r="F21" s="3">
        <v>66.0</v>
      </c>
    </row>
    <row r="22">
      <c r="D22" s="3">
        <v>3.0</v>
      </c>
      <c r="F22" s="3">
        <v>3.0</v>
      </c>
    </row>
    <row r="23">
      <c r="B23" s="3" t="s">
        <v>215</v>
      </c>
      <c r="D23" s="3">
        <v>5.0</v>
      </c>
      <c r="G23" s="87">
        <v>5.0</v>
      </c>
    </row>
    <row r="24">
      <c r="D24" s="3">
        <v>10.0</v>
      </c>
      <c r="G24" s="87">
        <v>11.0</v>
      </c>
    </row>
    <row r="25">
      <c r="B25" s="3" t="s">
        <v>215</v>
      </c>
      <c r="D25" s="3">
        <v>5.0</v>
      </c>
      <c r="G25" s="87">
        <v>5.0</v>
      </c>
    </row>
    <row r="26">
      <c r="D26" s="3">
        <v>10.0</v>
      </c>
      <c r="G26" s="87">
        <v>11.0</v>
      </c>
    </row>
    <row r="27">
      <c r="B27" s="3" t="s">
        <v>215</v>
      </c>
      <c r="D27" s="3">
        <v>5.0</v>
      </c>
      <c r="G27" s="87">
        <v>5.0</v>
      </c>
    </row>
    <row r="28">
      <c r="D28" s="3">
        <v>10.0</v>
      </c>
      <c r="G28" s="87">
        <v>11.0</v>
      </c>
    </row>
    <row r="29">
      <c r="B29" s="3" t="s">
        <v>216</v>
      </c>
      <c r="D29" s="3">
        <v>7.5</v>
      </c>
    </row>
    <row r="30">
      <c r="D30" s="3">
        <v>10.0</v>
      </c>
      <c r="K30" s="15" t="s">
        <v>26</v>
      </c>
      <c r="L30" s="68">
        <v>85.0</v>
      </c>
    </row>
    <row r="31">
      <c r="B31" s="3" t="s">
        <v>216</v>
      </c>
      <c r="D31" s="3">
        <v>7.5</v>
      </c>
      <c r="K31" s="15" t="s">
        <v>37</v>
      </c>
      <c r="L31" s="68">
        <v>3.0</v>
      </c>
    </row>
    <row r="32">
      <c r="D32" s="3">
        <v>10.0</v>
      </c>
      <c r="K32" s="15" t="s">
        <v>36</v>
      </c>
      <c r="L32" s="43">
        <f>ROUND(IF(L31&lt;10,AVERAGE(L30/(1.0278-0.0278*L31),L30*L31^0.1),AVERAGE(L30*(1+0.0333*L31),L30*L31^0.1)),1)</f>
        <v>92.4</v>
      </c>
    </row>
    <row r="33">
      <c r="B33" s="3" t="s">
        <v>216</v>
      </c>
      <c r="D33" s="3">
        <v>7.5</v>
      </c>
    </row>
    <row r="34">
      <c r="D34" s="3">
        <v>10.0</v>
      </c>
    </row>
    <row r="35">
      <c r="A35" s="3" t="s">
        <v>49</v>
      </c>
      <c r="B35" s="3" t="s">
        <v>49</v>
      </c>
      <c r="C35" s="3">
        <v>8.0</v>
      </c>
      <c r="E35" s="3">
        <v>20.0</v>
      </c>
    </row>
    <row r="36">
      <c r="A36" s="3" t="s">
        <v>217</v>
      </c>
      <c r="E36" s="3">
        <v>10.0</v>
      </c>
    </row>
    <row r="37">
      <c r="B37" s="3" t="s">
        <v>49</v>
      </c>
      <c r="C37" s="3">
        <v>8.0</v>
      </c>
      <c r="E37" s="3">
        <v>20.0</v>
      </c>
    </row>
    <row r="38">
      <c r="A38" s="3" t="s">
        <v>218</v>
      </c>
      <c r="E38" s="3">
        <v>10.0</v>
      </c>
    </row>
    <row r="39">
      <c r="B39" s="3" t="s">
        <v>219</v>
      </c>
      <c r="C39" s="3">
        <v>8.0</v>
      </c>
      <c r="E39" s="3">
        <v>20.0</v>
      </c>
    </row>
    <row r="40">
      <c r="E40" s="3">
        <v>3.0</v>
      </c>
    </row>
    <row r="41">
      <c r="B41" s="3" t="s">
        <v>219</v>
      </c>
      <c r="C41" s="3">
        <v>8.0</v>
      </c>
      <c r="E41" s="3">
        <v>20.0</v>
      </c>
    </row>
    <row r="42">
      <c r="E42" s="3">
        <v>2.0</v>
      </c>
    </row>
    <row r="43">
      <c r="B43" s="3" t="s">
        <v>168</v>
      </c>
      <c r="E43" s="3"/>
      <c r="G43" s="159">
        <v>7.5</v>
      </c>
    </row>
    <row r="44">
      <c r="B44" s="3"/>
      <c r="E44" s="3"/>
      <c r="G44" s="159">
        <v>5.0</v>
      </c>
    </row>
    <row r="45">
      <c r="B45" s="3" t="s">
        <v>168</v>
      </c>
      <c r="E45" s="3"/>
      <c r="G45" s="159">
        <v>7.5</v>
      </c>
    </row>
    <row r="46">
      <c r="B46" s="3"/>
      <c r="E46" s="3"/>
      <c r="G46" s="159">
        <v>5.0</v>
      </c>
    </row>
    <row r="47">
      <c r="B47" s="3" t="s">
        <v>168</v>
      </c>
      <c r="E47" s="3"/>
      <c r="G47" s="159">
        <v>7.5</v>
      </c>
    </row>
    <row r="48">
      <c r="B48" s="3"/>
      <c r="E48" s="3"/>
      <c r="G48" s="159">
        <v>5.0</v>
      </c>
    </row>
    <row r="49">
      <c r="B49" s="3" t="s">
        <v>220</v>
      </c>
      <c r="E49" s="3">
        <v>12.0</v>
      </c>
      <c r="G49" s="159">
        <v>17.5</v>
      </c>
      <c r="H49" s="3">
        <v>22.0</v>
      </c>
    </row>
    <row r="50">
      <c r="E50" s="3">
        <v>20.0</v>
      </c>
      <c r="G50" s="159">
        <v>20.0</v>
      </c>
      <c r="H50" s="3">
        <v>15.0</v>
      </c>
    </row>
    <row r="51">
      <c r="B51" s="3" t="s">
        <v>220</v>
      </c>
      <c r="E51" s="3">
        <v>12.0</v>
      </c>
      <c r="G51" s="159">
        <v>17.5</v>
      </c>
      <c r="H51" s="3">
        <v>22.0</v>
      </c>
    </row>
    <row r="52">
      <c r="E52" s="3">
        <v>20.0</v>
      </c>
      <c r="G52" s="159">
        <v>20.0</v>
      </c>
      <c r="H52" s="3">
        <v>15.0</v>
      </c>
    </row>
    <row r="53">
      <c r="B53" s="3" t="s">
        <v>220</v>
      </c>
      <c r="E53" s="3">
        <v>12.0</v>
      </c>
      <c r="G53" s="159">
        <v>17.5</v>
      </c>
      <c r="H53" s="3">
        <v>22.0</v>
      </c>
    </row>
    <row r="54">
      <c r="E54" s="3">
        <v>20.0</v>
      </c>
      <c r="G54" s="159">
        <v>20.0</v>
      </c>
      <c r="H54" s="3">
        <v>15.0</v>
      </c>
    </row>
    <row r="55">
      <c r="B55" s="3" t="s">
        <v>220</v>
      </c>
      <c r="E55" s="3">
        <v>12.0</v>
      </c>
    </row>
    <row r="56">
      <c r="E56" s="3">
        <v>20.0</v>
      </c>
    </row>
    <row r="57">
      <c r="B57" s="3" t="s">
        <v>220</v>
      </c>
      <c r="E57" s="3">
        <v>12.0</v>
      </c>
    </row>
    <row r="58">
      <c r="E58" s="3">
        <v>20.0</v>
      </c>
    </row>
    <row r="59">
      <c r="B59" s="3" t="s">
        <v>220</v>
      </c>
      <c r="E59" s="3">
        <v>12.0</v>
      </c>
    </row>
    <row r="60">
      <c r="E60" s="3">
        <v>20.0</v>
      </c>
    </row>
    <row r="61">
      <c r="A61" s="3"/>
      <c r="B61" s="3" t="s">
        <v>156</v>
      </c>
      <c r="C61" s="3"/>
      <c r="F61" s="3"/>
      <c r="G61" s="159"/>
      <c r="H61" s="3"/>
      <c r="I61" s="3">
        <v>16.0</v>
      </c>
      <c r="J61" s="3"/>
    </row>
    <row r="62">
      <c r="A62" s="3"/>
      <c r="B62" s="3"/>
      <c r="C62" s="3"/>
      <c r="F62" s="3"/>
      <c r="G62" s="159"/>
      <c r="H62" s="3"/>
      <c r="I62" s="3">
        <v>13.0</v>
      </c>
      <c r="J62" s="3"/>
    </row>
    <row r="63">
      <c r="A63" s="3"/>
      <c r="B63" s="3" t="s">
        <v>156</v>
      </c>
      <c r="C63" s="3"/>
      <c r="F63" s="3"/>
      <c r="G63" s="159"/>
      <c r="H63" s="3"/>
      <c r="I63" s="3">
        <v>17.0</v>
      </c>
      <c r="J63" s="3"/>
    </row>
    <row r="64">
      <c r="A64" s="3"/>
      <c r="B64" s="3"/>
      <c r="C64" s="3"/>
      <c r="F64" s="3"/>
      <c r="G64" s="159"/>
      <c r="H64" s="3"/>
      <c r="I64" s="3">
        <v>8.0</v>
      </c>
      <c r="J64" s="3"/>
    </row>
    <row r="65">
      <c r="A65" s="3"/>
      <c r="B65" s="3" t="s">
        <v>156</v>
      </c>
      <c r="C65" s="3"/>
      <c r="F65" s="3"/>
      <c r="G65" s="159"/>
      <c r="H65" s="3"/>
      <c r="I65" s="3">
        <v>15.0</v>
      </c>
      <c r="J65" s="3"/>
    </row>
    <row r="66">
      <c r="A66" s="3"/>
      <c r="B66" s="3"/>
      <c r="C66" s="3"/>
      <c r="F66" s="3"/>
      <c r="G66" s="159"/>
      <c r="H66" s="3"/>
      <c r="I66" s="3">
        <v>17.0</v>
      </c>
      <c r="J66" s="3"/>
    </row>
    <row r="67">
      <c r="A67" s="3" t="s">
        <v>205</v>
      </c>
      <c r="B67" s="3" t="s">
        <v>206</v>
      </c>
      <c r="C67" s="3">
        <v>6.2</v>
      </c>
      <c r="F67" s="3">
        <v>18.0</v>
      </c>
      <c r="G67" s="159">
        <v>18.0</v>
      </c>
      <c r="H67" s="3">
        <v>18.0</v>
      </c>
      <c r="I67" s="3">
        <v>20.0</v>
      </c>
      <c r="J67" s="3" t="s">
        <v>221</v>
      </c>
    </row>
    <row r="68">
      <c r="F68" s="3">
        <v>10.0</v>
      </c>
      <c r="G68" s="159">
        <v>11.0</v>
      </c>
      <c r="H68" s="3">
        <v>12.0</v>
      </c>
      <c r="I68" s="3">
        <v>10.0</v>
      </c>
      <c r="J68" s="3" t="s">
        <v>221</v>
      </c>
    </row>
    <row r="69">
      <c r="B69" s="3" t="s">
        <v>206</v>
      </c>
      <c r="C69" s="3">
        <v>6.2</v>
      </c>
      <c r="F69" s="3">
        <v>18.0</v>
      </c>
      <c r="G69" s="159">
        <v>18.0</v>
      </c>
      <c r="H69" s="3">
        <v>18.0</v>
      </c>
      <c r="I69" s="3">
        <v>22.0</v>
      </c>
    </row>
    <row r="70">
      <c r="F70" s="3">
        <v>10.0</v>
      </c>
      <c r="G70" s="159">
        <v>11.0</v>
      </c>
      <c r="H70" s="3">
        <v>12.0</v>
      </c>
      <c r="I70" s="3">
        <v>8.0</v>
      </c>
    </row>
    <row r="71">
      <c r="B71" s="3" t="s">
        <v>206</v>
      </c>
      <c r="C71" s="3">
        <v>6.2</v>
      </c>
      <c r="F71" s="3">
        <v>18.0</v>
      </c>
      <c r="G71" s="159">
        <v>18.0</v>
      </c>
      <c r="H71" s="3">
        <v>18.0</v>
      </c>
      <c r="I71" s="3">
        <v>18.0</v>
      </c>
    </row>
    <row r="72">
      <c r="F72" s="3">
        <v>10.0</v>
      </c>
      <c r="G72" s="159">
        <v>11.0</v>
      </c>
      <c r="H72" s="3">
        <v>12.0</v>
      </c>
      <c r="I72" s="3">
        <v>12.0</v>
      </c>
    </row>
    <row r="73">
      <c r="A73" s="3" t="s">
        <v>222</v>
      </c>
      <c r="B73" s="3" t="s">
        <v>208</v>
      </c>
      <c r="C73" s="3">
        <v>4.6</v>
      </c>
      <c r="F73" s="3">
        <v>15.0</v>
      </c>
      <c r="G73" s="159">
        <v>16.0</v>
      </c>
      <c r="H73" s="3">
        <v>16.0</v>
      </c>
      <c r="I73" s="3">
        <v>20.0</v>
      </c>
    </row>
    <row r="74">
      <c r="F74" s="3">
        <v>15.0</v>
      </c>
      <c r="G74" s="159">
        <v>15.0</v>
      </c>
      <c r="H74" s="3">
        <v>16.0</v>
      </c>
      <c r="I74" s="3">
        <v>13.0</v>
      </c>
    </row>
    <row r="75">
      <c r="B75" s="3" t="s">
        <v>208</v>
      </c>
      <c r="C75" s="3">
        <v>4.6</v>
      </c>
      <c r="F75" s="3">
        <v>15.0</v>
      </c>
      <c r="G75" s="159">
        <v>16.0</v>
      </c>
      <c r="H75" s="3">
        <v>16.0</v>
      </c>
      <c r="I75" s="3">
        <v>24.0</v>
      </c>
    </row>
    <row r="76">
      <c r="F76" s="3">
        <v>15.0</v>
      </c>
      <c r="G76" s="159">
        <v>15.0</v>
      </c>
      <c r="H76" s="3">
        <v>16.0</v>
      </c>
      <c r="I76" s="3">
        <v>7.0</v>
      </c>
    </row>
    <row r="77">
      <c r="B77" s="3" t="s">
        <v>208</v>
      </c>
      <c r="C77" s="3">
        <v>4.6</v>
      </c>
      <c r="F77" s="3">
        <v>15.0</v>
      </c>
      <c r="G77" s="159">
        <v>16.0</v>
      </c>
      <c r="H77" s="3">
        <v>16.0</v>
      </c>
      <c r="I77" s="3">
        <v>22.0</v>
      </c>
    </row>
    <row r="78">
      <c r="F78" s="3">
        <v>15.0</v>
      </c>
      <c r="G78" s="159">
        <v>20.0</v>
      </c>
      <c r="H78" s="3">
        <v>16.0</v>
      </c>
      <c r="I78" s="3">
        <v>10.0</v>
      </c>
    </row>
    <row r="79">
      <c r="B79" s="3" t="s">
        <v>202</v>
      </c>
      <c r="C79" s="3">
        <v>8.0</v>
      </c>
      <c r="K79" s="15" t="s">
        <v>26</v>
      </c>
      <c r="L79" s="68">
        <v>15.0</v>
      </c>
    </row>
    <row r="80">
      <c r="K80" s="15" t="s">
        <v>37</v>
      </c>
      <c r="L80" s="68">
        <v>10.0</v>
      </c>
    </row>
    <row r="81">
      <c r="B81" s="3" t="s">
        <v>202</v>
      </c>
      <c r="C81" s="3">
        <v>8.0</v>
      </c>
      <c r="K81" s="15" t="s">
        <v>36</v>
      </c>
      <c r="L81" s="43">
        <f>ROUND(IF(L80&lt;10,AVERAGE(L79/(1.0278-0.0278*L80),L79*L80^0.1),AVERAGE(L79*(1+0.0333*L80),L79*L80^0.1)),1)</f>
        <v>19.4</v>
      </c>
    </row>
    <row r="83">
      <c r="B83" s="3" t="s">
        <v>202</v>
      </c>
      <c r="C83" s="3">
        <v>8.0</v>
      </c>
    </row>
    <row r="85">
      <c r="B85" s="3" t="s">
        <v>202</v>
      </c>
      <c r="C85" s="3">
        <v>8.0</v>
      </c>
    </row>
    <row r="87">
      <c r="B87" s="3" t="s">
        <v>202</v>
      </c>
      <c r="C87" s="3">
        <v>8.0</v>
      </c>
    </row>
    <row r="89">
      <c r="B89" s="3" t="s">
        <v>202</v>
      </c>
      <c r="C89" s="3">
        <v>8.0</v>
      </c>
    </row>
    <row r="91">
      <c r="B91" s="3" t="s">
        <v>202</v>
      </c>
      <c r="C91" s="3">
        <v>8.0</v>
      </c>
    </row>
    <row r="93">
      <c r="B93" s="109" t="s">
        <v>159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63"/>
    <col customWidth="1" min="3" max="3" width="3.38"/>
    <col customWidth="1" min="4" max="5" width="4.25"/>
    <col customWidth="1" min="6" max="6" width="2.38"/>
  </cols>
  <sheetData>
    <row r="1">
      <c r="B1" s="3" t="s">
        <v>223</v>
      </c>
      <c r="C1" s="73"/>
      <c r="D1" s="160">
        <v>45821.0</v>
      </c>
      <c r="E1" s="117">
        <v>45828.0</v>
      </c>
      <c r="F1" s="109" t="s">
        <v>159</v>
      </c>
    </row>
    <row r="2">
      <c r="C2" s="3"/>
      <c r="D2" s="53">
        <v>67.1</v>
      </c>
      <c r="E2" s="53">
        <v>65.8</v>
      </c>
    </row>
    <row r="3">
      <c r="A3" s="3" t="s">
        <v>162</v>
      </c>
      <c r="B3" s="3" t="s">
        <v>162</v>
      </c>
      <c r="C3" s="3">
        <v>8.0</v>
      </c>
      <c r="D3" s="53">
        <v>60.0</v>
      </c>
      <c r="E3" s="53">
        <v>60.0</v>
      </c>
    </row>
    <row r="4">
      <c r="A4" s="3" t="s">
        <v>165</v>
      </c>
      <c r="C4" s="3"/>
      <c r="D4" s="53">
        <v>3.0</v>
      </c>
      <c r="E4" s="53">
        <v>4.0</v>
      </c>
    </row>
    <row r="5">
      <c r="A5" s="3" t="s">
        <v>213</v>
      </c>
      <c r="B5" s="3" t="s">
        <v>162</v>
      </c>
      <c r="C5" s="3">
        <v>8.0</v>
      </c>
      <c r="D5" s="53">
        <v>70.0</v>
      </c>
      <c r="E5" s="53">
        <v>70.0</v>
      </c>
    </row>
    <row r="6">
      <c r="A6" s="3" t="s">
        <v>214</v>
      </c>
      <c r="C6" s="3"/>
      <c r="D6" s="53">
        <v>2.0</v>
      </c>
      <c r="E6" s="53">
        <v>2.0</v>
      </c>
    </row>
    <row r="7">
      <c r="B7" s="3" t="s">
        <v>162</v>
      </c>
      <c r="C7" s="3">
        <v>8.0</v>
      </c>
      <c r="D7" s="53">
        <v>79.0</v>
      </c>
      <c r="E7" s="53">
        <v>84.0</v>
      </c>
    </row>
    <row r="8">
      <c r="C8" s="3"/>
      <c r="D8" s="53">
        <v>1.0</v>
      </c>
      <c r="E8" s="53">
        <v>1.0</v>
      </c>
    </row>
    <row r="9">
      <c r="B9" s="3" t="s">
        <v>162</v>
      </c>
      <c r="C9" s="3">
        <v>8.0</v>
      </c>
      <c r="D9" s="161">
        <v>80.0</v>
      </c>
      <c r="E9" s="161">
        <v>85.0</v>
      </c>
    </row>
    <row r="10">
      <c r="B10" s="3"/>
      <c r="C10" s="3"/>
      <c r="D10" s="161">
        <v>1.0</v>
      </c>
      <c r="E10" s="161">
        <v>1.0</v>
      </c>
    </row>
    <row r="11">
      <c r="B11" s="3" t="s">
        <v>165</v>
      </c>
      <c r="C11" s="3">
        <v>8.0</v>
      </c>
      <c r="D11" s="53">
        <v>40.0</v>
      </c>
      <c r="E11" s="53">
        <v>50.0</v>
      </c>
    </row>
    <row r="12">
      <c r="C12" s="3"/>
      <c r="D12" s="53">
        <v>15.0</v>
      </c>
      <c r="E12" s="53">
        <v>13.0</v>
      </c>
    </row>
    <row r="13">
      <c r="B13" s="3" t="s">
        <v>165</v>
      </c>
      <c r="C13" s="3">
        <v>8.0</v>
      </c>
      <c r="D13" s="53">
        <v>50.0</v>
      </c>
      <c r="E13" s="53">
        <v>60.0</v>
      </c>
    </row>
    <row r="14">
      <c r="D14" s="53">
        <v>12.0</v>
      </c>
      <c r="E14" s="53">
        <v>8.0</v>
      </c>
    </row>
    <row r="15">
      <c r="B15" s="3" t="s">
        <v>165</v>
      </c>
      <c r="C15" s="3">
        <v>8.0</v>
      </c>
      <c r="D15" s="53">
        <v>60.0</v>
      </c>
      <c r="E15" s="53">
        <v>70.0</v>
      </c>
      <c r="J15" s="15" t="s">
        <v>26</v>
      </c>
      <c r="K15" s="68">
        <v>85.0</v>
      </c>
    </row>
    <row r="16">
      <c r="D16" s="53">
        <v>8.0</v>
      </c>
      <c r="E16" s="53">
        <v>5.0</v>
      </c>
      <c r="J16" s="15" t="s">
        <v>37</v>
      </c>
      <c r="K16" s="68">
        <v>3.0</v>
      </c>
    </row>
    <row r="17">
      <c r="B17" s="3" t="s">
        <v>165</v>
      </c>
      <c r="C17" s="3">
        <v>8.0</v>
      </c>
      <c r="D17" s="53">
        <v>70.0</v>
      </c>
      <c r="E17" s="53">
        <v>75.0</v>
      </c>
      <c r="J17" s="15" t="s">
        <v>36</v>
      </c>
      <c r="K17" s="43">
        <f>ROUND(IF(K16&lt;10,AVERAGE(K15/(1.0278-0.0278*K16),K15*K16^0.1),AVERAGE(K15*(1+0.0333*K16),K15*K16^0.1)),1)</f>
        <v>92.4</v>
      </c>
    </row>
    <row r="18">
      <c r="D18" s="53">
        <v>5.0</v>
      </c>
      <c r="E18" s="53">
        <v>3.0</v>
      </c>
    </row>
    <row r="19">
      <c r="B19" s="3" t="s">
        <v>165</v>
      </c>
      <c r="C19" s="3">
        <v>8.0</v>
      </c>
      <c r="D19" s="161">
        <v>74.0</v>
      </c>
      <c r="E19" s="161">
        <v>77.0</v>
      </c>
    </row>
    <row r="20">
      <c r="D20" s="161">
        <v>3.0</v>
      </c>
      <c r="E20" s="161">
        <v>3.0</v>
      </c>
    </row>
    <row r="21">
      <c r="B21" s="3" t="s">
        <v>202</v>
      </c>
      <c r="C21" s="3">
        <v>8.0</v>
      </c>
      <c r="D21" s="53">
        <v>40.0</v>
      </c>
      <c r="E21" s="53">
        <v>40.0</v>
      </c>
      <c r="G21" s="15" t="s">
        <v>26</v>
      </c>
      <c r="H21" s="68">
        <v>15.0</v>
      </c>
    </row>
    <row r="22">
      <c r="D22" s="53">
        <v>3.0</v>
      </c>
      <c r="E22" s="53">
        <v>3.0</v>
      </c>
      <c r="G22" s="15" t="s">
        <v>37</v>
      </c>
      <c r="H22" s="68">
        <v>10.0</v>
      </c>
    </row>
    <row r="23">
      <c r="B23" s="3" t="s">
        <v>202</v>
      </c>
      <c r="C23" s="3">
        <v>8.0</v>
      </c>
      <c r="D23" s="53">
        <v>44.0</v>
      </c>
      <c r="E23" s="53">
        <v>44.0</v>
      </c>
      <c r="G23" s="15" t="s">
        <v>36</v>
      </c>
      <c r="H23" s="43">
        <f>ROUND(IF(H22&lt;10,AVERAGE(H21/(1.0278-0.0278*H22),H21*H22^0.1),AVERAGE(H21*(1+0.0333*H22),H21*H22^0.1)),1)</f>
        <v>19.4</v>
      </c>
    </row>
    <row r="24">
      <c r="D24" s="53">
        <v>3.0</v>
      </c>
      <c r="E24" s="53">
        <v>3.0</v>
      </c>
    </row>
    <row r="25">
      <c r="B25" s="3" t="s">
        <v>202</v>
      </c>
      <c r="C25" s="3">
        <v>8.0</v>
      </c>
      <c r="D25" s="53">
        <v>48.0</v>
      </c>
      <c r="E25" s="53">
        <v>48.0</v>
      </c>
    </row>
    <row r="26">
      <c r="D26" s="53">
        <v>3.0</v>
      </c>
      <c r="E26" s="53">
        <v>3.0</v>
      </c>
    </row>
    <row r="27">
      <c r="B27" s="3" t="s">
        <v>202</v>
      </c>
      <c r="C27" s="3">
        <v>8.0</v>
      </c>
      <c r="D27" s="161">
        <v>49.0</v>
      </c>
      <c r="E27" s="53">
        <v>50.0</v>
      </c>
    </row>
    <row r="28">
      <c r="D28" s="161">
        <v>3.0</v>
      </c>
      <c r="E28" s="53">
        <v>2.0</v>
      </c>
    </row>
    <row r="29">
      <c r="B29" s="3" t="s">
        <v>202</v>
      </c>
      <c r="C29" s="3">
        <v>8.0</v>
      </c>
      <c r="D29" s="62"/>
      <c r="E29" s="53">
        <v>51.0</v>
      </c>
    </row>
    <row r="30">
      <c r="D30" s="62"/>
      <c r="E30" s="53">
        <v>1.0</v>
      </c>
    </row>
    <row r="31">
      <c r="B31" s="3" t="s">
        <v>202</v>
      </c>
      <c r="C31" s="3">
        <v>8.0</v>
      </c>
      <c r="D31" s="62"/>
      <c r="E31" s="53">
        <v>52.0</v>
      </c>
    </row>
    <row r="32">
      <c r="D32" s="62"/>
      <c r="E32" s="53">
        <v>1.0</v>
      </c>
    </row>
    <row r="33">
      <c r="B33" s="3" t="s">
        <v>202</v>
      </c>
      <c r="C33" s="3">
        <v>8.0</v>
      </c>
      <c r="D33" s="62"/>
      <c r="E33" s="161">
        <v>53.0</v>
      </c>
    </row>
    <row r="34">
      <c r="D34" s="62"/>
      <c r="E34" s="161">
        <v>1.0</v>
      </c>
    </row>
    <row r="35">
      <c r="B35" s="109" t="s">
        <v>159</v>
      </c>
      <c r="D35" s="62"/>
      <c r="E35" s="62"/>
    </row>
    <row r="36">
      <c r="D36" s="62"/>
      <c r="E36" s="62"/>
    </row>
    <row r="37">
      <c r="D37" s="62"/>
      <c r="E37" s="62"/>
    </row>
    <row r="38">
      <c r="D38" s="62"/>
      <c r="E38" s="62"/>
    </row>
    <row r="39">
      <c r="D39" s="62"/>
      <c r="E39" s="62"/>
    </row>
    <row r="40">
      <c r="D40" s="62"/>
      <c r="E40" s="62"/>
    </row>
    <row r="41">
      <c r="D41" s="62"/>
      <c r="E41" s="62"/>
    </row>
    <row r="42">
      <c r="D42" s="62"/>
      <c r="E42" s="62"/>
    </row>
    <row r="43">
      <c r="D43" s="62"/>
      <c r="E43" s="62"/>
    </row>
    <row r="44">
      <c r="D44" s="62"/>
      <c r="E44" s="62"/>
    </row>
    <row r="45">
      <c r="D45" s="62"/>
      <c r="E45" s="62"/>
    </row>
    <row r="46">
      <c r="D46" s="62"/>
      <c r="E46" s="62"/>
    </row>
    <row r="47">
      <c r="D47" s="62"/>
      <c r="E47" s="62"/>
    </row>
    <row r="48">
      <c r="D48" s="62"/>
      <c r="E48" s="62"/>
    </row>
    <row r="49">
      <c r="D49" s="62"/>
      <c r="E49" s="62"/>
    </row>
    <row r="50">
      <c r="D50" s="62"/>
      <c r="E50" s="62"/>
    </row>
    <row r="51">
      <c r="D51" s="62"/>
      <c r="E51" s="62"/>
    </row>
    <row r="52">
      <c r="D52" s="62"/>
      <c r="E52" s="62"/>
    </row>
    <row r="53">
      <c r="D53" s="62"/>
      <c r="E53" s="62"/>
    </row>
    <row r="54">
      <c r="D54" s="62"/>
      <c r="E54" s="62"/>
    </row>
    <row r="55">
      <c r="D55" s="62"/>
      <c r="E55" s="62"/>
    </row>
    <row r="56">
      <c r="D56" s="62"/>
      <c r="E56" s="62"/>
    </row>
    <row r="57">
      <c r="D57" s="62"/>
      <c r="E57" s="62"/>
    </row>
    <row r="58">
      <c r="D58" s="62"/>
      <c r="E58" s="62"/>
    </row>
    <row r="59">
      <c r="D59" s="62"/>
      <c r="E59" s="62"/>
    </row>
    <row r="60">
      <c r="D60" s="62"/>
      <c r="E60" s="62"/>
    </row>
    <row r="61">
      <c r="D61" s="62"/>
      <c r="E61" s="62"/>
    </row>
    <row r="62">
      <c r="D62" s="62"/>
      <c r="E62" s="62"/>
    </row>
    <row r="63">
      <c r="D63" s="62"/>
      <c r="E63" s="62"/>
    </row>
    <row r="64">
      <c r="D64" s="62"/>
      <c r="E64" s="62"/>
    </row>
    <row r="65">
      <c r="D65" s="62"/>
      <c r="E65" s="62"/>
    </row>
    <row r="66">
      <c r="D66" s="62"/>
      <c r="E66" s="62"/>
    </row>
    <row r="67">
      <c r="D67" s="62"/>
      <c r="E67" s="62"/>
    </row>
    <row r="68">
      <c r="D68" s="62"/>
      <c r="E68" s="62"/>
    </row>
    <row r="69">
      <c r="D69" s="62"/>
      <c r="E69" s="62"/>
    </row>
    <row r="70">
      <c r="D70" s="62"/>
      <c r="E70" s="62"/>
    </row>
    <row r="71">
      <c r="D71" s="62"/>
      <c r="E71" s="62"/>
    </row>
    <row r="72">
      <c r="D72" s="62"/>
      <c r="E72" s="62"/>
    </row>
    <row r="73">
      <c r="D73" s="62"/>
      <c r="E73" s="62"/>
    </row>
    <row r="74">
      <c r="D74" s="62"/>
      <c r="E74" s="62"/>
    </row>
    <row r="75">
      <c r="D75" s="62"/>
      <c r="E75" s="62"/>
    </row>
    <row r="76">
      <c r="D76" s="62"/>
      <c r="E76" s="62"/>
    </row>
    <row r="77">
      <c r="D77" s="62"/>
      <c r="E77" s="62"/>
    </row>
    <row r="78">
      <c r="D78" s="62"/>
      <c r="E78" s="62"/>
    </row>
    <row r="79">
      <c r="D79" s="62"/>
      <c r="E79" s="62"/>
    </row>
    <row r="80">
      <c r="D80" s="62"/>
      <c r="E80" s="62"/>
    </row>
    <row r="81">
      <c r="D81" s="62"/>
      <c r="E81" s="62"/>
    </row>
    <row r="82">
      <c r="D82" s="62"/>
      <c r="E82" s="62"/>
    </row>
    <row r="83">
      <c r="D83" s="62"/>
      <c r="E83" s="62"/>
    </row>
    <row r="84">
      <c r="D84" s="62"/>
      <c r="E84" s="62"/>
    </row>
    <row r="85">
      <c r="D85" s="62"/>
      <c r="E85" s="62"/>
    </row>
    <row r="86">
      <c r="D86" s="62"/>
      <c r="E86" s="62"/>
    </row>
    <row r="87">
      <c r="D87" s="62"/>
      <c r="E87" s="62"/>
    </row>
    <row r="88">
      <c r="D88" s="62"/>
      <c r="E88" s="62"/>
    </row>
    <row r="89">
      <c r="D89" s="62"/>
      <c r="E89" s="62"/>
    </row>
    <row r="90">
      <c r="D90" s="62"/>
      <c r="E90" s="62"/>
    </row>
    <row r="91">
      <c r="D91" s="62"/>
      <c r="E91" s="62"/>
    </row>
    <row r="92">
      <c r="D92" s="62"/>
      <c r="E92" s="62"/>
    </row>
    <row r="93">
      <c r="D93" s="62"/>
      <c r="E93" s="62"/>
    </row>
    <row r="94">
      <c r="D94" s="62"/>
      <c r="E94" s="62"/>
    </row>
    <row r="95">
      <c r="D95" s="62"/>
      <c r="E95" s="62"/>
    </row>
    <row r="96">
      <c r="D96" s="62"/>
      <c r="E96" s="62"/>
    </row>
    <row r="97">
      <c r="D97" s="62"/>
      <c r="E97" s="62"/>
    </row>
    <row r="98">
      <c r="D98" s="62"/>
      <c r="E98" s="62"/>
    </row>
    <row r="99">
      <c r="D99" s="62"/>
      <c r="E99" s="62"/>
    </row>
    <row r="100">
      <c r="D100" s="62"/>
      <c r="E100" s="62"/>
    </row>
    <row r="101">
      <c r="D101" s="62"/>
      <c r="E101" s="62"/>
    </row>
    <row r="102">
      <c r="D102" s="62"/>
      <c r="E102" s="62"/>
    </row>
    <row r="103">
      <c r="D103" s="62"/>
      <c r="E103" s="62"/>
    </row>
    <row r="104">
      <c r="D104" s="62"/>
      <c r="E104" s="62"/>
    </row>
    <row r="105">
      <c r="D105" s="62"/>
      <c r="E105" s="62"/>
    </row>
    <row r="106">
      <c r="D106" s="62"/>
      <c r="E106" s="62"/>
    </row>
    <row r="107">
      <c r="D107" s="62"/>
      <c r="E107" s="62"/>
    </row>
    <row r="108">
      <c r="D108" s="62"/>
      <c r="E108" s="62"/>
    </row>
    <row r="109">
      <c r="D109" s="62"/>
      <c r="E109" s="62"/>
    </row>
    <row r="110">
      <c r="D110" s="62"/>
      <c r="E110" s="62"/>
    </row>
    <row r="111">
      <c r="D111" s="62"/>
      <c r="E111" s="62"/>
    </row>
    <row r="112">
      <c r="D112" s="62"/>
      <c r="E112" s="62"/>
    </row>
    <row r="113">
      <c r="D113" s="62"/>
      <c r="E113" s="62"/>
    </row>
    <row r="114">
      <c r="D114" s="62"/>
      <c r="E114" s="62"/>
    </row>
    <row r="115">
      <c r="D115" s="62"/>
      <c r="E115" s="62"/>
    </row>
    <row r="116">
      <c r="D116" s="62"/>
      <c r="E116" s="62"/>
    </row>
    <row r="117">
      <c r="D117" s="62"/>
      <c r="E117" s="62"/>
    </row>
    <row r="118">
      <c r="D118" s="62"/>
      <c r="E118" s="62"/>
    </row>
    <row r="119">
      <c r="D119" s="62"/>
      <c r="E119" s="62"/>
    </row>
    <row r="120">
      <c r="D120" s="62"/>
      <c r="E120" s="62"/>
    </row>
    <row r="121">
      <c r="D121" s="62"/>
      <c r="E121" s="62"/>
    </row>
    <row r="122">
      <c r="D122" s="62"/>
      <c r="E122" s="62"/>
    </row>
    <row r="123">
      <c r="D123" s="62"/>
      <c r="E123" s="62"/>
    </row>
    <row r="124">
      <c r="D124" s="62"/>
      <c r="E124" s="62"/>
    </row>
    <row r="125">
      <c r="D125" s="62"/>
      <c r="E125" s="62"/>
    </row>
    <row r="126">
      <c r="D126" s="62"/>
      <c r="E126" s="62"/>
    </row>
    <row r="127">
      <c r="D127" s="62"/>
      <c r="E127" s="62"/>
    </row>
    <row r="128">
      <c r="D128" s="62"/>
      <c r="E128" s="62"/>
    </row>
    <row r="129">
      <c r="D129" s="62"/>
      <c r="E129" s="62"/>
    </row>
    <row r="130">
      <c r="D130" s="62"/>
      <c r="E130" s="62"/>
    </row>
    <row r="131">
      <c r="D131" s="62"/>
      <c r="E131" s="62"/>
    </row>
    <row r="132">
      <c r="D132" s="62"/>
      <c r="E132" s="62"/>
    </row>
    <row r="133">
      <c r="D133" s="62"/>
      <c r="E133" s="62"/>
    </row>
    <row r="134">
      <c r="D134" s="62"/>
      <c r="E134" s="62"/>
    </row>
    <row r="135">
      <c r="D135" s="62"/>
      <c r="E135" s="62"/>
    </row>
    <row r="136">
      <c r="D136" s="62"/>
      <c r="E136" s="62"/>
    </row>
    <row r="137">
      <c r="D137" s="62"/>
      <c r="E137" s="62"/>
    </row>
    <row r="138">
      <c r="D138" s="62"/>
      <c r="E138" s="62"/>
    </row>
    <row r="139">
      <c r="D139" s="62"/>
      <c r="E139" s="62"/>
    </row>
    <row r="140">
      <c r="D140" s="62"/>
      <c r="E140" s="62"/>
    </row>
    <row r="141">
      <c r="D141" s="62"/>
      <c r="E141" s="62"/>
    </row>
    <row r="142">
      <c r="D142" s="62"/>
      <c r="E142" s="62"/>
    </row>
    <row r="143">
      <c r="D143" s="62"/>
      <c r="E143" s="62"/>
    </row>
    <row r="144">
      <c r="D144" s="62"/>
      <c r="E144" s="62"/>
    </row>
    <row r="145">
      <c r="D145" s="62"/>
      <c r="E145" s="62"/>
    </row>
    <row r="146">
      <c r="D146" s="62"/>
      <c r="E146" s="62"/>
    </row>
    <row r="147">
      <c r="D147" s="62"/>
      <c r="E147" s="62"/>
    </row>
    <row r="148">
      <c r="D148" s="62"/>
      <c r="E148" s="62"/>
    </row>
    <row r="149">
      <c r="D149" s="62"/>
      <c r="E149" s="62"/>
    </row>
    <row r="150">
      <c r="D150" s="62"/>
      <c r="E150" s="62"/>
    </row>
    <row r="151">
      <c r="D151" s="62"/>
      <c r="E151" s="62"/>
    </row>
    <row r="152">
      <c r="D152" s="62"/>
      <c r="E152" s="62"/>
    </row>
    <row r="153">
      <c r="D153" s="62"/>
      <c r="E153" s="62"/>
    </row>
    <row r="154">
      <c r="D154" s="62"/>
      <c r="E154" s="62"/>
    </row>
    <row r="155">
      <c r="D155" s="62"/>
      <c r="E155" s="62"/>
    </row>
    <row r="156">
      <c r="D156" s="62"/>
      <c r="E156" s="62"/>
    </row>
    <row r="157">
      <c r="D157" s="62"/>
      <c r="E157" s="62"/>
    </row>
    <row r="158">
      <c r="D158" s="62"/>
      <c r="E158" s="62"/>
    </row>
    <row r="159">
      <c r="D159" s="62"/>
      <c r="E159" s="62"/>
    </row>
    <row r="160">
      <c r="D160" s="62"/>
      <c r="E160" s="62"/>
    </row>
    <row r="161">
      <c r="D161" s="62"/>
      <c r="E161" s="62"/>
    </row>
    <row r="162">
      <c r="D162" s="62"/>
      <c r="E162" s="62"/>
    </row>
    <row r="163">
      <c r="D163" s="62"/>
      <c r="E163" s="62"/>
    </row>
    <row r="164">
      <c r="D164" s="62"/>
      <c r="E164" s="62"/>
    </row>
    <row r="165">
      <c r="D165" s="62"/>
      <c r="E165" s="62"/>
    </row>
    <row r="166">
      <c r="D166" s="62"/>
      <c r="E166" s="62"/>
    </row>
    <row r="167">
      <c r="D167" s="62"/>
      <c r="E167" s="62"/>
    </row>
    <row r="168">
      <c r="D168" s="62"/>
      <c r="E168" s="62"/>
    </row>
    <row r="169">
      <c r="D169" s="62"/>
      <c r="E169" s="62"/>
    </row>
    <row r="170">
      <c r="D170" s="62"/>
      <c r="E170" s="62"/>
    </row>
    <row r="171">
      <c r="D171" s="62"/>
      <c r="E171" s="62"/>
    </row>
    <row r="172">
      <c r="D172" s="62"/>
      <c r="E172" s="62"/>
    </row>
    <row r="173">
      <c r="D173" s="62"/>
      <c r="E173" s="62"/>
    </row>
    <row r="174">
      <c r="D174" s="62"/>
      <c r="E174" s="62"/>
    </row>
    <row r="175">
      <c r="D175" s="62"/>
      <c r="E175" s="62"/>
    </row>
    <row r="176">
      <c r="D176" s="62"/>
      <c r="E176" s="62"/>
    </row>
    <row r="177">
      <c r="D177" s="62"/>
      <c r="E177" s="62"/>
    </row>
    <row r="178">
      <c r="D178" s="62"/>
      <c r="E178" s="62"/>
    </row>
    <row r="179">
      <c r="D179" s="62"/>
      <c r="E179" s="62"/>
    </row>
    <row r="180">
      <c r="D180" s="62"/>
      <c r="E180" s="62"/>
    </row>
    <row r="181">
      <c r="D181" s="62"/>
      <c r="E181" s="62"/>
    </row>
    <row r="182">
      <c r="D182" s="62"/>
      <c r="E182" s="62"/>
    </row>
    <row r="183">
      <c r="D183" s="62"/>
      <c r="E183" s="62"/>
    </row>
    <row r="184">
      <c r="D184" s="62"/>
      <c r="E184" s="62"/>
    </row>
    <row r="185">
      <c r="D185" s="62"/>
      <c r="E185" s="62"/>
    </row>
    <row r="186">
      <c r="D186" s="62"/>
      <c r="E186" s="62"/>
    </row>
    <row r="187">
      <c r="D187" s="62"/>
      <c r="E187" s="62"/>
    </row>
    <row r="188">
      <c r="D188" s="62"/>
      <c r="E188" s="62"/>
    </row>
    <row r="189">
      <c r="D189" s="62"/>
      <c r="E189" s="62"/>
    </row>
    <row r="190">
      <c r="D190" s="62"/>
      <c r="E190" s="62"/>
    </row>
    <row r="191">
      <c r="D191" s="62"/>
      <c r="E191" s="62"/>
    </row>
    <row r="192">
      <c r="D192" s="62"/>
      <c r="E192" s="62"/>
    </row>
    <row r="193">
      <c r="D193" s="62"/>
      <c r="E193" s="62"/>
    </row>
    <row r="194">
      <c r="D194" s="62"/>
      <c r="E194" s="62"/>
    </row>
    <row r="195">
      <c r="D195" s="62"/>
      <c r="E195" s="62"/>
    </row>
    <row r="196">
      <c r="D196" s="62"/>
      <c r="E196" s="62"/>
    </row>
    <row r="197">
      <c r="D197" s="62"/>
      <c r="E197" s="62"/>
    </row>
    <row r="198">
      <c r="D198" s="62"/>
      <c r="E198" s="62"/>
    </row>
    <row r="199">
      <c r="D199" s="62"/>
      <c r="E199" s="62"/>
    </row>
    <row r="200">
      <c r="D200" s="62"/>
      <c r="E200" s="62"/>
    </row>
    <row r="201">
      <c r="D201" s="62"/>
      <c r="E201" s="62"/>
    </row>
    <row r="202">
      <c r="D202" s="62"/>
      <c r="E202" s="62"/>
    </row>
    <row r="203">
      <c r="D203" s="62"/>
      <c r="E203" s="62"/>
    </row>
    <row r="204">
      <c r="D204" s="62"/>
      <c r="E204" s="62"/>
    </row>
    <row r="205">
      <c r="D205" s="62"/>
      <c r="E205" s="62"/>
    </row>
    <row r="206">
      <c r="D206" s="62"/>
      <c r="E206" s="62"/>
    </row>
    <row r="207">
      <c r="D207" s="62"/>
      <c r="E207" s="62"/>
    </row>
    <row r="208">
      <c r="D208" s="62"/>
      <c r="E208" s="62"/>
    </row>
    <row r="209">
      <c r="D209" s="62"/>
      <c r="E209" s="62"/>
    </row>
    <row r="210">
      <c r="D210" s="62"/>
      <c r="E210" s="62"/>
    </row>
    <row r="211">
      <c r="D211" s="62"/>
      <c r="E211" s="62"/>
    </row>
    <row r="212">
      <c r="D212" s="62"/>
      <c r="E212" s="62"/>
    </row>
    <row r="213">
      <c r="D213" s="62"/>
      <c r="E213" s="62"/>
    </row>
    <row r="214">
      <c r="D214" s="62"/>
      <c r="E214" s="62"/>
    </row>
    <row r="215">
      <c r="D215" s="62"/>
      <c r="E215" s="62"/>
    </row>
    <row r="216">
      <c r="D216" s="62"/>
      <c r="E216" s="62"/>
    </row>
    <row r="217">
      <c r="D217" s="62"/>
      <c r="E217" s="62"/>
    </row>
    <row r="218">
      <c r="D218" s="62"/>
      <c r="E218" s="62"/>
    </row>
    <row r="219">
      <c r="D219" s="62"/>
      <c r="E219" s="62"/>
    </row>
    <row r="220">
      <c r="D220" s="62"/>
      <c r="E220" s="62"/>
    </row>
    <row r="221">
      <c r="D221" s="62"/>
      <c r="E221" s="62"/>
    </row>
    <row r="222">
      <c r="D222" s="62"/>
      <c r="E222" s="62"/>
    </row>
    <row r="223">
      <c r="D223" s="62"/>
      <c r="E223" s="62"/>
    </row>
    <row r="224">
      <c r="D224" s="62"/>
      <c r="E224" s="62"/>
    </row>
    <row r="225">
      <c r="D225" s="62"/>
      <c r="E225" s="62"/>
    </row>
    <row r="226">
      <c r="D226" s="62"/>
      <c r="E226" s="62"/>
    </row>
    <row r="227">
      <c r="D227" s="62"/>
      <c r="E227" s="62"/>
    </row>
    <row r="228">
      <c r="D228" s="62"/>
      <c r="E228" s="62"/>
    </row>
    <row r="229">
      <c r="D229" s="62"/>
      <c r="E229" s="62"/>
    </row>
    <row r="230">
      <c r="D230" s="62"/>
      <c r="E230" s="62"/>
    </row>
    <row r="231">
      <c r="D231" s="62"/>
      <c r="E231" s="62"/>
    </row>
    <row r="232">
      <c r="D232" s="62"/>
      <c r="E232" s="62"/>
    </row>
    <row r="233">
      <c r="D233" s="62"/>
      <c r="E233" s="62"/>
    </row>
    <row r="234">
      <c r="D234" s="62"/>
      <c r="E234" s="62"/>
    </row>
    <row r="235">
      <c r="D235" s="62"/>
      <c r="E235" s="62"/>
    </row>
    <row r="236">
      <c r="D236" s="62"/>
      <c r="E236" s="62"/>
    </row>
    <row r="237">
      <c r="D237" s="62"/>
      <c r="E237" s="62"/>
    </row>
    <row r="238">
      <c r="D238" s="62"/>
      <c r="E238" s="62"/>
    </row>
    <row r="239">
      <c r="D239" s="62"/>
      <c r="E239" s="62"/>
    </row>
    <row r="240">
      <c r="D240" s="62"/>
      <c r="E240" s="62"/>
    </row>
    <row r="241">
      <c r="D241" s="62"/>
      <c r="E241" s="62"/>
    </row>
    <row r="242">
      <c r="D242" s="62"/>
      <c r="E242" s="62"/>
    </row>
    <row r="243">
      <c r="D243" s="62"/>
      <c r="E243" s="62"/>
    </row>
    <row r="244">
      <c r="D244" s="62"/>
      <c r="E244" s="62"/>
    </row>
    <row r="245">
      <c r="D245" s="62"/>
      <c r="E245" s="62"/>
    </row>
    <row r="246">
      <c r="D246" s="62"/>
      <c r="E246" s="62"/>
    </row>
    <row r="247">
      <c r="D247" s="62"/>
      <c r="E247" s="62"/>
    </row>
    <row r="248">
      <c r="D248" s="62"/>
      <c r="E248" s="62"/>
    </row>
    <row r="249">
      <c r="D249" s="62"/>
      <c r="E249" s="62"/>
    </row>
    <row r="250">
      <c r="D250" s="62"/>
      <c r="E250" s="62"/>
    </row>
    <row r="251">
      <c r="D251" s="62"/>
      <c r="E251" s="62"/>
    </row>
    <row r="252">
      <c r="D252" s="62"/>
      <c r="E252" s="62"/>
    </row>
    <row r="253">
      <c r="D253" s="62"/>
      <c r="E253" s="62"/>
    </row>
    <row r="254">
      <c r="D254" s="62"/>
      <c r="E254" s="62"/>
    </row>
    <row r="255">
      <c r="D255" s="62"/>
      <c r="E255" s="62"/>
    </row>
    <row r="256">
      <c r="D256" s="62"/>
      <c r="E256" s="62"/>
    </row>
    <row r="257">
      <c r="D257" s="62"/>
      <c r="E257" s="62"/>
    </row>
    <row r="258">
      <c r="D258" s="62"/>
      <c r="E258" s="62"/>
    </row>
    <row r="259">
      <c r="D259" s="62"/>
      <c r="E259" s="62"/>
    </row>
    <row r="260">
      <c r="D260" s="62"/>
      <c r="E260" s="62"/>
    </row>
    <row r="261">
      <c r="D261" s="62"/>
      <c r="E261" s="62"/>
    </row>
    <row r="262">
      <c r="D262" s="62"/>
      <c r="E262" s="62"/>
    </row>
    <row r="263">
      <c r="D263" s="62"/>
      <c r="E263" s="62"/>
    </row>
    <row r="264">
      <c r="D264" s="62"/>
      <c r="E264" s="62"/>
    </row>
    <row r="265">
      <c r="D265" s="62"/>
      <c r="E265" s="62"/>
    </row>
    <row r="266">
      <c r="D266" s="62"/>
      <c r="E266" s="62"/>
    </row>
    <row r="267">
      <c r="D267" s="62"/>
      <c r="E267" s="62"/>
    </row>
    <row r="268">
      <c r="D268" s="62"/>
      <c r="E268" s="62"/>
    </row>
    <row r="269">
      <c r="D269" s="62"/>
      <c r="E269" s="62"/>
    </row>
    <row r="270">
      <c r="D270" s="62"/>
      <c r="E270" s="62"/>
    </row>
    <row r="271">
      <c r="D271" s="62"/>
      <c r="E271" s="62"/>
    </row>
    <row r="272">
      <c r="D272" s="62"/>
      <c r="E272" s="62"/>
    </row>
    <row r="273">
      <c r="D273" s="62"/>
      <c r="E273" s="62"/>
    </row>
    <row r="274">
      <c r="D274" s="62"/>
      <c r="E274" s="62"/>
    </row>
    <row r="275">
      <c r="D275" s="62"/>
      <c r="E275" s="62"/>
    </row>
    <row r="276">
      <c r="D276" s="62"/>
      <c r="E276" s="62"/>
    </row>
    <row r="277">
      <c r="D277" s="62"/>
      <c r="E277" s="62"/>
    </row>
    <row r="278">
      <c r="D278" s="62"/>
      <c r="E278" s="62"/>
    </row>
    <row r="279">
      <c r="D279" s="62"/>
      <c r="E279" s="62"/>
    </row>
    <row r="280">
      <c r="D280" s="62"/>
      <c r="E280" s="62"/>
    </row>
    <row r="281">
      <c r="D281" s="62"/>
      <c r="E281" s="62"/>
    </row>
    <row r="282">
      <c r="D282" s="62"/>
      <c r="E282" s="62"/>
    </row>
    <row r="283">
      <c r="D283" s="62"/>
      <c r="E283" s="62"/>
    </row>
    <row r="284">
      <c r="D284" s="62"/>
      <c r="E284" s="62"/>
    </row>
    <row r="285">
      <c r="D285" s="62"/>
      <c r="E285" s="62"/>
    </row>
    <row r="286">
      <c r="D286" s="62"/>
      <c r="E286" s="62"/>
    </row>
    <row r="287">
      <c r="D287" s="62"/>
      <c r="E287" s="62"/>
    </row>
    <row r="288">
      <c r="D288" s="62"/>
      <c r="E288" s="62"/>
    </row>
    <row r="289">
      <c r="D289" s="62"/>
      <c r="E289" s="62"/>
    </row>
    <row r="290">
      <c r="D290" s="62"/>
      <c r="E290" s="62"/>
    </row>
    <row r="291">
      <c r="D291" s="62"/>
      <c r="E291" s="62"/>
    </row>
    <row r="292">
      <c r="D292" s="62"/>
      <c r="E292" s="62"/>
    </row>
    <row r="293">
      <c r="D293" s="62"/>
      <c r="E293" s="62"/>
    </row>
    <row r="294">
      <c r="D294" s="62"/>
      <c r="E294" s="62"/>
    </row>
    <row r="295">
      <c r="D295" s="62"/>
      <c r="E295" s="62"/>
    </row>
    <row r="296">
      <c r="D296" s="62"/>
      <c r="E296" s="62"/>
    </row>
    <row r="297">
      <c r="D297" s="62"/>
      <c r="E297" s="62"/>
    </row>
    <row r="298">
      <c r="D298" s="62"/>
      <c r="E298" s="62"/>
    </row>
    <row r="299">
      <c r="D299" s="62"/>
      <c r="E299" s="62"/>
    </row>
    <row r="300">
      <c r="D300" s="62"/>
      <c r="E300" s="62"/>
    </row>
    <row r="301">
      <c r="D301" s="62"/>
      <c r="E301" s="62"/>
    </row>
    <row r="302">
      <c r="D302" s="62"/>
      <c r="E302" s="62"/>
    </row>
    <row r="303">
      <c r="D303" s="62"/>
      <c r="E303" s="62"/>
    </row>
    <row r="304">
      <c r="D304" s="62"/>
      <c r="E304" s="62"/>
    </row>
    <row r="305">
      <c r="D305" s="62"/>
      <c r="E305" s="62"/>
    </row>
    <row r="306">
      <c r="D306" s="62"/>
      <c r="E306" s="62"/>
    </row>
    <row r="307">
      <c r="D307" s="62"/>
      <c r="E307" s="62"/>
    </row>
    <row r="308">
      <c r="D308" s="62"/>
      <c r="E308" s="62"/>
    </row>
    <row r="309">
      <c r="D309" s="62"/>
      <c r="E309" s="62"/>
    </row>
    <row r="310">
      <c r="D310" s="62"/>
      <c r="E310" s="62"/>
    </row>
    <row r="311">
      <c r="D311" s="62"/>
      <c r="E311" s="62"/>
    </row>
    <row r="312">
      <c r="D312" s="62"/>
      <c r="E312" s="62"/>
    </row>
    <row r="313">
      <c r="D313" s="62"/>
      <c r="E313" s="62"/>
    </row>
    <row r="314">
      <c r="D314" s="62"/>
      <c r="E314" s="62"/>
    </row>
    <row r="315">
      <c r="D315" s="62"/>
      <c r="E315" s="62"/>
    </row>
    <row r="316">
      <c r="D316" s="62"/>
      <c r="E316" s="62"/>
    </row>
    <row r="317">
      <c r="D317" s="62"/>
      <c r="E317" s="62"/>
    </row>
    <row r="318">
      <c r="D318" s="62"/>
      <c r="E318" s="62"/>
    </row>
    <row r="319">
      <c r="D319" s="62"/>
      <c r="E319" s="62"/>
    </row>
    <row r="320">
      <c r="D320" s="62"/>
      <c r="E320" s="62"/>
    </row>
    <row r="321">
      <c r="D321" s="62"/>
      <c r="E321" s="62"/>
    </row>
    <row r="322">
      <c r="D322" s="62"/>
      <c r="E322" s="62"/>
    </row>
    <row r="323">
      <c r="D323" s="62"/>
      <c r="E323" s="62"/>
    </row>
    <row r="324">
      <c r="D324" s="62"/>
      <c r="E324" s="62"/>
    </row>
    <row r="325">
      <c r="D325" s="62"/>
      <c r="E325" s="62"/>
    </row>
    <row r="326">
      <c r="D326" s="62"/>
      <c r="E326" s="62"/>
    </row>
    <row r="327">
      <c r="D327" s="62"/>
      <c r="E327" s="62"/>
    </row>
    <row r="328">
      <c r="D328" s="62"/>
      <c r="E328" s="62"/>
    </row>
    <row r="329">
      <c r="D329" s="62"/>
      <c r="E329" s="62"/>
    </row>
    <row r="330">
      <c r="D330" s="62"/>
      <c r="E330" s="62"/>
    </row>
    <row r="331">
      <c r="D331" s="62"/>
      <c r="E331" s="62"/>
    </row>
    <row r="332">
      <c r="D332" s="62"/>
      <c r="E332" s="62"/>
    </row>
    <row r="333">
      <c r="D333" s="62"/>
      <c r="E333" s="62"/>
    </row>
    <row r="334">
      <c r="D334" s="62"/>
      <c r="E334" s="62"/>
    </row>
    <row r="335">
      <c r="D335" s="62"/>
      <c r="E335" s="62"/>
    </row>
    <row r="336">
      <c r="D336" s="62"/>
      <c r="E336" s="62"/>
    </row>
    <row r="337">
      <c r="D337" s="62"/>
      <c r="E337" s="62"/>
    </row>
    <row r="338">
      <c r="D338" s="62"/>
      <c r="E338" s="62"/>
    </row>
    <row r="339">
      <c r="D339" s="62"/>
      <c r="E339" s="62"/>
    </row>
    <row r="340">
      <c r="D340" s="62"/>
      <c r="E340" s="62"/>
    </row>
    <row r="341">
      <c r="D341" s="62"/>
      <c r="E341" s="62"/>
    </row>
    <row r="342">
      <c r="D342" s="62"/>
      <c r="E342" s="62"/>
    </row>
    <row r="343">
      <c r="D343" s="62"/>
      <c r="E343" s="62"/>
    </row>
    <row r="344">
      <c r="D344" s="62"/>
      <c r="E344" s="62"/>
    </row>
    <row r="345">
      <c r="D345" s="62"/>
      <c r="E345" s="62"/>
    </row>
    <row r="346">
      <c r="D346" s="62"/>
      <c r="E346" s="62"/>
    </row>
    <row r="347">
      <c r="D347" s="62"/>
      <c r="E347" s="62"/>
    </row>
    <row r="348">
      <c r="D348" s="62"/>
      <c r="E348" s="62"/>
    </row>
    <row r="349">
      <c r="D349" s="62"/>
      <c r="E349" s="62"/>
    </row>
    <row r="350">
      <c r="D350" s="62"/>
      <c r="E350" s="62"/>
    </row>
    <row r="351">
      <c r="D351" s="62"/>
      <c r="E351" s="62"/>
    </row>
    <row r="352">
      <c r="D352" s="62"/>
      <c r="E352" s="62"/>
    </row>
    <row r="353">
      <c r="D353" s="62"/>
      <c r="E353" s="62"/>
    </row>
    <row r="354">
      <c r="D354" s="62"/>
      <c r="E354" s="62"/>
    </row>
    <row r="355">
      <c r="D355" s="62"/>
      <c r="E355" s="62"/>
    </row>
    <row r="356">
      <c r="D356" s="62"/>
      <c r="E356" s="62"/>
    </row>
    <row r="357">
      <c r="D357" s="62"/>
      <c r="E357" s="62"/>
    </row>
    <row r="358">
      <c r="D358" s="62"/>
      <c r="E358" s="62"/>
    </row>
    <row r="359">
      <c r="D359" s="62"/>
      <c r="E359" s="62"/>
    </row>
    <row r="360">
      <c r="D360" s="62"/>
      <c r="E360" s="62"/>
    </row>
    <row r="361">
      <c r="D361" s="62"/>
      <c r="E361" s="62"/>
    </row>
    <row r="362">
      <c r="D362" s="62"/>
      <c r="E362" s="62"/>
    </row>
    <row r="363">
      <c r="D363" s="62"/>
      <c r="E363" s="62"/>
    </row>
    <row r="364">
      <c r="D364" s="62"/>
      <c r="E364" s="62"/>
    </row>
    <row r="365">
      <c r="D365" s="62"/>
      <c r="E365" s="62"/>
    </row>
    <row r="366">
      <c r="D366" s="62"/>
      <c r="E366" s="62"/>
    </row>
    <row r="367">
      <c r="D367" s="62"/>
      <c r="E367" s="62"/>
    </row>
    <row r="368">
      <c r="D368" s="62"/>
      <c r="E368" s="62"/>
    </row>
    <row r="369">
      <c r="D369" s="62"/>
      <c r="E369" s="62"/>
    </row>
    <row r="370">
      <c r="D370" s="62"/>
      <c r="E370" s="62"/>
    </row>
    <row r="371">
      <c r="D371" s="62"/>
      <c r="E371" s="62"/>
    </row>
    <row r="372">
      <c r="D372" s="62"/>
      <c r="E372" s="62"/>
    </row>
    <row r="373">
      <c r="D373" s="62"/>
      <c r="E373" s="62"/>
    </row>
    <row r="374">
      <c r="D374" s="62"/>
      <c r="E374" s="62"/>
    </row>
    <row r="375">
      <c r="D375" s="62"/>
      <c r="E375" s="62"/>
    </row>
    <row r="376">
      <c r="D376" s="62"/>
      <c r="E376" s="62"/>
    </row>
    <row r="377">
      <c r="D377" s="62"/>
      <c r="E377" s="62"/>
    </row>
    <row r="378">
      <c r="D378" s="62"/>
      <c r="E378" s="62"/>
    </row>
    <row r="379">
      <c r="D379" s="62"/>
      <c r="E379" s="62"/>
    </row>
    <row r="380">
      <c r="D380" s="62"/>
      <c r="E380" s="62"/>
    </row>
    <row r="381">
      <c r="D381" s="62"/>
      <c r="E381" s="62"/>
    </row>
    <row r="382">
      <c r="D382" s="62"/>
      <c r="E382" s="62"/>
    </row>
    <row r="383">
      <c r="D383" s="62"/>
      <c r="E383" s="62"/>
    </row>
    <row r="384">
      <c r="D384" s="62"/>
      <c r="E384" s="62"/>
    </row>
    <row r="385">
      <c r="D385" s="62"/>
      <c r="E385" s="62"/>
    </row>
    <row r="386">
      <c r="D386" s="62"/>
      <c r="E386" s="62"/>
    </row>
    <row r="387">
      <c r="D387" s="62"/>
      <c r="E387" s="62"/>
    </row>
    <row r="388">
      <c r="D388" s="62"/>
      <c r="E388" s="62"/>
    </row>
    <row r="389">
      <c r="D389" s="62"/>
      <c r="E389" s="62"/>
    </row>
    <row r="390">
      <c r="D390" s="62"/>
      <c r="E390" s="62"/>
    </row>
    <row r="391">
      <c r="D391" s="62"/>
      <c r="E391" s="62"/>
    </row>
    <row r="392">
      <c r="D392" s="62"/>
      <c r="E392" s="62"/>
    </row>
    <row r="393">
      <c r="D393" s="62"/>
      <c r="E393" s="62"/>
    </row>
    <row r="394">
      <c r="D394" s="62"/>
      <c r="E394" s="62"/>
    </row>
    <row r="395">
      <c r="D395" s="62"/>
      <c r="E395" s="62"/>
    </row>
    <row r="396">
      <c r="D396" s="62"/>
      <c r="E396" s="62"/>
    </row>
    <row r="397">
      <c r="D397" s="62"/>
      <c r="E397" s="62"/>
    </row>
    <row r="398">
      <c r="D398" s="62"/>
      <c r="E398" s="62"/>
    </row>
    <row r="399">
      <c r="D399" s="62"/>
      <c r="E399" s="62"/>
    </row>
    <row r="400">
      <c r="D400" s="62"/>
      <c r="E400" s="62"/>
    </row>
    <row r="401">
      <c r="D401" s="62"/>
      <c r="E401" s="62"/>
    </row>
    <row r="402">
      <c r="D402" s="62"/>
      <c r="E402" s="62"/>
    </row>
    <row r="403">
      <c r="D403" s="62"/>
      <c r="E403" s="62"/>
    </row>
    <row r="404">
      <c r="D404" s="62"/>
      <c r="E404" s="62"/>
    </row>
    <row r="405">
      <c r="D405" s="62"/>
      <c r="E405" s="62"/>
    </row>
    <row r="406">
      <c r="D406" s="62"/>
      <c r="E406" s="62"/>
    </row>
    <row r="407">
      <c r="D407" s="62"/>
      <c r="E407" s="62"/>
    </row>
    <row r="408">
      <c r="D408" s="62"/>
      <c r="E408" s="62"/>
    </row>
    <row r="409">
      <c r="D409" s="62"/>
      <c r="E409" s="62"/>
    </row>
    <row r="410">
      <c r="D410" s="62"/>
      <c r="E410" s="62"/>
    </row>
    <row r="411">
      <c r="D411" s="62"/>
      <c r="E411" s="62"/>
    </row>
    <row r="412">
      <c r="D412" s="62"/>
      <c r="E412" s="62"/>
    </row>
    <row r="413">
      <c r="D413" s="62"/>
      <c r="E413" s="62"/>
    </row>
    <row r="414">
      <c r="D414" s="62"/>
      <c r="E414" s="62"/>
    </row>
    <row r="415">
      <c r="D415" s="62"/>
      <c r="E415" s="62"/>
    </row>
    <row r="416">
      <c r="D416" s="62"/>
      <c r="E416" s="62"/>
    </row>
    <row r="417">
      <c r="D417" s="62"/>
      <c r="E417" s="62"/>
    </row>
    <row r="418">
      <c r="D418" s="62"/>
      <c r="E418" s="62"/>
    </row>
    <row r="419">
      <c r="D419" s="62"/>
      <c r="E419" s="62"/>
    </row>
    <row r="420">
      <c r="D420" s="62"/>
      <c r="E420" s="62"/>
    </row>
    <row r="421">
      <c r="D421" s="62"/>
      <c r="E421" s="62"/>
    </row>
    <row r="422">
      <c r="D422" s="62"/>
      <c r="E422" s="62"/>
    </row>
    <row r="423">
      <c r="D423" s="62"/>
      <c r="E423" s="62"/>
    </row>
    <row r="424">
      <c r="D424" s="62"/>
      <c r="E424" s="62"/>
    </row>
    <row r="425">
      <c r="D425" s="62"/>
      <c r="E425" s="62"/>
    </row>
    <row r="426">
      <c r="D426" s="62"/>
      <c r="E426" s="62"/>
    </row>
    <row r="427">
      <c r="D427" s="62"/>
      <c r="E427" s="62"/>
    </row>
    <row r="428">
      <c r="D428" s="62"/>
      <c r="E428" s="62"/>
    </row>
    <row r="429">
      <c r="D429" s="62"/>
      <c r="E429" s="62"/>
    </row>
    <row r="430">
      <c r="D430" s="62"/>
      <c r="E430" s="62"/>
    </row>
    <row r="431">
      <c r="D431" s="62"/>
      <c r="E431" s="62"/>
    </row>
    <row r="432">
      <c r="D432" s="62"/>
      <c r="E432" s="62"/>
    </row>
    <row r="433">
      <c r="D433" s="62"/>
      <c r="E433" s="62"/>
    </row>
    <row r="434">
      <c r="D434" s="62"/>
      <c r="E434" s="62"/>
    </row>
    <row r="435">
      <c r="D435" s="62"/>
      <c r="E435" s="62"/>
    </row>
    <row r="436">
      <c r="D436" s="62"/>
      <c r="E436" s="62"/>
    </row>
    <row r="437">
      <c r="D437" s="62"/>
      <c r="E437" s="62"/>
    </row>
    <row r="438">
      <c r="D438" s="62"/>
      <c r="E438" s="62"/>
    </row>
    <row r="439">
      <c r="D439" s="62"/>
      <c r="E439" s="62"/>
    </row>
    <row r="440">
      <c r="D440" s="62"/>
      <c r="E440" s="62"/>
    </row>
    <row r="441">
      <c r="D441" s="62"/>
      <c r="E441" s="62"/>
    </row>
    <row r="442">
      <c r="D442" s="62"/>
      <c r="E442" s="62"/>
    </row>
    <row r="443">
      <c r="D443" s="62"/>
      <c r="E443" s="62"/>
    </row>
    <row r="444">
      <c r="D444" s="62"/>
      <c r="E444" s="62"/>
    </row>
    <row r="445">
      <c r="D445" s="62"/>
      <c r="E445" s="62"/>
    </row>
    <row r="446">
      <c r="D446" s="62"/>
      <c r="E446" s="62"/>
    </row>
    <row r="447">
      <c r="D447" s="62"/>
      <c r="E447" s="62"/>
    </row>
    <row r="448">
      <c r="D448" s="62"/>
      <c r="E448" s="62"/>
    </row>
    <row r="449">
      <c r="D449" s="62"/>
      <c r="E449" s="62"/>
    </row>
    <row r="450">
      <c r="D450" s="62"/>
      <c r="E450" s="62"/>
    </row>
    <row r="451">
      <c r="D451" s="62"/>
      <c r="E451" s="62"/>
    </row>
    <row r="452">
      <c r="D452" s="62"/>
      <c r="E452" s="62"/>
    </row>
    <row r="453">
      <c r="D453" s="62"/>
      <c r="E453" s="62"/>
    </row>
    <row r="454">
      <c r="D454" s="62"/>
      <c r="E454" s="62"/>
    </row>
    <row r="455">
      <c r="D455" s="62"/>
      <c r="E455" s="62"/>
    </row>
    <row r="456">
      <c r="D456" s="62"/>
      <c r="E456" s="62"/>
    </row>
    <row r="457">
      <c r="D457" s="62"/>
      <c r="E457" s="62"/>
    </row>
    <row r="458">
      <c r="D458" s="62"/>
      <c r="E458" s="62"/>
    </row>
    <row r="459">
      <c r="D459" s="62"/>
      <c r="E459" s="62"/>
    </row>
    <row r="460">
      <c r="D460" s="62"/>
      <c r="E460" s="62"/>
    </row>
    <row r="461">
      <c r="D461" s="62"/>
      <c r="E461" s="62"/>
    </row>
    <row r="462">
      <c r="D462" s="62"/>
      <c r="E462" s="62"/>
    </row>
    <row r="463">
      <c r="D463" s="62"/>
      <c r="E463" s="62"/>
    </row>
    <row r="464">
      <c r="D464" s="62"/>
      <c r="E464" s="62"/>
    </row>
    <row r="465">
      <c r="D465" s="62"/>
      <c r="E465" s="62"/>
    </row>
    <row r="466">
      <c r="D466" s="62"/>
      <c r="E466" s="62"/>
    </row>
    <row r="467">
      <c r="D467" s="62"/>
      <c r="E467" s="62"/>
    </row>
    <row r="468">
      <c r="D468" s="62"/>
      <c r="E468" s="62"/>
    </row>
    <row r="469">
      <c r="D469" s="62"/>
      <c r="E469" s="62"/>
    </row>
    <row r="470">
      <c r="D470" s="62"/>
      <c r="E470" s="62"/>
    </row>
    <row r="471">
      <c r="D471" s="62"/>
      <c r="E471" s="62"/>
    </row>
    <row r="472">
      <c r="D472" s="62"/>
      <c r="E472" s="62"/>
    </row>
    <row r="473">
      <c r="D473" s="62"/>
      <c r="E473" s="62"/>
    </row>
    <row r="474">
      <c r="D474" s="62"/>
      <c r="E474" s="62"/>
    </row>
    <row r="475">
      <c r="D475" s="62"/>
      <c r="E475" s="62"/>
    </row>
    <row r="476">
      <c r="D476" s="62"/>
      <c r="E476" s="62"/>
    </row>
    <row r="477">
      <c r="D477" s="62"/>
      <c r="E477" s="62"/>
    </row>
    <row r="478">
      <c r="D478" s="62"/>
      <c r="E478" s="62"/>
    </row>
    <row r="479">
      <c r="D479" s="62"/>
      <c r="E479" s="62"/>
    </row>
    <row r="480">
      <c r="D480" s="62"/>
      <c r="E480" s="62"/>
    </row>
    <row r="481">
      <c r="D481" s="62"/>
      <c r="E481" s="62"/>
    </row>
    <row r="482">
      <c r="D482" s="62"/>
      <c r="E482" s="62"/>
    </row>
    <row r="483">
      <c r="D483" s="62"/>
      <c r="E483" s="62"/>
    </row>
    <row r="484">
      <c r="D484" s="62"/>
      <c r="E484" s="62"/>
    </row>
    <row r="485">
      <c r="D485" s="62"/>
      <c r="E485" s="62"/>
    </row>
    <row r="486">
      <c r="D486" s="62"/>
      <c r="E486" s="62"/>
    </row>
    <row r="487">
      <c r="D487" s="62"/>
      <c r="E487" s="62"/>
    </row>
    <row r="488">
      <c r="D488" s="62"/>
      <c r="E488" s="62"/>
    </row>
    <row r="489">
      <c r="D489" s="62"/>
      <c r="E489" s="62"/>
    </row>
    <row r="490">
      <c r="D490" s="62"/>
      <c r="E490" s="62"/>
    </row>
    <row r="491">
      <c r="D491" s="62"/>
      <c r="E491" s="62"/>
    </row>
    <row r="492">
      <c r="D492" s="62"/>
      <c r="E492" s="62"/>
    </row>
    <row r="493">
      <c r="D493" s="62"/>
      <c r="E493" s="62"/>
    </row>
    <row r="494">
      <c r="D494" s="62"/>
      <c r="E494" s="62"/>
    </row>
    <row r="495">
      <c r="D495" s="62"/>
      <c r="E495" s="62"/>
    </row>
    <row r="496">
      <c r="D496" s="62"/>
      <c r="E496" s="62"/>
    </row>
    <row r="497">
      <c r="D497" s="62"/>
      <c r="E497" s="62"/>
    </row>
    <row r="498">
      <c r="D498" s="62"/>
      <c r="E498" s="62"/>
    </row>
    <row r="499">
      <c r="D499" s="62"/>
      <c r="E499" s="62"/>
    </row>
    <row r="500">
      <c r="D500" s="62"/>
      <c r="E500" s="62"/>
    </row>
    <row r="501">
      <c r="D501" s="62"/>
      <c r="E501" s="62"/>
    </row>
    <row r="502">
      <c r="D502" s="62"/>
      <c r="E502" s="62"/>
    </row>
    <row r="503">
      <c r="D503" s="62"/>
      <c r="E503" s="62"/>
    </row>
    <row r="504">
      <c r="D504" s="62"/>
      <c r="E504" s="62"/>
    </row>
    <row r="505">
      <c r="D505" s="62"/>
      <c r="E505" s="62"/>
    </row>
    <row r="506">
      <c r="D506" s="62"/>
      <c r="E506" s="62"/>
    </row>
    <row r="507">
      <c r="D507" s="62"/>
      <c r="E507" s="62"/>
    </row>
    <row r="508">
      <c r="D508" s="62"/>
      <c r="E508" s="62"/>
    </row>
    <row r="509">
      <c r="D509" s="62"/>
      <c r="E509" s="62"/>
    </row>
    <row r="510">
      <c r="D510" s="62"/>
      <c r="E510" s="62"/>
    </row>
    <row r="511">
      <c r="D511" s="62"/>
      <c r="E511" s="62"/>
    </row>
    <row r="512">
      <c r="D512" s="62"/>
      <c r="E512" s="62"/>
    </row>
    <row r="513">
      <c r="D513" s="62"/>
      <c r="E513" s="62"/>
    </row>
    <row r="514">
      <c r="D514" s="62"/>
      <c r="E514" s="62"/>
    </row>
    <row r="515">
      <c r="D515" s="62"/>
      <c r="E515" s="62"/>
    </row>
    <row r="516">
      <c r="D516" s="62"/>
      <c r="E516" s="62"/>
    </row>
    <row r="517">
      <c r="D517" s="62"/>
      <c r="E517" s="62"/>
    </row>
    <row r="518">
      <c r="D518" s="62"/>
      <c r="E518" s="62"/>
    </row>
    <row r="519">
      <c r="D519" s="62"/>
      <c r="E519" s="62"/>
    </row>
    <row r="520">
      <c r="D520" s="62"/>
      <c r="E520" s="62"/>
    </row>
    <row r="521">
      <c r="D521" s="62"/>
      <c r="E521" s="62"/>
    </row>
    <row r="522">
      <c r="D522" s="62"/>
      <c r="E522" s="62"/>
    </row>
    <row r="523">
      <c r="D523" s="62"/>
      <c r="E523" s="62"/>
    </row>
    <row r="524">
      <c r="D524" s="62"/>
      <c r="E524" s="62"/>
    </row>
    <row r="525">
      <c r="D525" s="62"/>
      <c r="E525" s="62"/>
    </row>
    <row r="526">
      <c r="D526" s="62"/>
      <c r="E526" s="62"/>
    </row>
    <row r="527">
      <c r="D527" s="62"/>
      <c r="E527" s="62"/>
    </row>
    <row r="528">
      <c r="D528" s="62"/>
      <c r="E528" s="62"/>
    </row>
    <row r="529">
      <c r="D529" s="62"/>
      <c r="E529" s="62"/>
    </row>
    <row r="530">
      <c r="D530" s="62"/>
      <c r="E530" s="62"/>
    </row>
    <row r="531">
      <c r="D531" s="62"/>
      <c r="E531" s="62"/>
    </row>
    <row r="532">
      <c r="D532" s="62"/>
      <c r="E532" s="62"/>
    </row>
    <row r="533">
      <c r="D533" s="62"/>
      <c r="E533" s="62"/>
    </row>
    <row r="534">
      <c r="D534" s="62"/>
      <c r="E534" s="62"/>
    </row>
    <row r="535">
      <c r="D535" s="62"/>
      <c r="E535" s="62"/>
    </row>
    <row r="536">
      <c r="D536" s="62"/>
      <c r="E536" s="62"/>
    </row>
    <row r="537">
      <c r="D537" s="62"/>
      <c r="E537" s="62"/>
    </row>
    <row r="538">
      <c r="D538" s="62"/>
      <c r="E538" s="62"/>
    </row>
    <row r="539">
      <c r="D539" s="62"/>
      <c r="E539" s="62"/>
    </row>
    <row r="540">
      <c r="D540" s="62"/>
      <c r="E540" s="62"/>
    </row>
    <row r="541">
      <c r="D541" s="62"/>
      <c r="E541" s="62"/>
    </row>
    <row r="542">
      <c r="D542" s="62"/>
      <c r="E542" s="62"/>
    </row>
    <row r="543">
      <c r="D543" s="62"/>
      <c r="E543" s="62"/>
    </row>
    <row r="544">
      <c r="D544" s="62"/>
      <c r="E544" s="62"/>
    </row>
    <row r="545">
      <c r="D545" s="62"/>
      <c r="E545" s="62"/>
    </row>
    <row r="546">
      <c r="D546" s="62"/>
      <c r="E546" s="62"/>
    </row>
    <row r="547">
      <c r="D547" s="62"/>
      <c r="E547" s="62"/>
    </row>
    <row r="548">
      <c r="D548" s="62"/>
      <c r="E548" s="62"/>
    </row>
    <row r="549">
      <c r="D549" s="62"/>
      <c r="E549" s="62"/>
    </row>
    <row r="550">
      <c r="D550" s="62"/>
      <c r="E550" s="62"/>
    </row>
    <row r="551">
      <c r="D551" s="62"/>
      <c r="E551" s="62"/>
    </row>
    <row r="552">
      <c r="D552" s="62"/>
      <c r="E552" s="62"/>
    </row>
    <row r="553">
      <c r="D553" s="62"/>
      <c r="E553" s="62"/>
    </row>
    <row r="554">
      <c r="D554" s="62"/>
      <c r="E554" s="62"/>
    </row>
    <row r="555">
      <c r="D555" s="62"/>
      <c r="E555" s="62"/>
    </row>
    <row r="556">
      <c r="D556" s="62"/>
      <c r="E556" s="62"/>
    </row>
    <row r="557">
      <c r="D557" s="62"/>
      <c r="E557" s="62"/>
    </row>
    <row r="558">
      <c r="D558" s="62"/>
      <c r="E558" s="62"/>
    </row>
    <row r="559">
      <c r="D559" s="62"/>
      <c r="E559" s="62"/>
    </row>
    <row r="560">
      <c r="D560" s="62"/>
      <c r="E560" s="62"/>
    </row>
    <row r="561">
      <c r="D561" s="62"/>
      <c r="E561" s="62"/>
    </row>
    <row r="562">
      <c r="D562" s="62"/>
      <c r="E562" s="62"/>
    </row>
    <row r="563">
      <c r="D563" s="62"/>
      <c r="E563" s="62"/>
    </row>
    <row r="564">
      <c r="D564" s="62"/>
      <c r="E564" s="62"/>
    </row>
    <row r="565">
      <c r="D565" s="62"/>
      <c r="E565" s="62"/>
    </row>
    <row r="566">
      <c r="D566" s="62"/>
      <c r="E566" s="62"/>
    </row>
    <row r="567">
      <c r="D567" s="62"/>
      <c r="E567" s="62"/>
    </row>
    <row r="568">
      <c r="D568" s="62"/>
      <c r="E568" s="62"/>
    </row>
    <row r="569">
      <c r="D569" s="62"/>
      <c r="E569" s="62"/>
    </row>
    <row r="570">
      <c r="D570" s="62"/>
      <c r="E570" s="62"/>
    </row>
    <row r="571">
      <c r="D571" s="62"/>
      <c r="E571" s="62"/>
    </row>
    <row r="572">
      <c r="D572" s="62"/>
      <c r="E572" s="62"/>
    </row>
    <row r="573">
      <c r="D573" s="62"/>
      <c r="E573" s="62"/>
    </row>
    <row r="574">
      <c r="D574" s="62"/>
      <c r="E574" s="62"/>
    </row>
    <row r="575">
      <c r="D575" s="62"/>
      <c r="E575" s="62"/>
    </row>
    <row r="576">
      <c r="D576" s="62"/>
      <c r="E576" s="62"/>
    </row>
    <row r="577">
      <c r="D577" s="62"/>
      <c r="E577" s="62"/>
    </row>
    <row r="578">
      <c r="D578" s="62"/>
      <c r="E578" s="62"/>
    </row>
    <row r="579">
      <c r="D579" s="62"/>
      <c r="E579" s="62"/>
    </row>
    <row r="580">
      <c r="D580" s="62"/>
      <c r="E580" s="62"/>
    </row>
    <row r="581">
      <c r="D581" s="62"/>
      <c r="E581" s="62"/>
    </row>
    <row r="582">
      <c r="D582" s="62"/>
      <c r="E582" s="62"/>
    </row>
    <row r="583">
      <c r="D583" s="62"/>
      <c r="E583" s="62"/>
    </row>
    <row r="584">
      <c r="D584" s="62"/>
      <c r="E584" s="62"/>
    </row>
    <row r="585">
      <c r="D585" s="62"/>
      <c r="E585" s="62"/>
    </row>
    <row r="586">
      <c r="D586" s="62"/>
      <c r="E586" s="62"/>
    </row>
    <row r="587">
      <c r="D587" s="62"/>
      <c r="E587" s="62"/>
    </row>
    <row r="588">
      <c r="D588" s="62"/>
      <c r="E588" s="62"/>
    </row>
    <row r="589">
      <c r="D589" s="62"/>
      <c r="E589" s="62"/>
    </row>
    <row r="590">
      <c r="D590" s="62"/>
      <c r="E590" s="62"/>
    </row>
    <row r="591">
      <c r="D591" s="62"/>
      <c r="E591" s="62"/>
    </row>
    <row r="592">
      <c r="D592" s="62"/>
      <c r="E592" s="62"/>
    </row>
    <row r="593">
      <c r="D593" s="62"/>
      <c r="E593" s="62"/>
    </row>
    <row r="594">
      <c r="D594" s="62"/>
      <c r="E594" s="62"/>
    </row>
    <row r="595">
      <c r="D595" s="62"/>
      <c r="E595" s="62"/>
    </row>
    <row r="596">
      <c r="D596" s="62"/>
      <c r="E596" s="62"/>
    </row>
    <row r="597">
      <c r="D597" s="62"/>
      <c r="E597" s="62"/>
    </row>
    <row r="598">
      <c r="D598" s="62"/>
      <c r="E598" s="62"/>
    </row>
    <row r="599">
      <c r="D599" s="62"/>
      <c r="E599" s="62"/>
    </row>
    <row r="600">
      <c r="D600" s="62"/>
      <c r="E600" s="62"/>
    </row>
    <row r="601">
      <c r="D601" s="62"/>
      <c r="E601" s="62"/>
    </row>
    <row r="602">
      <c r="D602" s="62"/>
      <c r="E602" s="62"/>
    </row>
    <row r="603">
      <c r="D603" s="62"/>
      <c r="E603" s="62"/>
    </row>
    <row r="604">
      <c r="D604" s="62"/>
      <c r="E604" s="62"/>
    </row>
    <row r="605">
      <c r="D605" s="62"/>
      <c r="E605" s="62"/>
    </row>
    <row r="606">
      <c r="D606" s="62"/>
      <c r="E606" s="62"/>
    </row>
    <row r="607">
      <c r="D607" s="62"/>
      <c r="E607" s="62"/>
    </row>
    <row r="608">
      <c r="D608" s="62"/>
      <c r="E608" s="62"/>
    </row>
    <row r="609">
      <c r="D609" s="62"/>
      <c r="E609" s="62"/>
    </row>
    <row r="610">
      <c r="D610" s="62"/>
      <c r="E610" s="62"/>
    </row>
    <row r="611">
      <c r="D611" s="62"/>
      <c r="E611" s="62"/>
    </row>
    <row r="612">
      <c r="D612" s="62"/>
      <c r="E612" s="62"/>
    </row>
    <row r="613">
      <c r="D613" s="62"/>
      <c r="E613" s="62"/>
    </row>
    <row r="614">
      <c r="D614" s="62"/>
      <c r="E614" s="62"/>
    </row>
    <row r="615">
      <c r="D615" s="62"/>
      <c r="E615" s="62"/>
    </row>
    <row r="616">
      <c r="D616" s="62"/>
      <c r="E616" s="62"/>
    </row>
    <row r="617">
      <c r="D617" s="62"/>
      <c r="E617" s="62"/>
    </row>
    <row r="618">
      <c r="D618" s="62"/>
      <c r="E618" s="62"/>
    </row>
    <row r="619">
      <c r="D619" s="62"/>
      <c r="E619" s="62"/>
    </row>
    <row r="620">
      <c r="D620" s="62"/>
      <c r="E620" s="62"/>
    </row>
    <row r="621">
      <c r="D621" s="62"/>
      <c r="E621" s="62"/>
    </row>
    <row r="622">
      <c r="D622" s="62"/>
      <c r="E622" s="62"/>
    </row>
    <row r="623">
      <c r="D623" s="62"/>
      <c r="E623" s="62"/>
    </row>
    <row r="624">
      <c r="D624" s="62"/>
      <c r="E624" s="62"/>
    </row>
    <row r="625">
      <c r="D625" s="62"/>
      <c r="E625" s="62"/>
    </row>
    <row r="626">
      <c r="D626" s="62"/>
      <c r="E626" s="62"/>
    </row>
    <row r="627">
      <c r="D627" s="62"/>
      <c r="E627" s="62"/>
    </row>
    <row r="628">
      <c r="D628" s="62"/>
      <c r="E628" s="62"/>
    </row>
    <row r="629">
      <c r="D629" s="62"/>
      <c r="E629" s="62"/>
    </row>
    <row r="630">
      <c r="D630" s="62"/>
      <c r="E630" s="62"/>
    </row>
    <row r="631">
      <c r="D631" s="62"/>
      <c r="E631" s="62"/>
    </row>
    <row r="632">
      <c r="D632" s="62"/>
      <c r="E632" s="62"/>
    </row>
    <row r="633">
      <c r="D633" s="62"/>
      <c r="E633" s="62"/>
    </row>
    <row r="634">
      <c r="D634" s="62"/>
      <c r="E634" s="62"/>
    </row>
    <row r="635">
      <c r="D635" s="62"/>
      <c r="E635" s="62"/>
    </row>
    <row r="636">
      <c r="D636" s="62"/>
      <c r="E636" s="62"/>
    </row>
    <row r="637">
      <c r="D637" s="62"/>
      <c r="E637" s="62"/>
    </row>
    <row r="638">
      <c r="D638" s="62"/>
      <c r="E638" s="62"/>
    </row>
    <row r="639">
      <c r="D639" s="62"/>
      <c r="E639" s="62"/>
    </row>
    <row r="640">
      <c r="D640" s="62"/>
      <c r="E640" s="62"/>
    </row>
    <row r="641">
      <c r="D641" s="62"/>
      <c r="E641" s="62"/>
    </row>
    <row r="642">
      <c r="D642" s="62"/>
      <c r="E642" s="62"/>
    </row>
    <row r="643">
      <c r="D643" s="62"/>
      <c r="E643" s="62"/>
    </row>
    <row r="644">
      <c r="D644" s="62"/>
      <c r="E644" s="62"/>
    </row>
    <row r="645">
      <c r="D645" s="62"/>
      <c r="E645" s="62"/>
    </row>
    <row r="646">
      <c r="D646" s="62"/>
      <c r="E646" s="62"/>
    </row>
    <row r="647">
      <c r="D647" s="62"/>
      <c r="E647" s="62"/>
    </row>
    <row r="648">
      <c r="D648" s="62"/>
      <c r="E648" s="62"/>
    </row>
    <row r="649">
      <c r="D649" s="62"/>
      <c r="E649" s="62"/>
    </row>
    <row r="650">
      <c r="D650" s="62"/>
      <c r="E650" s="62"/>
    </row>
    <row r="651">
      <c r="D651" s="62"/>
      <c r="E651" s="62"/>
    </row>
    <row r="652">
      <c r="D652" s="62"/>
      <c r="E652" s="62"/>
    </row>
    <row r="653">
      <c r="D653" s="62"/>
      <c r="E653" s="62"/>
    </row>
    <row r="654">
      <c r="D654" s="62"/>
      <c r="E654" s="62"/>
    </row>
    <row r="655">
      <c r="D655" s="62"/>
      <c r="E655" s="62"/>
    </row>
    <row r="656">
      <c r="D656" s="62"/>
      <c r="E656" s="62"/>
    </row>
    <row r="657">
      <c r="D657" s="62"/>
      <c r="E657" s="62"/>
    </row>
    <row r="658">
      <c r="D658" s="62"/>
      <c r="E658" s="62"/>
    </row>
    <row r="659">
      <c r="D659" s="62"/>
      <c r="E659" s="62"/>
    </row>
    <row r="660">
      <c r="D660" s="62"/>
      <c r="E660" s="62"/>
    </row>
    <row r="661">
      <c r="D661" s="62"/>
      <c r="E661" s="62"/>
    </row>
    <row r="662">
      <c r="D662" s="62"/>
      <c r="E662" s="62"/>
    </row>
    <row r="663">
      <c r="D663" s="62"/>
      <c r="E663" s="62"/>
    </row>
    <row r="664">
      <c r="D664" s="62"/>
      <c r="E664" s="62"/>
    </row>
    <row r="665">
      <c r="D665" s="62"/>
      <c r="E665" s="62"/>
    </row>
    <row r="666">
      <c r="D666" s="62"/>
      <c r="E666" s="62"/>
    </row>
    <row r="667">
      <c r="D667" s="62"/>
      <c r="E667" s="62"/>
    </row>
    <row r="668">
      <c r="D668" s="62"/>
      <c r="E668" s="62"/>
    </row>
    <row r="669">
      <c r="D669" s="62"/>
      <c r="E669" s="62"/>
    </row>
    <row r="670">
      <c r="D670" s="62"/>
      <c r="E670" s="62"/>
    </row>
    <row r="671">
      <c r="D671" s="62"/>
      <c r="E671" s="62"/>
    </row>
    <row r="672">
      <c r="D672" s="62"/>
      <c r="E672" s="62"/>
    </row>
    <row r="673">
      <c r="D673" s="62"/>
      <c r="E673" s="62"/>
    </row>
    <row r="674">
      <c r="D674" s="62"/>
      <c r="E674" s="62"/>
    </row>
    <row r="675">
      <c r="D675" s="62"/>
      <c r="E675" s="62"/>
    </row>
    <row r="676">
      <c r="D676" s="62"/>
      <c r="E676" s="62"/>
    </row>
    <row r="677">
      <c r="D677" s="62"/>
      <c r="E677" s="62"/>
    </row>
    <row r="678">
      <c r="D678" s="62"/>
      <c r="E678" s="62"/>
    </row>
    <row r="679">
      <c r="D679" s="62"/>
      <c r="E679" s="62"/>
    </row>
    <row r="680">
      <c r="D680" s="62"/>
      <c r="E680" s="62"/>
    </row>
    <row r="681">
      <c r="D681" s="62"/>
      <c r="E681" s="62"/>
    </row>
    <row r="682">
      <c r="D682" s="62"/>
      <c r="E682" s="62"/>
    </row>
    <row r="683">
      <c r="D683" s="62"/>
      <c r="E683" s="62"/>
    </row>
    <row r="684">
      <c r="D684" s="62"/>
      <c r="E684" s="62"/>
    </row>
    <row r="685">
      <c r="D685" s="62"/>
      <c r="E685" s="62"/>
    </row>
    <row r="686">
      <c r="D686" s="62"/>
      <c r="E686" s="62"/>
    </row>
    <row r="687">
      <c r="D687" s="62"/>
      <c r="E687" s="62"/>
    </row>
    <row r="688">
      <c r="D688" s="62"/>
      <c r="E688" s="62"/>
    </row>
    <row r="689">
      <c r="D689" s="62"/>
      <c r="E689" s="62"/>
    </row>
    <row r="690">
      <c r="D690" s="62"/>
      <c r="E690" s="62"/>
    </row>
    <row r="691">
      <c r="D691" s="62"/>
      <c r="E691" s="62"/>
    </row>
    <row r="692">
      <c r="D692" s="62"/>
      <c r="E692" s="62"/>
    </row>
    <row r="693">
      <c r="D693" s="62"/>
      <c r="E693" s="62"/>
    </row>
    <row r="694">
      <c r="D694" s="62"/>
      <c r="E694" s="62"/>
    </row>
    <row r="695">
      <c r="D695" s="62"/>
      <c r="E695" s="62"/>
    </row>
    <row r="696">
      <c r="D696" s="62"/>
      <c r="E696" s="62"/>
    </row>
    <row r="697">
      <c r="D697" s="62"/>
      <c r="E697" s="62"/>
    </row>
    <row r="698">
      <c r="D698" s="62"/>
      <c r="E698" s="62"/>
    </row>
    <row r="699">
      <c r="D699" s="62"/>
      <c r="E699" s="62"/>
    </row>
    <row r="700">
      <c r="D700" s="62"/>
      <c r="E700" s="62"/>
    </row>
    <row r="701">
      <c r="D701" s="62"/>
      <c r="E701" s="62"/>
    </row>
    <row r="702">
      <c r="D702" s="62"/>
      <c r="E702" s="62"/>
    </row>
    <row r="703">
      <c r="D703" s="62"/>
      <c r="E703" s="62"/>
    </row>
    <row r="704">
      <c r="D704" s="62"/>
      <c r="E704" s="62"/>
    </row>
    <row r="705">
      <c r="D705" s="62"/>
      <c r="E705" s="62"/>
    </row>
    <row r="706">
      <c r="D706" s="62"/>
      <c r="E706" s="62"/>
    </row>
    <row r="707">
      <c r="D707" s="62"/>
      <c r="E707" s="62"/>
    </row>
    <row r="708">
      <c r="D708" s="62"/>
      <c r="E708" s="62"/>
    </row>
    <row r="709">
      <c r="D709" s="62"/>
      <c r="E709" s="62"/>
    </row>
    <row r="710">
      <c r="D710" s="62"/>
      <c r="E710" s="62"/>
    </row>
    <row r="711">
      <c r="D711" s="62"/>
      <c r="E711" s="62"/>
    </row>
    <row r="712">
      <c r="D712" s="62"/>
      <c r="E712" s="62"/>
    </row>
    <row r="713">
      <c r="D713" s="62"/>
      <c r="E713" s="62"/>
    </row>
    <row r="714">
      <c r="D714" s="62"/>
      <c r="E714" s="62"/>
    </row>
    <row r="715">
      <c r="D715" s="62"/>
      <c r="E715" s="62"/>
    </row>
    <row r="716">
      <c r="D716" s="62"/>
      <c r="E716" s="62"/>
    </row>
    <row r="717">
      <c r="D717" s="62"/>
      <c r="E717" s="62"/>
    </row>
    <row r="718">
      <c r="D718" s="62"/>
      <c r="E718" s="62"/>
    </row>
    <row r="719">
      <c r="D719" s="62"/>
      <c r="E719" s="62"/>
    </row>
    <row r="720">
      <c r="D720" s="62"/>
      <c r="E720" s="62"/>
    </row>
    <row r="721">
      <c r="D721" s="62"/>
      <c r="E721" s="62"/>
    </row>
    <row r="722">
      <c r="D722" s="62"/>
      <c r="E722" s="62"/>
    </row>
    <row r="723">
      <c r="D723" s="62"/>
      <c r="E723" s="62"/>
    </row>
    <row r="724">
      <c r="D724" s="62"/>
      <c r="E724" s="62"/>
    </row>
    <row r="725">
      <c r="D725" s="62"/>
      <c r="E725" s="62"/>
    </row>
    <row r="726">
      <c r="D726" s="62"/>
      <c r="E726" s="62"/>
    </row>
    <row r="727">
      <c r="D727" s="62"/>
      <c r="E727" s="62"/>
    </row>
    <row r="728">
      <c r="D728" s="62"/>
      <c r="E728" s="62"/>
    </row>
    <row r="729">
      <c r="D729" s="62"/>
      <c r="E729" s="62"/>
    </row>
    <row r="730">
      <c r="D730" s="62"/>
      <c r="E730" s="62"/>
    </row>
    <row r="731">
      <c r="D731" s="62"/>
      <c r="E731" s="62"/>
    </row>
    <row r="732">
      <c r="D732" s="62"/>
      <c r="E732" s="62"/>
    </row>
    <row r="733">
      <c r="D733" s="62"/>
      <c r="E733" s="62"/>
    </row>
    <row r="734">
      <c r="D734" s="62"/>
      <c r="E734" s="62"/>
    </row>
    <row r="735">
      <c r="D735" s="62"/>
      <c r="E735" s="62"/>
    </row>
    <row r="736">
      <c r="D736" s="62"/>
      <c r="E736" s="62"/>
    </row>
    <row r="737">
      <c r="D737" s="62"/>
      <c r="E737" s="62"/>
    </row>
    <row r="738">
      <c r="D738" s="62"/>
      <c r="E738" s="62"/>
    </row>
    <row r="739">
      <c r="D739" s="62"/>
      <c r="E739" s="62"/>
    </row>
    <row r="740">
      <c r="D740" s="62"/>
      <c r="E740" s="62"/>
    </row>
    <row r="741">
      <c r="D741" s="62"/>
      <c r="E741" s="62"/>
    </row>
    <row r="742">
      <c r="D742" s="62"/>
      <c r="E742" s="62"/>
    </row>
    <row r="743">
      <c r="D743" s="62"/>
      <c r="E743" s="62"/>
    </row>
    <row r="744">
      <c r="D744" s="62"/>
      <c r="E744" s="62"/>
    </row>
    <row r="745">
      <c r="D745" s="62"/>
      <c r="E745" s="62"/>
    </row>
    <row r="746">
      <c r="D746" s="62"/>
      <c r="E746" s="62"/>
    </row>
    <row r="747">
      <c r="D747" s="62"/>
      <c r="E747" s="62"/>
    </row>
    <row r="748">
      <c r="D748" s="62"/>
      <c r="E748" s="62"/>
    </row>
    <row r="749">
      <c r="D749" s="62"/>
      <c r="E749" s="62"/>
    </row>
    <row r="750">
      <c r="D750" s="62"/>
      <c r="E750" s="62"/>
    </row>
    <row r="751">
      <c r="D751" s="62"/>
      <c r="E751" s="62"/>
    </row>
    <row r="752">
      <c r="D752" s="62"/>
      <c r="E752" s="62"/>
    </row>
    <row r="753">
      <c r="D753" s="62"/>
      <c r="E753" s="62"/>
    </row>
    <row r="754">
      <c r="D754" s="62"/>
      <c r="E754" s="62"/>
    </row>
    <row r="755">
      <c r="D755" s="62"/>
      <c r="E755" s="62"/>
    </row>
    <row r="756">
      <c r="D756" s="62"/>
      <c r="E756" s="62"/>
    </row>
    <row r="757">
      <c r="D757" s="62"/>
      <c r="E757" s="62"/>
    </row>
    <row r="758">
      <c r="D758" s="62"/>
      <c r="E758" s="62"/>
    </row>
    <row r="759">
      <c r="D759" s="62"/>
      <c r="E759" s="62"/>
    </row>
    <row r="760">
      <c r="D760" s="62"/>
      <c r="E760" s="62"/>
    </row>
    <row r="761">
      <c r="D761" s="62"/>
      <c r="E761" s="62"/>
    </row>
    <row r="762">
      <c r="D762" s="62"/>
      <c r="E762" s="62"/>
    </row>
    <row r="763">
      <c r="D763" s="62"/>
      <c r="E763" s="62"/>
    </row>
    <row r="764">
      <c r="D764" s="62"/>
      <c r="E764" s="62"/>
    </row>
    <row r="765">
      <c r="D765" s="62"/>
      <c r="E765" s="62"/>
    </row>
    <row r="766">
      <c r="D766" s="62"/>
      <c r="E766" s="62"/>
    </row>
    <row r="767">
      <c r="D767" s="62"/>
      <c r="E767" s="62"/>
    </row>
    <row r="768">
      <c r="D768" s="62"/>
      <c r="E768" s="62"/>
    </row>
    <row r="769">
      <c r="D769" s="62"/>
      <c r="E769" s="62"/>
    </row>
    <row r="770">
      <c r="D770" s="62"/>
      <c r="E770" s="62"/>
    </row>
    <row r="771">
      <c r="D771" s="62"/>
      <c r="E771" s="62"/>
    </row>
    <row r="772">
      <c r="D772" s="62"/>
      <c r="E772" s="62"/>
    </row>
    <row r="773">
      <c r="D773" s="62"/>
      <c r="E773" s="62"/>
    </row>
    <row r="774">
      <c r="D774" s="62"/>
      <c r="E774" s="62"/>
    </row>
    <row r="775">
      <c r="D775" s="62"/>
      <c r="E775" s="62"/>
    </row>
    <row r="776">
      <c r="D776" s="62"/>
      <c r="E776" s="62"/>
    </row>
    <row r="777">
      <c r="D777" s="62"/>
      <c r="E777" s="62"/>
    </row>
    <row r="778">
      <c r="D778" s="62"/>
      <c r="E778" s="62"/>
    </row>
    <row r="779">
      <c r="D779" s="62"/>
      <c r="E779" s="62"/>
    </row>
    <row r="780">
      <c r="D780" s="62"/>
      <c r="E780" s="62"/>
    </row>
    <row r="781">
      <c r="D781" s="62"/>
      <c r="E781" s="62"/>
    </row>
    <row r="782">
      <c r="D782" s="62"/>
      <c r="E782" s="62"/>
    </row>
    <row r="783">
      <c r="D783" s="62"/>
      <c r="E783" s="62"/>
    </row>
    <row r="784">
      <c r="D784" s="62"/>
      <c r="E784" s="62"/>
    </row>
    <row r="785">
      <c r="D785" s="62"/>
      <c r="E785" s="62"/>
    </row>
    <row r="786">
      <c r="D786" s="62"/>
      <c r="E786" s="62"/>
    </row>
    <row r="787">
      <c r="D787" s="62"/>
      <c r="E787" s="62"/>
    </row>
    <row r="788">
      <c r="D788" s="62"/>
      <c r="E788" s="62"/>
    </row>
    <row r="789">
      <c r="D789" s="62"/>
      <c r="E789" s="62"/>
    </row>
    <row r="790">
      <c r="D790" s="62"/>
      <c r="E790" s="62"/>
    </row>
    <row r="791">
      <c r="D791" s="62"/>
      <c r="E791" s="62"/>
    </row>
    <row r="792">
      <c r="D792" s="62"/>
      <c r="E792" s="62"/>
    </row>
    <row r="793">
      <c r="D793" s="62"/>
      <c r="E793" s="62"/>
    </row>
    <row r="794">
      <c r="D794" s="62"/>
      <c r="E794" s="62"/>
    </row>
    <row r="795">
      <c r="D795" s="62"/>
      <c r="E795" s="62"/>
    </row>
    <row r="796">
      <c r="D796" s="62"/>
      <c r="E796" s="62"/>
    </row>
    <row r="797">
      <c r="D797" s="62"/>
      <c r="E797" s="62"/>
    </row>
    <row r="798">
      <c r="D798" s="62"/>
      <c r="E798" s="62"/>
    </row>
    <row r="799">
      <c r="D799" s="62"/>
      <c r="E799" s="62"/>
    </row>
    <row r="800">
      <c r="D800" s="62"/>
      <c r="E800" s="62"/>
    </row>
    <row r="801">
      <c r="D801" s="62"/>
      <c r="E801" s="62"/>
    </row>
    <row r="802">
      <c r="D802" s="62"/>
      <c r="E802" s="62"/>
    </row>
    <row r="803">
      <c r="D803" s="62"/>
      <c r="E803" s="62"/>
    </row>
    <row r="804">
      <c r="D804" s="62"/>
      <c r="E804" s="62"/>
    </row>
    <row r="805">
      <c r="D805" s="62"/>
      <c r="E805" s="62"/>
    </row>
    <row r="806">
      <c r="D806" s="62"/>
      <c r="E806" s="62"/>
    </row>
    <row r="807">
      <c r="D807" s="62"/>
      <c r="E807" s="62"/>
    </row>
    <row r="808">
      <c r="D808" s="62"/>
      <c r="E808" s="62"/>
    </row>
    <row r="809">
      <c r="D809" s="62"/>
      <c r="E809" s="62"/>
    </row>
    <row r="810">
      <c r="D810" s="62"/>
      <c r="E810" s="62"/>
    </row>
    <row r="811">
      <c r="D811" s="62"/>
      <c r="E811" s="62"/>
    </row>
    <row r="812">
      <c r="D812" s="62"/>
      <c r="E812" s="62"/>
    </row>
    <row r="813">
      <c r="D813" s="62"/>
      <c r="E813" s="62"/>
    </row>
    <row r="814">
      <c r="D814" s="62"/>
      <c r="E814" s="62"/>
    </row>
    <row r="815">
      <c r="D815" s="62"/>
      <c r="E815" s="62"/>
    </row>
    <row r="816">
      <c r="D816" s="62"/>
      <c r="E816" s="62"/>
    </row>
    <row r="817">
      <c r="D817" s="62"/>
      <c r="E817" s="62"/>
    </row>
    <row r="818">
      <c r="D818" s="62"/>
      <c r="E818" s="62"/>
    </row>
    <row r="819">
      <c r="D819" s="62"/>
      <c r="E819" s="62"/>
    </row>
    <row r="820">
      <c r="D820" s="62"/>
      <c r="E820" s="62"/>
    </row>
    <row r="821">
      <c r="D821" s="62"/>
      <c r="E821" s="62"/>
    </row>
    <row r="822">
      <c r="D822" s="62"/>
      <c r="E822" s="62"/>
    </row>
    <row r="823">
      <c r="D823" s="62"/>
      <c r="E823" s="62"/>
    </row>
    <row r="824">
      <c r="D824" s="62"/>
      <c r="E824" s="62"/>
    </row>
    <row r="825">
      <c r="D825" s="62"/>
      <c r="E825" s="62"/>
    </row>
    <row r="826">
      <c r="D826" s="62"/>
      <c r="E826" s="62"/>
    </row>
    <row r="827">
      <c r="D827" s="62"/>
      <c r="E827" s="62"/>
    </row>
    <row r="828">
      <c r="D828" s="62"/>
      <c r="E828" s="62"/>
    </row>
    <row r="829">
      <c r="D829" s="62"/>
      <c r="E829" s="62"/>
    </row>
    <row r="830">
      <c r="D830" s="62"/>
      <c r="E830" s="62"/>
    </row>
    <row r="831">
      <c r="D831" s="62"/>
      <c r="E831" s="62"/>
    </row>
    <row r="832">
      <c r="D832" s="62"/>
      <c r="E832" s="62"/>
    </row>
    <row r="833">
      <c r="D833" s="62"/>
      <c r="E833" s="62"/>
    </row>
    <row r="834">
      <c r="D834" s="62"/>
      <c r="E834" s="62"/>
    </row>
    <row r="835">
      <c r="D835" s="62"/>
      <c r="E835" s="62"/>
    </row>
    <row r="836">
      <c r="D836" s="62"/>
      <c r="E836" s="62"/>
    </row>
    <row r="837">
      <c r="D837" s="62"/>
      <c r="E837" s="62"/>
    </row>
    <row r="838">
      <c r="D838" s="62"/>
      <c r="E838" s="62"/>
    </row>
    <row r="839">
      <c r="D839" s="62"/>
      <c r="E839" s="62"/>
    </row>
    <row r="840">
      <c r="D840" s="62"/>
      <c r="E840" s="62"/>
    </row>
    <row r="841">
      <c r="D841" s="62"/>
      <c r="E841" s="62"/>
    </row>
    <row r="842">
      <c r="D842" s="62"/>
      <c r="E842" s="62"/>
    </row>
    <row r="843">
      <c r="D843" s="62"/>
      <c r="E843" s="62"/>
    </row>
    <row r="844">
      <c r="D844" s="62"/>
      <c r="E844" s="62"/>
    </row>
    <row r="845">
      <c r="D845" s="62"/>
      <c r="E845" s="62"/>
    </row>
    <row r="846">
      <c r="D846" s="62"/>
      <c r="E846" s="62"/>
    </row>
    <row r="847">
      <c r="D847" s="62"/>
      <c r="E847" s="62"/>
    </row>
    <row r="848">
      <c r="D848" s="62"/>
      <c r="E848" s="62"/>
    </row>
    <row r="849">
      <c r="D849" s="62"/>
      <c r="E849" s="62"/>
    </row>
    <row r="850">
      <c r="D850" s="62"/>
      <c r="E850" s="62"/>
    </row>
    <row r="851">
      <c r="D851" s="62"/>
      <c r="E851" s="62"/>
    </row>
    <row r="852">
      <c r="D852" s="62"/>
      <c r="E852" s="62"/>
    </row>
    <row r="853">
      <c r="D853" s="62"/>
      <c r="E853" s="62"/>
    </row>
    <row r="854">
      <c r="D854" s="62"/>
      <c r="E854" s="62"/>
    </row>
    <row r="855">
      <c r="D855" s="62"/>
      <c r="E855" s="62"/>
    </row>
    <row r="856">
      <c r="D856" s="62"/>
      <c r="E856" s="62"/>
    </row>
    <row r="857">
      <c r="D857" s="62"/>
      <c r="E857" s="62"/>
    </row>
    <row r="858">
      <c r="D858" s="62"/>
      <c r="E858" s="62"/>
    </row>
    <row r="859">
      <c r="D859" s="62"/>
      <c r="E859" s="62"/>
    </row>
    <row r="860">
      <c r="D860" s="62"/>
      <c r="E860" s="62"/>
    </row>
    <row r="861">
      <c r="D861" s="62"/>
      <c r="E861" s="62"/>
    </row>
    <row r="862">
      <c r="D862" s="62"/>
      <c r="E862" s="62"/>
    </row>
    <row r="863">
      <c r="D863" s="62"/>
      <c r="E863" s="62"/>
    </row>
    <row r="864">
      <c r="D864" s="62"/>
      <c r="E864" s="62"/>
    </row>
    <row r="865">
      <c r="D865" s="62"/>
      <c r="E865" s="62"/>
    </row>
    <row r="866">
      <c r="D866" s="62"/>
      <c r="E866" s="62"/>
    </row>
    <row r="867">
      <c r="D867" s="62"/>
      <c r="E867" s="62"/>
    </row>
    <row r="868">
      <c r="D868" s="62"/>
      <c r="E868" s="62"/>
    </row>
    <row r="869">
      <c r="D869" s="62"/>
      <c r="E869" s="62"/>
    </row>
    <row r="870">
      <c r="D870" s="62"/>
      <c r="E870" s="62"/>
    </row>
    <row r="871">
      <c r="D871" s="62"/>
      <c r="E871" s="62"/>
    </row>
    <row r="872">
      <c r="D872" s="62"/>
      <c r="E872" s="62"/>
    </row>
    <row r="873">
      <c r="D873" s="62"/>
      <c r="E873" s="62"/>
    </row>
    <row r="874">
      <c r="D874" s="62"/>
      <c r="E874" s="62"/>
    </row>
    <row r="875">
      <c r="D875" s="62"/>
      <c r="E875" s="62"/>
    </row>
    <row r="876">
      <c r="D876" s="62"/>
      <c r="E876" s="62"/>
    </row>
    <row r="877">
      <c r="D877" s="62"/>
      <c r="E877" s="62"/>
    </row>
    <row r="878">
      <c r="D878" s="62"/>
      <c r="E878" s="62"/>
    </row>
    <row r="879">
      <c r="D879" s="62"/>
      <c r="E879" s="62"/>
    </row>
    <row r="880">
      <c r="D880" s="62"/>
      <c r="E880" s="62"/>
    </row>
    <row r="881">
      <c r="D881" s="62"/>
      <c r="E881" s="62"/>
    </row>
    <row r="882">
      <c r="D882" s="62"/>
      <c r="E882" s="62"/>
    </row>
    <row r="883">
      <c r="D883" s="62"/>
      <c r="E883" s="62"/>
    </row>
    <row r="884">
      <c r="D884" s="62"/>
      <c r="E884" s="62"/>
    </row>
    <row r="885">
      <c r="D885" s="62"/>
      <c r="E885" s="62"/>
    </row>
    <row r="886">
      <c r="D886" s="62"/>
      <c r="E886" s="62"/>
    </row>
    <row r="887">
      <c r="D887" s="62"/>
      <c r="E887" s="62"/>
    </row>
    <row r="888">
      <c r="D888" s="62"/>
      <c r="E888" s="62"/>
    </row>
    <row r="889">
      <c r="D889" s="62"/>
      <c r="E889" s="62"/>
    </row>
    <row r="890">
      <c r="D890" s="62"/>
      <c r="E890" s="62"/>
    </row>
    <row r="891">
      <c r="D891" s="62"/>
      <c r="E891" s="62"/>
    </row>
    <row r="892">
      <c r="D892" s="62"/>
      <c r="E892" s="62"/>
    </row>
    <row r="893">
      <c r="D893" s="62"/>
      <c r="E893" s="62"/>
    </row>
    <row r="894">
      <c r="D894" s="62"/>
      <c r="E894" s="62"/>
    </row>
    <row r="895">
      <c r="D895" s="62"/>
      <c r="E895" s="62"/>
    </row>
    <row r="896">
      <c r="D896" s="62"/>
      <c r="E896" s="62"/>
    </row>
    <row r="897">
      <c r="D897" s="62"/>
      <c r="E897" s="62"/>
    </row>
    <row r="898">
      <c r="D898" s="62"/>
      <c r="E898" s="62"/>
    </row>
    <row r="899">
      <c r="D899" s="62"/>
      <c r="E899" s="62"/>
    </row>
    <row r="900">
      <c r="D900" s="62"/>
      <c r="E900" s="62"/>
    </row>
    <row r="901">
      <c r="D901" s="62"/>
      <c r="E901" s="62"/>
    </row>
    <row r="902">
      <c r="D902" s="62"/>
      <c r="E902" s="62"/>
    </row>
    <row r="903">
      <c r="D903" s="62"/>
      <c r="E903" s="62"/>
    </row>
    <row r="904">
      <c r="D904" s="62"/>
      <c r="E904" s="62"/>
    </row>
    <row r="905">
      <c r="D905" s="62"/>
      <c r="E905" s="62"/>
    </row>
    <row r="906">
      <c r="D906" s="62"/>
      <c r="E906" s="62"/>
    </row>
    <row r="907">
      <c r="D907" s="62"/>
      <c r="E907" s="62"/>
    </row>
    <row r="908">
      <c r="D908" s="62"/>
      <c r="E908" s="62"/>
    </row>
    <row r="909">
      <c r="D909" s="62"/>
      <c r="E909" s="62"/>
    </row>
    <row r="910">
      <c r="D910" s="62"/>
      <c r="E910" s="62"/>
    </row>
    <row r="911">
      <c r="D911" s="62"/>
      <c r="E911" s="62"/>
    </row>
    <row r="912">
      <c r="D912" s="62"/>
      <c r="E912" s="62"/>
    </row>
    <row r="913">
      <c r="D913" s="62"/>
      <c r="E913" s="62"/>
    </row>
    <row r="914">
      <c r="D914" s="62"/>
      <c r="E914" s="62"/>
    </row>
    <row r="915">
      <c r="D915" s="62"/>
      <c r="E915" s="62"/>
    </row>
    <row r="916">
      <c r="D916" s="62"/>
      <c r="E916" s="62"/>
    </row>
    <row r="917">
      <c r="D917" s="62"/>
      <c r="E917" s="62"/>
    </row>
    <row r="918">
      <c r="D918" s="62"/>
      <c r="E918" s="62"/>
    </row>
    <row r="919">
      <c r="D919" s="62"/>
      <c r="E919" s="62"/>
    </row>
    <row r="920">
      <c r="D920" s="62"/>
      <c r="E920" s="62"/>
    </row>
    <row r="921">
      <c r="D921" s="62"/>
      <c r="E921" s="62"/>
    </row>
    <row r="922">
      <c r="D922" s="62"/>
      <c r="E922" s="62"/>
    </row>
    <row r="923">
      <c r="D923" s="62"/>
      <c r="E923" s="62"/>
    </row>
    <row r="924">
      <c r="D924" s="62"/>
      <c r="E924" s="62"/>
    </row>
    <row r="925">
      <c r="D925" s="62"/>
      <c r="E925" s="62"/>
    </row>
    <row r="926">
      <c r="D926" s="62"/>
      <c r="E926" s="62"/>
    </row>
    <row r="927">
      <c r="D927" s="62"/>
      <c r="E927" s="62"/>
    </row>
    <row r="928">
      <c r="D928" s="62"/>
      <c r="E928" s="62"/>
    </row>
    <row r="929">
      <c r="D929" s="62"/>
      <c r="E929" s="62"/>
    </row>
    <row r="930">
      <c r="D930" s="62"/>
      <c r="E930" s="62"/>
    </row>
    <row r="931">
      <c r="D931" s="62"/>
      <c r="E931" s="62"/>
    </row>
    <row r="932">
      <c r="D932" s="62"/>
      <c r="E932" s="62"/>
    </row>
    <row r="933">
      <c r="D933" s="62"/>
      <c r="E933" s="62"/>
    </row>
    <row r="934">
      <c r="D934" s="62"/>
      <c r="E934" s="62"/>
    </row>
    <row r="935">
      <c r="D935" s="62"/>
      <c r="E935" s="62"/>
    </row>
    <row r="936">
      <c r="D936" s="62"/>
      <c r="E936" s="62"/>
    </row>
    <row r="937">
      <c r="D937" s="62"/>
      <c r="E937" s="62"/>
    </row>
    <row r="938">
      <c r="D938" s="62"/>
      <c r="E938" s="62"/>
    </row>
    <row r="939">
      <c r="D939" s="62"/>
      <c r="E939" s="62"/>
    </row>
    <row r="940">
      <c r="D940" s="62"/>
      <c r="E940" s="62"/>
    </row>
    <row r="941">
      <c r="D941" s="62"/>
      <c r="E941" s="62"/>
    </row>
    <row r="942">
      <c r="D942" s="62"/>
      <c r="E942" s="62"/>
    </row>
    <row r="943">
      <c r="D943" s="62"/>
      <c r="E943" s="62"/>
    </row>
    <row r="944">
      <c r="D944" s="62"/>
      <c r="E944" s="62"/>
    </row>
    <row r="945">
      <c r="D945" s="62"/>
      <c r="E945" s="62"/>
    </row>
    <row r="946">
      <c r="D946" s="62"/>
      <c r="E946" s="62"/>
    </row>
    <row r="947">
      <c r="D947" s="62"/>
      <c r="E947" s="62"/>
    </row>
    <row r="948">
      <c r="D948" s="62"/>
      <c r="E948" s="62"/>
    </row>
    <row r="949">
      <c r="D949" s="62"/>
      <c r="E949" s="62"/>
    </row>
    <row r="950">
      <c r="D950" s="62"/>
      <c r="E950" s="62"/>
    </row>
    <row r="951">
      <c r="D951" s="62"/>
      <c r="E951" s="62"/>
    </row>
    <row r="952">
      <c r="D952" s="62"/>
      <c r="E952" s="62"/>
    </row>
    <row r="953">
      <c r="D953" s="62"/>
      <c r="E953" s="62"/>
    </row>
    <row r="954">
      <c r="D954" s="62"/>
      <c r="E954" s="62"/>
    </row>
    <row r="955">
      <c r="D955" s="62"/>
      <c r="E955" s="62"/>
    </row>
    <row r="956">
      <c r="D956" s="62"/>
      <c r="E956" s="6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75"/>
    <col customWidth="1" min="3" max="3" width="4.88"/>
    <col customWidth="1" min="4" max="4" width="6.13"/>
    <col customWidth="1" min="5" max="5" width="7.25"/>
    <col customWidth="1" min="6" max="11" width="4.88"/>
    <col customWidth="1" min="12" max="13" width="11.63"/>
    <col customWidth="1" min="14" max="14" width="10.13"/>
    <col customWidth="1" min="15" max="15" width="7.5"/>
    <col customWidth="1" min="16" max="16" width="5.0"/>
    <col customWidth="1" min="17" max="17" width="7.25"/>
    <col customWidth="1" min="18" max="18" width="5.13"/>
    <col customWidth="1" min="19" max="19" width="2.88"/>
    <col customWidth="1" min="20" max="20" width="5.88"/>
    <col customWidth="1" min="21" max="21" width="1.88"/>
    <col customWidth="1" min="22" max="22" width="2.88"/>
    <col customWidth="1" min="23" max="23" width="4.25"/>
    <col customWidth="1" min="24" max="26" width="8.63"/>
  </cols>
  <sheetData>
    <row r="1" ht="12.75" customHeight="1">
      <c r="A1" s="2"/>
      <c r="B1" s="2"/>
      <c r="C1" s="2"/>
      <c r="D1" s="2"/>
      <c r="E1" s="2"/>
      <c r="F1" s="2"/>
      <c r="G1" s="2"/>
      <c r="H1" s="2"/>
      <c r="I1" s="2"/>
      <c r="J1" s="2"/>
      <c r="K1" s="2"/>
      <c r="L1" s="2"/>
      <c r="M1" s="2"/>
      <c r="N1" s="121" t="s">
        <v>224</v>
      </c>
      <c r="O1" s="121">
        <v>4.0</v>
      </c>
      <c r="P1" s="121">
        <v>8.0</v>
      </c>
      <c r="Q1" s="121">
        <v>43.0</v>
      </c>
      <c r="R1" s="2"/>
      <c r="S1" s="2"/>
      <c r="T1" s="2"/>
      <c r="U1" s="121">
        <v>4.0</v>
      </c>
      <c r="V1" s="121">
        <v>8.0</v>
      </c>
      <c r="W1" s="121">
        <v>43.0</v>
      </c>
      <c r="X1" s="2"/>
      <c r="Y1" s="2"/>
      <c r="Z1" s="2"/>
    </row>
    <row r="2" ht="12.75" customHeight="1">
      <c r="A2" s="2"/>
      <c r="B2" s="2"/>
      <c r="C2" s="2"/>
      <c r="D2" s="2" t="s">
        <v>225</v>
      </c>
      <c r="E2" s="2"/>
      <c r="F2" s="2"/>
      <c r="G2" s="2"/>
      <c r="H2" s="2"/>
      <c r="I2" s="2"/>
      <c r="J2" s="2"/>
      <c r="K2" s="2"/>
      <c r="L2" s="2"/>
      <c r="M2" s="2"/>
      <c r="N2" s="121" t="s">
        <v>226</v>
      </c>
      <c r="O2" s="121">
        <v>3.0</v>
      </c>
      <c r="P2" s="121">
        <v>10.0</v>
      </c>
      <c r="Q2" s="121">
        <v>10.0</v>
      </c>
      <c r="R2" s="2"/>
      <c r="S2" s="2"/>
      <c r="T2" s="2"/>
      <c r="U2" s="121">
        <v>3.0</v>
      </c>
      <c r="V2" s="121">
        <v>10.0</v>
      </c>
      <c r="W2" s="121">
        <v>10.0</v>
      </c>
      <c r="X2" s="2"/>
      <c r="Y2" s="2"/>
      <c r="Z2" s="2"/>
    </row>
    <row r="3" ht="12.75" customHeight="1">
      <c r="A3" s="2"/>
      <c r="B3" s="2" t="s">
        <v>227</v>
      </c>
      <c r="C3" s="2">
        <v>70.5</v>
      </c>
      <c r="D3" s="2">
        <f t="shared" ref="D3:D5" si="1">C3*0.97</f>
        <v>68.385</v>
      </c>
      <c r="E3" s="2" t="s">
        <v>228</v>
      </c>
      <c r="F3" s="2">
        <v>68.3</v>
      </c>
      <c r="G3" s="2"/>
      <c r="H3" s="2"/>
      <c r="I3" s="2"/>
      <c r="J3" s="2"/>
      <c r="K3" s="2"/>
      <c r="L3" s="2"/>
      <c r="M3" s="2"/>
      <c r="N3" s="121" t="s">
        <v>229</v>
      </c>
      <c r="O3" s="162">
        <v>3.0</v>
      </c>
      <c r="P3" s="121">
        <v>15.0</v>
      </c>
      <c r="Q3" s="121">
        <v>22.6</v>
      </c>
      <c r="R3" s="2"/>
      <c r="S3" s="2"/>
      <c r="T3" s="2"/>
      <c r="U3" s="162">
        <v>3.0</v>
      </c>
      <c r="V3" s="121">
        <v>15.0</v>
      </c>
      <c r="W3" s="121">
        <v>20.6</v>
      </c>
      <c r="X3" s="2"/>
      <c r="Y3" s="2"/>
      <c r="Z3" s="2"/>
    </row>
    <row r="4" ht="12.75" customHeight="1">
      <c r="A4" s="2"/>
      <c r="B4" s="2" t="s">
        <v>230</v>
      </c>
      <c r="C4" s="2">
        <v>58.0</v>
      </c>
      <c r="D4" s="2">
        <f t="shared" si="1"/>
        <v>56.26</v>
      </c>
      <c r="E4" s="2" t="s">
        <v>231</v>
      </c>
      <c r="F4" s="2">
        <v>51.8</v>
      </c>
      <c r="G4" s="2"/>
      <c r="H4" s="2"/>
      <c r="I4" s="2"/>
      <c r="J4" s="2"/>
      <c r="K4" s="2"/>
      <c r="L4" s="2"/>
      <c r="M4" s="2"/>
      <c r="N4" s="121" t="s">
        <v>232</v>
      </c>
      <c r="O4" s="121">
        <v>3.0</v>
      </c>
      <c r="P4" s="121">
        <v>15.0</v>
      </c>
      <c r="Q4" s="121">
        <v>2.5</v>
      </c>
      <c r="R4" s="2"/>
      <c r="S4" s="2"/>
      <c r="T4" s="2"/>
      <c r="U4" s="121">
        <v>3.0</v>
      </c>
      <c r="V4" s="121">
        <v>15.0</v>
      </c>
      <c r="W4" s="121">
        <v>3.0</v>
      </c>
      <c r="X4" s="2"/>
      <c r="Y4" s="2"/>
      <c r="Z4" s="2"/>
    </row>
    <row r="5" ht="12.75" customHeight="1">
      <c r="A5" s="2"/>
      <c r="B5" s="2" t="s">
        <v>233</v>
      </c>
      <c r="C5" s="2">
        <v>43.0</v>
      </c>
      <c r="D5" s="2">
        <f t="shared" si="1"/>
        <v>41.71</v>
      </c>
      <c r="E5" s="2" t="s">
        <v>234</v>
      </c>
      <c r="F5" s="2">
        <v>36.2</v>
      </c>
      <c r="G5" s="2"/>
      <c r="H5" s="2"/>
      <c r="I5" s="2"/>
      <c r="J5" s="2"/>
      <c r="K5" s="2"/>
      <c r="L5" s="2"/>
      <c r="M5" s="2"/>
      <c r="N5" s="121" t="s">
        <v>235</v>
      </c>
      <c r="O5" s="2"/>
      <c r="P5" s="2"/>
      <c r="Q5" s="2"/>
      <c r="R5" s="121">
        <v>6.0</v>
      </c>
      <c r="S5" s="121">
        <v>4.0</v>
      </c>
      <c r="T5" s="121">
        <v>56.5</v>
      </c>
      <c r="U5" s="127"/>
      <c r="V5" s="2"/>
      <c r="W5" s="2"/>
      <c r="X5" s="2"/>
      <c r="Y5" s="2"/>
      <c r="Z5" s="2"/>
    </row>
    <row r="6" ht="12.75" customHeight="1">
      <c r="A6" s="2"/>
      <c r="B6" s="2"/>
      <c r="C6" s="2"/>
      <c r="D6" s="2"/>
      <c r="E6" s="2"/>
      <c r="F6" s="2"/>
      <c r="G6" s="2"/>
      <c r="H6" s="2"/>
      <c r="I6" s="2"/>
      <c r="J6" s="2"/>
      <c r="K6" s="2"/>
      <c r="L6" s="2"/>
      <c r="M6" s="2"/>
      <c r="N6" s="121" t="s">
        <v>236</v>
      </c>
      <c r="O6" s="2"/>
      <c r="P6" s="2"/>
      <c r="Q6" s="2"/>
      <c r="R6" s="121">
        <v>4.0</v>
      </c>
      <c r="S6" s="121">
        <v>8.0</v>
      </c>
      <c r="T6" s="121">
        <v>31.0</v>
      </c>
      <c r="U6" s="127"/>
      <c r="V6" s="2"/>
      <c r="W6" s="2"/>
      <c r="X6" s="2"/>
      <c r="Y6" s="2"/>
      <c r="Z6" s="2"/>
    </row>
    <row r="7" ht="12.75" customHeight="1">
      <c r="A7" s="2"/>
      <c r="B7" s="2"/>
      <c r="C7" s="2"/>
      <c r="D7" s="2"/>
      <c r="E7" s="2"/>
      <c r="F7" s="2"/>
      <c r="G7" s="2"/>
      <c r="H7" s="2"/>
      <c r="I7" s="2"/>
      <c r="J7" s="2"/>
      <c r="K7" s="2"/>
      <c r="L7" s="2"/>
      <c r="M7" s="2"/>
      <c r="N7" s="121" t="s">
        <v>237</v>
      </c>
      <c r="O7" s="2"/>
      <c r="P7" s="2"/>
      <c r="Q7" s="2"/>
      <c r="R7" s="121">
        <v>3.0</v>
      </c>
      <c r="S7" s="121">
        <v>5.0</v>
      </c>
      <c r="T7" s="121" t="s">
        <v>238</v>
      </c>
      <c r="U7" s="127"/>
      <c r="V7" s="2"/>
      <c r="W7" s="2"/>
      <c r="X7" s="2"/>
      <c r="Y7" s="2"/>
      <c r="Z7" s="2"/>
    </row>
    <row r="8" ht="12.75" customHeight="1">
      <c r="A8" s="2"/>
      <c r="B8" s="2"/>
      <c r="C8" s="2" t="s">
        <v>239</v>
      </c>
      <c r="D8" s="127" t="s">
        <v>240</v>
      </c>
      <c r="E8" s="2" t="s">
        <v>241</v>
      </c>
      <c r="F8" s="128" t="s">
        <v>242</v>
      </c>
      <c r="G8" s="124" t="s">
        <v>243</v>
      </c>
      <c r="H8" s="124" t="s">
        <v>244</v>
      </c>
      <c r="I8" s="124" t="s">
        <v>245</v>
      </c>
      <c r="J8" s="124" t="s">
        <v>246</v>
      </c>
      <c r="K8" s="124" t="s">
        <v>247</v>
      </c>
      <c r="L8" s="2"/>
      <c r="M8" s="2"/>
      <c r="N8" s="121" t="s">
        <v>248</v>
      </c>
      <c r="O8" s="2"/>
      <c r="P8" s="2"/>
      <c r="Q8" s="2"/>
      <c r="R8" s="121">
        <v>3.0</v>
      </c>
      <c r="S8" s="121">
        <v>10.0</v>
      </c>
      <c r="T8" s="121">
        <v>12.0</v>
      </c>
      <c r="U8" s="127"/>
      <c r="V8" s="2"/>
      <c r="W8" s="2"/>
      <c r="X8" s="2"/>
      <c r="Y8" s="2"/>
      <c r="Z8" s="2"/>
    </row>
    <row r="9" ht="12.75" customHeight="1">
      <c r="A9" s="2"/>
      <c r="B9" s="121" t="s">
        <v>235</v>
      </c>
      <c r="C9" s="122">
        <v>56.5</v>
      </c>
      <c r="D9" s="123">
        <v>56.5</v>
      </c>
      <c r="E9" s="122">
        <v>56.5</v>
      </c>
      <c r="F9" s="124">
        <v>58.0</v>
      </c>
      <c r="G9" s="125">
        <v>58.0</v>
      </c>
      <c r="H9" s="124">
        <v>58.0</v>
      </c>
      <c r="I9" s="123">
        <v>60.0</v>
      </c>
      <c r="J9" s="122">
        <v>58.0</v>
      </c>
      <c r="K9" s="122">
        <v>60.0</v>
      </c>
      <c r="L9" s="2"/>
      <c r="M9" s="2"/>
      <c r="N9" s="121" t="s">
        <v>229</v>
      </c>
      <c r="O9" s="2"/>
      <c r="P9" s="2"/>
      <c r="Q9" s="2"/>
      <c r="R9" s="121">
        <v>3.0</v>
      </c>
      <c r="S9" s="121">
        <v>15.0</v>
      </c>
      <c r="T9" s="121">
        <v>20.6</v>
      </c>
      <c r="U9" s="127"/>
      <c r="V9" s="2"/>
      <c r="W9" s="2"/>
      <c r="X9" s="2"/>
      <c r="Y9" s="2"/>
      <c r="Z9" s="2"/>
    </row>
    <row r="10" ht="12.75" customHeight="1">
      <c r="A10" s="2"/>
      <c r="B10" s="127"/>
      <c r="C10" s="128">
        <v>3.0</v>
      </c>
      <c r="D10" s="129">
        <v>4.0</v>
      </c>
      <c r="E10" s="128">
        <v>3.0</v>
      </c>
      <c r="F10" s="128">
        <v>5.0</v>
      </c>
      <c r="G10" s="129">
        <v>3.0</v>
      </c>
      <c r="H10" s="128">
        <v>6.0</v>
      </c>
      <c r="I10" s="129">
        <v>3.0</v>
      </c>
      <c r="J10" s="128">
        <v>6.0</v>
      </c>
      <c r="K10" s="128">
        <v>3.0</v>
      </c>
      <c r="L10" s="2"/>
      <c r="M10" s="2"/>
      <c r="N10" s="2"/>
      <c r="O10" s="2"/>
      <c r="P10" s="2"/>
      <c r="Q10" s="2"/>
      <c r="R10" s="2"/>
      <c r="S10" s="2"/>
      <c r="T10" s="2"/>
      <c r="U10" s="2"/>
      <c r="V10" s="2"/>
      <c r="W10" s="2"/>
      <c r="X10" s="2"/>
      <c r="Y10" s="2"/>
      <c r="Z10" s="2"/>
    </row>
    <row r="11" ht="12.75" customHeight="1">
      <c r="A11" s="2"/>
      <c r="B11" s="127"/>
      <c r="C11" s="122">
        <v>56.5</v>
      </c>
      <c r="D11" s="123">
        <v>56.5</v>
      </c>
      <c r="E11" s="122">
        <v>56.5</v>
      </c>
      <c r="F11" s="128">
        <v>57.5</v>
      </c>
      <c r="G11" s="125">
        <v>58.0</v>
      </c>
      <c r="H11" s="128">
        <v>57.5</v>
      </c>
      <c r="I11" s="129">
        <v>60.0</v>
      </c>
      <c r="J11" s="122">
        <v>58.0</v>
      </c>
      <c r="K11" s="122">
        <v>60.0</v>
      </c>
      <c r="L11" s="2"/>
      <c r="M11" s="2"/>
      <c r="N11" s="5"/>
      <c r="O11" s="5">
        <v>45623.0</v>
      </c>
      <c r="P11" s="5">
        <v>45625.0</v>
      </c>
      <c r="Q11" s="5">
        <v>45627.0</v>
      </c>
      <c r="R11" s="5">
        <v>45629.0</v>
      </c>
      <c r="S11" s="5"/>
      <c r="T11" s="5"/>
      <c r="U11" s="5"/>
      <c r="V11" s="5"/>
      <c r="W11" s="5"/>
      <c r="X11" s="2"/>
      <c r="Y11" s="2"/>
      <c r="Z11" s="2"/>
    </row>
    <row r="12" ht="12.75" customHeight="1">
      <c r="A12" s="2"/>
      <c r="B12" s="127"/>
      <c r="C12" s="128">
        <v>3.0</v>
      </c>
      <c r="D12" s="129">
        <v>4.0</v>
      </c>
      <c r="E12" s="128">
        <v>3.0</v>
      </c>
      <c r="F12" s="128">
        <v>5.0</v>
      </c>
      <c r="G12" s="129">
        <v>3.0</v>
      </c>
      <c r="H12" s="128">
        <v>6.0</v>
      </c>
      <c r="I12" s="129">
        <v>3.0</v>
      </c>
      <c r="J12" s="128">
        <v>6.0</v>
      </c>
      <c r="K12" s="128">
        <v>3.0</v>
      </c>
      <c r="L12" s="2"/>
      <c r="M12" s="2"/>
      <c r="N12" s="121" t="s">
        <v>235</v>
      </c>
      <c r="O12" s="2">
        <v>61.3</v>
      </c>
      <c r="P12" s="2">
        <v>63.3</v>
      </c>
      <c r="Q12" s="2">
        <v>61.3</v>
      </c>
      <c r="R12" s="2">
        <v>65.5</v>
      </c>
      <c r="S12" s="2"/>
      <c r="T12" s="2"/>
      <c r="U12" s="2"/>
      <c r="V12" s="2"/>
      <c r="W12" s="2"/>
      <c r="X12" s="2"/>
      <c r="Y12" s="2"/>
      <c r="Z12" s="2"/>
    </row>
    <row r="13" ht="12.75" customHeight="1">
      <c r="A13" s="2"/>
      <c r="B13" s="127"/>
      <c r="C13" s="122">
        <v>56.5</v>
      </c>
      <c r="D13" s="123">
        <v>56.5</v>
      </c>
      <c r="E13" s="122">
        <v>56.5</v>
      </c>
      <c r="F13" s="128">
        <v>57.0</v>
      </c>
      <c r="G13" s="125">
        <v>58.0</v>
      </c>
      <c r="H13" s="128">
        <v>57.0</v>
      </c>
      <c r="I13" s="129">
        <v>60.0</v>
      </c>
      <c r="J13" s="122">
        <v>58.0</v>
      </c>
      <c r="K13" s="122">
        <v>60.0</v>
      </c>
      <c r="L13" s="2"/>
      <c r="M13" s="2"/>
      <c r="N13" s="121" t="s">
        <v>224</v>
      </c>
      <c r="O13" s="2">
        <v>53.2</v>
      </c>
      <c r="P13" s="2"/>
      <c r="Q13" s="2">
        <v>53.2</v>
      </c>
      <c r="R13" s="2">
        <v>55.0</v>
      </c>
      <c r="S13" s="2"/>
      <c r="T13" s="2"/>
      <c r="U13" s="2"/>
      <c r="V13" s="2"/>
      <c r="W13" s="2"/>
      <c r="X13" s="2"/>
      <c r="Y13" s="2"/>
      <c r="Z13" s="2"/>
    </row>
    <row r="14" ht="12.75" customHeight="1">
      <c r="A14" s="2"/>
      <c r="B14" s="127"/>
      <c r="C14" s="128">
        <v>3.0</v>
      </c>
      <c r="D14" s="129">
        <v>4.0</v>
      </c>
      <c r="E14" s="128">
        <v>3.0</v>
      </c>
      <c r="F14" s="128">
        <v>5.0</v>
      </c>
      <c r="G14" s="129">
        <v>3.0</v>
      </c>
      <c r="H14" s="128">
        <v>6.0</v>
      </c>
      <c r="I14" s="129">
        <v>3.0</v>
      </c>
      <c r="J14" s="128">
        <v>6.0</v>
      </c>
      <c r="K14" s="128">
        <v>3.0</v>
      </c>
      <c r="L14" s="2"/>
      <c r="M14" s="2"/>
      <c r="N14" s="121" t="s">
        <v>236</v>
      </c>
      <c r="O14" s="127"/>
      <c r="P14" s="2">
        <v>38.3</v>
      </c>
      <c r="Q14" s="2"/>
      <c r="R14" s="2"/>
      <c r="S14" s="2"/>
      <c r="T14" s="2"/>
      <c r="U14" s="2"/>
      <c r="V14" s="2"/>
      <c r="W14" s="2"/>
      <c r="X14" s="2"/>
      <c r="Y14" s="2"/>
      <c r="Z14" s="2"/>
    </row>
    <row r="15" ht="12.75" customHeight="1">
      <c r="A15" s="2"/>
      <c r="B15" s="127"/>
      <c r="C15" s="122">
        <v>56.5</v>
      </c>
      <c r="D15" s="123">
        <v>56.5</v>
      </c>
      <c r="E15" s="122">
        <v>56.5</v>
      </c>
      <c r="F15" s="128">
        <v>56.5</v>
      </c>
      <c r="G15" s="125">
        <v>58.0</v>
      </c>
      <c r="H15" s="128">
        <v>56.5</v>
      </c>
      <c r="I15" s="129">
        <v>60.0</v>
      </c>
      <c r="J15" s="122">
        <v>58.0</v>
      </c>
      <c r="K15" s="122">
        <v>60.0</v>
      </c>
      <c r="L15" s="2"/>
      <c r="M15" s="2"/>
      <c r="N15" s="121" t="s">
        <v>249</v>
      </c>
      <c r="O15" s="127"/>
      <c r="P15" s="2">
        <v>59.8</v>
      </c>
      <c r="Q15" s="2"/>
      <c r="R15" s="2"/>
      <c r="S15" s="2"/>
      <c r="T15" s="2"/>
      <c r="U15" s="2"/>
      <c r="V15" s="2"/>
      <c r="W15" s="2"/>
      <c r="X15" s="2"/>
      <c r="Y15" s="2"/>
      <c r="Z15" s="2"/>
    </row>
    <row r="16" ht="12.75" customHeight="1">
      <c r="A16" s="2"/>
      <c r="B16" s="127"/>
      <c r="C16" s="128">
        <v>3.0</v>
      </c>
      <c r="D16" s="129">
        <v>4.0</v>
      </c>
      <c r="E16" s="128">
        <v>3.0</v>
      </c>
      <c r="F16" s="128">
        <v>5.0</v>
      </c>
      <c r="G16" s="129">
        <v>3.0</v>
      </c>
      <c r="H16" s="128">
        <v>6.0</v>
      </c>
      <c r="I16" s="129">
        <v>3.0</v>
      </c>
      <c r="J16" s="128">
        <v>6.0</v>
      </c>
      <c r="K16" s="128">
        <v>3.0</v>
      </c>
      <c r="L16" s="2"/>
      <c r="M16" s="2"/>
      <c r="N16" s="121" t="s">
        <v>248</v>
      </c>
      <c r="O16" s="127"/>
      <c r="P16" s="2">
        <v>15.6</v>
      </c>
      <c r="Q16" s="2"/>
      <c r="R16" s="2"/>
      <c r="S16" s="2"/>
      <c r="T16" s="2"/>
      <c r="U16" s="2"/>
      <c r="V16" s="2"/>
      <c r="W16" s="2"/>
      <c r="X16" s="2"/>
      <c r="Y16" s="2"/>
      <c r="Z16" s="2"/>
    </row>
    <row r="17" ht="12.75" customHeight="1">
      <c r="A17" s="2"/>
      <c r="B17" s="127"/>
      <c r="C17" s="122">
        <v>56.5</v>
      </c>
      <c r="D17" s="123">
        <v>56.5</v>
      </c>
      <c r="E17" s="122">
        <v>56.5</v>
      </c>
      <c r="F17" s="128">
        <v>56.0</v>
      </c>
      <c r="G17" s="125">
        <v>58.0</v>
      </c>
      <c r="H17" s="128">
        <v>56.0</v>
      </c>
      <c r="I17" s="129">
        <v>60.0</v>
      </c>
      <c r="J17" s="122">
        <v>58.0</v>
      </c>
      <c r="K17" s="122">
        <v>60.0</v>
      </c>
      <c r="L17" s="2"/>
      <c r="M17" s="2"/>
      <c r="N17" s="121" t="s">
        <v>226</v>
      </c>
      <c r="O17" s="2">
        <v>13.0</v>
      </c>
      <c r="P17" s="2"/>
      <c r="Q17" s="2">
        <v>13.0</v>
      </c>
      <c r="R17" s="2"/>
      <c r="S17" s="2"/>
      <c r="T17" s="2"/>
      <c r="U17" s="2"/>
      <c r="V17" s="2"/>
      <c r="W17" s="2"/>
      <c r="X17" s="2"/>
      <c r="Y17" s="2"/>
      <c r="Z17" s="2"/>
    </row>
    <row r="18" ht="12.75" customHeight="1">
      <c r="A18" s="2"/>
      <c r="B18" s="127"/>
      <c r="C18" s="128">
        <v>3.0</v>
      </c>
      <c r="D18" s="129">
        <v>4.0</v>
      </c>
      <c r="E18" s="128">
        <v>3.0</v>
      </c>
      <c r="F18" s="128">
        <v>5.0</v>
      </c>
      <c r="G18" s="129">
        <v>3.0</v>
      </c>
      <c r="H18" s="128">
        <v>6.0</v>
      </c>
      <c r="I18" s="129">
        <v>3.0</v>
      </c>
      <c r="J18" s="128">
        <v>6.0</v>
      </c>
      <c r="K18" s="128">
        <v>3.0</v>
      </c>
      <c r="L18" s="2"/>
      <c r="M18" s="2"/>
      <c r="N18" s="121" t="s">
        <v>229</v>
      </c>
      <c r="O18" s="2">
        <v>31.8</v>
      </c>
      <c r="P18" s="2">
        <v>28.9</v>
      </c>
      <c r="Q18" s="2">
        <v>28.9</v>
      </c>
      <c r="R18" s="2"/>
      <c r="S18" s="2"/>
      <c r="T18" s="2"/>
      <c r="U18" s="2"/>
      <c r="V18" s="2"/>
      <c r="W18" s="2"/>
      <c r="X18" s="2"/>
      <c r="Y18" s="2"/>
      <c r="Z18" s="2"/>
    </row>
    <row r="19" ht="12.75" customHeight="1">
      <c r="A19" s="2"/>
      <c r="B19" s="127"/>
      <c r="C19" s="122">
        <v>56.5</v>
      </c>
      <c r="D19" s="123">
        <v>56.5</v>
      </c>
      <c r="E19" s="122">
        <v>56.5</v>
      </c>
      <c r="F19" s="128">
        <v>55.5</v>
      </c>
      <c r="G19" s="125">
        <v>58.0</v>
      </c>
      <c r="H19" s="128">
        <v>55.5</v>
      </c>
      <c r="I19" s="129">
        <v>60.0</v>
      </c>
      <c r="J19" s="122">
        <v>58.0</v>
      </c>
      <c r="K19" s="122">
        <v>60.0</v>
      </c>
      <c r="L19" s="2"/>
      <c r="M19" s="2"/>
      <c r="N19" s="121" t="s">
        <v>232</v>
      </c>
      <c r="O19" s="2">
        <v>3.5</v>
      </c>
      <c r="P19" s="2"/>
      <c r="Q19" s="2">
        <v>4.2</v>
      </c>
      <c r="R19" s="2"/>
      <c r="S19" s="2"/>
      <c r="T19" s="2"/>
      <c r="U19" s="2"/>
      <c r="V19" s="2"/>
      <c r="W19" s="2"/>
      <c r="X19" s="2"/>
      <c r="Y19" s="2"/>
      <c r="Z19" s="2"/>
    </row>
    <row r="20" ht="12.75" customHeight="1">
      <c r="A20" s="2"/>
      <c r="B20" s="127"/>
      <c r="C20" s="128">
        <v>3.0</v>
      </c>
      <c r="D20" s="129">
        <v>4.0</v>
      </c>
      <c r="E20" s="128">
        <v>3.0</v>
      </c>
      <c r="F20" s="128">
        <v>5.0</v>
      </c>
      <c r="G20" s="129">
        <v>3.0</v>
      </c>
      <c r="H20" s="128">
        <v>6.0</v>
      </c>
      <c r="I20" s="129">
        <v>3.0</v>
      </c>
      <c r="J20" s="128">
        <v>6.0</v>
      </c>
      <c r="K20" s="128">
        <v>3.0</v>
      </c>
      <c r="L20" s="2"/>
      <c r="M20" s="2"/>
      <c r="N20" s="127"/>
      <c r="O20" s="127"/>
      <c r="P20" s="127"/>
      <c r="Q20" s="127"/>
      <c r="R20" s="127"/>
      <c r="S20" s="2"/>
      <c r="T20" s="2"/>
      <c r="U20" s="2"/>
      <c r="V20" s="2"/>
      <c r="W20" s="2"/>
      <c r="X20" s="2"/>
      <c r="Y20" s="2"/>
      <c r="Z20" s="2"/>
    </row>
    <row r="21" ht="12.75" customHeight="1">
      <c r="A21" s="5"/>
      <c r="B21" s="128" t="s">
        <v>250</v>
      </c>
      <c r="C21" s="128">
        <v>43.0</v>
      </c>
      <c r="D21" s="127"/>
      <c r="E21" s="128">
        <v>43.0</v>
      </c>
      <c r="F21" s="128">
        <v>44.5</v>
      </c>
      <c r="G21" s="127"/>
      <c r="H21" s="129">
        <v>45.0</v>
      </c>
      <c r="I21" s="129">
        <v>47.0</v>
      </c>
      <c r="J21" s="127"/>
      <c r="K21" s="127"/>
      <c r="L21" s="5"/>
      <c r="M21" s="5"/>
      <c r="N21" s="5"/>
      <c r="O21" s="5"/>
      <c r="P21" s="5"/>
      <c r="Q21" s="5"/>
      <c r="R21" s="5"/>
      <c r="S21" s="5"/>
      <c r="T21" s="5"/>
      <c r="U21" s="5"/>
      <c r="V21" s="5"/>
      <c r="W21" s="5"/>
      <c r="X21" s="5"/>
      <c r="Y21" s="5"/>
      <c r="Z21" s="5"/>
    </row>
    <row r="22" ht="12.75" customHeight="1">
      <c r="A22" s="2"/>
      <c r="B22" s="127"/>
      <c r="C22" s="128">
        <v>8.0</v>
      </c>
      <c r="D22" s="127"/>
      <c r="E22" s="128">
        <v>8.0</v>
      </c>
      <c r="F22" s="128">
        <v>8.0</v>
      </c>
      <c r="G22" s="127"/>
      <c r="H22" s="129">
        <v>8.0</v>
      </c>
      <c r="I22" s="129">
        <v>6.0</v>
      </c>
      <c r="J22" s="127"/>
      <c r="K22" s="127"/>
      <c r="L22" s="2"/>
      <c r="M22" s="2"/>
      <c r="N22" s="2"/>
      <c r="O22" s="2"/>
      <c r="P22" s="2"/>
      <c r="Q22" s="2"/>
      <c r="R22" s="2"/>
      <c r="S22" s="2"/>
      <c r="T22" s="2"/>
      <c r="U22" s="2"/>
      <c r="V22" s="2"/>
      <c r="W22" s="2"/>
      <c r="X22" s="2"/>
      <c r="Y22" s="2"/>
      <c r="Z22" s="2"/>
    </row>
    <row r="23" ht="12.75" customHeight="1">
      <c r="A23" s="2"/>
      <c r="B23" s="127"/>
      <c r="C23" s="128">
        <v>43.0</v>
      </c>
      <c r="D23" s="127"/>
      <c r="E23" s="128">
        <v>43.0</v>
      </c>
      <c r="F23" s="128">
        <v>44.5</v>
      </c>
      <c r="G23" s="127"/>
      <c r="H23" s="129">
        <v>45.0</v>
      </c>
      <c r="I23" s="129">
        <v>47.0</v>
      </c>
      <c r="J23" s="127"/>
      <c r="K23" s="127"/>
      <c r="L23" s="2"/>
      <c r="M23" s="2"/>
      <c r="N23" s="2"/>
      <c r="O23" s="2"/>
      <c r="P23" s="2"/>
      <c r="Q23" s="2"/>
      <c r="R23" s="2"/>
      <c r="S23" s="2"/>
      <c r="T23" s="2"/>
      <c r="U23" s="2"/>
      <c r="V23" s="2"/>
      <c r="W23" s="2"/>
      <c r="X23" s="2"/>
      <c r="Y23" s="2"/>
      <c r="Z23" s="2"/>
    </row>
    <row r="24" ht="12.75" customHeight="1">
      <c r="A24" s="2"/>
      <c r="B24" s="127"/>
      <c r="C24" s="128">
        <v>8.0</v>
      </c>
      <c r="D24" s="127"/>
      <c r="E24" s="128">
        <v>8.0</v>
      </c>
      <c r="F24" s="128">
        <v>8.0</v>
      </c>
      <c r="G24" s="127"/>
      <c r="H24" s="129">
        <v>8.0</v>
      </c>
      <c r="I24" s="129">
        <v>6.0</v>
      </c>
      <c r="J24" s="127"/>
      <c r="K24" s="127"/>
      <c r="L24" s="2"/>
      <c r="M24" s="2"/>
      <c r="N24" s="2"/>
      <c r="O24" s="2"/>
      <c r="P24" s="2"/>
      <c r="Q24" s="2"/>
      <c r="R24" s="2"/>
      <c r="S24" s="2"/>
      <c r="T24" s="2"/>
      <c r="U24" s="2"/>
      <c r="V24" s="2"/>
      <c r="W24" s="2"/>
      <c r="X24" s="2"/>
      <c r="Y24" s="2"/>
      <c r="Z24" s="2"/>
    </row>
    <row r="25" ht="12.75" customHeight="1">
      <c r="A25" s="2"/>
      <c r="B25" s="127"/>
      <c r="C25" s="128">
        <v>43.0</v>
      </c>
      <c r="D25" s="127"/>
      <c r="E25" s="128">
        <v>43.0</v>
      </c>
      <c r="F25" s="128">
        <v>44.5</v>
      </c>
      <c r="G25" s="127"/>
      <c r="H25" s="129">
        <v>45.0</v>
      </c>
      <c r="I25" s="129">
        <v>47.0</v>
      </c>
      <c r="J25" s="127"/>
      <c r="K25" s="127"/>
      <c r="L25" s="2"/>
      <c r="M25" s="2"/>
      <c r="N25" s="2"/>
      <c r="O25" s="2"/>
      <c r="P25" s="2"/>
      <c r="Q25" s="2"/>
      <c r="R25" s="2"/>
      <c r="S25" s="2"/>
      <c r="T25" s="2"/>
      <c r="U25" s="2"/>
      <c r="V25" s="2"/>
      <c r="W25" s="2"/>
      <c r="X25" s="2"/>
      <c r="Y25" s="2"/>
      <c r="Z25" s="2"/>
    </row>
    <row r="26" ht="12.75" customHeight="1">
      <c r="A26" s="2"/>
      <c r="B26" s="127"/>
      <c r="C26" s="128">
        <v>8.0</v>
      </c>
      <c r="D26" s="127"/>
      <c r="E26" s="128">
        <v>8.0</v>
      </c>
      <c r="F26" s="128">
        <v>8.0</v>
      </c>
      <c r="G26" s="127"/>
      <c r="H26" s="129">
        <v>8.0</v>
      </c>
      <c r="I26" s="129">
        <v>6.0</v>
      </c>
      <c r="J26" s="127"/>
      <c r="K26" s="127"/>
      <c r="L26" s="2"/>
      <c r="M26" s="2"/>
      <c r="N26" s="2"/>
      <c r="O26" s="2"/>
      <c r="P26" s="2"/>
      <c r="Q26" s="2"/>
      <c r="R26" s="2"/>
      <c r="S26" s="2"/>
      <c r="T26" s="2"/>
      <c r="U26" s="2"/>
      <c r="V26" s="2"/>
      <c r="W26" s="2"/>
      <c r="X26" s="2"/>
      <c r="Y26" s="2"/>
      <c r="Z26" s="2"/>
    </row>
    <row r="27" ht="12.75" customHeight="1">
      <c r="A27" s="2"/>
      <c r="B27" s="127"/>
      <c r="C27" s="128">
        <v>43.0</v>
      </c>
      <c r="D27" s="127"/>
      <c r="E27" s="128">
        <v>43.0</v>
      </c>
      <c r="F27" s="128">
        <v>44.5</v>
      </c>
      <c r="G27" s="127"/>
      <c r="H27" s="129">
        <v>45.0</v>
      </c>
      <c r="I27" s="129">
        <v>47.0</v>
      </c>
      <c r="J27" s="127"/>
      <c r="K27" s="127"/>
      <c r="L27" s="2"/>
      <c r="M27" s="2"/>
      <c r="N27" s="2"/>
      <c r="O27" s="2"/>
      <c r="P27" s="2"/>
      <c r="Q27" s="2"/>
      <c r="R27" s="2"/>
      <c r="S27" s="2"/>
      <c r="T27" s="2"/>
      <c r="U27" s="2"/>
      <c r="V27" s="2"/>
      <c r="W27" s="2"/>
      <c r="X27" s="2"/>
      <c r="Y27" s="2"/>
      <c r="Z27" s="2"/>
    </row>
    <row r="28" ht="12.75" customHeight="1">
      <c r="A28" s="2"/>
      <c r="B28" s="127"/>
      <c r="C28" s="128">
        <v>8.0</v>
      </c>
      <c r="D28" s="127"/>
      <c r="E28" s="128">
        <v>8.0</v>
      </c>
      <c r="F28" s="128">
        <v>8.0</v>
      </c>
      <c r="G28" s="127"/>
      <c r="H28" s="129">
        <v>8.0</v>
      </c>
      <c r="I28" s="129">
        <v>6.0</v>
      </c>
      <c r="J28" s="127"/>
      <c r="K28" s="127"/>
      <c r="L28" s="2"/>
      <c r="M28" s="2"/>
      <c r="N28" s="2"/>
      <c r="O28" s="2"/>
      <c r="P28" s="2"/>
      <c r="Q28" s="2"/>
      <c r="R28" s="2"/>
      <c r="S28" s="2"/>
      <c r="T28" s="2"/>
      <c r="U28" s="2"/>
      <c r="V28" s="2"/>
      <c r="W28" s="2"/>
      <c r="X28" s="2"/>
      <c r="Y28" s="2"/>
      <c r="Z28" s="2"/>
    </row>
    <row r="29" ht="12.75" customHeight="1">
      <c r="A29" s="2"/>
      <c r="B29" s="128" t="s">
        <v>251</v>
      </c>
      <c r="C29" s="127"/>
      <c r="D29" s="128">
        <v>31.0</v>
      </c>
      <c r="E29" s="127"/>
      <c r="F29" s="127"/>
      <c r="G29" s="128">
        <v>33.0</v>
      </c>
      <c r="H29" s="127"/>
      <c r="I29" s="127"/>
      <c r="J29" s="128">
        <v>34.5</v>
      </c>
      <c r="K29" s="127"/>
      <c r="L29" s="2"/>
      <c r="M29" s="2"/>
      <c r="N29" s="2"/>
      <c r="O29" s="2"/>
      <c r="P29" s="2"/>
      <c r="Q29" s="2"/>
      <c r="R29" s="2"/>
      <c r="S29" s="2"/>
      <c r="T29" s="2"/>
      <c r="U29" s="2"/>
      <c r="V29" s="2"/>
      <c r="W29" s="2"/>
      <c r="X29" s="2"/>
      <c r="Y29" s="2"/>
      <c r="Z29" s="2"/>
    </row>
    <row r="30" ht="12.75" customHeight="1">
      <c r="A30" s="2"/>
      <c r="B30" s="127"/>
      <c r="C30" s="127"/>
      <c r="D30" s="128">
        <v>8.0</v>
      </c>
      <c r="E30" s="127"/>
      <c r="F30" s="127"/>
      <c r="G30" s="128">
        <v>8.0</v>
      </c>
      <c r="H30" s="127"/>
      <c r="I30" s="127"/>
      <c r="J30" s="128">
        <v>6.0</v>
      </c>
      <c r="K30" s="127"/>
      <c r="L30" s="2"/>
      <c r="M30" s="2"/>
      <c r="N30" s="2"/>
      <c r="O30" s="2"/>
      <c r="P30" s="2"/>
      <c r="Q30" s="2"/>
      <c r="R30" s="2"/>
      <c r="S30" s="2"/>
      <c r="T30" s="2"/>
      <c r="U30" s="2"/>
      <c r="V30" s="2"/>
      <c r="W30" s="2"/>
      <c r="X30" s="2"/>
      <c r="Y30" s="2"/>
      <c r="Z30" s="2"/>
    </row>
    <row r="31" ht="12.75" customHeight="1">
      <c r="A31" s="2"/>
      <c r="B31" s="127"/>
      <c r="C31" s="127"/>
      <c r="D31" s="128">
        <v>31.0</v>
      </c>
      <c r="E31" s="127"/>
      <c r="F31" s="127"/>
      <c r="G31" s="128">
        <v>32.5</v>
      </c>
      <c r="H31" s="127"/>
      <c r="I31" s="127"/>
      <c r="J31" s="128">
        <v>34.5</v>
      </c>
      <c r="K31" s="127"/>
      <c r="L31" s="2"/>
      <c r="M31" s="2"/>
      <c r="N31" s="2"/>
      <c r="O31" s="2"/>
      <c r="P31" s="2"/>
      <c r="Q31" s="2"/>
      <c r="R31" s="2"/>
      <c r="S31" s="2"/>
      <c r="T31" s="2"/>
      <c r="U31" s="2"/>
      <c r="V31" s="2"/>
      <c r="W31" s="2"/>
      <c r="X31" s="2"/>
      <c r="Y31" s="2"/>
      <c r="Z31" s="2"/>
    </row>
    <row r="32" ht="12.75" customHeight="1">
      <c r="A32" s="2"/>
      <c r="B32" s="127"/>
      <c r="C32" s="127"/>
      <c r="D32" s="128">
        <v>8.0</v>
      </c>
      <c r="E32" s="127"/>
      <c r="F32" s="127"/>
      <c r="G32" s="128">
        <v>8.0</v>
      </c>
      <c r="H32" s="127"/>
      <c r="I32" s="127"/>
      <c r="J32" s="128">
        <v>6.0</v>
      </c>
      <c r="K32" s="127"/>
      <c r="L32" s="127"/>
      <c r="M32" s="2"/>
      <c r="N32" s="127"/>
      <c r="O32" s="127"/>
      <c r="P32" s="127"/>
      <c r="Q32" s="127"/>
      <c r="R32" s="127"/>
      <c r="S32" s="2"/>
      <c r="T32" s="2"/>
      <c r="U32" s="2"/>
      <c r="V32" s="2"/>
      <c r="W32" s="2"/>
      <c r="X32" s="2"/>
      <c r="Y32" s="2"/>
      <c r="Z32" s="2"/>
    </row>
    <row r="33" ht="12.75" customHeight="1">
      <c r="A33" s="2"/>
      <c r="B33" s="127"/>
      <c r="C33" s="127"/>
      <c r="D33" s="128">
        <v>31.0</v>
      </c>
      <c r="E33" s="127"/>
      <c r="F33" s="127"/>
      <c r="G33" s="128">
        <v>32.0</v>
      </c>
      <c r="H33" s="127"/>
      <c r="I33" s="127"/>
      <c r="J33" s="128">
        <v>34.5</v>
      </c>
      <c r="K33" s="127"/>
      <c r="L33" s="127"/>
      <c r="M33" s="2"/>
      <c r="N33" s="127"/>
      <c r="O33" s="127"/>
      <c r="P33" s="127"/>
      <c r="Q33" s="127"/>
      <c r="R33" s="127"/>
      <c r="S33" s="2"/>
      <c r="T33" s="2"/>
      <c r="U33" s="2"/>
      <c r="V33" s="2"/>
      <c r="W33" s="2"/>
      <c r="X33" s="2"/>
      <c r="Y33" s="2"/>
      <c r="Z33" s="2"/>
    </row>
    <row r="34" ht="12.75" customHeight="1">
      <c r="A34" s="2"/>
      <c r="B34" s="127"/>
      <c r="C34" s="127"/>
      <c r="D34" s="128">
        <v>8.0</v>
      </c>
      <c r="E34" s="127"/>
      <c r="F34" s="127"/>
      <c r="G34" s="128">
        <v>8.0</v>
      </c>
      <c r="H34" s="127"/>
      <c r="I34" s="127"/>
      <c r="J34" s="128">
        <v>6.0</v>
      </c>
      <c r="K34" s="127"/>
      <c r="L34" s="127"/>
      <c r="M34" s="2"/>
      <c r="N34" s="127"/>
      <c r="O34" s="127"/>
      <c r="P34" s="127"/>
      <c r="Q34" s="127"/>
      <c r="R34" s="127"/>
      <c r="S34" s="2"/>
      <c r="T34" s="2"/>
      <c r="U34" s="2"/>
      <c r="V34" s="2"/>
      <c r="W34" s="2"/>
      <c r="X34" s="2"/>
      <c r="Y34" s="2"/>
      <c r="Z34" s="2"/>
    </row>
    <row r="35" ht="12.75" customHeight="1">
      <c r="A35" s="2"/>
      <c r="B35" s="2"/>
      <c r="C35" s="2"/>
      <c r="D35" s="128">
        <v>31.0</v>
      </c>
      <c r="E35" s="127"/>
      <c r="F35" s="2"/>
      <c r="G35" s="128">
        <v>31.5</v>
      </c>
      <c r="H35" s="2"/>
      <c r="I35" s="2"/>
      <c r="J35" s="128">
        <v>34.5</v>
      </c>
      <c r="K35" s="127"/>
      <c r="L35" s="127"/>
      <c r="M35" s="2"/>
      <c r="N35" s="127"/>
      <c r="O35" s="127"/>
      <c r="P35" s="127"/>
      <c r="Q35" s="127"/>
      <c r="R35" s="127"/>
      <c r="S35" s="2"/>
      <c r="T35" s="2"/>
      <c r="U35" s="2"/>
      <c r="V35" s="2"/>
      <c r="W35" s="2"/>
      <c r="X35" s="2"/>
      <c r="Y35" s="2"/>
      <c r="Z35" s="2"/>
    </row>
    <row r="36" ht="12.75" customHeight="1">
      <c r="A36" s="2"/>
      <c r="B36" s="2"/>
      <c r="C36" s="2"/>
      <c r="D36" s="128">
        <v>8.0</v>
      </c>
      <c r="E36" s="2"/>
      <c r="F36" s="2"/>
      <c r="G36" s="128">
        <v>8.0</v>
      </c>
      <c r="H36" s="2"/>
      <c r="I36" s="2"/>
      <c r="J36" s="128">
        <v>6.0</v>
      </c>
      <c r="K36" s="127"/>
      <c r="L36" s="127"/>
      <c r="M36" s="2"/>
      <c r="N36" s="2"/>
      <c r="O36" s="35">
        <v>45629.0</v>
      </c>
      <c r="P36" s="2"/>
      <c r="Q36" s="2"/>
      <c r="R36" s="2"/>
      <c r="S36" s="2"/>
      <c r="T36" s="2"/>
      <c r="U36" s="2"/>
      <c r="V36" s="2"/>
      <c r="W36" s="2"/>
      <c r="X36" s="2"/>
      <c r="Y36" s="2"/>
      <c r="Z36" s="2"/>
    </row>
    <row r="37" ht="12.75" customHeight="1">
      <c r="A37" s="2"/>
      <c r="B37" s="124" t="s">
        <v>226</v>
      </c>
      <c r="C37" s="124">
        <v>10.0</v>
      </c>
      <c r="D37" s="2"/>
      <c r="E37" s="124">
        <v>10.0</v>
      </c>
      <c r="F37" s="124">
        <v>10.5</v>
      </c>
      <c r="G37" s="2"/>
      <c r="H37" s="124">
        <v>10.5</v>
      </c>
      <c r="I37" s="124">
        <v>12.0</v>
      </c>
      <c r="J37" s="2"/>
      <c r="K37" s="127"/>
      <c r="L37" s="127"/>
      <c r="M37" s="2"/>
      <c r="N37" s="2"/>
      <c r="O37" s="2">
        <v>50.0</v>
      </c>
      <c r="P37" s="2"/>
      <c r="Q37" s="2" t="s">
        <v>26</v>
      </c>
      <c r="R37" s="163">
        <v>44.5</v>
      </c>
      <c r="S37" s="2"/>
      <c r="T37" s="2"/>
      <c r="U37" s="2"/>
      <c r="V37" s="2"/>
      <c r="W37" s="2"/>
      <c r="X37" s="2"/>
      <c r="Y37" s="2"/>
      <c r="Z37" s="2"/>
    </row>
    <row r="38" ht="12.75" customHeight="1">
      <c r="A38" s="2"/>
      <c r="B38" s="2"/>
      <c r="C38" s="124">
        <v>10.0</v>
      </c>
      <c r="D38" s="2"/>
      <c r="E38" s="124">
        <v>10.0</v>
      </c>
      <c r="F38" s="124">
        <v>10.0</v>
      </c>
      <c r="G38" s="2"/>
      <c r="H38" s="124">
        <v>10.0</v>
      </c>
      <c r="I38" s="124">
        <v>10.0</v>
      </c>
      <c r="J38" s="2"/>
      <c r="K38" s="127"/>
      <c r="L38" s="127"/>
      <c r="M38" s="2"/>
      <c r="N38" s="2"/>
      <c r="O38" s="2">
        <v>5.0</v>
      </c>
      <c r="P38" s="2"/>
      <c r="Q38" s="2" t="s">
        <v>37</v>
      </c>
      <c r="R38" s="163">
        <v>8.0</v>
      </c>
      <c r="S38" s="2"/>
      <c r="T38" s="2"/>
      <c r="U38" s="2"/>
      <c r="V38" s="2"/>
      <c r="W38" s="2"/>
      <c r="X38" s="2"/>
      <c r="Y38" s="2"/>
      <c r="Z38" s="2"/>
    </row>
    <row r="39" ht="12.75" customHeight="1">
      <c r="A39" s="2"/>
      <c r="B39" s="2"/>
      <c r="C39" s="124">
        <v>10.0</v>
      </c>
      <c r="D39" s="2"/>
      <c r="E39" s="124">
        <v>10.0</v>
      </c>
      <c r="F39" s="124">
        <v>10.5</v>
      </c>
      <c r="G39" s="2"/>
      <c r="H39" s="124">
        <v>10.5</v>
      </c>
      <c r="I39" s="124">
        <v>12.0</v>
      </c>
      <c r="J39" s="2"/>
      <c r="K39" s="127"/>
      <c r="L39" s="127"/>
      <c r="M39" s="2"/>
      <c r="N39" s="2"/>
      <c r="O39" s="2">
        <v>49.5</v>
      </c>
      <c r="P39" s="2"/>
      <c r="Q39" s="2" t="s">
        <v>36</v>
      </c>
      <c r="R39" s="163">
        <f>ROUND(IF(R38&lt;10,AVERAGE(R37/(1.0278-0.0278*R38),R37*R38^0.1),AVERAGE(R37*(1+0.0333*R38),R37*R38^0.1)),1)</f>
        <v>55</v>
      </c>
      <c r="S39" s="2"/>
      <c r="T39" s="2"/>
      <c r="U39" s="2"/>
      <c r="V39" s="2"/>
      <c r="W39" s="2"/>
      <c r="X39" s="2"/>
      <c r="Y39" s="2"/>
      <c r="Z39" s="2"/>
    </row>
    <row r="40" ht="12.75" customHeight="1">
      <c r="A40" s="2"/>
      <c r="B40" s="2"/>
      <c r="C40" s="124">
        <v>10.0</v>
      </c>
      <c r="D40" s="2"/>
      <c r="E40" s="124">
        <v>10.0</v>
      </c>
      <c r="F40" s="124">
        <v>10.0</v>
      </c>
      <c r="G40" s="2"/>
      <c r="H40" s="124">
        <v>10.0</v>
      </c>
      <c r="I40" s="124">
        <v>10.0</v>
      </c>
      <c r="J40" s="2"/>
      <c r="K40" s="127"/>
      <c r="L40" s="127"/>
      <c r="M40" s="2"/>
      <c r="N40" s="2"/>
      <c r="O40" s="2">
        <v>5.0</v>
      </c>
      <c r="P40" s="2"/>
      <c r="Q40" s="2"/>
      <c r="R40" s="2"/>
      <c r="S40" s="2"/>
      <c r="T40" s="2"/>
      <c r="U40" s="2"/>
      <c r="V40" s="2"/>
      <c r="W40" s="2"/>
      <c r="X40" s="2"/>
      <c r="Y40" s="2"/>
      <c r="Z40" s="2"/>
    </row>
    <row r="41" ht="12.75" customHeight="1">
      <c r="A41" s="2"/>
      <c r="B41" s="127"/>
      <c r="C41" s="124">
        <v>10.0</v>
      </c>
      <c r="D41" s="127"/>
      <c r="E41" s="124">
        <v>10.0</v>
      </c>
      <c r="F41" s="124">
        <v>10.5</v>
      </c>
      <c r="G41" s="127"/>
      <c r="H41" s="124">
        <v>10.5</v>
      </c>
      <c r="I41" s="124">
        <v>12.0</v>
      </c>
      <c r="J41" s="127"/>
      <c r="K41" s="127"/>
      <c r="L41" s="127"/>
      <c r="M41" s="2"/>
      <c r="N41" s="2"/>
      <c r="O41" s="2">
        <v>49.0</v>
      </c>
      <c r="P41" s="2"/>
      <c r="Q41" s="2"/>
      <c r="R41" s="2"/>
      <c r="S41" s="2"/>
      <c r="T41" s="2"/>
      <c r="U41" s="2"/>
      <c r="V41" s="2"/>
      <c r="W41" s="2"/>
      <c r="X41" s="2"/>
      <c r="Y41" s="2"/>
      <c r="Z41" s="2"/>
    </row>
    <row r="42" ht="12.75" customHeight="1">
      <c r="A42" s="2"/>
      <c r="B42" s="127"/>
      <c r="C42" s="124">
        <v>10.0</v>
      </c>
      <c r="D42" s="127"/>
      <c r="E42" s="124">
        <v>10.0</v>
      </c>
      <c r="F42" s="124">
        <v>10.0</v>
      </c>
      <c r="G42" s="127"/>
      <c r="H42" s="124">
        <v>10.0</v>
      </c>
      <c r="I42" s="124">
        <v>10.0</v>
      </c>
      <c r="J42" s="127"/>
      <c r="K42" s="127"/>
      <c r="L42" s="127"/>
      <c r="M42" s="2"/>
      <c r="N42" s="2"/>
      <c r="O42" s="2">
        <v>5.0</v>
      </c>
      <c r="P42" s="2"/>
      <c r="Q42" s="2"/>
      <c r="R42" s="2"/>
      <c r="S42" s="2"/>
      <c r="T42" s="2"/>
      <c r="U42" s="2"/>
      <c r="V42" s="2"/>
      <c r="W42" s="2"/>
      <c r="X42" s="2"/>
      <c r="Y42" s="2"/>
      <c r="Z42" s="2"/>
    </row>
    <row r="43" ht="12.75" customHeight="1">
      <c r="A43" s="2"/>
      <c r="B43" s="128" t="s">
        <v>252</v>
      </c>
      <c r="C43" s="128">
        <v>22.6</v>
      </c>
      <c r="D43" s="127"/>
      <c r="E43" s="128">
        <v>22.6</v>
      </c>
      <c r="F43" s="127"/>
      <c r="G43" s="128">
        <v>20.6</v>
      </c>
      <c r="H43" s="127"/>
      <c r="I43" s="127"/>
      <c r="J43" s="127"/>
      <c r="K43" s="127"/>
      <c r="L43" s="127"/>
      <c r="M43" s="2"/>
      <c r="N43" s="2"/>
      <c r="O43" s="2">
        <v>48.5</v>
      </c>
      <c r="P43" s="2"/>
      <c r="Q43" s="2"/>
      <c r="R43" s="2"/>
      <c r="S43" s="2"/>
      <c r="T43" s="2"/>
      <c r="U43" s="2"/>
      <c r="V43" s="2"/>
      <c r="W43" s="2"/>
      <c r="X43" s="2"/>
      <c r="Y43" s="2"/>
      <c r="Z43" s="2"/>
    </row>
    <row r="44" ht="12.75" customHeight="1">
      <c r="A44" s="2"/>
      <c r="B44" s="127"/>
      <c r="C44" s="128">
        <v>15.0</v>
      </c>
      <c r="D44" s="127"/>
      <c r="E44" s="128">
        <v>15.0</v>
      </c>
      <c r="F44" s="127"/>
      <c r="G44" s="128">
        <v>15.0</v>
      </c>
      <c r="H44" s="127"/>
      <c r="I44" s="127"/>
      <c r="J44" s="127"/>
      <c r="K44" s="127"/>
      <c r="L44" s="127"/>
      <c r="M44" s="2"/>
      <c r="N44" s="2"/>
      <c r="O44" s="2">
        <v>5.0</v>
      </c>
      <c r="P44" s="2"/>
      <c r="Q44" s="2"/>
      <c r="R44" s="2"/>
      <c r="S44" s="2"/>
      <c r="T44" s="2"/>
      <c r="U44" s="2"/>
      <c r="V44" s="2"/>
      <c r="W44" s="2"/>
      <c r="X44" s="2"/>
      <c r="Y44" s="2"/>
      <c r="Z44" s="2"/>
    </row>
    <row r="45" ht="12.75" customHeight="1">
      <c r="A45" s="2"/>
      <c r="B45" s="127"/>
      <c r="C45" s="128">
        <v>22.6</v>
      </c>
      <c r="D45" s="127"/>
      <c r="E45" s="128">
        <v>22.6</v>
      </c>
      <c r="F45" s="127"/>
      <c r="G45" s="128">
        <v>20.6</v>
      </c>
      <c r="H45" s="127"/>
      <c r="I45" s="127"/>
      <c r="J45" s="127"/>
      <c r="K45" s="127"/>
      <c r="L45" s="127"/>
      <c r="M45" s="2"/>
      <c r="N45" s="2"/>
      <c r="O45" s="2">
        <v>48.0</v>
      </c>
      <c r="P45" s="2"/>
      <c r="Q45" s="2"/>
      <c r="R45" s="2"/>
      <c r="S45" s="2"/>
      <c r="T45" s="2"/>
      <c r="U45" s="2"/>
      <c r="V45" s="2"/>
      <c r="W45" s="2"/>
      <c r="X45" s="2"/>
      <c r="Y45" s="2"/>
      <c r="Z45" s="2"/>
    </row>
    <row r="46" ht="12.75" customHeight="1">
      <c r="A46" s="2"/>
      <c r="B46" s="127"/>
      <c r="C46" s="128">
        <v>15.0</v>
      </c>
      <c r="D46" s="127"/>
      <c r="E46" s="128">
        <v>15.0</v>
      </c>
      <c r="F46" s="127"/>
      <c r="G46" s="128">
        <v>15.0</v>
      </c>
      <c r="H46" s="127"/>
      <c r="I46" s="127"/>
      <c r="J46" s="127"/>
      <c r="K46" s="127"/>
      <c r="L46" s="127"/>
      <c r="M46" s="2"/>
      <c r="N46" s="2"/>
      <c r="O46" s="2">
        <v>5.0</v>
      </c>
      <c r="P46" s="2"/>
      <c r="Q46" s="2"/>
      <c r="R46" s="2"/>
      <c r="S46" s="2"/>
      <c r="T46" s="2"/>
      <c r="U46" s="2"/>
      <c r="V46" s="2"/>
      <c r="W46" s="2"/>
      <c r="X46" s="2"/>
      <c r="Y46" s="2"/>
      <c r="Z46" s="2"/>
    </row>
    <row r="47" ht="12.75" customHeight="1">
      <c r="A47" s="2"/>
      <c r="B47" s="127"/>
      <c r="C47" s="128">
        <v>22.6</v>
      </c>
      <c r="D47" s="127"/>
      <c r="E47" s="128">
        <v>22.6</v>
      </c>
      <c r="F47" s="127"/>
      <c r="G47" s="128">
        <v>20.6</v>
      </c>
      <c r="H47" s="127"/>
      <c r="I47" s="127"/>
      <c r="J47" s="127"/>
      <c r="K47" s="127"/>
      <c r="L47" s="127"/>
      <c r="M47" s="2"/>
      <c r="N47" s="2"/>
      <c r="O47" s="2">
        <v>47.5</v>
      </c>
      <c r="P47" s="2"/>
      <c r="Q47" s="2"/>
      <c r="R47" s="2"/>
      <c r="S47" s="2"/>
      <c r="T47" s="2"/>
      <c r="U47" s="2"/>
      <c r="V47" s="2"/>
      <c r="W47" s="2"/>
      <c r="X47" s="2"/>
      <c r="Y47" s="2"/>
      <c r="Z47" s="2"/>
    </row>
    <row r="48" ht="12.75" customHeight="1">
      <c r="A48" s="2"/>
      <c r="B48" s="127"/>
      <c r="C48" s="128">
        <v>15.0</v>
      </c>
      <c r="D48" s="127"/>
      <c r="E48" s="128">
        <v>15.0</v>
      </c>
      <c r="F48" s="127"/>
      <c r="G48" s="128">
        <v>15.0</v>
      </c>
      <c r="H48" s="127"/>
      <c r="I48" s="127"/>
      <c r="J48" s="127"/>
      <c r="K48" s="127"/>
      <c r="L48" s="127"/>
      <c r="M48" s="2"/>
      <c r="N48" s="2"/>
      <c r="O48" s="2">
        <v>6.0</v>
      </c>
      <c r="P48" s="2"/>
      <c r="Q48" s="2"/>
      <c r="R48" s="2"/>
      <c r="S48" s="2"/>
      <c r="T48" s="2"/>
      <c r="U48" s="2"/>
      <c r="V48" s="2"/>
      <c r="W48" s="2"/>
      <c r="X48" s="2"/>
      <c r="Y48" s="2"/>
      <c r="Z48" s="2"/>
    </row>
    <row r="49" ht="12.75" customHeight="1">
      <c r="A49" s="2"/>
      <c r="B49" s="128" t="s">
        <v>253</v>
      </c>
      <c r="C49" s="128">
        <v>2.5</v>
      </c>
      <c r="D49" s="127"/>
      <c r="E49" s="128">
        <v>3.0</v>
      </c>
      <c r="F49" s="128">
        <v>3.5</v>
      </c>
      <c r="G49" s="127"/>
      <c r="H49" s="129">
        <v>3.5</v>
      </c>
      <c r="I49" s="129">
        <v>3.5</v>
      </c>
      <c r="J49" s="127"/>
      <c r="K49" s="127"/>
      <c r="L49" s="127"/>
      <c r="M49" s="2"/>
      <c r="N49" s="2" t="s">
        <v>36</v>
      </c>
      <c r="O49" s="2">
        <v>66.7</v>
      </c>
      <c r="P49" s="2"/>
      <c r="Q49" s="2"/>
      <c r="R49" s="2"/>
      <c r="S49" s="2"/>
      <c r="T49" s="2"/>
      <c r="U49" s="2"/>
      <c r="V49" s="2"/>
      <c r="W49" s="2"/>
      <c r="X49" s="2"/>
      <c r="Y49" s="2"/>
      <c r="Z49" s="2"/>
    </row>
    <row r="50" ht="12.75" customHeight="1">
      <c r="A50" s="2"/>
      <c r="B50" s="127"/>
      <c r="C50" s="128">
        <v>15.0</v>
      </c>
      <c r="D50" s="127"/>
      <c r="E50" s="128">
        <v>15.0</v>
      </c>
      <c r="F50" s="128">
        <v>15.0</v>
      </c>
      <c r="G50" s="127"/>
      <c r="H50" s="129">
        <v>15.0</v>
      </c>
      <c r="I50" s="129">
        <v>15.0</v>
      </c>
      <c r="J50" s="127"/>
      <c r="K50" s="127"/>
      <c r="L50" s="127"/>
      <c r="M50" s="2"/>
      <c r="N50" s="2" t="s">
        <v>36</v>
      </c>
      <c r="O50" s="2">
        <v>66.1</v>
      </c>
      <c r="P50" s="2"/>
      <c r="Q50" s="2"/>
      <c r="R50" s="2"/>
      <c r="S50" s="2"/>
      <c r="T50" s="2"/>
      <c r="U50" s="2"/>
      <c r="V50" s="2"/>
      <c r="W50" s="2"/>
      <c r="X50" s="2"/>
      <c r="Y50" s="2"/>
      <c r="Z50" s="2"/>
    </row>
    <row r="51" ht="12.75" customHeight="1">
      <c r="A51" s="2"/>
      <c r="B51" s="127"/>
      <c r="C51" s="128">
        <v>2.5</v>
      </c>
      <c r="D51" s="127"/>
      <c r="E51" s="128">
        <v>3.0</v>
      </c>
      <c r="F51" s="128">
        <v>3.5</v>
      </c>
      <c r="G51" s="127"/>
      <c r="H51" s="129">
        <v>3.5</v>
      </c>
      <c r="I51" s="129">
        <v>3.5</v>
      </c>
      <c r="J51" s="127"/>
      <c r="K51" s="127"/>
      <c r="L51" s="127"/>
      <c r="M51" s="2"/>
      <c r="N51" s="2" t="s">
        <v>36</v>
      </c>
      <c r="O51" s="2">
        <v>65.5</v>
      </c>
      <c r="P51" s="2"/>
      <c r="Q51" s="2"/>
      <c r="R51" s="2"/>
      <c r="S51" s="2"/>
      <c r="T51" s="2"/>
      <c r="U51" s="2"/>
      <c r="V51" s="2"/>
      <c r="W51" s="2"/>
      <c r="X51" s="2"/>
      <c r="Y51" s="2"/>
      <c r="Z51" s="2"/>
    </row>
    <row r="52" ht="12.75" customHeight="1">
      <c r="A52" s="2"/>
      <c r="B52" s="127"/>
      <c r="C52" s="128">
        <v>15.0</v>
      </c>
      <c r="D52" s="127"/>
      <c r="E52" s="128">
        <v>15.0</v>
      </c>
      <c r="F52" s="128">
        <v>15.0</v>
      </c>
      <c r="G52" s="127"/>
      <c r="H52" s="129">
        <v>15.0</v>
      </c>
      <c r="I52" s="129">
        <v>15.0</v>
      </c>
      <c r="J52" s="127"/>
      <c r="K52" s="127"/>
      <c r="L52" s="2"/>
      <c r="M52" s="2"/>
      <c r="N52" s="2" t="s">
        <v>36</v>
      </c>
      <c r="O52" s="2">
        <v>65.0</v>
      </c>
      <c r="P52" s="2"/>
      <c r="Q52" s="2"/>
      <c r="R52" s="2"/>
      <c r="S52" s="2"/>
      <c r="T52" s="2"/>
      <c r="U52" s="2"/>
      <c r="V52" s="2"/>
      <c r="W52" s="2"/>
      <c r="X52" s="2"/>
      <c r="Y52" s="2"/>
      <c r="Z52" s="2"/>
    </row>
    <row r="53" ht="12.75" customHeight="1">
      <c r="A53" s="2"/>
      <c r="B53" s="127"/>
      <c r="C53" s="128">
        <v>2.5</v>
      </c>
      <c r="D53" s="127"/>
      <c r="E53" s="128">
        <v>3.0</v>
      </c>
      <c r="F53" s="128">
        <v>3.5</v>
      </c>
      <c r="G53" s="127"/>
      <c r="H53" s="129">
        <v>3.5</v>
      </c>
      <c r="I53" s="129">
        <v>3.5</v>
      </c>
      <c r="J53" s="127"/>
      <c r="K53" s="127"/>
      <c r="L53" s="2"/>
      <c r="M53" s="2"/>
      <c r="N53" s="2" t="s">
        <v>36</v>
      </c>
      <c r="O53" s="2">
        <v>64.4</v>
      </c>
      <c r="P53" s="2"/>
      <c r="Q53" s="2"/>
      <c r="R53" s="2"/>
      <c r="S53" s="2"/>
      <c r="T53" s="2"/>
      <c r="U53" s="2"/>
      <c r="V53" s="2"/>
      <c r="W53" s="2"/>
      <c r="X53" s="2"/>
      <c r="Y53" s="2"/>
      <c r="Z53" s="2"/>
    </row>
    <row r="54" ht="12.75" customHeight="1">
      <c r="A54" s="2"/>
      <c r="B54" s="127"/>
      <c r="C54" s="128">
        <v>15.0</v>
      </c>
      <c r="D54" s="127"/>
      <c r="E54" s="128">
        <v>15.0</v>
      </c>
      <c r="F54" s="128">
        <v>15.0</v>
      </c>
      <c r="G54" s="127"/>
      <c r="H54" s="129">
        <v>15.0</v>
      </c>
      <c r="I54" s="129">
        <v>15.0</v>
      </c>
      <c r="J54" s="127"/>
      <c r="K54" s="127"/>
      <c r="L54" s="2"/>
      <c r="M54" s="2"/>
      <c r="N54" s="2" t="s">
        <v>36</v>
      </c>
      <c r="O54" s="2">
        <v>65.4</v>
      </c>
      <c r="P54" s="2"/>
      <c r="Q54" s="2"/>
      <c r="R54" s="2"/>
      <c r="S54" s="2"/>
      <c r="T54" s="2"/>
      <c r="U54" s="2"/>
      <c r="V54" s="2"/>
      <c r="W54" s="2"/>
      <c r="X54" s="2"/>
      <c r="Y54" s="2"/>
      <c r="Z54" s="2"/>
    </row>
    <row r="55" ht="12.75" customHeight="1">
      <c r="A55" s="2"/>
      <c r="B55" s="128" t="s">
        <v>249</v>
      </c>
      <c r="C55" s="127"/>
      <c r="D55" s="128">
        <v>52.0</v>
      </c>
      <c r="E55" s="127"/>
      <c r="G55" s="128">
        <v>53.0</v>
      </c>
      <c r="H55" s="127"/>
      <c r="I55" s="127"/>
      <c r="J55" s="127"/>
      <c r="K55" s="127"/>
      <c r="L55" s="2"/>
      <c r="M55" s="2"/>
      <c r="N55" s="2" t="s">
        <v>254</v>
      </c>
      <c r="O55" s="164">
        <f>AVERAGE(O49:O54)</f>
        <v>65.51666667</v>
      </c>
      <c r="P55" s="2"/>
      <c r="Q55" s="2"/>
      <c r="R55" s="2"/>
      <c r="S55" s="2"/>
      <c r="T55" s="2"/>
      <c r="U55" s="2"/>
      <c r="V55" s="2"/>
      <c r="W55" s="2"/>
      <c r="X55" s="2"/>
      <c r="Y55" s="2"/>
      <c r="Z55" s="2"/>
    </row>
    <row r="56" ht="12.75" customHeight="1">
      <c r="A56" s="2"/>
      <c r="B56" s="127"/>
      <c r="C56" s="127"/>
      <c r="D56" s="128">
        <v>5.0</v>
      </c>
      <c r="E56" s="127"/>
      <c r="G56" s="128">
        <v>5.0</v>
      </c>
      <c r="H56" s="127"/>
      <c r="I56" s="127"/>
      <c r="J56" s="127"/>
      <c r="K56" s="127"/>
      <c r="L56" s="2"/>
      <c r="M56" s="2"/>
      <c r="N56" s="2"/>
      <c r="O56" s="2"/>
      <c r="P56" s="2"/>
      <c r="Q56" s="2"/>
      <c r="R56" s="2"/>
      <c r="S56" s="2"/>
      <c r="T56" s="2"/>
      <c r="U56" s="2"/>
      <c r="V56" s="2"/>
      <c r="W56" s="2"/>
      <c r="X56" s="2"/>
      <c r="Y56" s="2"/>
      <c r="Z56" s="2"/>
    </row>
    <row r="57" ht="12.75" customHeight="1">
      <c r="A57" s="2"/>
      <c r="B57" s="127"/>
      <c r="C57" s="127"/>
      <c r="D57" s="128">
        <v>52.0</v>
      </c>
      <c r="E57" s="127"/>
      <c r="G57" s="128">
        <v>53.0</v>
      </c>
      <c r="H57" s="127"/>
      <c r="I57" s="127"/>
      <c r="J57" s="127"/>
      <c r="K57" s="127"/>
      <c r="L57" s="2"/>
      <c r="M57" s="2"/>
      <c r="N57" s="2"/>
      <c r="O57" s="2"/>
      <c r="P57" s="2"/>
      <c r="Q57" s="2"/>
      <c r="R57" s="2"/>
      <c r="S57" s="2"/>
      <c r="T57" s="2"/>
      <c r="U57" s="2"/>
      <c r="V57" s="2"/>
      <c r="W57" s="2"/>
      <c r="X57" s="2"/>
      <c r="Y57" s="2"/>
      <c r="Z57" s="2"/>
    </row>
    <row r="58" ht="12.75" customHeight="1">
      <c r="A58" s="2"/>
      <c r="B58" s="127"/>
      <c r="C58" s="127"/>
      <c r="D58" s="128">
        <v>5.0</v>
      </c>
      <c r="E58" s="127"/>
      <c r="G58" s="128">
        <v>5.0</v>
      </c>
      <c r="H58" s="127"/>
      <c r="I58" s="127"/>
      <c r="J58" s="127"/>
      <c r="K58" s="127"/>
      <c r="L58" s="2"/>
      <c r="M58" s="2"/>
      <c r="N58" s="2"/>
      <c r="O58" s="2"/>
      <c r="P58" s="2"/>
      <c r="Q58" s="2"/>
      <c r="R58" s="2"/>
      <c r="S58" s="2"/>
      <c r="T58" s="2"/>
      <c r="U58" s="2"/>
      <c r="V58" s="2"/>
      <c r="W58" s="2"/>
      <c r="X58" s="2"/>
      <c r="Y58" s="2"/>
      <c r="Z58" s="2"/>
    </row>
    <row r="59" ht="12.75" customHeight="1">
      <c r="A59" s="2"/>
      <c r="B59" s="127"/>
      <c r="C59" s="127"/>
      <c r="D59" s="128">
        <v>52.0</v>
      </c>
      <c r="E59" s="127"/>
      <c r="G59" s="128">
        <v>53.0</v>
      </c>
      <c r="H59" s="127"/>
      <c r="I59" s="127"/>
      <c r="J59" s="127"/>
      <c r="K59" s="127"/>
      <c r="L59" s="2"/>
      <c r="M59" s="2"/>
      <c r="N59" s="2"/>
      <c r="O59" s="2"/>
      <c r="P59" s="2"/>
      <c r="Q59" s="2"/>
      <c r="R59" s="2"/>
      <c r="S59" s="2"/>
      <c r="T59" s="2"/>
      <c r="U59" s="2"/>
      <c r="V59" s="2"/>
      <c r="W59" s="2"/>
      <c r="X59" s="2"/>
      <c r="Y59" s="2"/>
      <c r="Z59" s="2"/>
    </row>
    <row r="60" ht="12.75" customHeight="1">
      <c r="A60" s="2"/>
      <c r="B60" s="2"/>
      <c r="C60" s="2"/>
      <c r="D60" s="124">
        <v>5.0</v>
      </c>
      <c r="E60" s="2"/>
      <c r="G60" s="124">
        <v>5.0</v>
      </c>
      <c r="H60" s="2"/>
      <c r="I60" s="2"/>
      <c r="J60" s="2"/>
      <c r="K60" s="2"/>
      <c r="L60" s="2"/>
      <c r="M60" s="2"/>
      <c r="N60" s="2"/>
      <c r="O60" s="2"/>
      <c r="P60" s="2"/>
      <c r="Q60" s="2"/>
      <c r="R60" s="2"/>
      <c r="S60" s="2"/>
      <c r="T60" s="2"/>
      <c r="U60" s="2"/>
      <c r="V60" s="2"/>
      <c r="W60" s="2"/>
      <c r="X60" s="2"/>
      <c r="Y60" s="2"/>
      <c r="Z60" s="2"/>
    </row>
    <row r="61" ht="12.75" customHeight="1">
      <c r="A61" s="2"/>
      <c r="B61" s="124" t="s">
        <v>255</v>
      </c>
      <c r="C61" s="2"/>
      <c r="D61" s="124">
        <v>12.0</v>
      </c>
      <c r="E61" s="2"/>
      <c r="F61" s="2"/>
      <c r="G61" s="124">
        <v>13.0</v>
      </c>
      <c r="H61" s="2"/>
      <c r="I61" s="2"/>
      <c r="J61" s="2"/>
      <c r="K61" s="2"/>
      <c r="L61" s="2"/>
      <c r="M61" s="2"/>
      <c r="N61" s="2"/>
      <c r="O61" s="2"/>
      <c r="P61" s="2"/>
      <c r="Q61" s="2"/>
      <c r="R61" s="2"/>
      <c r="S61" s="2"/>
      <c r="T61" s="2"/>
      <c r="U61" s="2"/>
      <c r="V61" s="2"/>
      <c r="W61" s="2"/>
      <c r="X61" s="2"/>
      <c r="Y61" s="2"/>
      <c r="Z61" s="2"/>
    </row>
    <row r="62" ht="12.75" customHeight="1">
      <c r="A62" s="2"/>
      <c r="B62" s="2"/>
      <c r="C62" s="2"/>
      <c r="D62" s="124">
        <v>10.0</v>
      </c>
      <c r="E62" s="2"/>
      <c r="F62" s="2"/>
      <c r="G62" s="124">
        <v>10.0</v>
      </c>
      <c r="H62" s="2"/>
      <c r="I62" s="2"/>
      <c r="J62" s="2"/>
      <c r="K62" s="2"/>
      <c r="L62" s="2"/>
      <c r="M62" s="2"/>
      <c r="N62" s="2"/>
      <c r="O62" s="2"/>
      <c r="P62" s="2"/>
      <c r="Q62" s="2"/>
      <c r="R62" s="2"/>
      <c r="S62" s="2"/>
      <c r="T62" s="2"/>
      <c r="U62" s="2"/>
      <c r="V62" s="2"/>
      <c r="W62" s="2"/>
      <c r="X62" s="2"/>
      <c r="Y62" s="2"/>
      <c r="Z62" s="2"/>
    </row>
    <row r="63" ht="12.75" customHeight="1">
      <c r="A63" s="2"/>
      <c r="B63" s="2"/>
      <c r="C63" s="2"/>
      <c r="D63" s="124">
        <v>12.0</v>
      </c>
      <c r="E63" s="2"/>
      <c r="F63" s="2"/>
      <c r="G63" s="124">
        <v>13.0</v>
      </c>
      <c r="H63" s="2"/>
      <c r="I63" s="2"/>
      <c r="J63" s="2"/>
      <c r="K63" s="2"/>
      <c r="L63" s="2"/>
      <c r="M63" s="2"/>
      <c r="N63" s="2"/>
      <c r="O63" s="2"/>
      <c r="P63" s="2"/>
      <c r="Q63" s="2"/>
      <c r="R63" s="2"/>
      <c r="S63" s="2"/>
      <c r="T63" s="2"/>
      <c r="U63" s="2"/>
      <c r="V63" s="2"/>
      <c r="W63" s="2"/>
      <c r="X63" s="2"/>
      <c r="Y63" s="2"/>
      <c r="Z63" s="2"/>
    </row>
    <row r="64" ht="12.75" customHeight="1">
      <c r="A64" s="2"/>
      <c r="B64" s="2"/>
      <c r="C64" s="2"/>
      <c r="D64" s="124">
        <v>10.0</v>
      </c>
      <c r="E64" s="2"/>
      <c r="F64" s="2"/>
      <c r="G64" s="124">
        <v>10.0</v>
      </c>
      <c r="H64" s="2"/>
      <c r="I64" s="2"/>
      <c r="J64" s="2"/>
      <c r="K64" s="2"/>
      <c r="L64" s="2"/>
      <c r="M64" s="2"/>
      <c r="N64" s="2"/>
      <c r="O64" s="2"/>
      <c r="P64" s="2"/>
      <c r="Q64" s="2"/>
      <c r="R64" s="2"/>
      <c r="S64" s="2"/>
      <c r="T64" s="2"/>
      <c r="U64" s="2"/>
      <c r="V64" s="2"/>
      <c r="W64" s="2"/>
      <c r="X64" s="2"/>
      <c r="Y64" s="2"/>
      <c r="Z64" s="2"/>
    </row>
    <row r="65" ht="12.75" customHeight="1">
      <c r="A65" s="2"/>
      <c r="B65" s="2"/>
      <c r="C65" s="2"/>
      <c r="D65" s="124">
        <v>12.0</v>
      </c>
      <c r="E65" s="2"/>
      <c r="F65" s="2"/>
      <c r="G65" s="124">
        <v>13.0</v>
      </c>
      <c r="H65" s="2"/>
      <c r="I65" s="2"/>
      <c r="J65" s="2"/>
      <c r="K65" s="2"/>
      <c r="L65" s="2"/>
      <c r="M65" s="2"/>
      <c r="N65" s="2"/>
      <c r="O65" s="2"/>
      <c r="P65" s="2"/>
      <c r="Q65" s="2"/>
      <c r="R65" s="2"/>
      <c r="S65" s="2"/>
      <c r="T65" s="2"/>
      <c r="U65" s="2"/>
      <c r="V65" s="2"/>
      <c r="W65" s="2"/>
      <c r="X65" s="2"/>
      <c r="Y65" s="2"/>
      <c r="Z65" s="2"/>
    </row>
    <row r="66" ht="12.75" customHeight="1">
      <c r="A66" s="2"/>
      <c r="B66" s="2"/>
      <c r="C66" s="2"/>
      <c r="D66" s="124">
        <v>10.0</v>
      </c>
      <c r="E66" s="2"/>
      <c r="F66" s="2"/>
      <c r="G66" s="124">
        <v>10.0</v>
      </c>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13"/>
    <col customWidth="1" min="3" max="3" width="6.0"/>
    <col customWidth="1" min="4" max="5" width="8.5"/>
    <col customWidth="1" min="6" max="6" width="6.0"/>
    <col customWidth="1" min="7" max="7" width="2.63"/>
    <col customWidth="1" min="8" max="8" width="4.75"/>
    <col customWidth="1" min="9" max="9" width="6.25"/>
    <col customWidth="1" min="10" max="18" width="11.63"/>
    <col customWidth="1" min="19" max="26" width="8.63"/>
  </cols>
  <sheetData>
    <row r="1" ht="12.75" customHeight="1">
      <c r="A1" s="2"/>
      <c r="B1" s="2"/>
      <c r="C1" s="2"/>
      <c r="D1" s="2"/>
      <c r="E1" s="2"/>
      <c r="F1" s="2"/>
      <c r="G1" s="2"/>
      <c r="H1" s="2"/>
      <c r="I1" s="2"/>
      <c r="J1" s="2"/>
      <c r="K1" s="2"/>
      <c r="L1" s="2"/>
      <c r="M1" s="2"/>
      <c r="N1" s="2"/>
      <c r="O1" s="2"/>
      <c r="P1" s="2"/>
      <c r="Q1" s="2"/>
      <c r="R1" s="2"/>
      <c r="S1" s="2"/>
      <c r="T1" s="2"/>
      <c r="U1" s="2"/>
      <c r="V1" s="2"/>
      <c r="W1" s="2"/>
      <c r="X1" s="2"/>
      <c r="Y1" s="2"/>
      <c r="Z1" s="2"/>
    </row>
    <row r="2" ht="12.75" customHeight="1">
      <c r="A2" s="2"/>
      <c r="B2" s="2"/>
      <c r="C2" s="2"/>
      <c r="D2" s="2" t="s">
        <v>225</v>
      </c>
      <c r="E2" s="2"/>
      <c r="F2" s="2"/>
      <c r="G2" s="2"/>
      <c r="H2" s="2"/>
      <c r="I2" s="2"/>
      <c r="J2" s="2"/>
      <c r="K2" s="2"/>
      <c r="L2" s="2"/>
      <c r="M2" s="2"/>
      <c r="N2" s="2"/>
      <c r="O2" s="2"/>
      <c r="P2" s="2"/>
      <c r="Q2" s="2"/>
      <c r="R2" s="2"/>
      <c r="S2" s="2"/>
      <c r="T2" s="2"/>
      <c r="U2" s="2"/>
      <c r="V2" s="2"/>
      <c r="W2" s="2"/>
      <c r="X2" s="2"/>
      <c r="Y2" s="2"/>
      <c r="Z2" s="2"/>
    </row>
    <row r="3" ht="12.75" customHeight="1">
      <c r="A3" s="2"/>
      <c r="B3" s="2" t="s">
        <v>227</v>
      </c>
      <c r="C3" s="2">
        <v>70.5</v>
      </c>
      <c r="D3" s="2">
        <f t="shared" ref="D3:D5" si="1">C3*0.97</f>
        <v>68.385</v>
      </c>
      <c r="E3" s="2" t="s">
        <v>228</v>
      </c>
      <c r="F3" s="2">
        <v>68.3</v>
      </c>
      <c r="G3" s="2"/>
      <c r="H3" s="2"/>
      <c r="I3" s="2"/>
      <c r="J3" s="2"/>
      <c r="K3" s="2"/>
      <c r="L3" s="2"/>
      <c r="M3" s="2"/>
      <c r="N3" s="2"/>
      <c r="O3" s="2"/>
      <c r="P3" s="2"/>
      <c r="Q3" s="2"/>
      <c r="R3" s="2"/>
      <c r="S3" s="2"/>
      <c r="T3" s="2"/>
      <c r="U3" s="2"/>
      <c r="V3" s="2"/>
      <c r="W3" s="2"/>
      <c r="X3" s="2"/>
      <c r="Y3" s="2"/>
      <c r="Z3" s="2"/>
    </row>
    <row r="4" ht="12.75" customHeight="1">
      <c r="A4" s="2"/>
      <c r="B4" s="2" t="s">
        <v>230</v>
      </c>
      <c r="C4" s="2">
        <v>58.0</v>
      </c>
      <c r="D4" s="2">
        <f t="shared" si="1"/>
        <v>56.26</v>
      </c>
      <c r="E4" s="2" t="s">
        <v>231</v>
      </c>
      <c r="F4" s="2">
        <v>51.8</v>
      </c>
      <c r="G4" s="2"/>
      <c r="H4" s="2"/>
      <c r="I4" s="2"/>
      <c r="J4" s="2"/>
      <c r="K4" s="2"/>
      <c r="L4" s="2"/>
      <c r="M4" s="2"/>
      <c r="N4" s="2"/>
      <c r="O4" s="2"/>
      <c r="P4" s="2"/>
      <c r="Q4" s="2"/>
      <c r="R4" s="2"/>
      <c r="S4" s="2"/>
      <c r="T4" s="2"/>
      <c r="U4" s="2"/>
      <c r="V4" s="2"/>
      <c r="W4" s="2"/>
      <c r="X4" s="2"/>
      <c r="Y4" s="2"/>
      <c r="Z4" s="2"/>
    </row>
    <row r="5" ht="12.75" customHeight="1">
      <c r="A5" s="2"/>
      <c r="B5" s="2" t="s">
        <v>233</v>
      </c>
      <c r="C5" s="2">
        <v>43.0</v>
      </c>
      <c r="D5" s="2">
        <f t="shared" si="1"/>
        <v>41.71</v>
      </c>
      <c r="E5" s="2" t="s">
        <v>234</v>
      </c>
      <c r="F5" s="2">
        <v>36.2</v>
      </c>
      <c r="G5" s="2"/>
      <c r="H5" s="2"/>
      <c r="I5" s="2"/>
      <c r="J5" s="2"/>
      <c r="K5" s="2"/>
      <c r="L5" s="2"/>
      <c r="M5" s="2"/>
      <c r="N5" s="2"/>
      <c r="O5" s="2"/>
      <c r="P5" s="2"/>
      <c r="Q5" s="2"/>
      <c r="R5" s="2"/>
      <c r="S5" s="2"/>
      <c r="T5" s="2"/>
      <c r="U5" s="2"/>
      <c r="V5" s="2"/>
      <c r="W5" s="2"/>
      <c r="X5" s="2"/>
      <c r="Y5" s="2"/>
      <c r="Z5" s="2"/>
    </row>
    <row r="6" ht="12.75" customHeight="1">
      <c r="A6" s="2"/>
      <c r="B6" s="2"/>
      <c r="C6" s="2"/>
      <c r="D6" s="2"/>
      <c r="E6" s="2"/>
      <c r="F6" s="2"/>
      <c r="G6" s="2"/>
      <c r="H6" s="2"/>
      <c r="I6" s="2"/>
      <c r="J6" s="2"/>
      <c r="K6" s="2"/>
      <c r="L6" s="2"/>
      <c r="M6" s="2"/>
      <c r="N6" s="2"/>
      <c r="O6" s="2"/>
      <c r="P6" s="2"/>
      <c r="Q6" s="2"/>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2"/>
      <c r="B8" s="2"/>
      <c r="C8" s="2" t="s">
        <v>239</v>
      </c>
      <c r="D8" s="2"/>
      <c r="E8" s="35"/>
      <c r="F8" s="15" t="s">
        <v>240</v>
      </c>
      <c r="G8" s="2"/>
      <c r="H8" s="2"/>
      <c r="I8" s="2" t="s">
        <v>241</v>
      </c>
      <c r="J8" s="2"/>
      <c r="K8" s="35"/>
      <c r="L8" s="2"/>
      <c r="M8" s="2"/>
      <c r="N8" s="2"/>
      <c r="O8" s="2"/>
      <c r="P8" s="2"/>
      <c r="Q8" s="2"/>
      <c r="R8" s="2"/>
      <c r="S8" s="2"/>
      <c r="T8" s="2"/>
      <c r="U8" s="2"/>
      <c r="V8" s="2"/>
      <c r="W8" s="2"/>
      <c r="X8" s="2"/>
      <c r="Y8" s="2"/>
      <c r="Z8" s="2"/>
    </row>
    <row r="9" ht="12.75" customHeight="1">
      <c r="A9" s="2"/>
      <c r="B9" s="121" t="s">
        <v>235</v>
      </c>
      <c r="C9" s="121">
        <v>6.0</v>
      </c>
      <c r="D9" s="121">
        <v>3.0</v>
      </c>
      <c r="E9" s="121" t="s">
        <v>256</v>
      </c>
      <c r="F9" s="2"/>
      <c r="G9" s="2"/>
      <c r="H9" s="2"/>
      <c r="I9" s="121">
        <v>6.0</v>
      </c>
      <c r="J9" s="121">
        <v>3.0</v>
      </c>
      <c r="K9" s="121" t="s">
        <v>256</v>
      </c>
      <c r="L9" s="2"/>
      <c r="M9" s="2"/>
      <c r="N9" s="2"/>
      <c r="O9" s="2"/>
      <c r="P9" s="2"/>
      <c r="Q9" s="2"/>
      <c r="R9" s="2"/>
      <c r="S9" s="2"/>
      <c r="T9" s="2"/>
      <c r="U9" s="2"/>
      <c r="V9" s="2"/>
      <c r="W9" s="2"/>
      <c r="X9" s="2"/>
      <c r="Y9" s="2"/>
      <c r="Z9" s="2"/>
    </row>
    <row r="10" ht="12.75" customHeight="1">
      <c r="A10" s="2"/>
      <c r="B10" s="121" t="s">
        <v>224</v>
      </c>
      <c r="C10" s="121">
        <v>4.0</v>
      </c>
      <c r="D10" s="121">
        <v>8.0</v>
      </c>
      <c r="E10" s="121">
        <v>43.0</v>
      </c>
      <c r="F10" s="2"/>
      <c r="G10" s="2"/>
      <c r="H10" s="2"/>
      <c r="I10" s="121">
        <v>4.0</v>
      </c>
      <c r="J10" s="121">
        <v>8.0</v>
      </c>
      <c r="K10" s="121">
        <v>43.0</v>
      </c>
      <c r="L10" s="2"/>
      <c r="M10" s="2"/>
      <c r="N10" s="2"/>
      <c r="O10" s="2"/>
      <c r="P10" s="2"/>
      <c r="Q10" s="2"/>
      <c r="R10" s="2"/>
      <c r="S10" s="2"/>
      <c r="T10" s="2"/>
      <c r="U10" s="2"/>
      <c r="V10" s="2"/>
      <c r="W10" s="2"/>
      <c r="X10" s="2"/>
      <c r="Y10" s="2"/>
      <c r="Z10" s="2"/>
    </row>
    <row r="11" ht="12.75" customHeight="1">
      <c r="A11" s="2"/>
      <c r="B11" s="121" t="s">
        <v>226</v>
      </c>
      <c r="C11" s="121">
        <v>3.0</v>
      </c>
      <c r="D11" s="121">
        <v>10.0</v>
      </c>
      <c r="E11" s="121">
        <v>10.0</v>
      </c>
      <c r="F11" s="2"/>
      <c r="G11" s="2"/>
      <c r="H11" s="2"/>
      <c r="I11" s="121">
        <v>3.0</v>
      </c>
      <c r="J11" s="121">
        <v>10.0</v>
      </c>
      <c r="K11" s="121">
        <v>10.0</v>
      </c>
      <c r="L11" s="2"/>
      <c r="M11" s="2"/>
      <c r="N11" s="2"/>
      <c r="O11" s="2"/>
      <c r="P11" s="2"/>
      <c r="Q11" s="2"/>
      <c r="R11" s="2"/>
      <c r="S11" s="2"/>
      <c r="T11" s="2"/>
      <c r="U11" s="2"/>
      <c r="V11" s="2"/>
      <c r="W11" s="2"/>
      <c r="X11" s="2"/>
      <c r="Y11" s="2"/>
      <c r="Z11" s="2"/>
    </row>
    <row r="12" ht="12.75" customHeight="1">
      <c r="A12" s="2"/>
      <c r="B12" s="121" t="s">
        <v>229</v>
      </c>
      <c r="C12" s="162">
        <v>3.0</v>
      </c>
      <c r="D12" s="121">
        <v>15.0</v>
      </c>
      <c r="E12" s="121">
        <v>22.6</v>
      </c>
      <c r="F12" s="2"/>
      <c r="G12" s="2"/>
      <c r="H12" s="2"/>
      <c r="I12" s="162">
        <v>3.0</v>
      </c>
      <c r="J12" s="121">
        <v>15.0</v>
      </c>
      <c r="K12" s="121">
        <v>20.6</v>
      </c>
      <c r="L12" s="2"/>
      <c r="M12" s="2"/>
      <c r="N12" s="2"/>
      <c r="O12" s="2"/>
      <c r="P12" s="2"/>
      <c r="Q12" s="2"/>
      <c r="R12" s="2"/>
      <c r="S12" s="2"/>
      <c r="T12" s="2"/>
      <c r="U12" s="2"/>
      <c r="V12" s="2"/>
      <c r="W12" s="2"/>
      <c r="X12" s="2"/>
      <c r="Y12" s="2"/>
      <c r="Z12" s="2"/>
    </row>
    <row r="13" ht="12.75" customHeight="1">
      <c r="A13" s="2"/>
      <c r="B13" s="121" t="s">
        <v>232</v>
      </c>
      <c r="C13" s="121">
        <v>3.0</v>
      </c>
      <c r="D13" s="121">
        <v>15.0</v>
      </c>
      <c r="E13" s="121">
        <v>2.5</v>
      </c>
      <c r="F13" s="2"/>
      <c r="G13" s="2"/>
      <c r="H13" s="2"/>
      <c r="I13" s="121">
        <v>3.0</v>
      </c>
      <c r="J13" s="121">
        <v>15.0</v>
      </c>
      <c r="K13" s="121">
        <v>3.0</v>
      </c>
      <c r="L13" s="2"/>
      <c r="M13" s="2"/>
      <c r="N13" s="2"/>
      <c r="O13" s="2"/>
      <c r="P13" s="2"/>
      <c r="Q13" s="2"/>
      <c r="R13" s="2"/>
      <c r="S13" s="2"/>
      <c r="T13" s="2"/>
      <c r="U13" s="2"/>
      <c r="V13" s="2"/>
      <c r="W13" s="2"/>
      <c r="X13" s="2"/>
      <c r="Y13" s="2"/>
      <c r="Z13" s="2"/>
    </row>
    <row r="14" ht="12.75" customHeight="1">
      <c r="A14" s="2"/>
      <c r="B14" s="121" t="s">
        <v>235</v>
      </c>
      <c r="C14" s="2"/>
      <c r="D14" s="2"/>
      <c r="E14" s="2"/>
      <c r="F14" s="121">
        <v>6.0</v>
      </c>
      <c r="G14" s="121">
        <v>4.0</v>
      </c>
      <c r="H14" s="121">
        <v>56.5</v>
      </c>
      <c r="J14" s="2"/>
      <c r="K14" s="2"/>
      <c r="L14" s="2"/>
      <c r="M14" s="2"/>
      <c r="N14" s="2"/>
      <c r="O14" s="2"/>
      <c r="P14" s="2"/>
      <c r="Q14" s="2"/>
      <c r="R14" s="2"/>
      <c r="S14" s="2"/>
      <c r="T14" s="2"/>
      <c r="U14" s="2"/>
      <c r="V14" s="2"/>
      <c r="W14" s="2"/>
      <c r="X14" s="2"/>
      <c r="Y14" s="2"/>
      <c r="Z14" s="2"/>
    </row>
    <row r="15" ht="12.75" customHeight="1">
      <c r="A15" s="2"/>
      <c r="B15" s="121" t="s">
        <v>236</v>
      </c>
      <c r="C15" s="2"/>
      <c r="D15" s="2"/>
      <c r="E15" s="2"/>
      <c r="F15" s="121">
        <v>4.0</v>
      </c>
      <c r="G15" s="121">
        <v>8.0</v>
      </c>
      <c r="H15" s="121">
        <v>31.0</v>
      </c>
      <c r="J15" s="2"/>
      <c r="K15" s="2"/>
      <c r="L15" s="2"/>
      <c r="M15" s="2"/>
      <c r="N15" s="2"/>
      <c r="O15" s="2"/>
      <c r="P15" s="2"/>
      <c r="Q15" s="2"/>
      <c r="R15" s="2"/>
      <c r="S15" s="2"/>
      <c r="T15" s="2"/>
      <c r="U15" s="2"/>
      <c r="V15" s="2"/>
      <c r="W15" s="2"/>
      <c r="X15" s="2"/>
      <c r="Y15" s="2"/>
      <c r="Z15" s="2"/>
    </row>
    <row r="16" ht="12.75" customHeight="1">
      <c r="A16" s="2"/>
      <c r="B16" s="121" t="s">
        <v>237</v>
      </c>
      <c r="C16" s="2"/>
      <c r="D16" s="2"/>
      <c r="E16" s="2"/>
      <c r="F16" s="121">
        <v>3.0</v>
      </c>
      <c r="G16" s="121">
        <v>5.0</v>
      </c>
      <c r="H16" s="121" t="s">
        <v>238</v>
      </c>
      <c r="J16" s="2"/>
      <c r="K16" s="2"/>
      <c r="L16" s="2"/>
      <c r="M16" s="2"/>
      <c r="N16" s="2"/>
      <c r="O16" s="2"/>
      <c r="P16" s="2"/>
      <c r="Q16" s="2"/>
      <c r="R16" s="2"/>
      <c r="S16" s="2"/>
      <c r="T16" s="2"/>
      <c r="U16" s="2"/>
      <c r="V16" s="2"/>
      <c r="W16" s="2"/>
      <c r="X16" s="2"/>
      <c r="Y16" s="2"/>
      <c r="Z16" s="2"/>
    </row>
    <row r="17" ht="12.75" customHeight="1">
      <c r="A17" s="2"/>
      <c r="B17" s="121" t="s">
        <v>248</v>
      </c>
      <c r="C17" s="2"/>
      <c r="D17" s="2"/>
      <c r="E17" s="2"/>
      <c r="F17" s="121">
        <v>3.0</v>
      </c>
      <c r="G17" s="121">
        <v>10.0</v>
      </c>
      <c r="H17" s="121">
        <v>12.0</v>
      </c>
      <c r="J17" s="2"/>
      <c r="K17" s="2"/>
      <c r="L17" s="2"/>
      <c r="M17" s="2"/>
      <c r="N17" s="2"/>
      <c r="O17" s="2"/>
      <c r="P17" s="2"/>
      <c r="Q17" s="2"/>
      <c r="R17" s="2"/>
      <c r="S17" s="2"/>
      <c r="T17" s="2"/>
      <c r="U17" s="2"/>
      <c r="V17" s="2"/>
      <c r="W17" s="2"/>
      <c r="X17" s="2"/>
      <c r="Y17" s="2"/>
      <c r="Z17" s="2"/>
    </row>
    <row r="18" ht="12.75" customHeight="1">
      <c r="A18" s="2"/>
      <c r="B18" s="121" t="s">
        <v>229</v>
      </c>
      <c r="C18" s="2"/>
      <c r="D18" s="2"/>
      <c r="E18" s="2"/>
      <c r="F18" s="121">
        <v>3.0</v>
      </c>
      <c r="G18" s="121">
        <v>15.0</v>
      </c>
      <c r="H18" s="121">
        <v>20.6</v>
      </c>
      <c r="J18" s="2"/>
      <c r="K18" s="2"/>
      <c r="L18" s="2"/>
      <c r="M18" s="2"/>
      <c r="N18" s="2"/>
      <c r="O18" s="2"/>
      <c r="P18" s="2"/>
      <c r="Q18" s="2"/>
      <c r="R18" s="2"/>
      <c r="S18" s="2"/>
      <c r="T18" s="2"/>
      <c r="U18" s="2"/>
      <c r="V18" s="2"/>
      <c r="W18" s="2"/>
      <c r="X18" s="2"/>
      <c r="Y18" s="2"/>
      <c r="Z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
      <c r="B20" s="5"/>
      <c r="C20" s="5">
        <v>45623.0</v>
      </c>
      <c r="D20" s="5">
        <v>45625.0</v>
      </c>
      <c r="E20" s="5">
        <v>45627.0</v>
      </c>
      <c r="F20" s="5">
        <v>45629.0</v>
      </c>
      <c r="G20" s="5"/>
      <c r="H20" s="5"/>
      <c r="I20" s="5"/>
      <c r="J20" s="5"/>
      <c r="K20" s="5"/>
      <c r="L20" s="2"/>
      <c r="M20" s="2"/>
      <c r="N20" s="2"/>
      <c r="O20" s="2"/>
      <c r="P20" s="2"/>
      <c r="Q20" s="2"/>
      <c r="R20" s="2"/>
      <c r="S20" s="2"/>
      <c r="T20" s="2"/>
      <c r="U20" s="2"/>
      <c r="V20" s="2"/>
      <c r="W20" s="2"/>
      <c r="X20" s="2"/>
      <c r="Y20" s="2"/>
      <c r="Z20" s="2"/>
    </row>
    <row r="21" ht="12.75" customHeight="1">
      <c r="A21" s="5"/>
      <c r="B21" s="121" t="s">
        <v>235</v>
      </c>
      <c r="C21" s="2">
        <v>61.3</v>
      </c>
      <c r="D21" s="2">
        <v>63.3</v>
      </c>
      <c r="E21" s="2">
        <v>61.3</v>
      </c>
      <c r="F21" s="2">
        <v>65.5</v>
      </c>
      <c r="G21" s="2"/>
      <c r="H21" s="2"/>
      <c r="I21" s="2"/>
      <c r="J21" s="2"/>
      <c r="K21" s="2"/>
      <c r="L21" s="5"/>
      <c r="M21" s="5"/>
      <c r="N21" s="5"/>
      <c r="O21" s="5"/>
      <c r="P21" s="5"/>
      <c r="Q21" s="5"/>
      <c r="R21" s="5"/>
      <c r="S21" s="5"/>
      <c r="T21" s="5"/>
      <c r="U21" s="5"/>
      <c r="V21" s="5"/>
      <c r="W21" s="5"/>
      <c r="X21" s="5"/>
      <c r="Y21" s="5"/>
      <c r="Z21" s="5"/>
    </row>
    <row r="22" ht="12.75" customHeight="1">
      <c r="A22" s="2"/>
      <c r="B22" s="121" t="s">
        <v>224</v>
      </c>
      <c r="C22" s="2">
        <v>53.2</v>
      </c>
      <c r="D22" s="2"/>
      <c r="E22" s="2">
        <v>53.2</v>
      </c>
      <c r="F22" s="2">
        <v>55.0</v>
      </c>
      <c r="G22" s="2"/>
      <c r="H22" s="2"/>
      <c r="I22" s="2"/>
      <c r="J22" s="2"/>
      <c r="K22" s="2"/>
      <c r="L22" s="2"/>
      <c r="M22" s="2"/>
      <c r="N22" s="2"/>
      <c r="O22" s="2"/>
      <c r="P22" s="2"/>
      <c r="Q22" s="2"/>
      <c r="R22" s="2"/>
      <c r="S22" s="2"/>
      <c r="T22" s="2"/>
      <c r="U22" s="2"/>
      <c r="V22" s="2"/>
      <c r="W22" s="2"/>
      <c r="X22" s="2"/>
      <c r="Y22" s="2"/>
      <c r="Z22" s="2"/>
    </row>
    <row r="23" ht="12.75" customHeight="1">
      <c r="A23" s="2"/>
      <c r="B23" s="121" t="s">
        <v>236</v>
      </c>
      <c r="D23" s="2">
        <v>38.3</v>
      </c>
      <c r="E23" s="2"/>
      <c r="F23" s="2"/>
      <c r="G23" s="2"/>
      <c r="H23" s="2"/>
      <c r="I23" s="2"/>
      <c r="J23" s="2"/>
      <c r="K23" s="2"/>
      <c r="L23" s="2"/>
      <c r="M23" s="2"/>
      <c r="N23" s="2"/>
      <c r="O23" s="2"/>
      <c r="P23" s="2"/>
      <c r="Q23" s="2"/>
      <c r="R23" s="2"/>
      <c r="S23" s="2"/>
      <c r="T23" s="2"/>
      <c r="U23" s="2"/>
      <c r="V23" s="2"/>
      <c r="W23" s="2"/>
      <c r="X23" s="2"/>
      <c r="Y23" s="2"/>
      <c r="Z23" s="2"/>
    </row>
    <row r="24" ht="12.75" customHeight="1">
      <c r="A24" s="2"/>
      <c r="B24" s="121" t="s">
        <v>249</v>
      </c>
      <c r="D24" s="2">
        <v>59.8</v>
      </c>
      <c r="E24" s="2"/>
      <c r="F24" s="2"/>
      <c r="G24" s="2"/>
      <c r="H24" s="2"/>
      <c r="I24" s="2"/>
      <c r="J24" s="2"/>
      <c r="K24" s="2"/>
      <c r="L24" s="2"/>
      <c r="M24" s="2"/>
      <c r="N24" s="2"/>
      <c r="O24" s="2"/>
      <c r="P24" s="2"/>
      <c r="Q24" s="2"/>
      <c r="R24" s="2"/>
      <c r="S24" s="2"/>
      <c r="T24" s="2"/>
      <c r="U24" s="2"/>
      <c r="V24" s="2"/>
      <c r="W24" s="2"/>
      <c r="X24" s="2"/>
      <c r="Y24" s="2"/>
      <c r="Z24" s="2"/>
    </row>
    <row r="25" ht="12.75" customHeight="1">
      <c r="A25" s="2"/>
      <c r="B25" s="121" t="s">
        <v>248</v>
      </c>
      <c r="D25" s="2">
        <v>15.6</v>
      </c>
      <c r="E25" s="2"/>
      <c r="F25" s="2"/>
      <c r="G25" s="2"/>
      <c r="H25" s="2"/>
      <c r="I25" s="2"/>
      <c r="J25" s="2"/>
      <c r="K25" s="2"/>
      <c r="L25" s="2"/>
      <c r="M25" s="2"/>
      <c r="N25" s="2"/>
      <c r="O25" s="2"/>
      <c r="P25" s="2"/>
      <c r="Q25" s="2"/>
      <c r="R25" s="2"/>
      <c r="S25" s="2"/>
      <c r="T25" s="2"/>
      <c r="U25" s="2"/>
      <c r="V25" s="2"/>
      <c r="W25" s="2"/>
      <c r="X25" s="2"/>
      <c r="Y25" s="2"/>
      <c r="Z25" s="2"/>
    </row>
    <row r="26" ht="12.75" customHeight="1">
      <c r="A26" s="2"/>
      <c r="B26" s="121" t="s">
        <v>226</v>
      </c>
      <c r="C26" s="2">
        <v>13.0</v>
      </c>
      <c r="D26" s="2"/>
      <c r="E26" s="2">
        <v>13.0</v>
      </c>
      <c r="F26" s="2"/>
      <c r="G26" s="2"/>
      <c r="H26" s="2"/>
      <c r="I26" s="2"/>
      <c r="J26" s="2"/>
      <c r="K26" s="2"/>
      <c r="L26" s="2"/>
      <c r="M26" s="2"/>
      <c r="N26" s="2"/>
      <c r="O26" s="2"/>
      <c r="P26" s="2"/>
      <c r="Q26" s="2"/>
      <c r="R26" s="2"/>
      <c r="S26" s="2"/>
      <c r="T26" s="2"/>
      <c r="U26" s="2"/>
      <c r="V26" s="2"/>
      <c r="W26" s="2"/>
      <c r="X26" s="2"/>
      <c r="Y26" s="2"/>
      <c r="Z26" s="2"/>
    </row>
    <row r="27" ht="12.75" customHeight="1">
      <c r="A27" s="2"/>
      <c r="B27" s="121" t="s">
        <v>229</v>
      </c>
      <c r="C27" s="2">
        <v>31.8</v>
      </c>
      <c r="D27" s="2">
        <v>28.9</v>
      </c>
      <c r="E27" s="2">
        <v>28.9</v>
      </c>
      <c r="F27" s="2"/>
      <c r="G27" s="2"/>
      <c r="H27" s="2"/>
      <c r="I27" s="2"/>
      <c r="J27" s="2"/>
      <c r="K27" s="2"/>
      <c r="L27" s="2"/>
      <c r="M27" s="2"/>
      <c r="N27" s="2"/>
      <c r="O27" s="2"/>
      <c r="P27" s="2"/>
      <c r="Q27" s="2"/>
      <c r="R27" s="2"/>
      <c r="S27" s="2"/>
      <c r="T27" s="2"/>
      <c r="U27" s="2"/>
      <c r="V27" s="2"/>
      <c r="W27" s="2"/>
      <c r="X27" s="2"/>
      <c r="Y27" s="2"/>
      <c r="Z27" s="2"/>
    </row>
    <row r="28" ht="12.75" customHeight="1">
      <c r="A28" s="2"/>
      <c r="B28" s="121" t="s">
        <v>232</v>
      </c>
      <c r="C28" s="2">
        <v>3.5</v>
      </c>
      <c r="D28" s="2"/>
      <c r="E28" s="2">
        <v>4.2</v>
      </c>
      <c r="F28" s="2"/>
      <c r="G28" s="2"/>
      <c r="H28" s="2"/>
      <c r="I28" s="2"/>
      <c r="J28" s="2"/>
      <c r="K28" s="2"/>
      <c r="L28" s="2"/>
      <c r="M28" s="2"/>
      <c r="N28" s="2"/>
      <c r="O28" s="2"/>
      <c r="P28" s="2"/>
      <c r="Q28" s="2"/>
      <c r="R28" s="2"/>
      <c r="S28" s="2"/>
      <c r="T28" s="2"/>
      <c r="U28" s="2"/>
      <c r="V28" s="2"/>
      <c r="W28" s="2"/>
      <c r="X28" s="2"/>
      <c r="Y28" s="2"/>
      <c r="Z28" s="2"/>
    </row>
    <row r="29" ht="12.75" customHeight="1">
      <c r="A29" s="2"/>
      <c r="L29" s="2"/>
      <c r="M29" s="2"/>
      <c r="N29" s="2"/>
      <c r="O29" s="2"/>
      <c r="P29" s="2"/>
      <c r="Q29" s="2"/>
      <c r="R29" s="2"/>
      <c r="S29" s="2"/>
      <c r="T29" s="2"/>
      <c r="U29" s="2"/>
      <c r="V29" s="2"/>
      <c r="W29" s="2"/>
      <c r="X29" s="2"/>
      <c r="Y29" s="2"/>
      <c r="Z29" s="2"/>
    </row>
    <row r="30" ht="12.75" customHeight="1">
      <c r="A30" s="2"/>
      <c r="L30" s="2"/>
      <c r="M30" s="2"/>
      <c r="N30" s="2"/>
      <c r="O30" s="2"/>
      <c r="P30" s="2"/>
      <c r="Q30" s="2"/>
      <c r="R30" s="2"/>
      <c r="S30" s="2"/>
      <c r="T30" s="2"/>
      <c r="U30" s="2"/>
      <c r="V30" s="2"/>
      <c r="W30" s="2"/>
      <c r="X30" s="2"/>
      <c r="Y30" s="2"/>
      <c r="Z30" s="2"/>
    </row>
    <row r="31" ht="12.75" customHeight="1">
      <c r="A31" s="2"/>
      <c r="L31" s="2"/>
      <c r="M31" s="2"/>
      <c r="N31" s="2"/>
      <c r="O31" s="2"/>
      <c r="P31" s="2"/>
      <c r="Q31" s="2"/>
      <c r="R31" s="2"/>
      <c r="S31" s="2"/>
      <c r="T31" s="2"/>
      <c r="U31" s="2"/>
      <c r="V31" s="2"/>
      <c r="W31" s="2"/>
      <c r="X31" s="2"/>
      <c r="Y31" s="2"/>
      <c r="Z31" s="2"/>
    </row>
    <row r="32" ht="12.75" customHeight="1">
      <c r="A32" s="2"/>
      <c r="M32" s="2"/>
      <c r="N32" s="2"/>
      <c r="O32" s="35">
        <v>45629.0</v>
      </c>
      <c r="P32" s="2"/>
      <c r="Q32" s="2"/>
      <c r="R32" s="2"/>
      <c r="S32" s="2"/>
      <c r="T32" s="2"/>
      <c r="U32" s="2"/>
      <c r="V32" s="2"/>
      <c r="W32" s="2"/>
      <c r="X32" s="2"/>
      <c r="Y32" s="2"/>
      <c r="Z32" s="2"/>
    </row>
    <row r="33" ht="12.75" customHeight="1">
      <c r="A33" s="2"/>
      <c r="M33" s="2"/>
      <c r="N33" s="2"/>
      <c r="O33" s="2">
        <v>50.0</v>
      </c>
      <c r="P33" s="2"/>
      <c r="Q33" s="2" t="s">
        <v>26</v>
      </c>
      <c r="R33" s="163">
        <v>44.5</v>
      </c>
      <c r="S33" s="2"/>
      <c r="T33" s="2"/>
      <c r="U33" s="2"/>
      <c r="V33" s="2"/>
      <c r="W33" s="2"/>
      <c r="X33" s="2"/>
      <c r="Y33" s="2"/>
      <c r="Z33" s="2"/>
    </row>
    <row r="34" ht="12.75" customHeight="1">
      <c r="A34" s="2"/>
      <c r="M34" s="2"/>
      <c r="N34" s="2"/>
      <c r="O34" s="2">
        <v>5.0</v>
      </c>
      <c r="P34" s="2"/>
      <c r="Q34" s="2" t="s">
        <v>37</v>
      </c>
      <c r="R34" s="163">
        <v>8.0</v>
      </c>
      <c r="S34" s="2"/>
      <c r="T34" s="2"/>
      <c r="U34" s="2"/>
      <c r="V34" s="2"/>
      <c r="W34" s="2"/>
      <c r="X34" s="2"/>
      <c r="Y34" s="2"/>
      <c r="Z34" s="2"/>
    </row>
    <row r="35" ht="12.75" customHeight="1">
      <c r="A35" s="2"/>
      <c r="B35" s="2"/>
      <c r="C35" s="2"/>
      <c r="F35" s="2"/>
      <c r="G35" s="2"/>
      <c r="H35" s="2"/>
      <c r="I35" s="2"/>
      <c r="J35" s="2"/>
      <c r="M35" s="2"/>
      <c r="N35" s="2"/>
      <c r="O35" s="2">
        <v>49.5</v>
      </c>
      <c r="P35" s="2"/>
      <c r="Q35" s="2" t="s">
        <v>36</v>
      </c>
      <c r="R35" s="163">
        <f>ROUND(IF(R34&lt;10,AVERAGE(R33/(1.0278-0.0278*R34),R33*R34^0.1),AVERAGE(R33*(1+0.0333*R34),R33*R34^0.1)),1)</f>
        <v>55</v>
      </c>
      <c r="S35" s="2"/>
      <c r="T35" s="2"/>
      <c r="U35" s="2"/>
      <c r="V35" s="2"/>
      <c r="W35" s="2"/>
      <c r="X35" s="2"/>
      <c r="Y35" s="2"/>
      <c r="Z35" s="2"/>
    </row>
    <row r="36" ht="12.75" customHeight="1">
      <c r="A36" s="2"/>
      <c r="B36" s="2"/>
      <c r="C36" s="2"/>
      <c r="D36" s="2"/>
      <c r="E36" s="2"/>
      <c r="F36" s="2"/>
      <c r="G36" s="2"/>
      <c r="H36" s="2"/>
      <c r="I36" s="2"/>
      <c r="J36" s="2"/>
      <c r="M36" s="2"/>
      <c r="N36" s="2"/>
      <c r="O36" s="2">
        <v>5.0</v>
      </c>
      <c r="P36" s="2"/>
      <c r="Q36" s="2"/>
      <c r="R36" s="2"/>
      <c r="S36" s="2"/>
      <c r="T36" s="2"/>
      <c r="U36" s="2"/>
      <c r="V36" s="2"/>
      <c r="W36" s="2"/>
      <c r="X36" s="2"/>
      <c r="Y36" s="2"/>
      <c r="Z36" s="2"/>
    </row>
    <row r="37" ht="12.75" customHeight="1">
      <c r="A37" s="2"/>
      <c r="B37" s="2"/>
      <c r="C37" s="2"/>
      <c r="D37" s="2"/>
      <c r="E37" s="2"/>
      <c r="F37" s="2"/>
      <c r="G37" s="2"/>
      <c r="H37" s="2"/>
      <c r="I37" s="2"/>
      <c r="J37" s="2"/>
      <c r="M37" s="2"/>
      <c r="N37" s="2"/>
      <c r="O37" s="2">
        <v>49.0</v>
      </c>
      <c r="P37" s="2"/>
      <c r="Q37" s="2"/>
      <c r="R37" s="2"/>
      <c r="S37" s="2"/>
      <c r="T37" s="2"/>
      <c r="U37" s="2"/>
      <c r="V37" s="2"/>
      <c r="W37" s="2"/>
      <c r="X37" s="2"/>
      <c r="Y37" s="2"/>
      <c r="Z37" s="2"/>
    </row>
    <row r="38" ht="12.75" customHeight="1">
      <c r="A38" s="2"/>
      <c r="B38" s="2"/>
      <c r="C38" s="2"/>
      <c r="D38" s="2"/>
      <c r="E38" s="2"/>
      <c r="F38" s="2"/>
      <c r="G38" s="2"/>
      <c r="H38" s="2"/>
      <c r="I38" s="2"/>
      <c r="J38" s="2"/>
      <c r="M38" s="2"/>
      <c r="N38" s="2"/>
      <c r="O38" s="2">
        <v>5.0</v>
      </c>
      <c r="P38" s="2"/>
      <c r="Q38" s="2"/>
      <c r="R38" s="2"/>
      <c r="S38" s="2"/>
      <c r="T38" s="2"/>
      <c r="U38" s="2"/>
      <c r="V38" s="2"/>
      <c r="W38" s="2"/>
      <c r="X38" s="2"/>
      <c r="Y38" s="2"/>
      <c r="Z38" s="2"/>
    </row>
    <row r="39" ht="12.75" customHeight="1">
      <c r="A39" s="2"/>
      <c r="B39" s="2"/>
      <c r="C39" s="2"/>
      <c r="D39" s="2"/>
      <c r="E39" s="2"/>
      <c r="F39" s="2"/>
      <c r="G39" s="2"/>
      <c r="H39" s="2"/>
      <c r="I39" s="2"/>
      <c r="J39" s="2"/>
      <c r="M39" s="2"/>
      <c r="N39" s="2"/>
      <c r="O39" s="2">
        <v>48.5</v>
      </c>
      <c r="P39" s="2"/>
      <c r="Q39" s="2"/>
      <c r="R39" s="2"/>
      <c r="S39" s="2"/>
      <c r="T39" s="2"/>
      <c r="U39" s="2"/>
      <c r="V39" s="2"/>
      <c r="W39" s="2"/>
      <c r="X39" s="2"/>
      <c r="Y39" s="2"/>
      <c r="Z39" s="2"/>
    </row>
    <row r="40" ht="12.75" customHeight="1">
      <c r="A40" s="2"/>
      <c r="B40" s="2"/>
      <c r="C40" s="2"/>
      <c r="D40" s="2"/>
      <c r="E40" s="2"/>
      <c r="F40" s="2"/>
      <c r="G40" s="2"/>
      <c r="H40" s="2"/>
      <c r="I40" s="2"/>
      <c r="J40" s="2"/>
      <c r="M40" s="2"/>
      <c r="N40" s="2"/>
      <c r="O40" s="2">
        <v>5.0</v>
      </c>
      <c r="P40" s="2"/>
      <c r="Q40" s="2"/>
      <c r="R40" s="2"/>
      <c r="S40" s="2"/>
      <c r="T40" s="2"/>
      <c r="U40" s="2"/>
      <c r="V40" s="2"/>
      <c r="W40" s="2"/>
      <c r="X40" s="2"/>
      <c r="Y40" s="2"/>
      <c r="Z40" s="2"/>
    </row>
    <row r="41" ht="12.75" customHeight="1">
      <c r="A41" s="2"/>
      <c r="B41" s="2"/>
      <c r="C41" s="2"/>
      <c r="D41" s="2"/>
      <c r="E41" s="2"/>
      <c r="F41" s="2"/>
      <c r="G41" s="2"/>
      <c r="H41" s="2"/>
      <c r="I41" s="2"/>
      <c r="J41" s="2"/>
      <c r="M41" s="2"/>
      <c r="N41" s="2"/>
      <c r="O41" s="2">
        <v>48.0</v>
      </c>
      <c r="P41" s="2"/>
      <c r="Q41" s="2"/>
      <c r="R41" s="2"/>
      <c r="S41" s="2"/>
      <c r="T41" s="2"/>
      <c r="U41" s="2"/>
      <c r="V41" s="2"/>
      <c r="W41" s="2"/>
      <c r="X41" s="2"/>
      <c r="Y41" s="2"/>
      <c r="Z41" s="2"/>
    </row>
    <row r="42" ht="12.75" customHeight="1">
      <c r="A42" s="2"/>
      <c r="B42" s="2"/>
      <c r="C42" s="2"/>
      <c r="D42" s="2"/>
      <c r="E42" s="2"/>
      <c r="F42" s="2"/>
      <c r="G42" s="2"/>
      <c r="H42" s="2"/>
      <c r="I42" s="2"/>
      <c r="J42" s="2"/>
      <c r="M42" s="2"/>
      <c r="N42" s="2"/>
      <c r="O42" s="2">
        <v>5.0</v>
      </c>
      <c r="P42" s="2"/>
      <c r="Q42" s="2"/>
      <c r="R42" s="2"/>
      <c r="S42" s="2"/>
      <c r="T42" s="2"/>
      <c r="U42" s="2"/>
      <c r="V42" s="2"/>
      <c r="W42" s="2"/>
      <c r="X42" s="2"/>
      <c r="Y42" s="2"/>
      <c r="Z42" s="2"/>
    </row>
    <row r="43" ht="12.75" customHeight="1">
      <c r="A43" s="2"/>
      <c r="B43" s="2"/>
      <c r="C43" s="2"/>
      <c r="D43" s="2"/>
      <c r="E43" s="2"/>
      <c r="F43" s="2"/>
      <c r="G43" s="2"/>
      <c r="H43" s="2"/>
      <c r="I43" s="2"/>
      <c r="J43" s="2"/>
      <c r="M43" s="2"/>
      <c r="N43" s="2"/>
      <c r="O43" s="2">
        <v>47.5</v>
      </c>
      <c r="P43" s="2"/>
      <c r="Q43" s="2"/>
      <c r="R43" s="2"/>
      <c r="S43" s="2"/>
      <c r="T43" s="2"/>
      <c r="U43" s="2"/>
      <c r="V43" s="2"/>
      <c r="W43" s="2"/>
      <c r="X43" s="2"/>
      <c r="Y43" s="2"/>
      <c r="Z43" s="2"/>
    </row>
    <row r="44" ht="12.75" customHeight="1">
      <c r="A44" s="2"/>
      <c r="B44" s="2"/>
      <c r="C44" s="2"/>
      <c r="D44" s="2"/>
      <c r="E44" s="2"/>
      <c r="F44" s="2"/>
      <c r="G44" s="2"/>
      <c r="H44" s="2"/>
      <c r="I44" s="2"/>
      <c r="J44" s="2"/>
      <c r="M44" s="2"/>
      <c r="N44" s="2"/>
      <c r="O44" s="2">
        <v>6.0</v>
      </c>
      <c r="P44" s="2"/>
      <c r="Q44" s="2"/>
      <c r="R44" s="2"/>
      <c r="S44" s="2"/>
      <c r="T44" s="2"/>
      <c r="U44" s="2"/>
      <c r="V44" s="2"/>
      <c r="W44" s="2"/>
      <c r="X44" s="2"/>
      <c r="Y44" s="2"/>
      <c r="Z44" s="2"/>
    </row>
    <row r="45" ht="12.75" customHeight="1">
      <c r="A45" s="2"/>
      <c r="B45" s="2"/>
      <c r="C45" s="2"/>
      <c r="D45" s="2"/>
      <c r="E45" s="2"/>
      <c r="F45" s="2"/>
      <c r="G45" s="2"/>
      <c r="H45" s="2"/>
      <c r="I45" s="2"/>
      <c r="J45" s="2"/>
      <c r="M45" s="2"/>
      <c r="N45" s="2" t="s">
        <v>36</v>
      </c>
      <c r="O45" s="2">
        <v>66.7</v>
      </c>
      <c r="P45" s="2"/>
      <c r="Q45" s="2"/>
      <c r="R45" s="2"/>
      <c r="S45" s="2"/>
      <c r="T45" s="2"/>
      <c r="U45" s="2"/>
      <c r="V45" s="2"/>
      <c r="W45" s="2"/>
      <c r="X45" s="2"/>
      <c r="Y45" s="2"/>
      <c r="Z45" s="2"/>
    </row>
    <row r="46" ht="12.75" customHeight="1">
      <c r="A46" s="2"/>
      <c r="B46" s="2"/>
      <c r="C46" s="2"/>
      <c r="D46" s="2"/>
      <c r="E46" s="2"/>
      <c r="F46" s="2"/>
      <c r="G46" s="2"/>
      <c r="H46" s="2"/>
      <c r="I46" s="2"/>
      <c r="J46" s="2"/>
      <c r="M46" s="2"/>
      <c r="N46" s="2" t="s">
        <v>36</v>
      </c>
      <c r="O46" s="2">
        <v>66.1</v>
      </c>
      <c r="P46" s="2"/>
      <c r="Q46" s="2"/>
      <c r="R46" s="2"/>
      <c r="S46" s="2"/>
      <c r="T46" s="2"/>
      <c r="U46" s="2"/>
      <c r="V46" s="2"/>
      <c r="W46" s="2"/>
      <c r="X46" s="2"/>
      <c r="Y46" s="2"/>
      <c r="Z46" s="2"/>
    </row>
    <row r="47" ht="12.75" customHeight="1">
      <c r="A47" s="2"/>
      <c r="B47" s="2"/>
      <c r="C47" s="2"/>
      <c r="D47" s="2"/>
      <c r="E47" s="2"/>
      <c r="F47" s="2"/>
      <c r="G47" s="2"/>
      <c r="H47" s="2"/>
      <c r="I47" s="2"/>
      <c r="J47" s="2"/>
      <c r="M47" s="2"/>
      <c r="N47" s="2" t="s">
        <v>36</v>
      </c>
      <c r="O47" s="2">
        <v>65.5</v>
      </c>
      <c r="P47" s="2"/>
      <c r="Q47" s="2"/>
      <c r="R47" s="2"/>
      <c r="S47" s="2"/>
      <c r="T47" s="2"/>
      <c r="U47" s="2"/>
      <c r="V47" s="2"/>
      <c r="W47" s="2"/>
      <c r="X47" s="2"/>
      <c r="Y47" s="2"/>
      <c r="Z47" s="2"/>
    </row>
    <row r="48" ht="12.75" customHeight="1">
      <c r="A48" s="2"/>
      <c r="B48" s="2"/>
      <c r="C48" s="2"/>
      <c r="D48" s="2"/>
      <c r="E48" s="2"/>
      <c r="F48" s="2"/>
      <c r="G48" s="2"/>
      <c r="H48" s="2"/>
      <c r="I48" s="2"/>
      <c r="J48" s="2"/>
      <c r="M48" s="2"/>
      <c r="N48" s="2" t="s">
        <v>36</v>
      </c>
      <c r="O48" s="2">
        <v>65.0</v>
      </c>
      <c r="P48" s="2"/>
      <c r="Q48" s="2"/>
      <c r="R48" s="2"/>
      <c r="S48" s="2"/>
      <c r="T48" s="2"/>
      <c r="U48" s="2"/>
      <c r="V48" s="2"/>
      <c r="W48" s="2"/>
      <c r="X48" s="2"/>
      <c r="Y48" s="2"/>
      <c r="Z48" s="2"/>
    </row>
    <row r="49" ht="12.75" customHeight="1">
      <c r="A49" s="2"/>
      <c r="B49" s="2"/>
      <c r="C49" s="2"/>
      <c r="D49" s="2"/>
      <c r="E49" s="2"/>
      <c r="F49" s="2"/>
      <c r="G49" s="2"/>
      <c r="H49" s="2"/>
      <c r="I49" s="2"/>
      <c r="J49" s="2"/>
      <c r="M49" s="2"/>
      <c r="N49" s="2" t="s">
        <v>36</v>
      </c>
      <c r="O49" s="2">
        <v>64.4</v>
      </c>
      <c r="P49" s="2"/>
      <c r="Q49" s="2"/>
      <c r="R49" s="2"/>
      <c r="S49" s="2"/>
      <c r="T49" s="2"/>
      <c r="U49" s="2"/>
      <c r="V49" s="2"/>
      <c r="W49" s="2"/>
      <c r="X49" s="2"/>
      <c r="Y49" s="2"/>
      <c r="Z49" s="2"/>
    </row>
    <row r="50" ht="12.75" customHeight="1">
      <c r="A50" s="2"/>
      <c r="B50" s="2"/>
      <c r="C50" s="2"/>
      <c r="D50" s="2"/>
      <c r="E50" s="2"/>
      <c r="F50" s="2"/>
      <c r="G50" s="2"/>
      <c r="H50" s="2"/>
      <c r="I50" s="2"/>
      <c r="J50" s="2"/>
      <c r="M50" s="2"/>
      <c r="N50" s="2" t="s">
        <v>36</v>
      </c>
      <c r="O50" s="2">
        <v>65.4</v>
      </c>
      <c r="P50" s="2"/>
      <c r="Q50" s="2"/>
      <c r="R50" s="2"/>
      <c r="S50" s="2"/>
      <c r="T50" s="2"/>
      <c r="U50" s="2"/>
      <c r="V50" s="2"/>
      <c r="W50" s="2"/>
      <c r="X50" s="2"/>
      <c r="Y50" s="2"/>
      <c r="Z50" s="2"/>
    </row>
    <row r="51" ht="12.75" customHeight="1">
      <c r="A51" s="2"/>
      <c r="B51" s="2"/>
      <c r="C51" s="2"/>
      <c r="D51" s="2"/>
      <c r="E51" s="2"/>
      <c r="F51" s="2"/>
      <c r="G51" s="2"/>
      <c r="H51" s="2"/>
      <c r="I51" s="2"/>
      <c r="J51" s="2"/>
      <c r="M51" s="2"/>
      <c r="N51" s="2" t="s">
        <v>254</v>
      </c>
      <c r="O51" s="164">
        <f>AVERAGE(O45:O50)</f>
        <v>65.51666667</v>
      </c>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3.63"/>
    <col customWidth="1" min="3" max="19" width="6.13"/>
    <col customWidth="1" min="20" max="20" width="7.25"/>
    <col customWidth="1" min="21" max="42" width="6.13"/>
  </cols>
  <sheetData>
    <row r="1" ht="12.75" customHeight="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ht="14.25" customHeight="1">
      <c r="A2" s="165">
        <v>64.0</v>
      </c>
      <c r="B2" s="166"/>
      <c r="C2" s="166">
        <v>2.0</v>
      </c>
      <c r="D2" s="166">
        <v>3.0</v>
      </c>
      <c r="E2" s="166">
        <v>4.0</v>
      </c>
      <c r="F2" s="166">
        <v>5.0</v>
      </c>
      <c r="G2" s="166">
        <v>6.0</v>
      </c>
      <c r="H2" s="166">
        <v>7.0</v>
      </c>
      <c r="I2" s="166">
        <v>8.0</v>
      </c>
      <c r="J2" s="166">
        <v>9.0</v>
      </c>
      <c r="K2" s="166">
        <v>10.0</v>
      </c>
      <c r="L2" s="166">
        <v>11.0</v>
      </c>
      <c r="M2" s="166">
        <v>12.0</v>
      </c>
      <c r="N2" s="166">
        <v>13.0</v>
      </c>
      <c r="O2" s="166">
        <v>14.0</v>
      </c>
      <c r="P2" s="166">
        <v>15.0</v>
      </c>
      <c r="Q2" s="166">
        <v>16.0</v>
      </c>
      <c r="R2" s="166">
        <v>17.0</v>
      </c>
      <c r="S2" s="166">
        <v>18.0</v>
      </c>
      <c r="T2" s="166">
        <v>19.0</v>
      </c>
      <c r="U2" s="166">
        <v>20.0</v>
      </c>
      <c r="V2" s="2"/>
      <c r="W2" s="166"/>
      <c r="X2" s="166">
        <v>2.0</v>
      </c>
      <c r="Y2" s="166">
        <v>3.0</v>
      </c>
      <c r="Z2" s="166">
        <v>4.0</v>
      </c>
      <c r="AA2" s="166">
        <v>5.0</v>
      </c>
      <c r="AB2" s="166">
        <v>6.0</v>
      </c>
      <c r="AC2" s="166">
        <v>7.0</v>
      </c>
      <c r="AD2" s="166">
        <v>8.0</v>
      </c>
      <c r="AE2" s="166">
        <v>9.0</v>
      </c>
      <c r="AF2" s="166">
        <v>10.0</v>
      </c>
      <c r="AG2" s="166">
        <v>11.0</v>
      </c>
      <c r="AH2" s="166">
        <v>12.0</v>
      </c>
      <c r="AI2" s="166">
        <v>13.0</v>
      </c>
      <c r="AJ2" s="166">
        <v>14.0</v>
      </c>
      <c r="AK2" s="166">
        <v>15.0</v>
      </c>
      <c r="AL2" s="166">
        <v>16.0</v>
      </c>
      <c r="AM2" s="166">
        <v>17.0</v>
      </c>
      <c r="AN2" s="166">
        <v>18.0</v>
      </c>
      <c r="AO2" s="166">
        <v>19.0</v>
      </c>
      <c r="AP2" s="166">
        <v>20.0</v>
      </c>
    </row>
    <row r="3" ht="14.25" customHeight="1">
      <c r="A3" s="19" t="s">
        <v>257</v>
      </c>
      <c r="B3" s="167">
        <v>1.0</v>
      </c>
      <c r="C3" s="166">
        <f t="shared" ref="C3:J3" si="1">ROUND(AVERAGE($B3/(1.0278-0.0278*C$2),$B3*C$2^0.1),1)</f>
        <v>1.1</v>
      </c>
      <c r="D3" s="166">
        <f t="shared" si="1"/>
        <v>1.1</v>
      </c>
      <c r="E3" s="166">
        <f t="shared" si="1"/>
        <v>1.1</v>
      </c>
      <c r="F3" s="167">
        <f t="shared" si="1"/>
        <v>1.1</v>
      </c>
      <c r="G3" s="166">
        <f t="shared" si="1"/>
        <v>1.2</v>
      </c>
      <c r="H3" s="166">
        <f t="shared" si="1"/>
        <v>1.2</v>
      </c>
      <c r="I3" s="167">
        <f t="shared" si="1"/>
        <v>1.2</v>
      </c>
      <c r="J3" s="166">
        <f t="shared" si="1"/>
        <v>1.3</v>
      </c>
      <c r="K3" s="167">
        <f t="shared" ref="K3:U3" si="2">ROUND(AVERAGE($B3*(1+0.0333*K$2),$B3*K$2^0.1),1)</f>
        <v>1.3</v>
      </c>
      <c r="L3" s="166">
        <f t="shared" si="2"/>
        <v>1.3</v>
      </c>
      <c r="M3" s="167">
        <f t="shared" si="2"/>
        <v>1.3</v>
      </c>
      <c r="N3" s="166">
        <f t="shared" si="2"/>
        <v>1.4</v>
      </c>
      <c r="O3" s="166">
        <f t="shared" si="2"/>
        <v>1.4</v>
      </c>
      <c r="P3" s="167">
        <f t="shared" si="2"/>
        <v>1.4</v>
      </c>
      <c r="Q3" s="166">
        <f t="shared" si="2"/>
        <v>1.4</v>
      </c>
      <c r="R3" s="166">
        <f t="shared" si="2"/>
        <v>1.4</v>
      </c>
      <c r="S3" s="167">
        <f t="shared" si="2"/>
        <v>1.5</v>
      </c>
      <c r="T3" s="166">
        <f t="shared" si="2"/>
        <v>1.5</v>
      </c>
      <c r="U3" s="166">
        <f t="shared" si="2"/>
        <v>1.5</v>
      </c>
      <c r="V3" s="2"/>
      <c r="W3" s="167">
        <v>40.0</v>
      </c>
      <c r="X3" s="166">
        <f t="shared" ref="X3:AE3" si="3">ROUND(AVERAGE($W3/(1.0278-0.0278*X$2),$W3*X$2^0.1),1)</f>
        <v>42</v>
      </c>
      <c r="Y3" s="166">
        <f t="shared" si="3"/>
        <v>43.5</v>
      </c>
      <c r="Z3" s="166">
        <f t="shared" si="3"/>
        <v>44.8</v>
      </c>
      <c r="AA3" s="167">
        <f t="shared" si="3"/>
        <v>46</v>
      </c>
      <c r="AB3" s="166">
        <f t="shared" si="3"/>
        <v>47.2</v>
      </c>
      <c r="AC3" s="166">
        <f t="shared" si="3"/>
        <v>48.3</v>
      </c>
      <c r="AD3" s="167">
        <f t="shared" si="3"/>
        <v>49.5</v>
      </c>
      <c r="AE3" s="166">
        <f t="shared" si="3"/>
        <v>50.6</v>
      </c>
      <c r="AF3" s="167">
        <f t="shared" ref="AF3:AP3" si="4">ROUND(AVERAGE($W3*(1+0.0333*K$2),$W3*K$2^0.1),1)</f>
        <v>51.8</v>
      </c>
      <c r="AG3" s="166">
        <f t="shared" si="4"/>
        <v>52.7</v>
      </c>
      <c r="AH3" s="167">
        <f t="shared" si="4"/>
        <v>53.6</v>
      </c>
      <c r="AI3" s="166">
        <f t="shared" si="4"/>
        <v>54.5</v>
      </c>
      <c r="AJ3" s="166">
        <f t="shared" si="4"/>
        <v>55.4</v>
      </c>
      <c r="AK3" s="167">
        <f t="shared" si="4"/>
        <v>56.2</v>
      </c>
      <c r="AL3" s="166">
        <f t="shared" si="4"/>
        <v>57</v>
      </c>
      <c r="AM3" s="166">
        <f t="shared" si="4"/>
        <v>57.9</v>
      </c>
      <c r="AN3" s="167">
        <f t="shared" si="4"/>
        <v>58.7</v>
      </c>
      <c r="AO3" s="166">
        <f t="shared" si="4"/>
        <v>59.5</v>
      </c>
      <c r="AP3" s="166">
        <f t="shared" si="4"/>
        <v>60.3</v>
      </c>
    </row>
    <row r="4" ht="14.25" customHeight="1">
      <c r="A4" s="168" t="s">
        <v>258</v>
      </c>
      <c r="B4" s="167">
        <v>2.0</v>
      </c>
      <c r="C4" s="166">
        <f t="shared" ref="C4:J4" si="5">ROUND(AVERAGE($B4/(1.0278-0.0278*C$2),$B4*C$2^0.1),1)</f>
        <v>2.1</v>
      </c>
      <c r="D4" s="166">
        <f t="shared" si="5"/>
        <v>2.2</v>
      </c>
      <c r="E4" s="166">
        <f t="shared" si="5"/>
        <v>2.2</v>
      </c>
      <c r="F4" s="167">
        <f t="shared" si="5"/>
        <v>2.3</v>
      </c>
      <c r="G4" s="166">
        <f t="shared" si="5"/>
        <v>2.4</v>
      </c>
      <c r="H4" s="166">
        <f t="shared" si="5"/>
        <v>2.4</v>
      </c>
      <c r="I4" s="167">
        <f t="shared" si="5"/>
        <v>2.5</v>
      </c>
      <c r="J4" s="166">
        <f t="shared" si="5"/>
        <v>2.5</v>
      </c>
      <c r="K4" s="167">
        <f t="shared" ref="K4:U4" si="6">ROUND(AVERAGE($B4*(1+0.0333*K$2),$B4*K$2^0.1),1)</f>
        <v>2.6</v>
      </c>
      <c r="L4" s="166">
        <f t="shared" si="6"/>
        <v>2.6</v>
      </c>
      <c r="M4" s="167">
        <f t="shared" si="6"/>
        <v>2.7</v>
      </c>
      <c r="N4" s="166">
        <f t="shared" si="6"/>
        <v>2.7</v>
      </c>
      <c r="O4" s="166">
        <f t="shared" si="6"/>
        <v>2.8</v>
      </c>
      <c r="P4" s="167">
        <f t="shared" si="6"/>
        <v>2.8</v>
      </c>
      <c r="Q4" s="166">
        <f t="shared" si="6"/>
        <v>2.9</v>
      </c>
      <c r="R4" s="166">
        <f t="shared" si="6"/>
        <v>2.9</v>
      </c>
      <c r="S4" s="167">
        <f t="shared" si="6"/>
        <v>2.9</v>
      </c>
      <c r="T4" s="166">
        <f t="shared" si="6"/>
        <v>3</v>
      </c>
      <c r="U4" s="166">
        <f t="shared" si="6"/>
        <v>3</v>
      </c>
      <c r="V4" s="2"/>
      <c r="W4" s="167">
        <v>41.0</v>
      </c>
      <c r="X4" s="166">
        <f t="shared" ref="X4:AE4" si="7">ROUND(AVERAGE($W4/(1.0278-0.0278*X$2),$W4*X$2^0.1),1)</f>
        <v>43.1</v>
      </c>
      <c r="Y4" s="166">
        <f t="shared" si="7"/>
        <v>44.6</v>
      </c>
      <c r="Z4" s="166">
        <f t="shared" si="7"/>
        <v>45.9</v>
      </c>
      <c r="AA4" s="167">
        <f t="shared" si="7"/>
        <v>47.1</v>
      </c>
      <c r="AB4" s="166">
        <f t="shared" si="7"/>
        <v>48.3</v>
      </c>
      <c r="AC4" s="166">
        <f t="shared" si="7"/>
        <v>49.5</v>
      </c>
      <c r="AD4" s="167">
        <f t="shared" si="7"/>
        <v>50.7</v>
      </c>
      <c r="AE4" s="166">
        <f t="shared" si="7"/>
        <v>51.9</v>
      </c>
      <c r="AF4" s="167">
        <f t="shared" ref="AF4:AP4" si="8">ROUND(AVERAGE($W4*(1+0.0333*K$2),$W4*K$2^0.1),1)</f>
        <v>53.1</v>
      </c>
      <c r="AG4" s="166">
        <f t="shared" si="8"/>
        <v>54.1</v>
      </c>
      <c r="AH4" s="167">
        <f t="shared" si="8"/>
        <v>55</v>
      </c>
      <c r="AI4" s="166">
        <f t="shared" si="8"/>
        <v>55.9</v>
      </c>
      <c r="AJ4" s="166">
        <f t="shared" si="8"/>
        <v>56.7</v>
      </c>
      <c r="AK4" s="167">
        <f t="shared" si="8"/>
        <v>57.6</v>
      </c>
      <c r="AL4" s="166">
        <f t="shared" si="8"/>
        <v>58.5</v>
      </c>
      <c r="AM4" s="166">
        <f t="shared" si="8"/>
        <v>59.3</v>
      </c>
      <c r="AN4" s="167">
        <f t="shared" si="8"/>
        <v>60.2</v>
      </c>
      <c r="AO4" s="166">
        <f t="shared" si="8"/>
        <v>61</v>
      </c>
      <c r="AP4" s="166">
        <f t="shared" si="8"/>
        <v>61.8</v>
      </c>
    </row>
    <row r="5" ht="14.25" customHeight="1">
      <c r="A5" s="169" t="s">
        <v>259</v>
      </c>
      <c r="B5" s="167">
        <v>3.0</v>
      </c>
      <c r="C5" s="166">
        <f t="shared" ref="C5:J5" si="9">ROUND(AVERAGE($B5/(1.0278-0.0278*C$2),$B5*C$2^0.1),1)</f>
        <v>3.2</v>
      </c>
      <c r="D5" s="166">
        <f t="shared" si="9"/>
        <v>3.3</v>
      </c>
      <c r="E5" s="166">
        <f t="shared" si="9"/>
        <v>3.4</v>
      </c>
      <c r="F5" s="167">
        <f t="shared" si="9"/>
        <v>3.4</v>
      </c>
      <c r="G5" s="166">
        <f t="shared" si="9"/>
        <v>3.5</v>
      </c>
      <c r="H5" s="166">
        <f t="shared" si="9"/>
        <v>3.6</v>
      </c>
      <c r="I5" s="167">
        <f t="shared" si="9"/>
        <v>3.7</v>
      </c>
      <c r="J5" s="166">
        <f t="shared" si="9"/>
        <v>3.8</v>
      </c>
      <c r="K5" s="167">
        <f t="shared" ref="K5:U5" si="10">ROUND(AVERAGE($B5*(1+0.0333*K$2),$B5*K$2^0.1),1)</f>
        <v>3.9</v>
      </c>
      <c r="L5" s="166">
        <f t="shared" si="10"/>
        <v>4</v>
      </c>
      <c r="M5" s="167">
        <f t="shared" si="10"/>
        <v>4</v>
      </c>
      <c r="N5" s="166">
        <f t="shared" si="10"/>
        <v>4.1</v>
      </c>
      <c r="O5" s="166">
        <f t="shared" si="10"/>
        <v>4.2</v>
      </c>
      <c r="P5" s="167">
        <f t="shared" si="10"/>
        <v>4.2</v>
      </c>
      <c r="Q5" s="166">
        <f t="shared" si="10"/>
        <v>4.3</v>
      </c>
      <c r="R5" s="166">
        <f t="shared" si="10"/>
        <v>4.3</v>
      </c>
      <c r="S5" s="167">
        <f t="shared" si="10"/>
        <v>4.4</v>
      </c>
      <c r="T5" s="166">
        <f t="shared" si="10"/>
        <v>4.5</v>
      </c>
      <c r="U5" s="166">
        <f t="shared" si="10"/>
        <v>4.5</v>
      </c>
      <c r="V5" s="2"/>
      <c r="W5" s="167">
        <v>42.0</v>
      </c>
      <c r="X5" s="166">
        <f t="shared" ref="X5:AE5" si="11">ROUND(AVERAGE($W5/(1.0278-0.0278*X$2),$W5*X$2^0.1),1)</f>
        <v>44.1</v>
      </c>
      <c r="Y5" s="166">
        <f t="shared" si="11"/>
        <v>45.7</v>
      </c>
      <c r="Z5" s="166">
        <f t="shared" si="11"/>
        <v>47</v>
      </c>
      <c r="AA5" s="167">
        <f t="shared" si="11"/>
        <v>48.3</v>
      </c>
      <c r="AB5" s="166">
        <f t="shared" si="11"/>
        <v>49.5</v>
      </c>
      <c r="AC5" s="166">
        <f t="shared" si="11"/>
        <v>50.7</v>
      </c>
      <c r="AD5" s="167">
        <f t="shared" si="11"/>
        <v>51.9</v>
      </c>
      <c r="AE5" s="166">
        <f t="shared" si="11"/>
        <v>53.2</v>
      </c>
      <c r="AF5" s="167">
        <f t="shared" ref="AF5:AP5" si="12">ROUND(AVERAGE($W5*(1+0.0333*K$2),$W5*K$2^0.1),1)</f>
        <v>54.4</v>
      </c>
      <c r="AG5" s="166">
        <f t="shared" si="12"/>
        <v>55.4</v>
      </c>
      <c r="AH5" s="167">
        <f t="shared" si="12"/>
        <v>56.3</v>
      </c>
      <c r="AI5" s="166">
        <f t="shared" si="12"/>
        <v>57.2</v>
      </c>
      <c r="AJ5" s="166">
        <f t="shared" si="12"/>
        <v>58.1</v>
      </c>
      <c r="AK5" s="167">
        <f t="shared" si="12"/>
        <v>59</v>
      </c>
      <c r="AL5" s="166">
        <f t="shared" si="12"/>
        <v>59.9</v>
      </c>
      <c r="AM5" s="166">
        <f t="shared" si="12"/>
        <v>60.8</v>
      </c>
      <c r="AN5" s="167">
        <f t="shared" si="12"/>
        <v>61.6</v>
      </c>
      <c r="AO5" s="166">
        <f t="shared" si="12"/>
        <v>62.5</v>
      </c>
      <c r="AP5" s="166">
        <f t="shared" si="12"/>
        <v>63.3</v>
      </c>
    </row>
    <row r="6" ht="14.25" customHeight="1">
      <c r="A6" s="28" t="s">
        <v>260</v>
      </c>
      <c r="B6" s="167">
        <v>4.0</v>
      </c>
      <c r="C6" s="166">
        <f t="shared" ref="C6:J6" si="13">ROUND(AVERAGE($B6/(1.0278-0.0278*C$2),$B6*C$2^0.1),1)</f>
        <v>4.2</v>
      </c>
      <c r="D6" s="166">
        <f t="shared" si="13"/>
        <v>4.3</v>
      </c>
      <c r="E6" s="166">
        <f t="shared" si="13"/>
        <v>4.5</v>
      </c>
      <c r="F6" s="167">
        <f t="shared" si="13"/>
        <v>4.6</v>
      </c>
      <c r="G6" s="166">
        <f t="shared" si="13"/>
        <v>4.7</v>
      </c>
      <c r="H6" s="166">
        <f t="shared" si="13"/>
        <v>4.8</v>
      </c>
      <c r="I6" s="167">
        <f t="shared" si="13"/>
        <v>4.9</v>
      </c>
      <c r="J6" s="166">
        <f t="shared" si="13"/>
        <v>5.1</v>
      </c>
      <c r="K6" s="167">
        <f t="shared" ref="K6:U6" si="14">ROUND(AVERAGE($B6*(1+0.0333*K$2),$B6*K$2^0.1),1)</f>
        <v>5.2</v>
      </c>
      <c r="L6" s="166">
        <f t="shared" si="14"/>
        <v>5.3</v>
      </c>
      <c r="M6" s="167">
        <f t="shared" si="14"/>
        <v>5.4</v>
      </c>
      <c r="N6" s="166">
        <f t="shared" si="14"/>
        <v>5.5</v>
      </c>
      <c r="O6" s="166">
        <f t="shared" si="14"/>
        <v>5.5</v>
      </c>
      <c r="P6" s="167">
        <f t="shared" si="14"/>
        <v>5.6</v>
      </c>
      <c r="Q6" s="166">
        <f t="shared" si="14"/>
        <v>5.7</v>
      </c>
      <c r="R6" s="166">
        <f t="shared" si="14"/>
        <v>5.8</v>
      </c>
      <c r="S6" s="167">
        <f t="shared" si="14"/>
        <v>5.9</v>
      </c>
      <c r="T6" s="166">
        <f t="shared" si="14"/>
        <v>6</v>
      </c>
      <c r="U6" s="166">
        <f t="shared" si="14"/>
        <v>6</v>
      </c>
      <c r="V6" s="2"/>
      <c r="W6" s="167">
        <v>43.0</v>
      </c>
      <c r="X6" s="166">
        <f t="shared" ref="X6:AE6" si="15">ROUND(AVERAGE($W6/(1.0278-0.0278*X$2),$W6*X$2^0.1),1)</f>
        <v>45.2</v>
      </c>
      <c r="Y6" s="166">
        <f t="shared" si="15"/>
        <v>46.8</v>
      </c>
      <c r="Z6" s="166">
        <f t="shared" si="15"/>
        <v>48.2</v>
      </c>
      <c r="AA6" s="167">
        <f t="shared" si="15"/>
        <v>49.4</v>
      </c>
      <c r="AB6" s="166">
        <f t="shared" si="15"/>
        <v>50.7</v>
      </c>
      <c r="AC6" s="166">
        <f t="shared" si="15"/>
        <v>51.9</v>
      </c>
      <c r="AD6" s="167">
        <f t="shared" si="15"/>
        <v>53.2</v>
      </c>
      <c r="AE6" s="166">
        <f t="shared" si="15"/>
        <v>54.4</v>
      </c>
      <c r="AF6" s="167">
        <f t="shared" ref="AF6:AP6" si="16">ROUND(AVERAGE($W6*(1+0.0333*K$2),$W6*K$2^0.1),1)</f>
        <v>55.7</v>
      </c>
      <c r="AG6" s="166">
        <f t="shared" si="16"/>
        <v>56.7</v>
      </c>
      <c r="AH6" s="167">
        <f t="shared" si="16"/>
        <v>57.7</v>
      </c>
      <c r="AI6" s="166">
        <f t="shared" si="16"/>
        <v>58.6</v>
      </c>
      <c r="AJ6" s="166">
        <f t="shared" si="16"/>
        <v>59.5</v>
      </c>
      <c r="AK6" s="167">
        <f t="shared" si="16"/>
        <v>60.4</v>
      </c>
      <c r="AL6" s="166">
        <f t="shared" si="16"/>
        <v>61.3</v>
      </c>
      <c r="AM6" s="166">
        <f t="shared" si="16"/>
        <v>62.2</v>
      </c>
      <c r="AN6" s="167">
        <f t="shared" si="16"/>
        <v>63.1</v>
      </c>
      <c r="AO6" s="166">
        <f t="shared" si="16"/>
        <v>64</v>
      </c>
      <c r="AP6" s="166">
        <f t="shared" si="16"/>
        <v>64.8</v>
      </c>
    </row>
    <row r="7" ht="14.25" customHeight="1">
      <c r="A7" s="8" t="s">
        <v>261</v>
      </c>
      <c r="B7" s="167">
        <v>5.0</v>
      </c>
      <c r="C7" s="166">
        <f t="shared" ref="C7:J7" si="17">ROUND(AVERAGE($B7/(1.0278-0.0278*C$2),$B7*C$2^0.1),1)</f>
        <v>5.3</v>
      </c>
      <c r="D7" s="166">
        <f t="shared" si="17"/>
        <v>5.4</v>
      </c>
      <c r="E7" s="166">
        <f t="shared" si="17"/>
        <v>5.6</v>
      </c>
      <c r="F7" s="167">
        <f t="shared" si="17"/>
        <v>5.7</v>
      </c>
      <c r="G7" s="166">
        <f t="shared" si="17"/>
        <v>5.9</v>
      </c>
      <c r="H7" s="166">
        <f t="shared" si="17"/>
        <v>6</v>
      </c>
      <c r="I7" s="167">
        <f t="shared" si="17"/>
        <v>6.2</v>
      </c>
      <c r="J7" s="166">
        <f t="shared" si="17"/>
        <v>6.3</v>
      </c>
      <c r="K7" s="167">
        <f t="shared" ref="K7:U7" si="18">ROUND(AVERAGE($B7*(1+0.0333*K$2),$B7*K$2^0.1),1)</f>
        <v>6.5</v>
      </c>
      <c r="L7" s="166">
        <f t="shared" si="18"/>
        <v>6.6</v>
      </c>
      <c r="M7" s="167">
        <f t="shared" si="18"/>
        <v>6.7</v>
      </c>
      <c r="N7" s="166">
        <f t="shared" si="18"/>
        <v>6.8</v>
      </c>
      <c r="O7" s="166">
        <f t="shared" si="18"/>
        <v>6.9</v>
      </c>
      <c r="P7" s="167">
        <f t="shared" si="18"/>
        <v>7</v>
      </c>
      <c r="Q7" s="166">
        <f t="shared" si="18"/>
        <v>7.1</v>
      </c>
      <c r="R7" s="166">
        <f t="shared" si="18"/>
        <v>7.2</v>
      </c>
      <c r="S7" s="167">
        <f t="shared" si="18"/>
        <v>7.3</v>
      </c>
      <c r="T7" s="166">
        <f t="shared" si="18"/>
        <v>7.4</v>
      </c>
      <c r="U7" s="166">
        <f t="shared" si="18"/>
        <v>7.5</v>
      </c>
      <c r="V7" s="2"/>
      <c r="W7" s="167">
        <v>44.0</v>
      </c>
      <c r="X7" s="166">
        <f t="shared" ref="X7:AE7" si="19">ROUND(AVERAGE($W7/(1.0278-0.0278*X$2),$W7*X$2^0.1),1)</f>
        <v>46.2</v>
      </c>
      <c r="Y7" s="166">
        <f t="shared" si="19"/>
        <v>47.8</v>
      </c>
      <c r="Z7" s="166">
        <f t="shared" si="19"/>
        <v>49.3</v>
      </c>
      <c r="AA7" s="167">
        <f t="shared" si="19"/>
        <v>50.6</v>
      </c>
      <c r="AB7" s="166">
        <f t="shared" si="19"/>
        <v>51.9</v>
      </c>
      <c r="AC7" s="166">
        <f t="shared" si="19"/>
        <v>53.1</v>
      </c>
      <c r="AD7" s="167">
        <f t="shared" si="19"/>
        <v>54.4</v>
      </c>
      <c r="AE7" s="166">
        <f t="shared" si="19"/>
        <v>55.7</v>
      </c>
      <c r="AF7" s="167">
        <f t="shared" ref="AF7:AP7" si="20">ROUND(AVERAGE($W7*(1+0.0333*K$2),$W7*K$2^0.1),1)</f>
        <v>57</v>
      </c>
      <c r="AG7" s="166">
        <f t="shared" si="20"/>
        <v>58</v>
      </c>
      <c r="AH7" s="167">
        <f t="shared" si="20"/>
        <v>59</v>
      </c>
      <c r="AI7" s="166">
        <f t="shared" si="20"/>
        <v>60</v>
      </c>
      <c r="AJ7" s="166">
        <f t="shared" si="20"/>
        <v>60.9</v>
      </c>
      <c r="AK7" s="167">
        <f t="shared" si="20"/>
        <v>61.8</v>
      </c>
      <c r="AL7" s="166">
        <f t="shared" si="20"/>
        <v>62.8</v>
      </c>
      <c r="AM7" s="166">
        <f t="shared" si="20"/>
        <v>63.7</v>
      </c>
      <c r="AN7" s="167">
        <f t="shared" si="20"/>
        <v>64.6</v>
      </c>
      <c r="AO7" s="166">
        <f t="shared" si="20"/>
        <v>65.5</v>
      </c>
      <c r="AP7" s="166">
        <f t="shared" si="20"/>
        <v>66.3</v>
      </c>
    </row>
    <row r="8" ht="14.25" customHeight="1">
      <c r="A8" s="2"/>
      <c r="B8" s="167">
        <v>6.0</v>
      </c>
      <c r="C8" s="166">
        <f t="shared" ref="C8:J8" si="21">ROUND(AVERAGE($B8/(1.0278-0.0278*C$2),$B8*C$2^0.1),1)</f>
        <v>6.3</v>
      </c>
      <c r="D8" s="166">
        <f t="shared" si="21"/>
        <v>6.5</v>
      </c>
      <c r="E8" s="166">
        <f t="shared" si="21"/>
        <v>6.7</v>
      </c>
      <c r="F8" s="167">
        <f t="shared" si="21"/>
        <v>6.9</v>
      </c>
      <c r="G8" s="166">
        <f t="shared" si="21"/>
        <v>7.1</v>
      </c>
      <c r="H8" s="166">
        <f t="shared" si="21"/>
        <v>7.2</v>
      </c>
      <c r="I8" s="167">
        <f t="shared" si="21"/>
        <v>7.4</v>
      </c>
      <c r="J8" s="166">
        <f t="shared" si="21"/>
        <v>7.6</v>
      </c>
      <c r="K8" s="167">
        <f t="shared" ref="K8:U8" si="22">ROUND(AVERAGE($B8*(1+0.0333*K$2),$B8*K$2^0.1),1)</f>
        <v>7.8</v>
      </c>
      <c r="L8" s="166">
        <f t="shared" si="22"/>
        <v>7.9</v>
      </c>
      <c r="M8" s="167">
        <f t="shared" si="22"/>
        <v>8</v>
      </c>
      <c r="N8" s="166">
        <f t="shared" si="22"/>
        <v>8.2</v>
      </c>
      <c r="O8" s="166">
        <f t="shared" si="22"/>
        <v>8.3</v>
      </c>
      <c r="P8" s="167">
        <f t="shared" si="22"/>
        <v>8.4</v>
      </c>
      <c r="Q8" s="166">
        <f t="shared" si="22"/>
        <v>8.6</v>
      </c>
      <c r="R8" s="166">
        <f t="shared" si="22"/>
        <v>8.7</v>
      </c>
      <c r="S8" s="167">
        <f t="shared" si="22"/>
        <v>8.8</v>
      </c>
      <c r="T8" s="166">
        <f t="shared" si="22"/>
        <v>8.9</v>
      </c>
      <c r="U8" s="166">
        <f t="shared" si="22"/>
        <v>9</v>
      </c>
      <c r="V8" s="2"/>
      <c r="W8" s="167">
        <v>45.0</v>
      </c>
      <c r="X8" s="166">
        <f t="shared" ref="X8:AE8" si="23">ROUND(AVERAGE($W8/(1.0278-0.0278*X$2),$W8*X$2^0.1),1)</f>
        <v>47.3</v>
      </c>
      <c r="Y8" s="166">
        <f t="shared" si="23"/>
        <v>48.9</v>
      </c>
      <c r="Z8" s="166">
        <f t="shared" si="23"/>
        <v>50.4</v>
      </c>
      <c r="AA8" s="167">
        <f t="shared" si="23"/>
        <v>51.7</v>
      </c>
      <c r="AB8" s="166">
        <f t="shared" si="23"/>
        <v>53</v>
      </c>
      <c r="AC8" s="166">
        <f t="shared" si="23"/>
        <v>54.3</v>
      </c>
      <c r="AD8" s="167">
        <f t="shared" si="23"/>
        <v>55.6</v>
      </c>
      <c r="AE8" s="166">
        <f t="shared" si="23"/>
        <v>57</v>
      </c>
      <c r="AF8" s="167">
        <f t="shared" ref="AF8:AP8" si="24">ROUND(AVERAGE($W8*(1+0.0333*K$2),$W8*K$2^0.1),1)</f>
        <v>58.3</v>
      </c>
      <c r="AG8" s="166">
        <f t="shared" si="24"/>
        <v>59.3</v>
      </c>
      <c r="AH8" s="167">
        <f t="shared" si="24"/>
        <v>60.3</v>
      </c>
      <c r="AI8" s="166">
        <f t="shared" si="24"/>
        <v>61.3</v>
      </c>
      <c r="AJ8" s="166">
        <f t="shared" si="24"/>
        <v>62.3</v>
      </c>
      <c r="AK8" s="167">
        <f t="shared" si="24"/>
        <v>63.2</v>
      </c>
      <c r="AL8" s="166">
        <f t="shared" si="24"/>
        <v>64.2</v>
      </c>
      <c r="AM8" s="166">
        <f t="shared" si="24"/>
        <v>65.1</v>
      </c>
      <c r="AN8" s="167">
        <f t="shared" si="24"/>
        <v>66</v>
      </c>
      <c r="AO8" s="166">
        <f t="shared" si="24"/>
        <v>66.9</v>
      </c>
      <c r="AP8" s="166">
        <f t="shared" si="24"/>
        <v>67.8</v>
      </c>
    </row>
    <row r="9" ht="14.25" customHeight="1">
      <c r="A9" s="2"/>
      <c r="B9" s="167">
        <v>7.0</v>
      </c>
      <c r="C9" s="166">
        <f t="shared" ref="C9:J9" si="25">ROUND(AVERAGE($B9/(1.0278-0.0278*C$2),$B9*C$2^0.1),1)</f>
        <v>7.4</v>
      </c>
      <c r="D9" s="166">
        <f t="shared" si="25"/>
        <v>7.6</v>
      </c>
      <c r="E9" s="166">
        <f t="shared" si="25"/>
        <v>7.8</v>
      </c>
      <c r="F9" s="167">
        <f t="shared" si="25"/>
        <v>8</v>
      </c>
      <c r="G9" s="166">
        <f t="shared" si="25"/>
        <v>8.3</v>
      </c>
      <c r="H9" s="166">
        <f t="shared" si="25"/>
        <v>8.5</v>
      </c>
      <c r="I9" s="167">
        <f t="shared" si="25"/>
        <v>8.7</v>
      </c>
      <c r="J9" s="166">
        <f t="shared" si="25"/>
        <v>8.9</v>
      </c>
      <c r="K9" s="167">
        <f t="shared" ref="K9:U9" si="26">ROUND(AVERAGE($B9*(1+0.0333*K$2),$B9*K$2^0.1),1)</f>
        <v>9.1</v>
      </c>
      <c r="L9" s="166">
        <f t="shared" si="26"/>
        <v>9.2</v>
      </c>
      <c r="M9" s="167">
        <f t="shared" si="26"/>
        <v>9.4</v>
      </c>
      <c r="N9" s="166">
        <f t="shared" si="26"/>
        <v>9.5</v>
      </c>
      <c r="O9" s="166">
        <f t="shared" si="26"/>
        <v>9.7</v>
      </c>
      <c r="P9" s="167">
        <f t="shared" si="26"/>
        <v>9.8</v>
      </c>
      <c r="Q9" s="166">
        <f t="shared" si="26"/>
        <v>10</v>
      </c>
      <c r="R9" s="166">
        <f t="shared" si="26"/>
        <v>10.1</v>
      </c>
      <c r="S9" s="167">
        <f t="shared" si="26"/>
        <v>10.3</v>
      </c>
      <c r="T9" s="166">
        <f t="shared" si="26"/>
        <v>10.4</v>
      </c>
      <c r="U9" s="166">
        <f t="shared" si="26"/>
        <v>10.6</v>
      </c>
      <c r="V9" s="2"/>
      <c r="W9" s="167">
        <v>46.0</v>
      </c>
      <c r="X9" s="166">
        <f t="shared" ref="X9:AE9" si="27">ROUND(AVERAGE($W9/(1.0278-0.0278*X$2),$W9*X$2^0.1),1)</f>
        <v>48.3</v>
      </c>
      <c r="Y9" s="166">
        <f t="shared" si="27"/>
        <v>50</v>
      </c>
      <c r="Z9" s="166">
        <f t="shared" si="27"/>
        <v>51.5</v>
      </c>
      <c r="AA9" s="167">
        <f t="shared" si="27"/>
        <v>52.9</v>
      </c>
      <c r="AB9" s="166">
        <f t="shared" si="27"/>
        <v>54.2</v>
      </c>
      <c r="AC9" s="166">
        <f t="shared" si="27"/>
        <v>55.5</v>
      </c>
      <c r="AD9" s="167">
        <f t="shared" si="27"/>
        <v>56.9</v>
      </c>
      <c r="AE9" s="166">
        <f t="shared" si="27"/>
        <v>58.2</v>
      </c>
      <c r="AF9" s="167">
        <f t="shared" ref="AF9:AP9" si="28">ROUND(AVERAGE($W9*(1+0.0333*K$2),$W9*K$2^0.1),1)</f>
        <v>59.6</v>
      </c>
      <c r="AG9" s="166">
        <f t="shared" si="28"/>
        <v>60.7</v>
      </c>
      <c r="AH9" s="167">
        <f t="shared" si="28"/>
        <v>61.7</v>
      </c>
      <c r="AI9" s="166">
        <f t="shared" si="28"/>
        <v>62.7</v>
      </c>
      <c r="AJ9" s="166">
        <f t="shared" si="28"/>
        <v>63.7</v>
      </c>
      <c r="AK9" s="167">
        <f t="shared" si="28"/>
        <v>64.6</v>
      </c>
      <c r="AL9" s="166">
        <f t="shared" si="28"/>
        <v>65.6</v>
      </c>
      <c r="AM9" s="166">
        <f t="shared" si="28"/>
        <v>66.6</v>
      </c>
      <c r="AN9" s="167">
        <f t="shared" si="28"/>
        <v>67.5</v>
      </c>
      <c r="AO9" s="166">
        <f t="shared" si="28"/>
        <v>68.4</v>
      </c>
      <c r="AP9" s="166">
        <f t="shared" si="28"/>
        <v>69.4</v>
      </c>
    </row>
    <row r="10" ht="14.25" customHeight="1">
      <c r="A10" s="2"/>
      <c r="B10" s="167">
        <v>8.0</v>
      </c>
      <c r="C10" s="166">
        <f t="shared" ref="C10:J10" si="29">ROUND(AVERAGE($B10/(1.0278-0.0278*C$2),$B10*C$2^0.1),1)</f>
        <v>8.4</v>
      </c>
      <c r="D10" s="166">
        <f t="shared" si="29"/>
        <v>8.7</v>
      </c>
      <c r="E10" s="166">
        <f t="shared" si="29"/>
        <v>9</v>
      </c>
      <c r="F10" s="167">
        <f t="shared" si="29"/>
        <v>9.2</v>
      </c>
      <c r="G10" s="166">
        <f t="shared" si="29"/>
        <v>9.4</v>
      </c>
      <c r="H10" s="166">
        <f t="shared" si="29"/>
        <v>9.7</v>
      </c>
      <c r="I10" s="167">
        <f t="shared" si="29"/>
        <v>9.9</v>
      </c>
      <c r="J10" s="166">
        <f t="shared" si="29"/>
        <v>10.1</v>
      </c>
      <c r="K10" s="167">
        <f t="shared" ref="K10:U10" si="30">ROUND(AVERAGE($B10*(1+0.0333*K$2),$B10*K$2^0.1),1)</f>
        <v>10.4</v>
      </c>
      <c r="L10" s="166">
        <f t="shared" si="30"/>
        <v>10.5</v>
      </c>
      <c r="M10" s="167">
        <f t="shared" si="30"/>
        <v>10.7</v>
      </c>
      <c r="N10" s="166">
        <f t="shared" si="30"/>
        <v>10.9</v>
      </c>
      <c r="O10" s="166">
        <f t="shared" si="30"/>
        <v>11.1</v>
      </c>
      <c r="P10" s="167">
        <f t="shared" si="30"/>
        <v>11.2</v>
      </c>
      <c r="Q10" s="166">
        <f t="shared" si="30"/>
        <v>11.4</v>
      </c>
      <c r="R10" s="166">
        <f t="shared" si="30"/>
        <v>11.6</v>
      </c>
      <c r="S10" s="167">
        <f t="shared" si="30"/>
        <v>11.7</v>
      </c>
      <c r="T10" s="166">
        <f t="shared" si="30"/>
        <v>11.9</v>
      </c>
      <c r="U10" s="166">
        <f t="shared" si="30"/>
        <v>12.1</v>
      </c>
      <c r="V10" s="2"/>
      <c r="W10" s="167">
        <v>47.0</v>
      </c>
      <c r="X10" s="166">
        <f t="shared" ref="X10:AE10" si="31">ROUND(AVERAGE($W10/(1.0278-0.0278*X$2),$W10*X$2^0.1),1)</f>
        <v>49.4</v>
      </c>
      <c r="Y10" s="166">
        <f t="shared" si="31"/>
        <v>51.1</v>
      </c>
      <c r="Z10" s="166">
        <f t="shared" si="31"/>
        <v>52.6</v>
      </c>
      <c r="AA10" s="167">
        <f t="shared" si="31"/>
        <v>54</v>
      </c>
      <c r="AB10" s="166">
        <f t="shared" si="31"/>
        <v>55.4</v>
      </c>
      <c r="AC10" s="166">
        <f t="shared" si="31"/>
        <v>56.8</v>
      </c>
      <c r="AD10" s="167">
        <f t="shared" si="31"/>
        <v>58.1</v>
      </c>
      <c r="AE10" s="166">
        <f t="shared" si="31"/>
        <v>59.5</v>
      </c>
      <c r="AF10" s="167">
        <f t="shared" ref="AF10:AP10" si="32">ROUND(AVERAGE($W10*(1+0.0333*K$2),$W10*K$2^0.1),1)</f>
        <v>60.9</v>
      </c>
      <c r="AG10" s="166">
        <f t="shared" si="32"/>
        <v>62</v>
      </c>
      <c r="AH10" s="167">
        <f t="shared" si="32"/>
        <v>63</v>
      </c>
      <c r="AI10" s="166">
        <f t="shared" si="32"/>
        <v>64</v>
      </c>
      <c r="AJ10" s="166">
        <f t="shared" si="32"/>
        <v>65.1</v>
      </c>
      <c r="AK10" s="167">
        <f t="shared" si="32"/>
        <v>66</v>
      </c>
      <c r="AL10" s="166">
        <f t="shared" si="32"/>
        <v>67</v>
      </c>
      <c r="AM10" s="166">
        <f t="shared" si="32"/>
        <v>68</v>
      </c>
      <c r="AN10" s="167">
        <f t="shared" si="32"/>
        <v>69</v>
      </c>
      <c r="AO10" s="166">
        <f t="shared" si="32"/>
        <v>69.9</v>
      </c>
      <c r="AP10" s="166">
        <f t="shared" si="32"/>
        <v>70.9</v>
      </c>
    </row>
    <row r="11" ht="14.25" customHeight="1">
      <c r="A11" s="2"/>
      <c r="B11" s="167">
        <v>9.0</v>
      </c>
      <c r="C11" s="166">
        <f t="shared" ref="C11:J11" si="33">ROUND(AVERAGE($B11/(1.0278-0.0278*C$2),$B11*C$2^0.1),1)</f>
        <v>9.5</v>
      </c>
      <c r="D11" s="166">
        <f t="shared" si="33"/>
        <v>9.8</v>
      </c>
      <c r="E11" s="166">
        <f t="shared" si="33"/>
        <v>10.1</v>
      </c>
      <c r="F11" s="167">
        <f t="shared" si="33"/>
        <v>10.3</v>
      </c>
      <c r="G11" s="166">
        <f t="shared" si="33"/>
        <v>10.6</v>
      </c>
      <c r="H11" s="166">
        <f t="shared" si="33"/>
        <v>10.9</v>
      </c>
      <c r="I11" s="167">
        <f t="shared" si="33"/>
        <v>11.1</v>
      </c>
      <c r="J11" s="166">
        <f t="shared" si="33"/>
        <v>11.4</v>
      </c>
      <c r="K11" s="167">
        <f t="shared" ref="K11:U11" si="34">ROUND(AVERAGE($B11*(1+0.0333*K$2),$B11*K$2^0.1),1)</f>
        <v>11.7</v>
      </c>
      <c r="L11" s="166">
        <f t="shared" si="34"/>
        <v>11.9</v>
      </c>
      <c r="M11" s="167">
        <f t="shared" si="34"/>
        <v>12.1</v>
      </c>
      <c r="N11" s="166">
        <f t="shared" si="34"/>
        <v>12.3</v>
      </c>
      <c r="O11" s="166">
        <f t="shared" si="34"/>
        <v>12.5</v>
      </c>
      <c r="P11" s="167">
        <f t="shared" si="34"/>
        <v>12.6</v>
      </c>
      <c r="Q11" s="166">
        <f t="shared" si="34"/>
        <v>12.8</v>
      </c>
      <c r="R11" s="166">
        <f t="shared" si="34"/>
        <v>13</v>
      </c>
      <c r="S11" s="167">
        <f t="shared" si="34"/>
        <v>13.2</v>
      </c>
      <c r="T11" s="166">
        <f t="shared" si="34"/>
        <v>13.4</v>
      </c>
      <c r="U11" s="166">
        <f t="shared" si="34"/>
        <v>13.6</v>
      </c>
      <c r="V11" s="2"/>
      <c r="W11" s="167">
        <v>48.0</v>
      </c>
      <c r="X11" s="166">
        <f t="shared" ref="X11:AE11" si="35">ROUND(AVERAGE($W11/(1.0278-0.0278*X$2),$W11*X$2^0.1),1)</f>
        <v>50.4</v>
      </c>
      <c r="Y11" s="166">
        <f t="shared" si="35"/>
        <v>52.2</v>
      </c>
      <c r="Z11" s="166">
        <f t="shared" si="35"/>
        <v>53.8</v>
      </c>
      <c r="AA11" s="167">
        <f t="shared" si="35"/>
        <v>55.2</v>
      </c>
      <c r="AB11" s="166">
        <f t="shared" si="35"/>
        <v>56.6</v>
      </c>
      <c r="AC11" s="166">
        <f t="shared" si="35"/>
        <v>58</v>
      </c>
      <c r="AD11" s="167">
        <f t="shared" si="35"/>
        <v>59.3</v>
      </c>
      <c r="AE11" s="166">
        <f t="shared" si="35"/>
        <v>60.8</v>
      </c>
      <c r="AF11" s="167">
        <f t="shared" ref="AF11:AP11" si="36">ROUND(AVERAGE($W11*(1+0.0333*K$2),$W11*K$2^0.1),1)</f>
        <v>62.2</v>
      </c>
      <c r="AG11" s="166">
        <f t="shared" si="36"/>
        <v>63.3</v>
      </c>
      <c r="AH11" s="167">
        <f t="shared" si="36"/>
        <v>64.4</v>
      </c>
      <c r="AI11" s="166">
        <f t="shared" si="36"/>
        <v>65.4</v>
      </c>
      <c r="AJ11" s="166">
        <f t="shared" si="36"/>
        <v>66.4</v>
      </c>
      <c r="AK11" s="167">
        <f t="shared" si="36"/>
        <v>67.5</v>
      </c>
      <c r="AL11" s="166">
        <f t="shared" si="36"/>
        <v>68.5</v>
      </c>
      <c r="AM11" s="166">
        <f t="shared" si="36"/>
        <v>69.4</v>
      </c>
      <c r="AN11" s="167">
        <f t="shared" si="36"/>
        <v>70.4</v>
      </c>
      <c r="AO11" s="166">
        <f t="shared" si="36"/>
        <v>71.4</v>
      </c>
      <c r="AP11" s="166">
        <f t="shared" si="36"/>
        <v>72.4</v>
      </c>
    </row>
    <row r="12" ht="14.25" customHeight="1">
      <c r="A12" s="2"/>
      <c r="B12" s="167">
        <v>10.0</v>
      </c>
      <c r="C12" s="166">
        <f t="shared" ref="C12:J12" si="37">ROUND(AVERAGE($B12/(1.0278-0.0278*C$2),$B12*C$2^0.1),1)</f>
        <v>10.5</v>
      </c>
      <c r="D12" s="166">
        <f t="shared" si="37"/>
        <v>10.9</v>
      </c>
      <c r="E12" s="166">
        <f t="shared" si="37"/>
        <v>11.2</v>
      </c>
      <c r="F12" s="167">
        <f t="shared" si="37"/>
        <v>11.5</v>
      </c>
      <c r="G12" s="166">
        <f t="shared" si="37"/>
        <v>11.8</v>
      </c>
      <c r="H12" s="166">
        <f t="shared" si="37"/>
        <v>12.1</v>
      </c>
      <c r="I12" s="167">
        <f t="shared" si="37"/>
        <v>12.4</v>
      </c>
      <c r="J12" s="166">
        <f t="shared" si="37"/>
        <v>12.7</v>
      </c>
      <c r="K12" s="167">
        <f t="shared" ref="K12:U12" si="38">ROUND(AVERAGE($B12*(1+0.0333*K$2),$B12*K$2^0.1),1)</f>
        <v>13</v>
      </c>
      <c r="L12" s="166">
        <f t="shared" si="38"/>
        <v>13.2</v>
      </c>
      <c r="M12" s="167">
        <f t="shared" si="38"/>
        <v>13.4</v>
      </c>
      <c r="N12" s="166">
        <f t="shared" si="38"/>
        <v>13.6</v>
      </c>
      <c r="O12" s="166">
        <f t="shared" si="38"/>
        <v>13.8</v>
      </c>
      <c r="P12" s="167">
        <f t="shared" si="38"/>
        <v>14.1</v>
      </c>
      <c r="Q12" s="166">
        <f t="shared" si="38"/>
        <v>14.3</v>
      </c>
      <c r="R12" s="166">
        <f t="shared" si="38"/>
        <v>14.5</v>
      </c>
      <c r="S12" s="167">
        <f t="shared" si="38"/>
        <v>14.7</v>
      </c>
      <c r="T12" s="166">
        <f t="shared" si="38"/>
        <v>14.9</v>
      </c>
      <c r="U12" s="166">
        <f t="shared" si="38"/>
        <v>15.1</v>
      </c>
      <c r="V12" s="2"/>
      <c r="W12" s="167">
        <v>49.0</v>
      </c>
      <c r="X12" s="166">
        <f t="shared" ref="X12:AE12" si="39">ROUND(AVERAGE($W12/(1.0278-0.0278*X$2),$W12*X$2^0.1),1)</f>
        <v>51.5</v>
      </c>
      <c r="Y12" s="166">
        <f t="shared" si="39"/>
        <v>53.3</v>
      </c>
      <c r="Z12" s="166">
        <f t="shared" si="39"/>
        <v>54.9</v>
      </c>
      <c r="AA12" s="167">
        <f t="shared" si="39"/>
        <v>56.3</v>
      </c>
      <c r="AB12" s="166">
        <f t="shared" si="39"/>
        <v>57.8</v>
      </c>
      <c r="AC12" s="166">
        <f t="shared" si="39"/>
        <v>59.2</v>
      </c>
      <c r="AD12" s="167">
        <f t="shared" si="39"/>
        <v>60.6</v>
      </c>
      <c r="AE12" s="166">
        <f t="shared" si="39"/>
        <v>62</v>
      </c>
      <c r="AF12" s="167">
        <f t="shared" ref="AF12:AP12" si="40">ROUND(AVERAGE($W12*(1+0.0333*K$2),$W12*K$2^0.1),1)</f>
        <v>63.5</v>
      </c>
      <c r="AG12" s="166">
        <f t="shared" si="40"/>
        <v>64.6</v>
      </c>
      <c r="AH12" s="167">
        <f t="shared" si="40"/>
        <v>65.7</v>
      </c>
      <c r="AI12" s="166">
        <f t="shared" si="40"/>
        <v>66.8</v>
      </c>
      <c r="AJ12" s="166">
        <f t="shared" si="40"/>
        <v>67.8</v>
      </c>
      <c r="AK12" s="167">
        <f t="shared" si="40"/>
        <v>68.9</v>
      </c>
      <c r="AL12" s="166">
        <f t="shared" si="40"/>
        <v>69.9</v>
      </c>
      <c r="AM12" s="166">
        <f t="shared" si="40"/>
        <v>70.9</v>
      </c>
      <c r="AN12" s="167">
        <f t="shared" si="40"/>
        <v>71.9</v>
      </c>
      <c r="AO12" s="166">
        <f t="shared" si="40"/>
        <v>72.9</v>
      </c>
      <c r="AP12" s="166">
        <f t="shared" si="40"/>
        <v>73.9</v>
      </c>
    </row>
    <row r="13" ht="14.25" customHeight="1">
      <c r="A13" s="2"/>
      <c r="B13" s="167">
        <v>11.0</v>
      </c>
      <c r="C13" s="166">
        <f t="shared" ref="C13:J13" si="41">ROUND(AVERAGE($B13/(1.0278-0.0278*C$2),$B13*C$2^0.1),1)</f>
        <v>11.6</v>
      </c>
      <c r="D13" s="166">
        <f t="shared" si="41"/>
        <v>12</v>
      </c>
      <c r="E13" s="166">
        <f t="shared" si="41"/>
        <v>12.3</v>
      </c>
      <c r="F13" s="167">
        <f t="shared" si="41"/>
        <v>12.6</v>
      </c>
      <c r="G13" s="166">
        <f t="shared" si="41"/>
        <v>13</v>
      </c>
      <c r="H13" s="166">
        <f t="shared" si="41"/>
        <v>13.3</v>
      </c>
      <c r="I13" s="167">
        <f t="shared" si="41"/>
        <v>13.6</v>
      </c>
      <c r="J13" s="166">
        <f t="shared" si="41"/>
        <v>13.9</v>
      </c>
      <c r="K13" s="167">
        <f t="shared" ref="K13:U13" si="42">ROUND(AVERAGE($B13*(1+0.0333*K$2),$B13*K$2^0.1),1)</f>
        <v>14.3</v>
      </c>
      <c r="L13" s="166">
        <f t="shared" si="42"/>
        <v>14.5</v>
      </c>
      <c r="M13" s="167">
        <f t="shared" si="42"/>
        <v>14.7</v>
      </c>
      <c r="N13" s="166">
        <f t="shared" si="42"/>
        <v>15</v>
      </c>
      <c r="O13" s="166">
        <f t="shared" si="42"/>
        <v>15.2</v>
      </c>
      <c r="P13" s="167">
        <f t="shared" si="42"/>
        <v>15.5</v>
      </c>
      <c r="Q13" s="166">
        <f t="shared" si="42"/>
        <v>15.7</v>
      </c>
      <c r="R13" s="166">
        <f t="shared" si="42"/>
        <v>15.9</v>
      </c>
      <c r="S13" s="167">
        <f t="shared" si="42"/>
        <v>16.1</v>
      </c>
      <c r="T13" s="166">
        <f t="shared" si="42"/>
        <v>16.4</v>
      </c>
      <c r="U13" s="166">
        <f t="shared" si="42"/>
        <v>16.6</v>
      </c>
      <c r="V13" s="2"/>
      <c r="W13" s="167">
        <v>50.0</v>
      </c>
      <c r="X13" s="166">
        <f t="shared" ref="X13:AE13" si="43">ROUND(AVERAGE($W13/(1.0278-0.0278*X$2),$W13*X$2^0.1),1)</f>
        <v>52.5</v>
      </c>
      <c r="Y13" s="166">
        <f t="shared" si="43"/>
        <v>54.4</v>
      </c>
      <c r="Z13" s="166">
        <f t="shared" si="43"/>
        <v>56</v>
      </c>
      <c r="AA13" s="167">
        <f t="shared" si="43"/>
        <v>57.5</v>
      </c>
      <c r="AB13" s="166">
        <f t="shared" si="43"/>
        <v>58.9</v>
      </c>
      <c r="AC13" s="166">
        <f t="shared" si="43"/>
        <v>60.4</v>
      </c>
      <c r="AD13" s="167">
        <f t="shared" si="43"/>
        <v>61.8</v>
      </c>
      <c r="AE13" s="166">
        <f t="shared" si="43"/>
        <v>63.3</v>
      </c>
      <c r="AF13" s="167">
        <f t="shared" ref="AF13:AP13" si="44">ROUND(AVERAGE($W13*(1+0.0333*K$2),$W13*K$2^0.1),1)</f>
        <v>64.8</v>
      </c>
      <c r="AG13" s="166">
        <f t="shared" si="44"/>
        <v>65.9</v>
      </c>
      <c r="AH13" s="167">
        <f t="shared" si="44"/>
        <v>67</v>
      </c>
      <c r="AI13" s="166">
        <f t="shared" si="44"/>
        <v>68.1</v>
      </c>
      <c r="AJ13" s="166">
        <f t="shared" si="44"/>
        <v>69.2</v>
      </c>
      <c r="AK13" s="167">
        <f t="shared" si="44"/>
        <v>70.3</v>
      </c>
      <c r="AL13" s="166">
        <f t="shared" si="44"/>
        <v>71.3</v>
      </c>
      <c r="AM13" s="166">
        <f t="shared" si="44"/>
        <v>72.3</v>
      </c>
      <c r="AN13" s="167">
        <f t="shared" si="44"/>
        <v>73.4</v>
      </c>
      <c r="AO13" s="166">
        <f t="shared" si="44"/>
        <v>74.4</v>
      </c>
      <c r="AP13" s="166">
        <f t="shared" si="44"/>
        <v>75.4</v>
      </c>
    </row>
    <row r="14" ht="14.25" customHeight="1">
      <c r="A14" s="2"/>
      <c r="B14" s="167">
        <v>12.0</v>
      </c>
      <c r="C14" s="166">
        <f t="shared" ref="C14:J14" si="45">ROUND(AVERAGE($B14/(1.0278-0.0278*C$2),$B14*C$2^0.1),1)</f>
        <v>12.6</v>
      </c>
      <c r="D14" s="166">
        <f t="shared" si="45"/>
        <v>13</v>
      </c>
      <c r="E14" s="166">
        <f t="shared" si="45"/>
        <v>13.4</v>
      </c>
      <c r="F14" s="167">
        <f t="shared" si="45"/>
        <v>13.8</v>
      </c>
      <c r="G14" s="166">
        <f t="shared" si="45"/>
        <v>14.1</v>
      </c>
      <c r="H14" s="166">
        <f t="shared" si="45"/>
        <v>14.5</v>
      </c>
      <c r="I14" s="167">
        <f t="shared" si="45"/>
        <v>14.8</v>
      </c>
      <c r="J14" s="166">
        <f t="shared" si="45"/>
        <v>15.2</v>
      </c>
      <c r="K14" s="167">
        <f t="shared" ref="K14:U14" si="46">ROUND(AVERAGE($B14*(1+0.0333*K$2),$B14*K$2^0.1),1)</f>
        <v>15.6</v>
      </c>
      <c r="L14" s="166">
        <f t="shared" si="46"/>
        <v>15.8</v>
      </c>
      <c r="M14" s="167">
        <f t="shared" si="46"/>
        <v>16.1</v>
      </c>
      <c r="N14" s="166">
        <f t="shared" si="46"/>
        <v>16.4</v>
      </c>
      <c r="O14" s="166">
        <f t="shared" si="46"/>
        <v>16.6</v>
      </c>
      <c r="P14" s="167">
        <f t="shared" si="46"/>
        <v>16.9</v>
      </c>
      <c r="Q14" s="166">
        <f t="shared" si="46"/>
        <v>17.1</v>
      </c>
      <c r="R14" s="166">
        <f t="shared" si="46"/>
        <v>17.4</v>
      </c>
      <c r="S14" s="167">
        <f t="shared" si="46"/>
        <v>17.6</v>
      </c>
      <c r="T14" s="166">
        <f t="shared" si="46"/>
        <v>17.9</v>
      </c>
      <c r="U14" s="166">
        <f t="shared" si="46"/>
        <v>18.1</v>
      </c>
      <c r="V14" s="2"/>
      <c r="W14" s="167">
        <v>51.0</v>
      </c>
      <c r="X14" s="166">
        <f t="shared" ref="X14:AE14" si="47">ROUND(AVERAGE($W14/(1.0278-0.0278*X$2),$W14*X$2^0.1),1)</f>
        <v>53.6</v>
      </c>
      <c r="Y14" s="166">
        <f t="shared" si="47"/>
        <v>55.5</v>
      </c>
      <c r="Z14" s="166">
        <f t="shared" si="47"/>
        <v>57.1</v>
      </c>
      <c r="AA14" s="167">
        <f t="shared" si="47"/>
        <v>58.6</v>
      </c>
      <c r="AB14" s="166">
        <f t="shared" si="47"/>
        <v>60.1</v>
      </c>
      <c r="AC14" s="166">
        <f t="shared" si="47"/>
        <v>61.6</v>
      </c>
      <c r="AD14" s="167">
        <f t="shared" si="47"/>
        <v>63.1</v>
      </c>
      <c r="AE14" s="166">
        <f t="shared" si="47"/>
        <v>64.6</v>
      </c>
      <c r="AF14" s="167">
        <f t="shared" ref="AF14:AP14" si="48">ROUND(AVERAGE($W14*(1+0.0333*K$2),$W14*K$2^0.1),1)</f>
        <v>66.1</v>
      </c>
      <c r="AG14" s="166">
        <f t="shared" si="48"/>
        <v>67.3</v>
      </c>
      <c r="AH14" s="167">
        <f t="shared" si="48"/>
        <v>68.4</v>
      </c>
      <c r="AI14" s="166">
        <f t="shared" si="48"/>
        <v>69.5</v>
      </c>
      <c r="AJ14" s="166">
        <f t="shared" si="48"/>
        <v>70.6</v>
      </c>
      <c r="AK14" s="167">
        <f t="shared" si="48"/>
        <v>71.7</v>
      </c>
      <c r="AL14" s="166">
        <f t="shared" si="48"/>
        <v>72.7</v>
      </c>
      <c r="AM14" s="166">
        <f t="shared" si="48"/>
        <v>73.8</v>
      </c>
      <c r="AN14" s="167">
        <f t="shared" si="48"/>
        <v>74.8</v>
      </c>
      <c r="AO14" s="166">
        <f t="shared" si="48"/>
        <v>75.9</v>
      </c>
      <c r="AP14" s="166">
        <f t="shared" si="48"/>
        <v>76.9</v>
      </c>
    </row>
    <row r="15" ht="14.25" customHeight="1">
      <c r="A15" s="2"/>
      <c r="B15" s="167">
        <v>13.0</v>
      </c>
      <c r="C15" s="166">
        <f t="shared" ref="C15:J15" si="49">ROUND(AVERAGE($B15/(1.0278-0.0278*C$2),$B15*C$2^0.1),1)</f>
        <v>13.7</v>
      </c>
      <c r="D15" s="166">
        <f t="shared" si="49"/>
        <v>14.1</v>
      </c>
      <c r="E15" s="166">
        <f t="shared" si="49"/>
        <v>14.6</v>
      </c>
      <c r="F15" s="167">
        <f t="shared" si="49"/>
        <v>14.9</v>
      </c>
      <c r="G15" s="166">
        <f t="shared" si="49"/>
        <v>15.3</v>
      </c>
      <c r="H15" s="166">
        <f t="shared" si="49"/>
        <v>15.7</v>
      </c>
      <c r="I15" s="167">
        <f t="shared" si="49"/>
        <v>16.1</v>
      </c>
      <c r="J15" s="166">
        <f t="shared" si="49"/>
        <v>16.5</v>
      </c>
      <c r="K15" s="167">
        <f t="shared" ref="K15:U15" si="50">ROUND(AVERAGE($B15*(1+0.0333*K$2),$B15*K$2^0.1),1)</f>
        <v>16.8</v>
      </c>
      <c r="L15" s="166">
        <f t="shared" si="50"/>
        <v>17.1</v>
      </c>
      <c r="M15" s="167">
        <f t="shared" si="50"/>
        <v>17.4</v>
      </c>
      <c r="N15" s="166">
        <f t="shared" si="50"/>
        <v>17.7</v>
      </c>
      <c r="O15" s="166">
        <f t="shared" si="50"/>
        <v>18</v>
      </c>
      <c r="P15" s="167">
        <f t="shared" si="50"/>
        <v>18.3</v>
      </c>
      <c r="Q15" s="166">
        <f t="shared" si="50"/>
        <v>18.5</v>
      </c>
      <c r="R15" s="166">
        <f t="shared" si="50"/>
        <v>18.8</v>
      </c>
      <c r="S15" s="167">
        <f t="shared" si="50"/>
        <v>19.1</v>
      </c>
      <c r="T15" s="166">
        <f t="shared" si="50"/>
        <v>19.3</v>
      </c>
      <c r="U15" s="166">
        <f t="shared" si="50"/>
        <v>19.6</v>
      </c>
      <c r="V15" s="2"/>
      <c r="W15" s="167">
        <v>52.0</v>
      </c>
      <c r="X15" s="166">
        <f t="shared" ref="X15:AE15" si="51">ROUND(AVERAGE($W15/(1.0278-0.0278*X$2),$W15*X$2^0.1),1)</f>
        <v>54.6</v>
      </c>
      <c r="Y15" s="166">
        <f t="shared" si="51"/>
        <v>56.5</v>
      </c>
      <c r="Z15" s="166">
        <f t="shared" si="51"/>
        <v>58.2</v>
      </c>
      <c r="AA15" s="167">
        <f t="shared" si="51"/>
        <v>59.8</v>
      </c>
      <c r="AB15" s="166">
        <f t="shared" si="51"/>
        <v>61.3</v>
      </c>
      <c r="AC15" s="166">
        <f t="shared" si="51"/>
        <v>62.8</v>
      </c>
      <c r="AD15" s="167">
        <f t="shared" si="51"/>
        <v>64.3</v>
      </c>
      <c r="AE15" s="166">
        <f t="shared" si="51"/>
        <v>65.8</v>
      </c>
      <c r="AF15" s="167">
        <f t="shared" ref="AF15:AP15" si="52">ROUND(AVERAGE($W15*(1+0.0333*K$2),$W15*K$2^0.1),1)</f>
        <v>67.4</v>
      </c>
      <c r="AG15" s="166">
        <f t="shared" si="52"/>
        <v>68.6</v>
      </c>
      <c r="AH15" s="167">
        <f t="shared" si="52"/>
        <v>69.7</v>
      </c>
      <c r="AI15" s="166">
        <f t="shared" si="52"/>
        <v>70.9</v>
      </c>
      <c r="AJ15" s="166">
        <f t="shared" si="52"/>
        <v>72</v>
      </c>
      <c r="AK15" s="167">
        <f t="shared" si="52"/>
        <v>73.1</v>
      </c>
      <c r="AL15" s="166">
        <f t="shared" si="52"/>
        <v>74.2</v>
      </c>
      <c r="AM15" s="166">
        <f t="shared" si="52"/>
        <v>75.2</v>
      </c>
      <c r="AN15" s="167">
        <f t="shared" si="52"/>
        <v>76.3</v>
      </c>
      <c r="AO15" s="166">
        <f t="shared" si="52"/>
        <v>77.4</v>
      </c>
      <c r="AP15" s="166">
        <f t="shared" si="52"/>
        <v>78.4</v>
      </c>
    </row>
    <row r="16" ht="14.25" customHeight="1">
      <c r="A16" s="2"/>
      <c r="B16" s="167">
        <v>14.0</v>
      </c>
      <c r="C16" s="166">
        <f t="shared" ref="C16:J16" si="53">ROUND(AVERAGE($B16/(1.0278-0.0278*C$2),$B16*C$2^0.1),1)</f>
        <v>14.7</v>
      </c>
      <c r="D16" s="166">
        <f t="shared" si="53"/>
        <v>15.2</v>
      </c>
      <c r="E16" s="166">
        <f t="shared" si="53"/>
        <v>15.7</v>
      </c>
      <c r="F16" s="167">
        <f t="shared" si="53"/>
        <v>16.1</v>
      </c>
      <c r="G16" s="166">
        <f t="shared" si="53"/>
        <v>16.5</v>
      </c>
      <c r="H16" s="166">
        <f t="shared" si="53"/>
        <v>16.9</v>
      </c>
      <c r="I16" s="167">
        <f t="shared" si="53"/>
        <v>17.3</v>
      </c>
      <c r="J16" s="166">
        <f t="shared" si="53"/>
        <v>17.7</v>
      </c>
      <c r="K16" s="167">
        <f t="shared" ref="K16:U16" si="54">ROUND(AVERAGE($B16*(1+0.0333*K$2),$B16*K$2^0.1),1)</f>
        <v>18.1</v>
      </c>
      <c r="L16" s="166">
        <f t="shared" si="54"/>
        <v>18.5</v>
      </c>
      <c r="M16" s="167">
        <f t="shared" si="54"/>
        <v>18.8</v>
      </c>
      <c r="N16" s="166">
        <f t="shared" si="54"/>
        <v>19.1</v>
      </c>
      <c r="O16" s="166">
        <f t="shared" si="54"/>
        <v>19.4</v>
      </c>
      <c r="P16" s="167">
        <f t="shared" si="54"/>
        <v>19.7</v>
      </c>
      <c r="Q16" s="166">
        <f t="shared" si="54"/>
        <v>20</v>
      </c>
      <c r="R16" s="166">
        <f t="shared" si="54"/>
        <v>20.3</v>
      </c>
      <c r="S16" s="167">
        <f t="shared" si="54"/>
        <v>20.5</v>
      </c>
      <c r="T16" s="166">
        <f t="shared" si="54"/>
        <v>20.8</v>
      </c>
      <c r="U16" s="166">
        <f t="shared" si="54"/>
        <v>21.1</v>
      </c>
      <c r="V16" s="2"/>
      <c r="W16" s="167">
        <v>53.0</v>
      </c>
      <c r="X16" s="166">
        <f t="shared" ref="X16:AE16" si="55">ROUND(AVERAGE($W16/(1.0278-0.0278*X$2),$W16*X$2^0.1),1)</f>
        <v>55.7</v>
      </c>
      <c r="Y16" s="166">
        <f t="shared" si="55"/>
        <v>57.6</v>
      </c>
      <c r="Z16" s="166">
        <f t="shared" si="55"/>
        <v>59.4</v>
      </c>
      <c r="AA16" s="167">
        <f t="shared" si="55"/>
        <v>60.9</v>
      </c>
      <c r="AB16" s="166">
        <f t="shared" si="55"/>
        <v>62.5</v>
      </c>
      <c r="AC16" s="166">
        <f t="shared" si="55"/>
        <v>64</v>
      </c>
      <c r="AD16" s="167">
        <f t="shared" si="55"/>
        <v>65.5</v>
      </c>
      <c r="AE16" s="166">
        <f t="shared" si="55"/>
        <v>67.1</v>
      </c>
      <c r="AF16" s="167">
        <f t="shared" ref="AF16:AP16" si="56">ROUND(AVERAGE($W16*(1+0.0333*K$2),$W16*K$2^0.1),1)</f>
        <v>68.7</v>
      </c>
      <c r="AG16" s="166">
        <f t="shared" si="56"/>
        <v>69.9</v>
      </c>
      <c r="AH16" s="167">
        <f t="shared" si="56"/>
        <v>71.1</v>
      </c>
      <c r="AI16" s="166">
        <f t="shared" si="56"/>
        <v>72.2</v>
      </c>
      <c r="AJ16" s="166">
        <f t="shared" si="56"/>
        <v>73.4</v>
      </c>
      <c r="AK16" s="167">
        <f t="shared" si="56"/>
        <v>74.5</v>
      </c>
      <c r="AL16" s="166">
        <f t="shared" si="56"/>
        <v>75.6</v>
      </c>
      <c r="AM16" s="166">
        <f t="shared" si="56"/>
        <v>76.7</v>
      </c>
      <c r="AN16" s="167">
        <f t="shared" si="56"/>
        <v>77.8</v>
      </c>
      <c r="AO16" s="166">
        <f t="shared" si="56"/>
        <v>78.8</v>
      </c>
      <c r="AP16" s="166">
        <f t="shared" si="56"/>
        <v>79.9</v>
      </c>
    </row>
    <row r="17" ht="14.25" customHeight="1">
      <c r="A17" s="2"/>
      <c r="B17" s="167">
        <v>15.0</v>
      </c>
      <c r="C17" s="166">
        <f t="shared" ref="C17:J17" si="57">ROUND(AVERAGE($B17/(1.0278-0.0278*C$2),$B17*C$2^0.1),1)</f>
        <v>15.8</v>
      </c>
      <c r="D17" s="166">
        <f t="shared" si="57"/>
        <v>16.3</v>
      </c>
      <c r="E17" s="166">
        <f t="shared" si="57"/>
        <v>16.8</v>
      </c>
      <c r="F17" s="167">
        <f t="shared" si="57"/>
        <v>17.2</v>
      </c>
      <c r="G17" s="166">
        <f t="shared" si="57"/>
        <v>17.7</v>
      </c>
      <c r="H17" s="166">
        <f t="shared" si="57"/>
        <v>18.1</v>
      </c>
      <c r="I17" s="167">
        <f t="shared" si="57"/>
        <v>18.5</v>
      </c>
      <c r="J17" s="166">
        <f t="shared" si="57"/>
        <v>19</v>
      </c>
      <c r="K17" s="167">
        <f t="shared" ref="K17:U17" si="58">ROUND(AVERAGE($B17*(1+0.0333*K$2),$B17*K$2^0.1),1)</f>
        <v>19.4</v>
      </c>
      <c r="L17" s="166">
        <f t="shared" si="58"/>
        <v>19.8</v>
      </c>
      <c r="M17" s="167">
        <f t="shared" si="58"/>
        <v>20.1</v>
      </c>
      <c r="N17" s="166">
        <f t="shared" si="58"/>
        <v>20.4</v>
      </c>
      <c r="O17" s="166">
        <f t="shared" si="58"/>
        <v>20.8</v>
      </c>
      <c r="P17" s="167">
        <f t="shared" si="58"/>
        <v>21.1</v>
      </c>
      <c r="Q17" s="166">
        <f t="shared" si="58"/>
        <v>21.4</v>
      </c>
      <c r="R17" s="166">
        <f t="shared" si="58"/>
        <v>21.7</v>
      </c>
      <c r="S17" s="167">
        <f t="shared" si="58"/>
        <v>22</v>
      </c>
      <c r="T17" s="166">
        <f t="shared" si="58"/>
        <v>22.3</v>
      </c>
      <c r="U17" s="166">
        <f t="shared" si="58"/>
        <v>22.6</v>
      </c>
      <c r="V17" s="2"/>
      <c r="W17" s="167">
        <v>54.0</v>
      </c>
      <c r="X17" s="166">
        <f t="shared" ref="X17:AE17" si="59">ROUND(AVERAGE($W17/(1.0278-0.0278*X$2),$W17*X$2^0.1),1)</f>
        <v>56.7</v>
      </c>
      <c r="Y17" s="166">
        <f t="shared" si="59"/>
        <v>58.7</v>
      </c>
      <c r="Z17" s="166">
        <f t="shared" si="59"/>
        <v>60.5</v>
      </c>
      <c r="AA17" s="167">
        <f t="shared" si="59"/>
        <v>62.1</v>
      </c>
      <c r="AB17" s="166">
        <f t="shared" si="59"/>
        <v>63.7</v>
      </c>
      <c r="AC17" s="166">
        <f t="shared" si="59"/>
        <v>65.2</v>
      </c>
      <c r="AD17" s="167">
        <f t="shared" si="59"/>
        <v>66.8</v>
      </c>
      <c r="AE17" s="166">
        <f t="shared" si="59"/>
        <v>68.4</v>
      </c>
      <c r="AF17" s="167">
        <f t="shared" ref="AF17:AP17" si="60">ROUND(AVERAGE($W17*(1+0.0333*K$2),$W17*K$2^0.1),1)</f>
        <v>70</v>
      </c>
      <c r="AG17" s="166">
        <f t="shared" si="60"/>
        <v>71.2</v>
      </c>
      <c r="AH17" s="167">
        <f t="shared" si="60"/>
        <v>72.4</v>
      </c>
      <c r="AI17" s="166">
        <f t="shared" si="60"/>
        <v>73.6</v>
      </c>
      <c r="AJ17" s="166">
        <f t="shared" si="60"/>
        <v>74.7</v>
      </c>
      <c r="AK17" s="167">
        <f t="shared" si="60"/>
        <v>75.9</v>
      </c>
      <c r="AL17" s="166">
        <f t="shared" si="60"/>
        <v>77</v>
      </c>
      <c r="AM17" s="166">
        <f t="shared" si="60"/>
        <v>78.1</v>
      </c>
      <c r="AN17" s="167">
        <f t="shared" si="60"/>
        <v>79.2</v>
      </c>
      <c r="AO17" s="166">
        <f t="shared" si="60"/>
        <v>80.3</v>
      </c>
      <c r="AP17" s="166">
        <f t="shared" si="60"/>
        <v>81.4</v>
      </c>
    </row>
    <row r="18" ht="14.25" customHeight="1">
      <c r="A18" s="2"/>
      <c r="B18" s="167">
        <v>16.0</v>
      </c>
      <c r="C18" s="166">
        <f t="shared" ref="C18:J18" si="61">ROUND(AVERAGE($B18/(1.0278-0.0278*C$2),$B18*C$2^0.1),1)</f>
        <v>16.8</v>
      </c>
      <c r="D18" s="166">
        <f t="shared" si="61"/>
        <v>17.4</v>
      </c>
      <c r="E18" s="166">
        <f t="shared" si="61"/>
        <v>17.9</v>
      </c>
      <c r="F18" s="167">
        <f t="shared" si="61"/>
        <v>18.4</v>
      </c>
      <c r="G18" s="166">
        <f t="shared" si="61"/>
        <v>18.9</v>
      </c>
      <c r="H18" s="166">
        <f t="shared" si="61"/>
        <v>19.3</v>
      </c>
      <c r="I18" s="167">
        <f t="shared" si="61"/>
        <v>19.8</v>
      </c>
      <c r="J18" s="166">
        <f t="shared" si="61"/>
        <v>20.3</v>
      </c>
      <c r="K18" s="167">
        <f t="shared" ref="K18:U18" si="62">ROUND(AVERAGE($B18*(1+0.0333*K$2),$B18*K$2^0.1),1)</f>
        <v>20.7</v>
      </c>
      <c r="L18" s="166">
        <f t="shared" si="62"/>
        <v>21.1</v>
      </c>
      <c r="M18" s="167">
        <f t="shared" si="62"/>
        <v>21.5</v>
      </c>
      <c r="N18" s="166">
        <f t="shared" si="62"/>
        <v>21.8</v>
      </c>
      <c r="O18" s="166">
        <f t="shared" si="62"/>
        <v>22.1</v>
      </c>
      <c r="P18" s="167">
        <f t="shared" si="62"/>
        <v>22.5</v>
      </c>
      <c r="Q18" s="166">
        <f t="shared" si="62"/>
        <v>22.8</v>
      </c>
      <c r="R18" s="166">
        <f t="shared" si="62"/>
        <v>23.1</v>
      </c>
      <c r="S18" s="167">
        <f t="shared" si="62"/>
        <v>23.5</v>
      </c>
      <c r="T18" s="166">
        <f t="shared" si="62"/>
        <v>23.8</v>
      </c>
      <c r="U18" s="166">
        <f t="shared" si="62"/>
        <v>24.1</v>
      </c>
      <c r="V18" s="2"/>
      <c r="W18" s="167">
        <v>55.0</v>
      </c>
      <c r="X18" s="166">
        <f t="shared" ref="X18:AE18" si="63">ROUND(AVERAGE($W18/(1.0278-0.0278*X$2),$W18*X$2^0.1),1)</f>
        <v>57.8</v>
      </c>
      <c r="Y18" s="166">
        <f t="shared" si="63"/>
        <v>59.8</v>
      </c>
      <c r="Z18" s="166">
        <f t="shared" si="63"/>
        <v>61.6</v>
      </c>
      <c r="AA18" s="167">
        <f t="shared" si="63"/>
        <v>63.2</v>
      </c>
      <c r="AB18" s="166">
        <f t="shared" si="63"/>
        <v>64.8</v>
      </c>
      <c r="AC18" s="166">
        <f t="shared" si="63"/>
        <v>66.4</v>
      </c>
      <c r="AD18" s="167">
        <f t="shared" si="63"/>
        <v>68</v>
      </c>
      <c r="AE18" s="166">
        <f t="shared" si="63"/>
        <v>69.6</v>
      </c>
      <c r="AF18" s="167">
        <f t="shared" ref="AF18:AP18" si="64">ROUND(AVERAGE($W18*(1+0.0333*K$2),$W18*K$2^0.1),1)</f>
        <v>71.3</v>
      </c>
      <c r="AG18" s="166">
        <f t="shared" si="64"/>
        <v>72.5</v>
      </c>
      <c r="AH18" s="167">
        <f t="shared" si="64"/>
        <v>73.7</v>
      </c>
      <c r="AI18" s="166">
        <f t="shared" si="64"/>
        <v>74.9</v>
      </c>
      <c r="AJ18" s="166">
        <f t="shared" si="64"/>
        <v>76.1</v>
      </c>
      <c r="AK18" s="167">
        <f t="shared" si="64"/>
        <v>77.3</v>
      </c>
      <c r="AL18" s="166">
        <f t="shared" si="64"/>
        <v>78.4</v>
      </c>
      <c r="AM18" s="166">
        <f t="shared" si="64"/>
        <v>79.6</v>
      </c>
      <c r="AN18" s="167">
        <f t="shared" si="64"/>
        <v>80.7</v>
      </c>
      <c r="AO18" s="166">
        <f t="shared" si="64"/>
        <v>81.8</v>
      </c>
      <c r="AP18" s="166">
        <f t="shared" si="64"/>
        <v>82.9</v>
      </c>
    </row>
    <row r="19" ht="14.25" customHeight="1">
      <c r="A19" s="2"/>
      <c r="B19" s="167">
        <v>17.0</v>
      </c>
      <c r="C19" s="166">
        <f t="shared" ref="C19:J19" si="65">ROUND(AVERAGE($B19/(1.0278-0.0278*C$2),$B19*C$2^0.1),1)</f>
        <v>17.9</v>
      </c>
      <c r="D19" s="166">
        <f t="shared" si="65"/>
        <v>18.5</v>
      </c>
      <c r="E19" s="166">
        <f t="shared" si="65"/>
        <v>19</v>
      </c>
      <c r="F19" s="167">
        <f t="shared" si="65"/>
        <v>19.5</v>
      </c>
      <c r="G19" s="166">
        <f t="shared" si="65"/>
        <v>20</v>
      </c>
      <c r="H19" s="166">
        <f t="shared" si="65"/>
        <v>20.5</v>
      </c>
      <c r="I19" s="167">
        <f t="shared" si="65"/>
        <v>21</v>
      </c>
      <c r="J19" s="166">
        <f t="shared" si="65"/>
        <v>21.5</v>
      </c>
      <c r="K19" s="167">
        <f t="shared" ref="K19:U19" si="66">ROUND(AVERAGE($B19*(1+0.0333*K$2),$B19*K$2^0.1),1)</f>
        <v>22</v>
      </c>
      <c r="L19" s="166">
        <f t="shared" si="66"/>
        <v>22.4</v>
      </c>
      <c r="M19" s="167">
        <f t="shared" si="66"/>
        <v>22.8</v>
      </c>
      <c r="N19" s="166">
        <f t="shared" si="66"/>
        <v>23.2</v>
      </c>
      <c r="O19" s="166">
        <f t="shared" si="66"/>
        <v>23.5</v>
      </c>
      <c r="P19" s="167">
        <f t="shared" si="66"/>
        <v>23.9</v>
      </c>
      <c r="Q19" s="166">
        <f t="shared" si="66"/>
        <v>24.2</v>
      </c>
      <c r="R19" s="166">
        <f t="shared" si="66"/>
        <v>24.6</v>
      </c>
      <c r="S19" s="167">
        <f t="shared" si="66"/>
        <v>24.9</v>
      </c>
      <c r="T19" s="166">
        <f t="shared" si="66"/>
        <v>25.3</v>
      </c>
      <c r="U19" s="166">
        <f t="shared" si="66"/>
        <v>25.6</v>
      </c>
      <c r="V19" s="2"/>
      <c r="W19" s="167">
        <v>56.0</v>
      </c>
      <c r="X19" s="166">
        <f t="shared" ref="X19:AE19" si="67">ROUND(AVERAGE($W19/(1.0278-0.0278*X$2),$W19*X$2^0.1),1)</f>
        <v>58.8</v>
      </c>
      <c r="Y19" s="166">
        <f t="shared" si="67"/>
        <v>60.9</v>
      </c>
      <c r="Z19" s="166">
        <f t="shared" si="67"/>
        <v>62.7</v>
      </c>
      <c r="AA19" s="167">
        <f t="shared" si="67"/>
        <v>64.4</v>
      </c>
      <c r="AB19" s="166">
        <f t="shared" si="67"/>
        <v>66</v>
      </c>
      <c r="AC19" s="166">
        <f t="shared" si="67"/>
        <v>67.6</v>
      </c>
      <c r="AD19" s="167">
        <f t="shared" si="67"/>
        <v>69.2</v>
      </c>
      <c r="AE19" s="166">
        <f t="shared" si="67"/>
        <v>70.9</v>
      </c>
      <c r="AF19" s="167">
        <f t="shared" ref="AF19:AP19" si="68">ROUND(AVERAGE($W19*(1+0.0333*K$2),$W19*K$2^0.1),1)</f>
        <v>72.6</v>
      </c>
      <c r="AG19" s="166">
        <f t="shared" si="68"/>
        <v>73.8</v>
      </c>
      <c r="AH19" s="167">
        <f t="shared" si="68"/>
        <v>75.1</v>
      </c>
      <c r="AI19" s="166">
        <f t="shared" si="68"/>
        <v>76.3</v>
      </c>
      <c r="AJ19" s="166">
        <f t="shared" si="68"/>
        <v>77.5</v>
      </c>
      <c r="AK19" s="167">
        <f t="shared" si="68"/>
        <v>78.7</v>
      </c>
      <c r="AL19" s="166">
        <f t="shared" si="68"/>
        <v>79.9</v>
      </c>
      <c r="AM19" s="166">
        <f t="shared" si="68"/>
        <v>81</v>
      </c>
      <c r="AN19" s="167">
        <f t="shared" si="68"/>
        <v>82.2</v>
      </c>
      <c r="AO19" s="166">
        <f t="shared" si="68"/>
        <v>83.3</v>
      </c>
      <c r="AP19" s="166">
        <f t="shared" si="68"/>
        <v>84.4</v>
      </c>
    </row>
    <row r="20" ht="14.25" customHeight="1">
      <c r="A20" s="2"/>
      <c r="B20" s="167">
        <v>18.0</v>
      </c>
      <c r="C20" s="166">
        <f t="shared" ref="C20:J20" si="69">ROUND(AVERAGE($B20/(1.0278-0.0278*C$2),$B20*C$2^0.1),1)</f>
        <v>18.9</v>
      </c>
      <c r="D20" s="166">
        <f t="shared" si="69"/>
        <v>19.6</v>
      </c>
      <c r="E20" s="166">
        <f t="shared" si="69"/>
        <v>20.2</v>
      </c>
      <c r="F20" s="167">
        <f t="shared" si="69"/>
        <v>20.7</v>
      </c>
      <c r="G20" s="166">
        <f t="shared" si="69"/>
        <v>21.2</v>
      </c>
      <c r="H20" s="166">
        <f t="shared" si="69"/>
        <v>21.7</v>
      </c>
      <c r="I20" s="167">
        <f t="shared" si="69"/>
        <v>22.3</v>
      </c>
      <c r="J20" s="166">
        <f t="shared" si="69"/>
        <v>22.8</v>
      </c>
      <c r="K20" s="167">
        <f t="shared" ref="K20:U20" si="70">ROUND(AVERAGE($B20*(1+0.0333*K$2),$B20*K$2^0.1),1)</f>
        <v>23.3</v>
      </c>
      <c r="L20" s="166">
        <f t="shared" si="70"/>
        <v>23.7</v>
      </c>
      <c r="M20" s="167">
        <f t="shared" si="70"/>
        <v>24.1</v>
      </c>
      <c r="N20" s="166">
        <f t="shared" si="70"/>
        <v>24.5</v>
      </c>
      <c r="O20" s="166">
        <f t="shared" si="70"/>
        <v>24.9</v>
      </c>
      <c r="P20" s="167">
        <f t="shared" si="70"/>
        <v>25.3</v>
      </c>
      <c r="Q20" s="166">
        <f t="shared" si="70"/>
        <v>25.7</v>
      </c>
      <c r="R20" s="166">
        <f t="shared" si="70"/>
        <v>26</v>
      </c>
      <c r="S20" s="167">
        <f t="shared" si="70"/>
        <v>26.4</v>
      </c>
      <c r="T20" s="166">
        <f t="shared" si="70"/>
        <v>26.8</v>
      </c>
      <c r="U20" s="166">
        <f t="shared" si="70"/>
        <v>27.1</v>
      </c>
      <c r="V20" s="2"/>
      <c r="W20" s="167">
        <v>57.0</v>
      </c>
      <c r="X20" s="166">
        <f t="shared" ref="X20:AE20" si="71">ROUND(AVERAGE($W20/(1.0278-0.0278*X$2),$W20*X$2^0.1),1)</f>
        <v>59.9</v>
      </c>
      <c r="Y20" s="166">
        <f t="shared" si="71"/>
        <v>62</v>
      </c>
      <c r="Z20" s="166">
        <f t="shared" si="71"/>
        <v>63.8</v>
      </c>
      <c r="AA20" s="167">
        <f t="shared" si="71"/>
        <v>65.5</v>
      </c>
      <c r="AB20" s="166">
        <f t="shared" si="71"/>
        <v>67.2</v>
      </c>
      <c r="AC20" s="166">
        <f t="shared" si="71"/>
        <v>68.8</v>
      </c>
      <c r="AD20" s="167">
        <f t="shared" si="71"/>
        <v>70.5</v>
      </c>
      <c r="AE20" s="166">
        <f t="shared" si="71"/>
        <v>72.2</v>
      </c>
      <c r="AF20" s="167">
        <f t="shared" ref="AF20:AP20" si="72">ROUND(AVERAGE($W20*(1+0.0333*K$2),$W20*K$2^0.1),1)</f>
        <v>73.9</v>
      </c>
      <c r="AG20" s="166">
        <f t="shared" si="72"/>
        <v>75.2</v>
      </c>
      <c r="AH20" s="167">
        <f t="shared" si="72"/>
        <v>76.4</v>
      </c>
      <c r="AI20" s="166">
        <f t="shared" si="72"/>
        <v>77.7</v>
      </c>
      <c r="AJ20" s="166">
        <f t="shared" si="72"/>
        <v>78.9</v>
      </c>
      <c r="AK20" s="167">
        <f t="shared" si="72"/>
        <v>80.1</v>
      </c>
      <c r="AL20" s="166">
        <f t="shared" si="72"/>
        <v>81.3</v>
      </c>
      <c r="AM20" s="166">
        <f t="shared" si="72"/>
        <v>82.5</v>
      </c>
      <c r="AN20" s="167">
        <f t="shared" si="72"/>
        <v>83.6</v>
      </c>
      <c r="AO20" s="166">
        <f t="shared" si="72"/>
        <v>84.8</v>
      </c>
      <c r="AP20" s="166">
        <f t="shared" si="72"/>
        <v>85.9</v>
      </c>
    </row>
    <row r="21" ht="14.25" customHeight="1">
      <c r="A21" s="2"/>
      <c r="B21" s="167">
        <v>19.0</v>
      </c>
      <c r="C21" s="166">
        <f t="shared" ref="C21:J21" si="73">ROUND(AVERAGE($B21/(1.0278-0.0278*C$2),$B21*C$2^0.1),1)</f>
        <v>20</v>
      </c>
      <c r="D21" s="166">
        <f t="shared" si="73"/>
        <v>20.7</v>
      </c>
      <c r="E21" s="166">
        <f t="shared" si="73"/>
        <v>21.3</v>
      </c>
      <c r="F21" s="167">
        <f t="shared" si="73"/>
        <v>21.8</v>
      </c>
      <c r="G21" s="166">
        <f t="shared" si="73"/>
        <v>22.4</v>
      </c>
      <c r="H21" s="166">
        <f t="shared" si="73"/>
        <v>22.9</v>
      </c>
      <c r="I21" s="167">
        <f t="shared" si="73"/>
        <v>23.5</v>
      </c>
      <c r="J21" s="166">
        <f t="shared" si="73"/>
        <v>24.1</v>
      </c>
      <c r="K21" s="167">
        <f t="shared" ref="K21:U21" si="74">ROUND(AVERAGE($B21*(1+0.0333*K$2),$B21*K$2^0.1),1)</f>
        <v>24.6</v>
      </c>
      <c r="L21" s="166">
        <f t="shared" si="74"/>
        <v>25.1</v>
      </c>
      <c r="M21" s="167">
        <f t="shared" si="74"/>
        <v>25.5</v>
      </c>
      <c r="N21" s="166">
        <f t="shared" si="74"/>
        <v>25.9</v>
      </c>
      <c r="O21" s="166">
        <f t="shared" si="74"/>
        <v>26.3</v>
      </c>
      <c r="P21" s="167">
        <f t="shared" si="74"/>
        <v>26.7</v>
      </c>
      <c r="Q21" s="166">
        <f t="shared" si="74"/>
        <v>27.1</v>
      </c>
      <c r="R21" s="166">
        <f t="shared" si="74"/>
        <v>27.5</v>
      </c>
      <c r="S21" s="167">
        <f t="shared" si="74"/>
        <v>27.9</v>
      </c>
      <c r="T21" s="166">
        <f t="shared" si="74"/>
        <v>28.3</v>
      </c>
      <c r="U21" s="166">
        <f t="shared" si="74"/>
        <v>28.6</v>
      </c>
      <c r="V21" s="2"/>
      <c r="W21" s="167">
        <v>58.0</v>
      </c>
      <c r="X21" s="166">
        <f t="shared" ref="X21:AE21" si="75">ROUND(AVERAGE($W21/(1.0278-0.0278*X$2),$W21*X$2^0.1),1)</f>
        <v>60.9</v>
      </c>
      <c r="Y21" s="166">
        <f t="shared" si="75"/>
        <v>63.1</v>
      </c>
      <c r="Z21" s="166">
        <f t="shared" si="75"/>
        <v>65</v>
      </c>
      <c r="AA21" s="167">
        <f t="shared" si="75"/>
        <v>66.7</v>
      </c>
      <c r="AB21" s="166">
        <f t="shared" si="75"/>
        <v>68.4</v>
      </c>
      <c r="AC21" s="166">
        <f t="shared" si="75"/>
        <v>70</v>
      </c>
      <c r="AD21" s="167">
        <f t="shared" si="75"/>
        <v>71.7</v>
      </c>
      <c r="AE21" s="166">
        <f t="shared" si="75"/>
        <v>73.4</v>
      </c>
      <c r="AF21" s="167">
        <f t="shared" ref="AF21:AP21" si="76">ROUND(AVERAGE($W21*(1+0.0333*K$2),$W21*K$2^0.1),1)</f>
        <v>75.2</v>
      </c>
      <c r="AG21" s="166">
        <f t="shared" si="76"/>
        <v>76.5</v>
      </c>
      <c r="AH21" s="167">
        <f t="shared" si="76"/>
        <v>77.8</v>
      </c>
      <c r="AI21" s="166">
        <f t="shared" si="76"/>
        <v>79</v>
      </c>
      <c r="AJ21" s="166">
        <f t="shared" si="76"/>
        <v>80.3</v>
      </c>
      <c r="AK21" s="167">
        <f t="shared" si="76"/>
        <v>81.5</v>
      </c>
      <c r="AL21" s="166">
        <f t="shared" si="76"/>
        <v>82.7</v>
      </c>
      <c r="AM21" s="166">
        <f t="shared" si="76"/>
        <v>83.9</v>
      </c>
      <c r="AN21" s="167">
        <f t="shared" si="76"/>
        <v>85.1</v>
      </c>
      <c r="AO21" s="166">
        <f t="shared" si="76"/>
        <v>86.3</v>
      </c>
      <c r="AP21" s="166">
        <f t="shared" si="76"/>
        <v>87.4</v>
      </c>
    </row>
    <row r="22" ht="14.25" customHeight="1">
      <c r="A22" s="2"/>
      <c r="B22" s="167">
        <v>20.0</v>
      </c>
      <c r="C22" s="166">
        <f t="shared" ref="C22:J22" si="77">ROUND(AVERAGE($B22/(1.0278-0.0278*C$2),$B22*C$2^0.1),1)</f>
        <v>21</v>
      </c>
      <c r="D22" s="166">
        <f t="shared" si="77"/>
        <v>21.7</v>
      </c>
      <c r="E22" s="166">
        <f t="shared" si="77"/>
        <v>22.4</v>
      </c>
      <c r="F22" s="167">
        <f t="shared" si="77"/>
        <v>23</v>
      </c>
      <c r="G22" s="166">
        <f t="shared" si="77"/>
        <v>23.6</v>
      </c>
      <c r="H22" s="166">
        <f t="shared" si="77"/>
        <v>24.2</v>
      </c>
      <c r="I22" s="167">
        <f t="shared" si="77"/>
        <v>24.7</v>
      </c>
      <c r="J22" s="166">
        <f t="shared" si="77"/>
        <v>25.3</v>
      </c>
      <c r="K22" s="167">
        <f t="shared" ref="K22:U22" si="78">ROUND(AVERAGE($B22*(1+0.0333*K$2),$B22*K$2^0.1),1)</f>
        <v>25.9</v>
      </c>
      <c r="L22" s="166">
        <f t="shared" si="78"/>
        <v>26.4</v>
      </c>
      <c r="M22" s="167">
        <f t="shared" si="78"/>
        <v>26.8</v>
      </c>
      <c r="N22" s="166">
        <f t="shared" si="78"/>
        <v>27.3</v>
      </c>
      <c r="O22" s="166">
        <f t="shared" si="78"/>
        <v>27.7</v>
      </c>
      <c r="P22" s="167">
        <f t="shared" si="78"/>
        <v>28.1</v>
      </c>
      <c r="Q22" s="166">
        <f t="shared" si="78"/>
        <v>28.5</v>
      </c>
      <c r="R22" s="166">
        <f t="shared" si="78"/>
        <v>28.9</v>
      </c>
      <c r="S22" s="167">
        <f t="shared" si="78"/>
        <v>29.3</v>
      </c>
      <c r="T22" s="166">
        <f t="shared" si="78"/>
        <v>29.8</v>
      </c>
      <c r="U22" s="166">
        <f t="shared" si="78"/>
        <v>30.2</v>
      </c>
      <c r="V22" s="2"/>
      <c r="W22" s="167">
        <v>59.0</v>
      </c>
      <c r="X22" s="166">
        <f t="shared" ref="X22:AE22" si="79">ROUND(AVERAGE($W22/(1.0278-0.0278*X$2),$W22*X$2^0.1),1)</f>
        <v>62</v>
      </c>
      <c r="Y22" s="166">
        <f t="shared" si="79"/>
        <v>64.2</v>
      </c>
      <c r="Z22" s="166">
        <f t="shared" si="79"/>
        <v>66.1</v>
      </c>
      <c r="AA22" s="167">
        <f t="shared" si="79"/>
        <v>67.8</v>
      </c>
      <c r="AB22" s="166">
        <f t="shared" si="79"/>
        <v>69.6</v>
      </c>
      <c r="AC22" s="166">
        <f t="shared" si="79"/>
        <v>71.2</v>
      </c>
      <c r="AD22" s="167">
        <f t="shared" si="79"/>
        <v>72.9</v>
      </c>
      <c r="AE22" s="166">
        <f t="shared" si="79"/>
        <v>74.7</v>
      </c>
      <c r="AF22" s="167">
        <f t="shared" ref="AF22:AP22" si="80">ROUND(AVERAGE($W22*(1+0.0333*K$2),$W22*K$2^0.1),1)</f>
        <v>76.5</v>
      </c>
      <c r="AG22" s="166">
        <f t="shared" si="80"/>
        <v>77.8</v>
      </c>
      <c r="AH22" s="167">
        <f t="shared" si="80"/>
        <v>79.1</v>
      </c>
      <c r="AI22" s="166">
        <f t="shared" si="80"/>
        <v>80.4</v>
      </c>
      <c r="AJ22" s="166">
        <f t="shared" si="80"/>
        <v>81.7</v>
      </c>
      <c r="AK22" s="167">
        <f t="shared" si="80"/>
        <v>82.9</v>
      </c>
      <c r="AL22" s="166">
        <f t="shared" si="80"/>
        <v>84.1</v>
      </c>
      <c r="AM22" s="166">
        <f t="shared" si="80"/>
        <v>85.4</v>
      </c>
      <c r="AN22" s="167">
        <f t="shared" si="80"/>
        <v>86.6</v>
      </c>
      <c r="AO22" s="166">
        <f t="shared" si="80"/>
        <v>87.8</v>
      </c>
      <c r="AP22" s="166">
        <f t="shared" si="80"/>
        <v>89</v>
      </c>
    </row>
    <row r="23" ht="14.25" customHeight="1">
      <c r="A23" s="2"/>
      <c r="B23" s="167">
        <v>21.0</v>
      </c>
      <c r="C23" s="166">
        <f t="shared" ref="C23:J23" si="81">ROUND(AVERAGE($B23/(1.0278-0.0278*C$2),$B23*C$2^0.1),1)</f>
        <v>22.1</v>
      </c>
      <c r="D23" s="166">
        <f t="shared" si="81"/>
        <v>22.8</v>
      </c>
      <c r="E23" s="166">
        <f t="shared" si="81"/>
        <v>23.5</v>
      </c>
      <c r="F23" s="167">
        <f t="shared" si="81"/>
        <v>24.1</v>
      </c>
      <c r="G23" s="166">
        <f t="shared" si="81"/>
        <v>24.8</v>
      </c>
      <c r="H23" s="166">
        <f t="shared" si="81"/>
        <v>25.4</v>
      </c>
      <c r="I23" s="167">
        <f t="shared" si="81"/>
        <v>26</v>
      </c>
      <c r="J23" s="166">
        <f t="shared" si="81"/>
        <v>26.6</v>
      </c>
      <c r="K23" s="167">
        <f t="shared" ref="K23:U23" si="82">ROUND(AVERAGE($B23*(1+0.0333*K$2),$B23*K$2^0.1),1)</f>
        <v>27.2</v>
      </c>
      <c r="L23" s="166">
        <f t="shared" si="82"/>
        <v>27.7</v>
      </c>
      <c r="M23" s="167">
        <f t="shared" si="82"/>
        <v>28.2</v>
      </c>
      <c r="N23" s="166">
        <f t="shared" si="82"/>
        <v>28.6</v>
      </c>
      <c r="O23" s="166">
        <f t="shared" si="82"/>
        <v>29.1</v>
      </c>
      <c r="P23" s="167">
        <f t="shared" si="82"/>
        <v>29.5</v>
      </c>
      <c r="Q23" s="166">
        <f t="shared" si="82"/>
        <v>29.9</v>
      </c>
      <c r="R23" s="166">
        <f t="shared" si="82"/>
        <v>30.4</v>
      </c>
      <c r="S23" s="167">
        <f t="shared" si="82"/>
        <v>30.8</v>
      </c>
      <c r="T23" s="166">
        <f t="shared" si="82"/>
        <v>31.2</v>
      </c>
      <c r="U23" s="166">
        <f t="shared" si="82"/>
        <v>31.7</v>
      </c>
      <c r="V23" s="2"/>
      <c r="W23" s="167">
        <v>60.0</v>
      </c>
      <c r="X23" s="166">
        <f t="shared" ref="X23:AE23" si="83">ROUND(AVERAGE($W23/(1.0278-0.0278*X$2),$W23*X$2^0.1),1)</f>
        <v>63</v>
      </c>
      <c r="Y23" s="166">
        <f t="shared" si="83"/>
        <v>65.2</v>
      </c>
      <c r="Z23" s="166">
        <f t="shared" si="83"/>
        <v>67.2</v>
      </c>
      <c r="AA23" s="167">
        <f t="shared" si="83"/>
        <v>69</v>
      </c>
      <c r="AB23" s="166">
        <f t="shared" si="83"/>
        <v>70.7</v>
      </c>
      <c r="AC23" s="166">
        <f t="shared" si="83"/>
        <v>72.5</v>
      </c>
      <c r="AD23" s="167">
        <f t="shared" si="83"/>
        <v>74.2</v>
      </c>
      <c r="AE23" s="166">
        <f t="shared" si="83"/>
        <v>76</v>
      </c>
      <c r="AF23" s="167">
        <f t="shared" ref="AF23:AP23" si="84">ROUND(AVERAGE($W23*(1+0.0333*K$2),$W23*K$2^0.1),1)</f>
        <v>77.8</v>
      </c>
      <c r="AG23" s="166">
        <f t="shared" si="84"/>
        <v>79.1</v>
      </c>
      <c r="AH23" s="167">
        <f t="shared" si="84"/>
        <v>80.5</v>
      </c>
      <c r="AI23" s="166">
        <f t="shared" si="84"/>
        <v>81.8</v>
      </c>
      <c r="AJ23" s="166">
        <f t="shared" si="84"/>
        <v>83</v>
      </c>
      <c r="AK23" s="167">
        <f t="shared" si="84"/>
        <v>84.3</v>
      </c>
      <c r="AL23" s="166">
        <f t="shared" si="84"/>
        <v>85.6</v>
      </c>
      <c r="AM23" s="166">
        <f t="shared" si="84"/>
        <v>86.8</v>
      </c>
      <c r="AN23" s="167">
        <f t="shared" si="84"/>
        <v>88</v>
      </c>
      <c r="AO23" s="166">
        <f t="shared" si="84"/>
        <v>89.3</v>
      </c>
      <c r="AP23" s="166">
        <f t="shared" si="84"/>
        <v>90.5</v>
      </c>
    </row>
    <row r="24" ht="14.25" customHeight="1">
      <c r="A24" s="2"/>
      <c r="B24" s="167">
        <v>22.0</v>
      </c>
      <c r="C24" s="166">
        <f t="shared" ref="C24:J24" si="85">ROUND(AVERAGE($B24/(1.0278-0.0278*C$2),$B24*C$2^0.1),1)</f>
        <v>23.1</v>
      </c>
      <c r="D24" s="166">
        <f t="shared" si="85"/>
        <v>23.9</v>
      </c>
      <c r="E24" s="166">
        <f t="shared" si="85"/>
        <v>24.6</v>
      </c>
      <c r="F24" s="167">
        <f t="shared" si="85"/>
        <v>25.3</v>
      </c>
      <c r="G24" s="166">
        <f t="shared" si="85"/>
        <v>25.9</v>
      </c>
      <c r="H24" s="166">
        <f t="shared" si="85"/>
        <v>26.6</v>
      </c>
      <c r="I24" s="167">
        <f t="shared" si="85"/>
        <v>27.2</v>
      </c>
      <c r="J24" s="166">
        <f t="shared" si="85"/>
        <v>27.8</v>
      </c>
      <c r="K24" s="167">
        <f t="shared" ref="K24:U24" si="86">ROUND(AVERAGE($B24*(1+0.0333*K$2),$B24*K$2^0.1),1)</f>
        <v>28.5</v>
      </c>
      <c r="L24" s="166">
        <f t="shared" si="86"/>
        <v>29</v>
      </c>
      <c r="M24" s="167">
        <f t="shared" si="86"/>
        <v>29.5</v>
      </c>
      <c r="N24" s="166">
        <f t="shared" si="86"/>
        <v>30</v>
      </c>
      <c r="O24" s="166">
        <f t="shared" si="86"/>
        <v>30.5</v>
      </c>
      <c r="P24" s="167">
        <f t="shared" si="86"/>
        <v>30.9</v>
      </c>
      <c r="Q24" s="166">
        <f t="shared" si="86"/>
        <v>31.4</v>
      </c>
      <c r="R24" s="166">
        <f t="shared" si="86"/>
        <v>31.8</v>
      </c>
      <c r="S24" s="167">
        <f t="shared" si="86"/>
        <v>32.3</v>
      </c>
      <c r="T24" s="166">
        <f t="shared" si="86"/>
        <v>32.7</v>
      </c>
      <c r="U24" s="166">
        <f t="shared" si="86"/>
        <v>33.2</v>
      </c>
      <c r="V24" s="2"/>
      <c r="W24" s="167">
        <v>61.0</v>
      </c>
      <c r="X24" s="166">
        <f t="shared" ref="X24:AE24" si="87">ROUND(AVERAGE($W24/(1.0278-0.0278*X$2),$W24*X$2^0.1),1)</f>
        <v>64.1</v>
      </c>
      <c r="Y24" s="166">
        <f t="shared" si="87"/>
        <v>66.3</v>
      </c>
      <c r="Z24" s="166">
        <f t="shared" si="87"/>
        <v>68.3</v>
      </c>
      <c r="AA24" s="167">
        <f t="shared" si="87"/>
        <v>70.1</v>
      </c>
      <c r="AB24" s="166">
        <f t="shared" si="87"/>
        <v>71.9</v>
      </c>
      <c r="AC24" s="166">
        <f t="shared" si="87"/>
        <v>73.7</v>
      </c>
      <c r="AD24" s="167">
        <f t="shared" si="87"/>
        <v>75.4</v>
      </c>
      <c r="AE24" s="166">
        <f t="shared" si="87"/>
        <v>77.2</v>
      </c>
      <c r="AF24" s="167">
        <f t="shared" ref="AF24:AP24" si="88">ROUND(AVERAGE($W24*(1+0.0333*K$2),$W24*K$2^0.1),1)</f>
        <v>79.1</v>
      </c>
      <c r="AG24" s="166">
        <f t="shared" si="88"/>
        <v>80.4</v>
      </c>
      <c r="AH24" s="167">
        <f t="shared" si="88"/>
        <v>81.8</v>
      </c>
      <c r="AI24" s="166">
        <f t="shared" si="88"/>
        <v>83.1</v>
      </c>
      <c r="AJ24" s="166">
        <f t="shared" si="88"/>
        <v>84.4</v>
      </c>
      <c r="AK24" s="167">
        <f t="shared" si="88"/>
        <v>85.7</v>
      </c>
      <c r="AL24" s="166">
        <f t="shared" si="88"/>
        <v>87</v>
      </c>
      <c r="AM24" s="166">
        <f t="shared" si="88"/>
        <v>88.3</v>
      </c>
      <c r="AN24" s="167">
        <f t="shared" si="88"/>
        <v>89.5</v>
      </c>
      <c r="AO24" s="166">
        <f t="shared" si="88"/>
        <v>90.7</v>
      </c>
      <c r="AP24" s="166">
        <f t="shared" si="88"/>
        <v>92</v>
      </c>
    </row>
    <row r="25" ht="14.25" customHeight="1">
      <c r="A25" s="2"/>
      <c r="B25" s="167">
        <v>23.0</v>
      </c>
      <c r="C25" s="166">
        <f t="shared" ref="C25:J25" si="89">ROUND(AVERAGE($B25/(1.0278-0.0278*C$2),$B25*C$2^0.1),1)</f>
        <v>24.2</v>
      </c>
      <c r="D25" s="166">
        <f t="shared" si="89"/>
        <v>25</v>
      </c>
      <c r="E25" s="166">
        <f t="shared" si="89"/>
        <v>25.8</v>
      </c>
      <c r="F25" s="167">
        <f t="shared" si="89"/>
        <v>26.4</v>
      </c>
      <c r="G25" s="166">
        <f t="shared" si="89"/>
        <v>27.1</v>
      </c>
      <c r="H25" s="166">
        <f t="shared" si="89"/>
        <v>27.8</v>
      </c>
      <c r="I25" s="167">
        <f t="shared" si="89"/>
        <v>28.4</v>
      </c>
      <c r="J25" s="166">
        <f t="shared" si="89"/>
        <v>29.1</v>
      </c>
      <c r="K25" s="167">
        <f t="shared" ref="K25:U25" si="90">ROUND(AVERAGE($B25*(1+0.0333*K$2),$B25*K$2^0.1),1)</f>
        <v>29.8</v>
      </c>
      <c r="L25" s="166">
        <f t="shared" si="90"/>
        <v>30.3</v>
      </c>
      <c r="M25" s="167">
        <f t="shared" si="90"/>
        <v>30.8</v>
      </c>
      <c r="N25" s="166">
        <f t="shared" si="90"/>
        <v>31.3</v>
      </c>
      <c r="O25" s="166">
        <f t="shared" si="90"/>
        <v>31.8</v>
      </c>
      <c r="P25" s="167">
        <f t="shared" si="90"/>
        <v>32.3</v>
      </c>
      <c r="Q25" s="166">
        <f t="shared" si="90"/>
        <v>32.8</v>
      </c>
      <c r="R25" s="166">
        <f t="shared" si="90"/>
        <v>33.3</v>
      </c>
      <c r="S25" s="167">
        <f t="shared" si="90"/>
        <v>33.7</v>
      </c>
      <c r="T25" s="166">
        <f t="shared" si="90"/>
        <v>34.2</v>
      </c>
      <c r="U25" s="166">
        <f t="shared" si="90"/>
        <v>34.7</v>
      </c>
      <c r="V25" s="2"/>
      <c r="W25" s="167">
        <v>62.0</v>
      </c>
      <c r="X25" s="166">
        <f t="shared" ref="X25:AE25" si="91">ROUND(AVERAGE($W25/(1.0278-0.0278*X$2),$W25*X$2^0.1),1)</f>
        <v>65.1</v>
      </c>
      <c r="Y25" s="166">
        <f t="shared" si="91"/>
        <v>67.4</v>
      </c>
      <c r="Z25" s="166">
        <f t="shared" si="91"/>
        <v>69.4</v>
      </c>
      <c r="AA25" s="167">
        <f t="shared" si="91"/>
        <v>71.3</v>
      </c>
      <c r="AB25" s="166">
        <f t="shared" si="91"/>
        <v>73.1</v>
      </c>
      <c r="AC25" s="166">
        <f t="shared" si="91"/>
        <v>74.9</v>
      </c>
      <c r="AD25" s="167">
        <f t="shared" si="91"/>
        <v>76.7</v>
      </c>
      <c r="AE25" s="166">
        <f t="shared" si="91"/>
        <v>78.5</v>
      </c>
      <c r="AF25" s="167">
        <f t="shared" ref="AF25:AP25" si="92">ROUND(AVERAGE($W25*(1+0.0333*K$2),$W25*K$2^0.1),1)</f>
        <v>80.3</v>
      </c>
      <c r="AG25" s="166">
        <f t="shared" si="92"/>
        <v>81.8</v>
      </c>
      <c r="AH25" s="167">
        <f t="shared" si="92"/>
        <v>83.1</v>
      </c>
      <c r="AI25" s="166">
        <f t="shared" si="92"/>
        <v>84.5</v>
      </c>
      <c r="AJ25" s="166">
        <f t="shared" si="92"/>
        <v>85.8</v>
      </c>
      <c r="AK25" s="167">
        <f t="shared" si="92"/>
        <v>87.1</v>
      </c>
      <c r="AL25" s="166">
        <f t="shared" si="92"/>
        <v>88.4</v>
      </c>
      <c r="AM25" s="166">
        <f t="shared" si="92"/>
        <v>89.7</v>
      </c>
      <c r="AN25" s="167">
        <f t="shared" si="92"/>
        <v>91</v>
      </c>
      <c r="AO25" s="166">
        <f t="shared" si="92"/>
        <v>92.2</v>
      </c>
      <c r="AP25" s="166">
        <f t="shared" si="92"/>
        <v>93.5</v>
      </c>
    </row>
    <row r="26" ht="14.25" customHeight="1">
      <c r="A26" s="2"/>
      <c r="B26" s="167">
        <v>24.0</v>
      </c>
      <c r="C26" s="166">
        <f t="shared" ref="C26:J26" si="93">ROUND(AVERAGE($B26/(1.0278-0.0278*C$2),$B26*C$2^0.1),1)</f>
        <v>25.2</v>
      </c>
      <c r="D26" s="166">
        <f t="shared" si="93"/>
        <v>26.1</v>
      </c>
      <c r="E26" s="166">
        <f t="shared" si="93"/>
        <v>26.9</v>
      </c>
      <c r="F26" s="167">
        <f t="shared" si="93"/>
        <v>27.6</v>
      </c>
      <c r="G26" s="166">
        <f t="shared" si="93"/>
        <v>28.3</v>
      </c>
      <c r="H26" s="166">
        <f t="shared" si="93"/>
        <v>29</v>
      </c>
      <c r="I26" s="167">
        <f t="shared" si="93"/>
        <v>29.7</v>
      </c>
      <c r="J26" s="166">
        <f t="shared" si="93"/>
        <v>30.4</v>
      </c>
      <c r="K26" s="167">
        <f t="shared" ref="K26:U26" si="94">ROUND(AVERAGE($B26*(1+0.0333*K$2),$B26*K$2^0.1),1)</f>
        <v>31.1</v>
      </c>
      <c r="L26" s="166">
        <f t="shared" si="94"/>
        <v>31.6</v>
      </c>
      <c r="M26" s="167">
        <f t="shared" si="94"/>
        <v>32.2</v>
      </c>
      <c r="N26" s="166">
        <f t="shared" si="94"/>
        <v>32.7</v>
      </c>
      <c r="O26" s="166">
        <f t="shared" si="94"/>
        <v>33.2</v>
      </c>
      <c r="P26" s="167">
        <f t="shared" si="94"/>
        <v>33.7</v>
      </c>
      <c r="Q26" s="166">
        <f t="shared" si="94"/>
        <v>34.2</v>
      </c>
      <c r="R26" s="166">
        <f t="shared" si="94"/>
        <v>34.7</v>
      </c>
      <c r="S26" s="167">
        <f t="shared" si="94"/>
        <v>35.2</v>
      </c>
      <c r="T26" s="166">
        <f t="shared" si="94"/>
        <v>35.7</v>
      </c>
      <c r="U26" s="166">
        <f t="shared" si="94"/>
        <v>36.2</v>
      </c>
      <c r="V26" s="2"/>
      <c r="W26" s="167">
        <v>63.0</v>
      </c>
      <c r="X26" s="166">
        <f t="shared" ref="X26:AE26" si="95">ROUND(AVERAGE($W26/(1.0278-0.0278*X$2),$W26*X$2^0.1),1)</f>
        <v>66.2</v>
      </c>
      <c r="Y26" s="166">
        <f t="shared" si="95"/>
        <v>68.5</v>
      </c>
      <c r="Z26" s="166">
        <f t="shared" si="95"/>
        <v>70.6</v>
      </c>
      <c r="AA26" s="167">
        <f t="shared" si="95"/>
        <v>72.4</v>
      </c>
      <c r="AB26" s="166">
        <f t="shared" si="95"/>
        <v>74.3</v>
      </c>
      <c r="AC26" s="166">
        <f t="shared" si="95"/>
        <v>76.1</v>
      </c>
      <c r="AD26" s="167">
        <f t="shared" si="95"/>
        <v>77.9</v>
      </c>
      <c r="AE26" s="166">
        <f t="shared" si="95"/>
        <v>79.7</v>
      </c>
      <c r="AF26" s="167">
        <f t="shared" ref="AF26:AP26" si="96">ROUND(AVERAGE($W26*(1+0.0333*K$2),$W26*K$2^0.1),1)</f>
        <v>81.6</v>
      </c>
      <c r="AG26" s="166">
        <f t="shared" si="96"/>
        <v>83.1</v>
      </c>
      <c r="AH26" s="167">
        <f t="shared" si="96"/>
        <v>84.5</v>
      </c>
      <c r="AI26" s="166">
        <f t="shared" si="96"/>
        <v>85.8</v>
      </c>
      <c r="AJ26" s="166">
        <f t="shared" si="96"/>
        <v>87.2</v>
      </c>
      <c r="AK26" s="167">
        <f t="shared" si="96"/>
        <v>88.5</v>
      </c>
      <c r="AL26" s="166">
        <f t="shared" si="96"/>
        <v>89.8</v>
      </c>
      <c r="AM26" s="166">
        <f t="shared" si="96"/>
        <v>91.1</v>
      </c>
      <c r="AN26" s="167">
        <f t="shared" si="96"/>
        <v>92.4</v>
      </c>
      <c r="AO26" s="166">
        <f t="shared" si="96"/>
        <v>93.7</v>
      </c>
      <c r="AP26" s="166">
        <f t="shared" si="96"/>
        <v>95</v>
      </c>
    </row>
    <row r="27" ht="14.25" customHeight="1">
      <c r="A27" s="2"/>
      <c r="B27" s="167">
        <v>25.0</v>
      </c>
      <c r="C27" s="166">
        <f t="shared" ref="C27:J27" si="97">ROUND(AVERAGE($B27/(1.0278-0.0278*C$2),$B27*C$2^0.1),1)</f>
        <v>26.3</v>
      </c>
      <c r="D27" s="166">
        <f t="shared" si="97"/>
        <v>27.2</v>
      </c>
      <c r="E27" s="166">
        <f t="shared" si="97"/>
        <v>28</v>
      </c>
      <c r="F27" s="167">
        <f t="shared" si="97"/>
        <v>28.7</v>
      </c>
      <c r="G27" s="166">
        <f t="shared" si="97"/>
        <v>29.5</v>
      </c>
      <c r="H27" s="166">
        <f t="shared" si="97"/>
        <v>30.2</v>
      </c>
      <c r="I27" s="167">
        <f t="shared" si="97"/>
        <v>30.9</v>
      </c>
      <c r="J27" s="166">
        <f t="shared" si="97"/>
        <v>31.6</v>
      </c>
      <c r="K27" s="167">
        <f t="shared" ref="K27:U27" si="98">ROUND(AVERAGE($B27*(1+0.0333*K$2),$B27*K$2^0.1),1)</f>
        <v>32.4</v>
      </c>
      <c r="L27" s="166">
        <f t="shared" si="98"/>
        <v>33</v>
      </c>
      <c r="M27" s="167">
        <f t="shared" si="98"/>
        <v>33.5</v>
      </c>
      <c r="N27" s="166">
        <f t="shared" si="98"/>
        <v>34.1</v>
      </c>
      <c r="O27" s="166">
        <f t="shared" si="98"/>
        <v>34.6</v>
      </c>
      <c r="P27" s="167">
        <f t="shared" si="98"/>
        <v>35.1</v>
      </c>
      <c r="Q27" s="166">
        <f t="shared" si="98"/>
        <v>35.7</v>
      </c>
      <c r="R27" s="166">
        <f t="shared" si="98"/>
        <v>36.2</v>
      </c>
      <c r="S27" s="167">
        <f t="shared" si="98"/>
        <v>36.7</v>
      </c>
      <c r="T27" s="166">
        <f t="shared" si="98"/>
        <v>37.2</v>
      </c>
      <c r="U27" s="166">
        <f t="shared" si="98"/>
        <v>37.7</v>
      </c>
      <c r="V27" s="2"/>
      <c r="W27" s="167">
        <v>64.0</v>
      </c>
      <c r="X27" s="166">
        <f t="shared" ref="X27:AE27" si="99">ROUND(AVERAGE($W27/(1.0278-0.0278*X$2),$W27*X$2^0.1),1)</f>
        <v>67.2</v>
      </c>
      <c r="Y27" s="166">
        <f t="shared" si="99"/>
        <v>69.6</v>
      </c>
      <c r="Z27" s="166">
        <f t="shared" si="99"/>
        <v>71.7</v>
      </c>
      <c r="AA27" s="167">
        <f t="shared" si="99"/>
        <v>73.6</v>
      </c>
      <c r="AB27" s="166">
        <f t="shared" si="99"/>
        <v>75.4</v>
      </c>
      <c r="AC27" s="166">
        <f t="shared" si="99"/>
        <v>77.3</v>
      </c>
      <c r="AD27" s="167">
        <f t="shared" si="99"/>
        <v>79.1</v>
      </c>
      <c r="AE27" s="166">
        <f t="shared" si="99"/>
        <v>81</v>
      </c>
      <c r="AF27" s="167">
        <f t="shared" ref="AF27:AP27" si="100">ROUND(AVERAGE($W27*(1+0.0333*K$2),$W27*K$2^0.1),1)</f>
        <v>82.9</v>
      </c>
      <c r="AG27" s="166">
        <f t="shared" si="100"/>
        <v>84.4</v>
      </c>
      <c r="AH27" s="167">
        <f t="shared" si="100"/>
        <v>85.8</v>
      </c>
      <c r="AI27" s="166">
        <f t="shared" si="100"/>
        <v>87.2</v>
      </c>
      <c r="AJ27" s="166">
        <f t="shared" si="100"/>
        <v>88.6</v>
      </c>
      <c r="AK27" s="167">
        <f t="shared" si="100"/>
        <v>89.9</v>
      </c>
      <c r="AL27" s="166">
        <f t="shared" si="100"/>
        <v>91.3</v>
      </c>
      <c r="AM27" s="166">
        <f t="shared" si="100"/>
        <v>92.6</v>
      </c>
      <c r="AN27" s="167">
        <f t="shared" si="100"/>
        <v>93.9</v>
      </c>
      <c r="AO27" s="166">
        <f t="shared" si="100"/>
        <v>95.2</v>
      </c>
      <c r="AP27" s="166">
        <f t="shared" si="100"/>
        <v>96.5</v>
      </c>
    </row>
    <row r="28" ht="14.25" customHeight="1">
      <c r="A28" s="2"/>
      <c r="B28" s="167">
        <v>26.0</v>
      </c>
      <c r="C28" s="166">
        <f t="shared" ref="C28:J28" si="101">ROUND(AVERAGE($B28/(1.0278-0.0278*C$2),$B28*C$2^0.1),1)</f>
        <v>27.3</v>
      </c>
      <c r="D28" s="166">
        <f t="shared" si="101"/>
        <v>28.3</v>
      </c>
      <c r="E28" s="166">
        <f t="shared" si="101"/>
        <v>29.1</v>
      </c>
      <c r="F28" s="167">
        <f t="shared" si="101"/>
        <v>29.9</v>
      </c>
      <c r="G28" s="166">
        <f t="shared" si="101"/>
        <v>30.6</v>
      </c>
      <c r="H28" s="166">
        <f t="shared" si="101"/>
        <v>31.4</v>
      </c>
      <c r="I28" s="167">
        <f t="shared" si="101"/>
        <v>32.1</v>
      </c>
      <c r="J28" s="166">
        <f t="shared" si="101"/>
        <v>32.9</v>
      </c>
      <c r="K28" s="167">
        <f t="shared" ref="K28:U28" si="102">ROUND(AVERAGE($B28*(1+0.0333*K$2),$B28*K$2^0.1),1)</f>
        <v>33.7</v>
      </c>
      <c r="L28" s="166">
        <f t="shared" si="102"/>
        <v>34.3</v>
      </c>
      <c r="M28" s="167">
        <f t="shared" si="102"/>
        <v>34.9</v>
      </c>
      <c r="N28" s="166">
        <f t="shared" si="102"/>
        <v>35.4</v>
      </c>
      <c r="O28" s="166">
        <f t="shared" si="102"/>
        <v>36</v>
      </c>
      <c r="P28" s="167">
        <f t="shared" si="102"/>
        <v>36.5</v>
      </c>
      <c r="Q28" s="166">
        <f t="shared" si="102"/>
        <v>37.1</v>
      </c>
      <c r="R28" s="166">
        <f t="shared" si="102"/>
        <v>37.6</v>
      </c>
      <c r="S28" s="167">
        <f t="shared" si="102"/>
        <v>38.1</v>
      </c>
      <c r="T28" s="166">
        <f t="shared" si="102"/>
        <v>38.7</v>
      </c>
      <c r="U28" s="166">
        <f t="shared" si="102"/>
        <v>39.2</v>
      </c>
      <c r="V28" s="2"/>
      <c r="W28" s="167">
        <v>65.0</v>
      </c>
      <c r="X28" s="166">
        <f t="shared" ref="X28:AE28" si="103">ROUND(AVERAGE($W28/(1.0278-0.0278*X$2),$W28*X$2^0.1),1)</f>
        <v>68.3</v>
      </c>
      <c r="Y28" s="166">
        <f t="shared" si="103"/>
        <v>70.7</v>
      </c>
      <c r="Z28" s="166">
        <f t="shared" si="103"/>
        <v>72.8</v>
      </c>
      <c r="AA28" s="167">
        <f t="shared" si="103"/>
        <v>74.7</v>
      </c>
      <c r="AB28" s="166">
        <f t="shared" si="103"/>
        <v>76.6</v>
      </c>
      <c r="AC28" s="166">
        <f t="shared" si="103"/>
        <v>78.5</v>
      </c>
      <c r="AD28" s="167">
        <f t="shared" si="103"/>
        <v>80.4</v>
      </c>
      <c r="AE28" s="166">
        <f t="shared" si="103"/>
        <v>82.3</v>
      </c>
      <c r="AF28" s="167">
        <f t="shared" ref="AF28:AP28" si="104">ROUND(AVERAGE($W28*(1+0.0333*K$2),$W28*K$2^0.1),1)</f>
        <v>84.2</v>
      </c>
      <c r="AG28" s="166">
        <f t="shared" si="104"/>
        <v>85.7</v>
      </c>
      <c r="AH28" s="167">
        <f t="shared" si="104"/>
        <v>87.2</v>
      </c>
      <c r="AI28" s="166">
        <f t="shared" si="104"/>
        <v>88.6</v>
      </c>
      <c r="AJ28" s="166">
        <f t="shared" si="104"/>
        <v>90</v>
      </c>
      <c r="AK28" s="167">
        <f t="shared" si="104"/>
        <v>91.3</v>
      </c>
      <c r="AL28" s="166">
        <f t="shared" si="104"/>
        <v>92.7</v>
      </c>
      <c r="AM28" s="166">
        <f t="shared" si="104"/>
        <v>94</v>
      </c>
      <c r="AN28" s="167">
        <f t="shared" si="104"/>
        <v>95.4</v>
      </c>
      <c r="AO28" s="166">
        <f t="shared" si="104"/>
        <v>96.7</v>
      </c>
      <c r="AP28" s="166">
        <f t="shared" si="104"/>
        <v>98</v>
      </c>
    </row>
    <row r="29" ht="14.25" customHeight="1">
      <c r="A29" s="2"/>
      <c r="B29" s="167">
        <v>27.0</v>
      </c>
      <c r="C29" s="166">
        <f t="shared" ref="C29:J29" si="105">ROUND(AVERAGE($B29/(1.0278-0.0278*C$2),$B29*C$2^0.1),1)</f>
        <v>28.4</v>
      </c>
      <c r="D29" s="166">
        <f t="shared" si="105"/>
        <v>29.4</v>
      </c>
      <c r="E29" s="166">
        <f t="shared" si="105"/>
        <v>30.2</v>
      </c>
      <c r="F29" s="167">
        <f t="shared" si="105"/>
        <v>31</v>
      </c>
      <c r="G29" s="166">
        <f t="shared" si="105"/>
        <v>31.8</v>
      </c>
      <c r="H29" s="166">
        <f t="shared" si="105"/>
        <v>32.6</v>
      </c>
      <c r="I29" s="167">
        <f t="shared" si="105"/>
        <v>33.4</v>
      </c>
      <c r="J29" s="166">
        <f t="shared" si="105"/>
        <v>34.2</v>
      </c>
      <c r="K29" s="167">
        <f t="shared" ref="K29:U29" si="106">ROUND(AVERAGE($B29*(1+0.0333*K$2),$B29*K$2^0.1),1)</f>
        <v>35</v>
      </c>
      <c r="L29" s="166">
        <f t="shared" si="106"/>
        <v>35.6</v>
      </c>
      <c r="M29" s="167">
        <f t="shared" si="106"/>
        <v>36.2</v>
      </c>
      <c r="N29" s="166">
        <f t="shared" si="106"/>
        <v>36.8</v>
      </c>
      <c r="O29" s="166">
        <f t="shared" si="106"/>
        <v>37.4</v>
      </c>
      <c r="P29" s="167">
        <f t="shared" si="106"/>
        <v>37.9</v>
      </c>
      <c r="Q29" s="166">
        <f t="shared" si="106"/>
        <v>38.5</v>
      </c>
      <c r="R29" s="166">
        <f t="shared" si="106"/>
        <v>39.1</v>
      </c>
      <c r="S29" s="167">
        <f t="shared" si="106"/>
        <v>39.6</v>
      </c>
      <c r="T29" s="166">
        <f t="shared" si="106"/>
        <v>40.2</v>
      </c>
      <c r="U29" s="166">
        <f t="shared" si="106"/>
        <v>40.7</v>
      </c>
      <c r="V29" s="2"/>
      <c r="W29" s="167">
        <v>66.0</v>
      </c>
      <c r="X29" s="166">
        <f t="shared" ref="X29:AE29" si="107">ROUND(AVERAGE($W29/(1.0278-0.0278*X$2),$W29*X$2^0.1),1)</f>
        <v>69.3</v>
      </c>
      <c r="Y29" s="166">
        <f t="shared" si="107"/>
        <v>71.8</v>
      </c>
      <c r="Z29" s="166">
        <f t="shared" si="107"/>
        <v>73.9</v>
      </c>
      <c r="AA29" s="167">
        <f t="shared" si="107"/>
        <v>75.9</v>
      </c>
      <c r="AB29" s="166">
        <f t="shared" si="107"/>
        <v>77.8</v>
      </c>
      <c r="AC29" s="166">
        <f t="shared" si="107"/>
        <v>79.7</v>
      </c>
      <c r="AD29" s="167">
        <f t="shared" si="107"/>
        <v>81.6</v>
      </c>
      <c r="AE29" s="166">
        <f t="shared" si="107"/>
        <v>83.5</v>
      </c>
      <c r="AF29" s="167">
        <f t="shared" ref="AF29:AP29" si="108">ROUND(AVERAGE($W29*(1+0.0333*K$2),$W29*K$2^0.1),1)</f>
        <v>85.5</v>
      </c>
      <c r="AG29" s="166">
        <f t="shared" si="108"/>
        <v>87</v>
      </c>
      <c r="AH29" s="167">
        <f t="shared" si="108"/>
        <v>88.5</v>
      </c>
      <c r="AI29" s="166">
        <f t="shared" si="108"/>
        <v>89.9</v>
      </c>
      <c r="AJ29" s="166">
        <f t="shared" si="108"/>
        <v>91.4</v>
      </c>
      <c r="AK29" s="167">
        <f t="shared" si="108"/>
        <v>92.7</v>
      </c>
      <c r="AL29" s="166">
        <f t="shared" si="108"/>
        <v>94.1</v>
      </c>
      <c r="AM29" s="166">
        <f t="shared" si="108"/>
        <v>95.5</v>
      </c>
      <c r="AN29" s="167">
        <f t="shared" si="108"/>
        <v>96.8</v>
      </c>
      <c r="AO29" s="166">
        <f t="shared" si="108"/>
        <v>98.2</v>
      </c>
      <c r="AP29" s="166">
        <f t="shared" si="108"/>
        <v>99.5</v>
      </c>
    </row>
    <row r="30" ht="14.25" customHeight="1">
      <c r="A30" s="2"/>
      <c r="B30" s="167">
        <v>28.0</v>
      </c>
      <c r="C30" s="166">
        <f t="shared" ref="C30:J30" si="109">ROUND(AVERAGE($B30/(1.0278-0.0278*C$2),$B30*C$2^0.1),1)</f>
        <v>29.4</v>
      </c>
      <c r="D30" s="166">
        <f t="shared" si="109"/>
        <v>30.4</v>
      </c>
      <c r="E30" s="166">
        <f t="shared" si="109"/>
        <v>31.4</v>
      </c>
      <c r="F30" s="167">
        <f t="shared" si="109"/>
        <v>32.2</v>
      </c>
      <c r="G30" s="166">
        <f t="shared" si="109"/>
        <v>33</v>
      </c>
      <c r="H30" s="166">
        <f t="shared" si="109"/>
        <v>33.8</v>
      </c>
      <c r="I30" s="167">
        <f t="shared" si="109"/>
        <v>34.6</v>
      </c>
      <c r="J30" s="166">
        <f t="shared" si="109"/>
        <v>35.4</v>
      </c>
      <c r="K30" s="167">
        <f t="shared" ref="K30:U30" si="110">ROUND(AVERAGE($B30*(1+0.0333*K$2),$B30*K$2^0.1),1)</f>
        <v>36.3</v>
      </c>
      <c r="L30" s="166">
        <f t="shared" si="110"/>
        <v>36.9</v>
      </c>
      <c r="M30" s="167">
        <f t="shared" si="110"/>
        <v>37.5</v>
      </c>
      <c r="N30" s="166">
        <f t="shared" si="110"/>
        <v>38.2</v>
      </c>
      <c r="O30" s="166">
        <f t="shared" si="110"/>
        <v>38.8</v>
      </c>
      <c r="P30" s="167">
        <f t="shared" si="110"/>
        <v>39.3</v>
      </c>
      <c r="Q30" s="166">
        <f t="shared" si="110"/>
        <v>39.9</v>
      </c>
      <c r="R30" s="166">
        <f t="shared" si="110"/>
        <v>40.5</v>
      </c>
      <c r="S30" s="167">
        <f t="shared" si="110"/>
        <v>41.1</v>
      </c>
      <c r="T30" s="166">
        <f t="shared" si="110"/>
        <v>41.7</v>
      </c>
      <c r="U30" s="166">
        <f t="shared" si="110"/>
        <v>42.2</v>
      </c>
      <c r="V30" s="2"/>
      <c r="W30" s="167">
        <v>67.0</v>
      </c>
      <c r="X30" s="166">
        <f t="shared" ref="X30:AE30" si="111">ROUND(AVERAGE($W30/(1.0278-0.0278*X$2),$W30*X$2^0.1),1)</f>
        <v>70.4</v>
      </c>
      <c r="Y30" s="166">
        <f t="shared" si="111"/>
        <v>72.9</v>
      </c>
      <c r="Z30" s="166">
        <f t="shared" si="111"/>
        <v>75</v>
      </c>
      <c r="AA30" s="167">
        <f t="shared" si="111"/>
        <v>77</v>
      </c>
      <c r="AB30" s="166">
        <f t="shared" si="111"/>
        <v>79</v>
      </c>
      <c r="AC30" s="166">
        <f t="shared" si="111"/>
        <v>80.9</v>
      </c>
      <c r="AD30" s="167">
        <f t="shared" si="111"/>
        <v>82.8</v>
      </c>
      <c r="AE30" s="166">
        <f t="shared" si="111"/>
        <v>84.8</v>
      </c>
      <c r="AF30" s="167">
        <f t="shared" ref="AF30:AP30" si="112">ROUND(AVERAGE($W30*(1+0.0333*K$2),$W30*K$2^0.1),1)</f>
        <v>86.8</v>
      </c>
      <c r="AG30" s="166">
        <f t="shared" si="112"/>
        <v>88.3</v>
      </c>
      <c r="AH30" s="167">
        <f t="shared" si="112"/>
        <v>89.8</v>
      </c>
      <c r="AI30" s="166">
        <f t="shared" si="112"/>
        <v>91.3</v>
      </c>
      <c r="AJ30" s="166">
        <f t="shared" si="112"/>
        <v>92.7</v>
      </c>
      <c r="AK30" s="167">
        <f t="shared" si="112"/>
        <v>94.2</v>
      </c>
      <c r="AL30" s="166">
        <f t="shared" si="112"/>
        <v>95.6</v>
      </c>
      <c r="AM30" s="166">
        <f t="shared" si="112"/>
        <v>96.9</v>
      </c>
      <c r="AN30" s="167">
        <f t="shared" si="112"/>
        <v>98.3</v>
      </c>
      <c r="AO30" s="166">
        <f t="shared" si="112"/>
        <v>99.7</v>
      </c>
      <c r="AP30" s="166">
        <f t="shared" si="112"/>
        <v>101</v>
      </c>
    </row>
    <row r="31" ht="14.25" customHeight="1">
      <c r="A31" s="2"/>
      <c r="B31" s="167">
        <v>29.0</v>
      </c>
      <c r="C31" s="166">
        <f t="shared" ref="C31:J31" si="113">ROUND(AVERAGE($B31/(1.0278-0.0278*C$2),$B31*C$2^0.1),1)</f>
        <v>30.5</v>
      </c>
      <c r="D31" s="166">
        <f t="shared" si="113"/>
        <v>31.5</v>
      </c>
      <c r="E31" s="166">
        <f t="shared" si="113"/>
        <v>32.5</v>
      </c>
      <c r="F31" s="167">
        <f t="shared" si="113"/>
        <v>33.3</v>
      </c>
      <c r="G31" s="166">
        <f t="shared" si="113"/>
        <v>34.2</v>
      </c>
      <c r="H31" s="166">
        <f t="shared" si="113"/>
        <v>35</v>
      </c>
      <c r="I31" s="167">
        <f t="shared" si="113"/>
        <v>35.9</v>
      </c>
      <c r="J31" s="166">
        <f t="shared" si="113"/>
        <v>36.7</v>
      </c>
      <c r="K31" s="167">
        <f t="shared" ref="K31:U31" si="114">ROUND(AVERAGE($B31*(1+0.0333*K$2),$B31*K$2^0.1),1)</f>
        <v>37.6</v>
      </c>
      <c r="L31" s="166">
        <f t="shared" si="114"/>
        <v>38.2</v>
      </c>
      <c r="M31" s="167">
        <f t="shared" si="114"/>
        <v>38.9</v>
      </c>
      <c r="N31" s="166">
        <f t="shared" si="114"/>
        <v>39.5</v>
      </c>
      <c r="O31" s="166">
        <f t="shared" si="114"/>
        <v>40.1</v>
      </c>
      <c r="P31" s="167">
        <f t="shared" si="114"/>
        <v>40.8</v>
      </c>
      <c r="Q31" s="166">
        <f t="shared" si="114"/>
        <v>41.4</v>
      </c>
      <c r="R31" s="166">
        <f t="shared" si="114"/>
        <v>42</v>
      </c>
      <c r="S31" s="167">
        <f t="shared" si="114"/>
        <v>42.6</v>
      </c>
      <c r="T31" s="166">
        <f t="shared" si="114"/>
        <v>43.1</v>
      </c>
      <c r="U31" s="166">
        <f t="shared" si="114"/>
        <v>43.7</v>
      </c>
      <c r="V31" s="2"/>
      <c r="W31" s="167">
        <v>68.0</v>
      </c>
      <c r="X31" s="166">
        <f t="shared" ref="X31:AE31" si="115">ROUND(AVERAGE($W31/(1.0278-0.0278*X$2),$W31*X$2^0.1),1)</f>
        <v>71.4</v>
      </c>
      <c r="Y31" s="166">
        <f t="shared" si="115"/>
        <v>73.9</v>
      </c>
      <c r="Z31" s="166">
        <f t="shared" si="115"/>
        <v>76.1</v>
      </c>
      <c r="AA31" s="167">
        <f t="shared" si="115"/>
        <v>78.2</v>
      </c>
      <c r="AB31" s="166">
        <f t="shared" si="115"/>
        <v>80.2</v>
      </c>
      <c r="AC31" s="166">
        <f t="shared" si="115"/>
        <v>82.1</v>
      </c>
      <c r="AD31" s="167">
        <f t="shared" si="115"/>
        <v>84.1</v>
      </c>
      <c r="AE31" s="166">
        <f t="shared" si="115"/>
        <v>86.1</v>
      </c>
      <c r="AF31" s="167">
        <f t="shared" ref="AF31:AP31" si="116">ROUND(AVERAGE($W31*(1+0.0333*K$2),$W31*K$2^0.1),1)</f>
        <v>88.1</v>
      </c>
      <c r="AG31" s="166">
        <f t="shared" si="116"/>
        <v>89.7</v>
      </c>
      <c r="AH31" s="167">
        <f t="shared" si="116"/>
        <v>91.2</v>
      </c>
      <c r="AI31" s="166">
        <f t="shared" si="116"/>
        <v>92.7</v>
      </c>
      <c r="AJ31" s="166">
        <f t="shared" si="116"/>
        <v>94.1</v>
      </c>
      <c r="AK31" s="167">
        <f t="shared" si="116"/>
        <v>95.6</v>
      </c>
      <c r="AL31" s="166">
        <f t="shared" si="116"/>
        <v>97</v>
      </c>
      <c r="AM31" s="166">
        <f t="shared" si="116"/>
        <v>98.4</v>
      </c>
      <c r="AN31" s="167">
        <f t="shared" si="116"/>
        <v>99.8</v>
      </c>
      <c r="AO31" s="166">
        <f t="shared" si="116"/>
        <v>101.2</v>
      </c>
      <c r="AP31" s="166">
        <f t="shared" si="116"/>
        <v>102.5</v>
      </c>
    </row>
    <row r="32" ht="14.25" customHeight="1">
      <c r="A32" s="2"/>
      <c r="B32" s="167">
        <v>30.0</v>
      </c>
      <c r="C32" s="166">
        <f t="shared" ref="C32:J32" si="117">ROUND(AVERAGE($B32/(1.0278-0.0278*C$2),$B32*C$2^0.1),1)</f>
        <v>31.5</v>
      </c>
      <c r="D32" s="166">
        <f t="shared" si="117"/>
        <v>32.6</v>
      </c>
      <c r="E32" s="166">
        <f t="shared" si="117"/>
        <v>33.6</v>
      </c>
      <c r="F32" s="167">
        <f t="shared" si="117"/>
        <v>34.5</v>
      </c>
      <c r="G32" s="166">
        <f t="shared" si="117"/>
        <v>35.4</v>
      </c>
      <c r="H32" s="166">
        <f t="shared" si="117"/>
        <v>36.2</v>
      </c>
      <c r="I32" s="167">
        <f t="shared" si="117"/>
        <v>37.1</v>
      </c>
      <c r="J32" s="166">
        <f t="shared" si="117"/>
        <v>38</v>
      </c>
      <c r="K32" s="167">
        <f t="shared" ref="K32:U32" si="118">ROUND(AVERAGE($B32*(1+0.0333*K$2),$B32*K$2^0.1),1)</f>
        <v>38.9</v>
      </c>
      <c r="L32" s="166">
        <f t="shared" si="118"/>
        <v>39.6</v>
      </c>
      <c r="M32" s="167">
        <f t="shared" si="118"/>
        <v>40.2</v>
      </c>
      <c r="N32" s="166">
        <f t="shared" si="118"/>
        <v>40.9</v>
      </c>
      <c r="O32" s="166">
        <f t="shared" si="118"/>
        <v>41.5</v>
      </c>
      <c r="P32" s="167">
        <f t="shared" si="118"/>
        <v>42.2</v>
      </c>
      <c r="Q32" s="166">
        <f t="shared" si="118"/>
        <v>42.8</v>
      </c>
      <c r="R32" s="166">
        <f t="shared" si="118"/>
        <v>43.4</v>
      </c>
      <c r="S32" s="167">
        <f t="shared" si="118"/>
        <v>44</v>
      </c>
      <c r="T32" s="166">
        <f t="shared" si="118"/>
        <v>44.6</v>
      </c>
      <c r="U32" s="166">
        <f t="shared" si="118"/>
        <v>45.2</v>
      </c>
      <c r="V32" s="2"/>
      <c r="W32" s="167">
        <v>69.0</v>
      </c>
      <c r="X32" s="166">
        <f t="shared" ref="X32:AE32" si="119">ROUND(AVERAGE($W32/(1.0278-0.0278*X$2),$W32*X$2^0.1),1)</f>
        <v>72.5</v>
      </c>
      <c r="Y32" s="166">
        <f t="shared" si="119"/>
        <v>75</v>
      </c>
      <c r="Z32" s="166">
        <f t="shared" si="119"/>
        <v>77.3</v>
      </c>
      <c r="AA32" s="167">
        <f t="shared" si="119"/>
        <v>79.3</v>
      </c>
      <c r="AB32" s="166">
        <f t="shared" si="119"/>
        <v>81.3</v>
      </c>
      <c r="AC32" s="166">
        <f t="shared" si="119"/>
        <v>83.3</v>
      </c>
      <c r="AD32" s="167">
        <f t="shared" si="119"/>
        <v>85.3</v>
      </c>
      <c r="AE32" s="166">
        <f t="shared" si="119"/>
        <v>87.3</v>
      </c>
      <c r="AF32" s="167">
        <f t="shared" ref="AF32:AP32" si="120">ROUND(AVERAGE($W32*(1+0.0333*K$2),$W32*K$2^0.1),1)</f>
        <v>89.4</v>
      </c>
      <c r="AG32" s="166">
        <f t="shared" si="120"/>
        <v>91</v>
      </c>
      <c r="AH32" s="167">
        <f t="shared" si="120"/>
        <v>92.5</v>
      </c>
      <c r="AI32" s="166">
        <f t="shared" si="120"/>
        <v>94</v>
      </c>
      <c r="AJ32" s="166">
        <f t="shared" si="120"/>
        <v>95.5</v>
      </c>
      <c r="AK32" s="167">
        <f t="shared" si="120"/>
        <v>97</v>
      </c>
      <c r="AL32" s="166">
        <f t="shared" si="120"/>
        <v>98.4</v>
      </c>
      <c r="AM32" s="166">
        <f t="shared" si="120"/>
        <v>99.8</v>
      </c>
      <c r="AN32" s="167">
        <f t="shared" si="120"/>
        <v>101.2</v>
      </c>
      <c r="AO32" s="166">
        <f t="shared" si="120"/>
        <v>102.6</v>
      </c>
      <c r="AP32" s="166">
        <f t="shared" si="120"/>
        <v>104</v>
      </c>
    </row>
    <row r="33" ht="14.25" customHeight="1">
      <c r="A33" s="2"/>
      <c r="B33" s="167">
        <v>31.0</v>
      </c>
      <c r="C33" s="166">
        <f t="shared" ref="C33:J33" si="121">ROUND(AVERAGE($B33/(1.0278-0.0278*C$2),$B33*C$2^0.1),1)</f>
        <v>32.6</v>
      </c>
      <c r="D33" s="166">
        <f t="shared" si="121"/>
        <v>33.7</v>
      </c>
      <c r="E33" s="166">
        <f t="shared" si="121"/>
        <v>34.7</v>
      </c>
      <c r="F33" s="167">
        <f t="shared" si="121"/>
        <v>35.6</v>
      </c>
      <c r="G33" s="166">
        <f t="shared" si="121"/>
        <v>36.5</v>
      </c>
      <c r="H33" s="166">
        <f t="shared" si="121"/>
        <v>37.4</v>
      </c>
      <c r="I33" s="167">
        <f t="shared" si="121"/>
        <v>38.3</v>
      </c>
      <c r="J33" s="166">
        <f t="shared" si="121"/>
        <v>39.2</v>
      </c>
      <c r="K33" s="167">
        <f t="shared" ref="K33:U33" si="122">ROUND(AVERAGE($B33*(1+0.0333*K$2),$B33*K$2^0.1),1)</f>
        <v>40.2</v>
      </c>
      <c r="L33" s="166">
        <f t="shared" si="122"/>
        <v>40.9</v>
      </c>
      <c r="M33" s="167">
        <f t="shared" si="122"/>
        <v>41.6</v>
      </c>
      <c r="N33" s="166">
        <f t="shared" si="122"/>
        <v>42.2</v>
      </c>
      <c r="O33" s="166">
        <f t="shared" si="122"/>
        <v>42.9</v>
      </c>
      <c r="P33" s="167">
        <f t="shared" si="122"/>
        <v>43.6</v>
      </c>
      <c r="Q33" s="166">
        <f t="shared" si="122"/>
        <v>44.2</v>
      </c>
      <c r="R33" s="166">
        <f t="shared" si="122"/>
        <v>44.9</v>
      </c>
      <c r="S33" s="167">
        <f t="shared" si="122"/>
        <v>45.5</v>
      </c>
      <c r="T33" s="166">
        <f t="shared" si="122"/>
        <v>46.1</v>
      </c>
      <c r="U33" s="166">
        <f t="shared" si="122"/>
        <v>46.7</v>
      </c>
      <c r="V33" s="2"/>
      <c r="W33" s="167">
        <v>70.0</v>
      </c>
      <c r="X33" s="166">
        <f t="shared" ref="X33:AE33" si="123">ROUND(AVERAGE($W33/(1.0278-0.0278*X$2),$W33*X$2^0.1),1)</f>
        <v>73.5</v>
      </c>
      <c r="Y33" s="166">
        <f t="shared" si="123"/>
        <v>76.1</v>
      </c>
      <c r="Z33" s="166">
        <f t="shared" si="123"/>
        <v>78.4</v>
      </c>
      <c r="AA33" s="167">
        <f t="shared" si="123"/>
        <v>80.5</v>
      </c>
      <c r="AB33" s="166">
        <f t="shared" si="123"/>
        <v>82.5</v>
      </c>
      <c r="AC33" s="166">
        <f t="shared" si="123"/>
        <v>84.5</v>
      </c>
      <c r="AD33" s="167">
        <f t="shared" si="123"/>
        <v>86.5</v>
      </c>
      <c r="AE33" s="166">
        <f t="shared" si="123"/>
        <v>88.6</v>
      </c>
      <c r="AF33" s="167">
        <f t="shared" ref="AF33:AP33" si="124">ROUND(AVERAGE($W33*(1+0.0333*K$2),$W33*K$2^0.1),1)</f>
        <v>90.7</v>
      </c>
      <c r="AG33" s="166">
        <f t="shared" si="124"/>
        <v>92.3</v>
      </c>
      <c r="AH33" s="167">
        <f t="shared" si="124"/>
        <v>93.9</v>
      </c>
      <c r="AI33" s="166">
        <f t="shared" si="124"/>
        <v>95.4</v>
      </c>
      <c r="AJ33" s="166">
        <f t="shared" si="124"/>
        <v>96.9</v>
      </c>
      <c r="AK33" s="167">
        <f t="shared" si="124"/>
        <v>98.4</v>
      </c>
      <c r="AL33" s="166">
        <f t="shared" si="124"/>
        <v>99.8</v>
      </c>
      <c r="AM33" s="166">
        <f t="shared" si="124"/>
        <v>101.3</v>
      </c>
      <c r="AN33" s="167">
        <f t="shared" si="124"/>
        <v>102.7</v>
      </c>
      <c r="AO33" s="166">
        <f t="shared" si="124"/>
        <v>104.1</v>
      </c>
      <c r="AP33" s="166">
        <f t="shared" si="124"/>
        <v>105.5</v>
      </c>
    </row>
    <row r="34" ht="14.25" customHeight="1">
      <c r="A34" s="2"/>
      <c r="B34" s="167">
        <v>32.0</v>
      </c>
      <c r="C34" s="166">
        <f t="shared" ref="C34:J34" si="125">ROUND(AVERAGE($B34/(1.0278-0.0278*C$2),$B34*C$2^0.1),1)</f>
        <v>33.6</v>
      </c>
      <c r="D34" s="166">
        <f t="shared" si="125"/>
        <v>34.8</v>
      </c>
      <c r="E34" s="166">
        <f t="shared" si="125"/>
        <v>35.8</v>
      </c>
      <c r="F34" s="167">
        <f t="shared" si="125"/>
        <v>36.8</v>
      </c>
      <c r="G34" s="166">
        <f t="shared" si="125"/>
        <v>37.7</v>
      </c>
      <c r="H34" s="166">
        <f t="shared" si="125"/>
        <v>38.6</v>
      </c>
      <c r="I34" s="167">
        <f t="shared" si="125"/>
        <v>39.6</v>
      </c>
      <c r="J34" s="166">
        <f t="shared" si="125"/>
        <v>40.5</v>
      </c>
      <c r="K34" s="167">
        <f t="shared" ref="K34:U34" si="126">ROUND(AVERAGE($B34*(1+0.0333*K$2),$B34*K$2^0.1),1)</f>
        <v>41.5</v>
      </c>
      <c r="L34" s="166">
        <f t="shared" si="126"/>
        <v>42.2</v>
      </c>
      <c r="M34" s="167">
        <f t="shared" si="126"/>
        <v>42.9</v>
      </c>
      <c r="N34" s="166">
        <f t="shared" si="126"/>
        <v>43.6</v>
      </c>
      <c r="O34" s="166">
        <f t="shared" si="126"/>
        <v>44.3</v>
      </c>
      <c r="P34" s="167">
        <f t="shared" si="126"/>
        <v>45</v>
      </c>
      <c r="Q34" s="166">
        <f t="shared" si="126"/>
        <v>45.6</v>
      </c>
      <c r="R34" s="166">
        <f t="shared" si="126"/>
        <v>46.3</v>
      </c>
      <c r="S34" s="167">
        <f t="shared" si="126"/>
        <v>47</v>
      </c>
      <c r="T34" s="166">
        <f t="shared" si="126"/>
        <v>47.6</v>
      </c>
      <c r="U34" s="166">
        <f t="shared" si="126"/>
        <v>48.2</v>
      </c>
      <c r="V34" s="2"/>
      <c r="W34" s="167">
        <v>71.0</v>
      </c>
      <c r="X34" s="166">
        <f t="shared" ref="X34:AE34" si="127">ROUND(AVERAGE($W34/(1.0278-0.0278*X$2),$W34*X$2^0.1),1)</f>
        <v>74.6</v>
      </c>
      <c r="Y34" s="166">
        <f t="shared" si="127"/>
        <v>77.2</v>
      </c>
      <c r="Z34" s="166">
        <f t="shared" si="127"/>
        <v>79.5</v>
      </c>
      <c r="AA34" s="167">
        <f t="shared" si="127"/>
        <v>81.6</v>
      </c>
      <c r="AB34" s="166">
        <f t="shared" si="127"/>
        <v>83.7</v>
      </c>
      <c r="AC34" s="166">
        <f t="shared" si="127"/>
        <v>85.7</v>
      </c>
      <c r="AD34" s="167">
        <f t="shared" si="127"/>
        <v>87.8</v>
      </c>
      <c r="AE34" s="166">
        <f t="shared" si="127"/>
        <v>89.9</v>
      </c>
      <c r="AF34" s="167">
        <f t="shared" ref="AF34:AP34" si="128">ROUND(AVERAGE($W34*(1+0.0333*K$2),$W34*K$2^0.1),1)</f>
        <v>92</v>
      </c>
      <c r="AG34" s="166">
        <f t="shared" si="128"/>
        <v>93.6</v>
      </c>
      <c r="AH34" s="167">
        <f t="shared" si="128"/>
        <v>95.2</v>
      </c>
      <c r="AI34" s="166">
        <f t="shared" si="128"/>
        <v>96.7</v>
      </c>
      <c r="AJ34" s="166">
        <f t="shared" si="128"/>
        <v>98.3</v>
      </c>
      <c r="AK34" s="167">
        <f t="shared" si="128"/>
        <v>99.8</v>
      </c>
      <c r="AL34" s="166">
        <f t="shared" si="128"/>
        <v>101.3</v>
      </c>
      <c r="AM34" s="166">
        <f t="shared" si="128"/>
        <v>102.7</v>
      </c>
      <c r="AN34" s="167">
        <f t="shared" si="128"/>
        <v>104.2</v>
      </c>
      <c r="AO34" s="166">
        <f t="shared" si="128"/>
        <v>105.6</v>
      </c>
      <c r="AP34" s="166">
        <f t="shared" si="128"/>
        <v>107</v>
      </c>
    </row>
    <row r="35" ht="14.25" customHeight="1">
      <c r="A35" s="2"/>
      <c r="B35" s="167">
        <v>33.0</v>
      </c>
      <c r="C35" s="166">
        <f t="shared" ref="C35:J35" si="129">ROUND(AVERAGE($B35/(1.0278-0.0278*C$2),$B35*C$2^0.1),1)</f>
        <v>34.7</v>
      </c>
      <c r="D35" s="166">
        <f t="shared" si="129"/>
        <v>35.9</v>
      </c>
      <c r="E35" s="166">
        <f t="shared" si="129"/>
        <v>37</v>
      </c>
      <c r="F35" s="167">
        <f t="shared" si="129"/>
        <v>37.9</v>
      </c>
      <c r="G35" s="166">
        <f t="shared" si="129"/>
        <v>38.9</v>
      </c>
      <c r="H35" s="166">
        <f t="shared" si="129"/>
        <v>39.8</v>
      </c>
      <c r="I35" s="167">
        <f t="shared" si="129"/>
        <v>40.8</v>
      </c>
      <c r="J35" s="166">
        <f t="shared" si="129"/>
        <v>41.8</v>
      </c>
      <c r="K35" s="167">
        <f t="shared" ref="K35:U35" si="130">ROUND(AVERAGE($B35*(1+0.0333*K$2),$B35*K$2^0.1),1)</f>
        <v>42.8</v>
      </c>
      <c r="L35" s="166">
        <f t="shared" si="130"/>
        <v>43.5</v>
      </c>
      <c r="M35" s="167">
        <f t="shared" si="130"/>
        <v>44.2</v>
      </c>
      <c r="N35" s="166">
        <f t="shared" si="130"/>
        <v>45</v>
      </c>
      <c r="O35" s="166">
        <f t="shared" si="130"/>
        <v>45.7</v>
      </c>
      <c r="P35" s="167">
        <f t="shared" si="130"/>
        <v>46.4</v>
      </c>
      <c r="Q35" s="166">
        <f t="shared" si="130"/>
        <v>47.1</v>
      </c>
      <c r="R35" s="166">
        <f t="shared" si="130"/>
        <v>47.7</v>
      </c>
      <c r="S35" s="167">
        <f t="shared" si="130"/>
        <v>48.4</v>
      </c>
      <c r="T35" s="166">
        <f t="shared" si="130"/>
        <v>49.1</v>
      </c>
      <c r="U35" s="166">
        <f t="shared" si="130"/>
        <v>49.8</v>
      </c>
      <c r="V35" s="2"/>
      <c r="W35" s="167">
        <v>72.0</v>
      </c>
      <c r="X35" s="166">
        <f t="shared" ref="X35:AE35" si="131">ROUND(AVERAGE($W35/(1.0278-0.0278*X$2),$W35*X$2^0.1),1)</f>
        <v>75.6</v>
      </c>
      <c r="Y35" s="166">
        <f t="shared" si="131"/>
        <v>78.3</v>
      </c>
      <c r="Z35" s="166">
        <f t="shared" si="131"/>
        <v>80.6</v>
      </c>
      <c r="AA35" s="167">
        <f t="shared" si="131"/>
        <v>82.8</v>
      </c>
      <c r="AB35" s="166">
        <f t="shared" si="131"/>
        <v>84.9</v>
      </c>
      <c r="AC35" s="166">
        <f t="shared" si="131"/>
        <v>86.9</v>
      </c>
      <c r="AD35" s="167">
        <f t="shared" si="131"/>
        <v>89</v>
      </c>
      <c r="AE35" s="166">
        <f t="shared" si="131"/>
        <v>91.1</v>
      </c>
      <c r="AF35" s="167">
        <f t="shared" ref="AF35:AP35" si="132">ROUND(AVERAGE($W35*(1+0.0333*K$2),$W35*K$2^0.1),1)</f>
        <v>93.3</v>
      </c>
      <c r="AG35" s="166">
        <f t="shared" si="132"/>
        <v>94.9</v>
      </c>
      <c r="AH35" s="167">
        <f t="shared" si="132"/>
        <v>96.5</v>
      </c>
      <c r="AI35" s="166">
        <f t="shared" si="132"/>
        <v>98.1</v>
      </c>
      <c r="AJ35" s="166">
        <f t="shared" si="132"/>
        <v>99.7</v>
      </c>
      <c r="AK35" s="167">
        <f t="shared" si="132"/>
        <v>101.2</v>
      </c>
      <c r="AL35" s="166">
        <f t="shared" si="132"/>
        <v>102.7</v>
      </c>
      <c r="AM35" s="166">
        <f t="shared" si="132"/>
        <v>104.2</v>
      </c>
      <c r="AN35" s="167">
        <f t="shared" si="132"/>
        <v>105.6</v>
      </c>
      <c r="AO35" s="166">
        <f t="shared" si="132"/>
        <v>107.1</v>
      </c>
      <c r="AP35" s="166">
        <f t="shared" si="132"/>
        <v>108.6</v>
      </c>
    </row>
    <row r="36" ht="14.25" customHeight="1">
      <c r="A36" s="2"/>
      <c r="B36" s="167">
        <v>34.0</v>
      </c>
      <c r="C36" s="166">
        <f t="shared" ref="C36:J36" si="133">ROUND(AVERAGE($B36/(1.0278-0.0278*C$2),$B36*C$2^0.1),1)</f>
        <v>35.7</v>
      </c>
      <c r="D36" s="166">
        <f t="shared" si="133"/>
        <v>37</v>
      </c>
      <c r="E36" s="166">
        <f t="shared" si="133"/>
        <v>38.1</v>
      </c>
      <c r="F36" s="167">
        <f t="shared" si="133"/>
        <v>39.1</v>
      </c>
      <c r="G36" s="166">
        <f t="shared" si="133"/>
        <v>40.1</v>
      </c>
      <c r="H36" s="166">
        <f t="shared" si="133"/>
        <v>41.1</v>
      </c>
      <c r="I36" s="167">
        <f t="shared" si="133"/>
        <v>42</v>
      </c>
      <c r="J36" s="166">
        <f t="shared" si="133"/>
        <v>43</v>
      </c>
      <c r="K36" s="167">
        <f t="shared" ref="K36:U36" si="134">ROUND(AVERAGE($B36*(1+0.0333*K$2),$B36*K$2^0.1),1)</f>
        <v>44.1</v>
      </c>
      <c r="L36" s="166">
        <f t="shared" si="134"/>
        <v>44.8</v>
      </c>
      <c r="M36" s="167">
        <f t="shared" si="134"/>
        <v>45.6</v>
      </c>
      <c r="N36" s="166">
        <f t="shared" si="134"/>
        <v>46.3</v>
      </c>
      <c r="O36" s="166">
        <f t="shared" si="134"/>
        <v>47.1</v>
      </c>
      <c r="P36" s="167">
        <f t="shared" si="134"/>
        <v>47.8</v>
      </c>
      <c r="Q36" s="166">
        <f t="shared" si="134"/>
        <v>48.5</v>
      </c>
      <c r="R36" s="166">
        <f t="shared" si="134"/>
        <v>49.2</v>
      </c>
      <c r="S36" s="167">
        <f t="shared" si="134"/>
        <v>49.9</v>
      </c>
      <c r="T36" s="166">
        <f t="shared" si="134"/>
        <v>50.6</v>
      </c>
      <c r="U36" s="166">
        <f t="shared" si="134"/>
        <v>51.3</v>
      </c>
      <c r="V36" s="2"/>
      <c r="W36" s="167">
        <v>73.0</v>
      </c>
      <c r="X36" s="166">
        <f t="shared" ref="X36:AE36" si="135">ROUND(AVERAGE($W36/(1.0278-0.0278*X$2),$W36*X$2^0.1),1)</f>
        <v>76.7</v>
      </c>
      <c r="Y36" s="166">
        <f t="shared" si="135"/>
        <v>79.4</v>
      </c>
      <c r="Z36" s="166">
        <f t="shared" si="135"/>
        <v>81.7</v>
      </c>
      <c r="AA36" s="167">
        <f t="shared" si="135"/>
        <v>83.9</v>
      </c>
      <c r="AB36" s="166">
        <f t="shared" si="135"/>
        <v>86.1</v>
      </c>
      <c r="AC36" s="166">
        <f t="shared" si="135"/>
        <v>88.1</v>
      </c>
      <c r="AD36" s="167">
        <f t="shared" si="135"/>
        <v>90.3</v>
      </c>
      <c r="AE36" s="166">
        <f t="shared" si="135"/>
        <v>92.4</v>
      </c>
      <c r="AF36" s="167">
        <f t="shared" ref="AF36:AP36" si="136">ROUND(AVERAGE($W36*(1+0.0333*K$2),$W36*K$2^0.1),1)</f>
        <v>94.6</v>
      </c>
      <c r="AG36" s="166">
        <f t="shared" si="136"/>
        <v>96.3</v>
      </c>
      <c r="AH36" s="167">
        <f t="shared" si="136"/>
        <v>97.9</v>
      </c>
      <c r="AI36" s="166">
        <f t="shared" si="136"/>
        <v>99.5</v>
      </c>
      <c r="AJ36" s="166">
        <f t="shared" si="136"/>
        <v>101</v>
      </c>
      <c r="AK36" s="167">
        <f t="shared" si="136"/>
        <v>102.6</v>
      </c>
      <c r="AL36" s="166">
        <f t="shared" si="136"/>
        <v>104.1</v>
      </c>
      <c r="AM36" s="166">
        <f t="shared" si="136"/>
        <v>105.6</v>
      </c>
      <c r="AN36" s="167">
        <f t="shared" si="136"/>
        <v>107.1</v>
      </c>
      <c r="AO36" s="166">
        <f t="shared" si="136"/>
        <v>108.6</v>
      </c>
      <c r="AP36" s="166">
        <f t="shared" si="136"/>
        <v>110.1</v>
      </c>
    </row>
    <row r="37" ht="14.25" customHeight="1">
      <c r="A37" s="2"/>
      <c r="B37" s="167">
        <v>35.0</v>
      </c>
      <c r="C37" s="166">
        <f t="shared" ref="C37:J37" si="137">ROUND(AVERAGE($B37/(1.0278-0.0278*C$2),$B37*C$2^0.1),1)</f>
        <v>36.8</v>
      </c>
      <c r="D37" s="166">
        <f t="shared" si="137"/>
        <v>38.1</v>
      </c>
      <c r="E37" s="166">
        <f t="shared" si="137"/>
        <v>39.2</v>
      </c>
      <c r="F37" s="167">
        <f t="shared" si="137"/>
        <v>40.2</v>
      </c>
      <c r="G37" s="166">
        <f t="shared" si="137"/>
        <v>41.3</v>
      </c>
      <c r="H37" s="166">
        <f t="shared" si="137"/>
        <v>42.3</v>
      </c>
      <c r="I37" s="167">
        <f t="shared" si="137"/>
        <v>43.3</v>
      </c>
      <c r="J37" s="166">
        <f t="shared" si="137"/>
        <v>44.3</v>
      </c>
      <c r="K37" s="167">
        <f t="shared" ref="K37:U37" si="138">ROUND(AVERAGE($B37*(1+0.0333*K$2),$B37*K$2^0.1),1)</f>
        <v>45.4</v>
      </c>
      <c r="L37" s="166">
        <f t="shared" si="138"/>
        <v>46.2</v>
      </c>
      <c r="M37" s="167">
        <f t="shared" si="138"/>
        <v>46.9</v>
      </c>
      <c r="N37" s="166">
        <f t="shared" si="138"/>
        <v>47.7</v>
      </c>
      <c r="O37" s="166">
        <f t="shared" si="138"/>
        <v>48.4</v>
      </c>
      <c r="P37" s="167">
        <f t="shared" si="138"/>
        <v>49.2</v>
      </c>
      <c r="Q37" s="166">
        <f t="shared" si="138"/>
        <v>49.9</v>
      </c>
      <c r="R37" s="166">
        <f t="shared" si="138"/>
        <v>50.6</v>
      </c>
      <c r="S37" s="167">
        <f t="shared" si="138"/>
        <v>51.4</v>
      </c>
      <c r="T37" s="166">
        <f t="shared" si="138"/>
        <v>52.1</v>
      </c>
      <c r="U37" s="166">
        <f t="shared" si="138"/>
        <v>52.8</v>
      </c>
      <c r="V37" s="2"/>
      <c r="W37" s="167">
        <v>74.0</v>
      </c>
      <c r="X37" s="166">
        <f t="shared" ref="X37:AE37" si="139">ROUND(AVERAGE($W37/(1.0278-0.0278*X$2),$W37*X$2^0.1),1)</f>
        <v>77.7</v>
      </c>
      <c r="Y37" s="166">
        <f t="shared" si="139"/>
        <v>80.5</v>
      </c>
      <c r="Z37" s="166">
        <f t="shared" si="139"/>
        <v>82.9</v>
      </c>
      <c r="AA37" s="167">
        <f t="shared" si="139"/>
        <v>85.1</v>
      </c>
      <c r="AB37" s="166">
        <f t="shared" si="139"/>
        <v>87.2</v>
      </c>
      <c r="AC37" s="166">
        <f t="shared" si="139"/>
        <v>89.4</v>
      </c>
      <c r="AD37" s="167">
        <f t="shared" si="139"/>
        <v>91.5</v>
      </c>
      <c r="AE37" s="166">
        <f t="shared" si="139"/>
        <v>93.7</v>
      </c>
      <c r="AF37" s="167">
        <f t="shared" ref="AF37:AP37" si="140">ROUND(AVERAGE($W37*(1+0.0333*K$2),$W37*K$2^0.1),1)</f>
        <v>95.9</v>
      </c>
      <c r="AG37" s="166">
        <f t="shared" si="140"/>
        <v>97.6</v>
      </c>
      <c r="AH37" s="167">
        <f t="shared" si="140"/>
        <v>99.2</v>
      </c>
      <c r="AI37" s="166">
        <f t="shared" si="140"/>
        <v>100.8</v>
      </c>
      <c r="AJ37" s="166">
        <f t="shared" si="140"/>
        <v>102.4</v>
      </c>
      <c r="AK37" s="167">
        <f t="shared" si="140"/>
        <v>104</v>
      </c>
      <c r="AL37" s="166">
        <f t="shared" si="140"/>
        <v>105.5</v>
      </c>
      <c r="AM37" s="166">
        <f t="shared" si="140"/>
        <v>107.1</v>
      </c>
      <c r="AN37" s="167">
        <f t="shared" si="140"/>
        <v>108.6</v>
      </c>
      <c r="AO37" s="166">
        <f t="shared" si="140"/>
        <v>110.1</v>
      </c>
      <c r="AP37" s="166">
        <f t="shared" si="140"/>
        <v>111.6</v>
      </c>
    </row>
    <row r="38" ht="14.25" customHeight="1">
      <c r="A38" s="2"/>
      <c r="B38" s="167">
        <v>36.0</v>
      </c>
      <c r="C38" s="166">
        <f t="shared" ref="C38:J38" si="141">ROUND(AVERAGE($B38/(1.0278-0.0278*C$2),$B38*C$2^0.1),1)</f>
        <v>37.8</v>
      </c>
      <c r="D38" s="166">
        <f t="shared" si="141"/>
        <v>39.1</v>
      </c>
      <c r="E38" s="166">
        <f t="shared" si="141"/>
        <v>40.3</v>
      </c>
      <c r="F38" s="167">
        <f t="shared" si="141"/>
        <v>41.4</v>
      </c>
      <c r="G38" s="166">
        <f t="shared" si="141"/>
        <v>42.4</v>
      </c>
      <c r="H38" s="166">
        <f t="shared" si="141"/>
        <v>43.5</v>
      </c>
      <c r="I38" s="167">
        <f t="shared" si="141"/>
        <v>44.5</v>
      </c>
      <c r="J38" s="166">
        <f t="shared" si="141"/>
        <v>45.6</v>
      </c>
      <c r="K38" s="167">
        <f t="shared" ref="K38:U38" si="142">ROUND(AVERAGE($B38*(1+0.0333*K$2),$B38*K$2^0.1),1)</f>
        <v>46.7</v>
      </c>
      <c r="L38" s="166">
        <f t="shared" si="142"/>
        <v>47.5</v>
      </c>
      <c r="M38" s="167">
        <f t="shared" si="142"/>
        <v>48.3</v>
      </c>
      <c r="N38" s="166">
        <f t="shared" si="142"/>
        <v>49.1</v>
      </c>
      <c r="O38" s="166">
        <f t="shared" si="142"/>
        <v>49.8</v>
      </c>
      <c r="P38" s="167">
        <f t="shared" si="142"/>
        <v>50.6</v>
      </c>
      <c r="Q38" s="166">
        <f t="shared" si="142"/>
        <v>51.3</v>
      </c>
      <c r="R38" s="166">
        <f t="shared" si="142"/>
        <v>52.1</v>
      </c>
      <c r="S38" s="167">
        <f t="shared" si="142"/>
        <v>52.8</v>
      </c>
      <c r="T38" s="166">
        <f t="shared" si="142"/>
        <v>53.6</v>
      </c>
      <c r="U38" s="166">
        <f t="shared" si="142"/>
        <v>54.3</v>
      </c>
      <c r="V38" s="2"/>
      <c r="W38" s="167">
        <v>75.0</v>
      </c>
      <c r="X38" s="166">
        <f t="shared" ref="X38:AE38" si="143">ROUND(AVERAGE($W38/(1.0278-0.0278*X$2),$W38*X$2^0.1),1)</f>
        <v>78.8</v>
      </c>
      <c r="Y38" s="166">
        <f t="shared" si="143"/>
        <v>81.6</v>
      </c>
      <c r="Z38" s="166">
        <f t="shared" si="143"/>
        <v>84</v>
      </c>
      <c r="AA38" s="167">
        <f t="shared" si="143"/>
        <v>86.2</v>
      </c>
      <c r="AB38" s="166">
        <f t="shared" si="143"/>
        <v>88.4</v>
      </c>
      <c r="AC38" s="166">
        <f t="shared" si="143"/>
        <v>90.6</v>
      </c>
      <c r="AD38" s="167">
        <f t="shared" si="143"/>
        <v>92.7</v>
      </c>
      <c r="AE38" s="166">
        <f t="shared" si="143"/>
        <v>94.9</v>
      </c>
      <c r="AF38" s="167">
        <f t="shared" ref="AF38:AP38" si="144">ROUND(AVERAGE($W38*(1+0.0333*K$2),$W38*K$2^0.1),1)</f>
        <v>97.2</v>
      </c>
      <c r="AG38" s="166">
        <f t="shared" si="144"/>
        <v>98.9</v>
      </c>
      <c r="AH38" s="167">
        <f t="shared" si="144"/>
        <v>100.6</v>
      </c>
      <c r="AI38" s="166">
        <f t="shared" si="144"/>
        <v>102.2</v>
      </c>
      <c r="AJ38" s="166">
        <f t="shared" si="144"/>
        <v>103.8</v>
      </c>
      <c r="AK38" s="167">
        <f t="shared" si="144"/>
        <v>105.4</v>
      </c>
      <c r="AL38" s="166">
        <f t="shared" si="144"/>
        <v>107</v>
      </c>
      <c r="AM38" s="166">
        <f t="shared" si="144"/>
        <v>108.5</v>
      </c>
      <c r="AN38" s="167">
        <f t="shared" si="144"/>
        <v>110</v>
      </c>
      <c r="AO38" s="166">
        <f t="shared" si="144"/>
        <v>111.6</v>
      </c>
      <c r="AP38" s="166">
        <f t="shared" si="144"/>
        <v>113.1</v>
      </c>
    </row>
    <row r="39" ht="14.25" customHeight="1">
      <c r="A39" s="2"/>
      <c r="B39" s="167">
        <v>37.0</v>
      </c>
      <c r="C39" s="166">
        <f t="shared" ref="C39:J39" si="145">ROUND(AVERAGE($B39/(1.0278-0.0278*C$2),$B39*C$2^0.1),1)</f>
        <v>38.9</v>
      </c>
      <c r="D39" s="166">
        <f t="shared" si="145"/>
        <v>40.2</v>
      </c>
      <c r="E39" s="166">
        <f t="shared" si="145"/>
        <v>41.4</v>
      </c>
      <c r="F39" s="167">
        <f t="shared" si="145"/>
        <v>42.5</v>
      </c>
      <c r="G39" s="166">
        <f t="shared" si="145"/>
        <v>43.6</v>
      </c>
      <c r="H39" s="166">
        <f t="shared" si="145"/>
        <v>44.7</v>
      </c>
      <c r="I39" s="167">
        <f t="shared" si="145"/>
        <v>45.7</v>
      </c>
      <c r="J39" s="166">
        <f t="shared" si="145"/>
        <v>46.8</v>
      </c>
      <c r="K39" s="167">
        <f t="shared" ref="K39:U39" si="146">ROUND(AVERAGE($B39*(1+0.0333*K$2),$B39*K$2^0.1),1)</f>
        <v>48</v>
      </c>
      <c r="L39" s="166">
        <f t="shared" si="146"/>
        <v>48.8</v>
      </c>
      <c r="M39" s="167">
        <f t="shared" si="146"/>
        <v>49.6</v>
      </c>
      <c r="N39" s="166">
        <f t="shared" si="146"/>
        <v>50.4</v>
      </c>
      <c r="O39" s="166">
        <f t="shared" si="146"/>
        <v>51.2</v>
      </c>
      <c r="P39" s="167">
        <f t="shared" si="146"/>
        <v>52</v>
      </c>
      <c r="Q39" s="166">
        <f t="shared" si="146"/>
        <v>52.8</v>
      </c>
      <c r="R39" s="166">
        <f t="shared" si="146"/>
        <v>53.5</v>
      </c>
      <c r="S39" s="167">
        <f t="shared" si="146"/>
        <v>54.3</v>
      </c>
      <c r="T39" s="166">
        <f t="shared" si="146"/>
        <v>55</v>
      </c>
      <c r="U39" s="166">
        <f t="shared" si="146"/>
        <v>55.8</v>
      </c>
      <c r="V39" s="2"/>
      <c r="W39" s="167">
        <v>76.0</v>
      </c>
      <c r="X39" s="166">
        <f t="shared" ref="X39:AE39" si="147">ROUND(AVERAGE($W39/(1.0278-0.0278*X$2),$W39*X$2^0.1),1)</f>
        <v>79.8</v>
      </c>
      <c r="Y39" s="166">
        <f t="shared" si="147"/>
        <v>82.6</v>
      </c>
      <c r="Z39" s="166">
        <f t="shared" si="147"/>
        <v>85.1</v>
      </c>
      <c r="AA39" s="167">
        <f t="shared" si="147"/>
        <v>87.4</v>
      </c>
      <c r="AB39" s="166">
        <f t="shared" si="147"/>
        <v>89.6</v>
      </c>
      <c r="AC39" s="166">
        <f t="shared" si="147"/>
        <v>91.8</v>
      </c>
      <c r="AD39" s="167">
        <f t="shared" si="147"/>
        <v>94</v>
      </c>
      <c r="AE39" s="166">
        <f t="shared" si="147"/>
        <v>96.2</v>
      </c>
      <c r="AF39" s="167">
        <f t="shared" ref="AF39:AP39" si="148">ROUND(AVERAGE($W39*(1+0.0333*K$2),$W39*K$2^0.1),1)</f>
        <v>98.5</v>
      </c>
      <c r="AG39" s="166">
        <f t="shared" si="148"/>
        <v>100.2</v>
      </c>
      <c r="AH39" s="167">
        <f t="shared" si="148"/>
        <v>101.9</v>
      </c>
      <c r="AI39" s="166">
        <f t="shared" si="148"/>
        <v>103.6</v>
      </c>
      <c r="AJ39" s="166">
        <f t="shared" si="148"/>
        <v>105.2</v>
      </c>
      <c r="AK39" s="167">
        <f t="shared" si="148"/>
        <v>106.8</v>
      </c>
      <c r="AL39" s="166">
        <f t="shared" si="148"/>
        <v>108.4</v>
      </c>
      <c r="AM39" s="166">
        <f t="shared" si="148"/>
        <v>110</v>
      </c>
      <c r="AN39" s="167">
        <f t="shared" si="148"/>
        <v>111.5</v>
      </c>
      <c r="AO39" s="166">
        <f t="shared" si="148"/>
        <v>113.1</v>
      </c>
      <c r="AP39" s="166">
        <f t="shared" si="148"/>
        <v>114.6</v>
      </c>
    </row>
    <row r="40" ht="14.25" customHeight="1">
      <c r="A40" s="2"/>
      <c r="B40" s="167">
        <v>38.0</v>
      </c>
      <c r="C40" s="166">
        <f t="shared" ref="C40:J40" si="149">ROUND(AVERAGE($B40/(1.0278-0.0278*C$2),$B40*C$2^0.1),1)</f>
        <v>39.9</v>
      </c>
      <c r="D40" s="166">
        <f t="shared" si="149"/>
        <v>41.3</v>
      </c>
      <c r="E40" s="166">
        <f t="shared" si="149"/>
        <v>42.6</v>
      </c>
      <c r="F40" s="167">
        <f t="shared" si="149"/>
        <v>43.7</v>
      </c>
      <c r="G40" s="166">
        <f t="shared" si="149"/>
        <v>44.8</v>
      </c>
      <c r="H40" s="166">
        <f t="shared" si="149"/>
        <v>45.9</v>
      </c>
      <c r="I40" s="167">
        <f t="shared" si="149"/>
        <v>47</v>
      </c>
      <c r="J40" s="166">
        <f t="shared" si="149"/>
        <v>48.1</v>
      </c>
      <c r="K40" s="167">
        <f t="shared" ref="K40:U40" si="150">ROUND(AVERAGE($B40*(1+0.0333*K$2),$B40*K$2^0.1),1)</f>
        <v>49.2</v>
      </c>
      <c r="L40" s="166">
        <f t="shared" si="150"/>
        <v>50.1</v>
      </c>
      <c r="M40" s="167">
        <f t="shared" si="150"/>
        <v>51</v>
      </c>
      <c r="N40" s="166">
        <f t="shared" si="150"/>
        <v>51.8</v>
      </c>
      <c r="O40" s="166">
        <f t="shared" si="150"/>
        <v>52.6</v>
      </c>
      <c r="P40" s="167">
        <f t="shared" si="150"/>
        <v>53.4</v>
      </c>
      <c r="Q40" s="166">
        <f t="shared" si="150"/>
        <v>54.2</v>
      </c>
      <c r="R40" s="166">
        <f t="shared" si="150"/>
        <v>55</v>
      </c>
      <c r="S40" s="167">
        <f t="shared" si="150"/>
        <v>55.8</v>
      </c>
      <c r="T40" s="166">
        <f t="shared" si="150"/>
        <v>56.5</v>
      </c>
      <c r="U40" s="166">
        <f t="shared" si="150"/>
        <v>57.3</v>
      </c>
      <c r="V40" s="2"/>
      <c r="W40" s="167">
        <v>77.0</v>
      </c>
      <c r="X40" s="166">
        <f t="shared" ref="X40:AE40" si="151">ROUND(AVERAGE($W40/(1.0278-0.0278*X$2),$W40*X$2^0.1),1)</f>
        <v>80.9</v>
      </c>
      <c r="Y40" s="166">
        <f t="shared" si="151"/>
        <v>83.7</v>
      </c>
      <c r="Z40" s="166">
        <f t="shared" si="151"/>
        <v>86.2</v>
      </c>
      <c r="AA40" s="167">
        <f t="shared" si="151"/>
        <v>88.5</v>
      </c>
      <c r="AB40" s="166">
        <f t="shared" si="151"/>
        <v>90.8</v>
      </c>
      <c r="AC40" s="166">
        <f t="shared" si="151"/>
        <v>93</v>
      </c>
      <c r="AD40" s="167">
        <f t="shared" si="151"/>
        <v>95.2</v>
      </c>
      <c r="AE40" s="166">
        <f t="shared" si="151"/>
        <v>97.5</v>
      </c>
      <c r="AF40" s="167">
        <f t="shared" ref="AF40:AP40" si="152">ROUND(AVERAGE($W40*(1+0.0333*K$2),$W40*K$2^0.1),1)</f>
        <v>99.8</v>
      </c>
      <c r="AG40" s="166">
        <f t="shared" si="152"/>
        <v>101.5</v>
      </c>
      <c r="AH40" s="167">
        <f t="shared" si="152"/>
        <v>103.2</v>
      </c>
      <c r="AI40" s="166">
        <f t="shared" si="152"/>
        <v>104.9</v>
      </c>
      <c r="AJ40" s="166">
        <f t="shared" si="152"/>
        <v>106.6</v>
      </c>
      <c r="AK40" s="167">
        <f t="shared" si="152"/>
        <v>108.2</v>
      </c>
      <c r="AL40" s="166">
        <f t="shared" si="152"/>
        <v>109.8</v>
      </c>
      <c r="AM40" s="166">
        <f t="shared" si="152"/>
        <v>111.4</v>
      </c>
      <c r="AN40" s="167">
        <f t="shared" si="152"/>
        <v>113</v>
      </c>
      <c r="AO40" s="166">
        <f t="shared" si="152"/>
        <v>114.5</v>
      </c>
      <c r="AP40" s="166">
        <f t="shared" si="152"/>
        <v>116.1</v>
      </c>
    </row>
    <row r="41" ht="14.25" customHeight="1">
      <c r="A41" s="2"/>
      <c r="B41" s="167">
        <v>39.0</v>
      </c>
      <c r="C41" s="166">
        <f t="shared" ref="C41:J41" si="153">ROUND(AVERAGE($B41/(1.0278-0.0278*C$2),$B41*C$2^0.1),1)</f>
        <v>41</v>
      </c>
      <c r="D41" s="166">
        <f t="shared" si="153"/>
        <v>42.4</v>
      </c>
      <c r="E41" s="166">
        <f t="shared" si="153"/>
        <v>43.7</v>
      </c>
      <c r="F41" s="167">
        <f t="shared" si="153"/>
        <v>44.8</v>
      </c>
      <c r="G41" s="166">
        <f t="shared" si="153"/>
        <v>46</v>
      </c>
      <c r="H41" s="166">
        <f t="shared" si="153"/>
        <v>47.1</v>
      </c>
      <c r="I41" s="167">
        <f t="shared" si="153"/>
        <v>48.2</v>
      </c>
      <c r="J41" s="166">
        <f t="shared" si="153"/>
        <v>49.4</v>
      </c>
      <c r="K41" s="167">
        <f t="shared" ref="K41:U41" si="154">ROUND(AVERAGE($B41*(1+0.0333*K$2),$B41*K$2^0.1),1)</f>
        <v>50.5</v>
      </c>
      <c r="L41" s="166">
        <f t="shared" si="154"/>
        <v>51.4</v>
      </c>
      <c r="M41" s="167">
        <f t="shared" si="154"/>
        <v>52.3</v>
      </c>
      <c r="N41" s="166">
        <f t="shared" si="154"/>
        <v>53.1</v>
      </c>
      <c r="O41" s="166">
        <f t="shared" si="154"/>
        <v>54</v>
      </c>
      <c r="P41" s="167">
        <f t="shared" si="154"/>
        <v>54.8</v>
      </c>
      <c r="Q41" s="166">
        <f t="shared" si="154"/>
        <v>55.6</v>
      </c>
      <c r="R41" s="166">
        <f t="shared" si="154"/>
        <v>56.4</v>
      </c>
      <c r="S41" s="167">
        <f t="shared" si="154"/>
        <v>57.2</v>
      </c>
      <c r="T41" s="166">
        <f t="shared" si="154"/>
        <v>58</v>
      </c>
      <c r="U41" s="166">
        <f t="shared" si="154"/>
        <v>58.8</v>
      </c>
      <c r="V41" s="2"/>
      <c r="W41" s="167">
        <v>78.0</v>
      </c>
      <c r="X41" s="166">
        <f t="shared" ref="X41:AE41" si="155">ROUND(AVERAGE($W41/(1.0278-0.0278*X$2),$W41*X$2^0.1),1)</f>
        <v>81.9</v>
      </c>
      <c r="Y41" s="166">
        <f t="shared" si="155"/>
        <v>84.8</v>
      </c>
      <c r="Z41" s="166">
        <f t="shared" si="155"/>
        <v>87.3</v>
      </c>
      <c r="AA41" s="167">
        <f t="shared" si="155"/>
        <v>89.7</v>
      </c>
      <c r="AB41" s="166">
        <f t="shared" si="155"/>
        <v>91.9</v>
      </c>
      <c r="AC41" s="166">
        <f t="shared" si="155"/>
        <v>94.2</v>
      </c>
      <c r="AD41" s="167">
        <f t="shared" si="155"/>
        <v>96.4</v>
      </c>
      <c r="AE41" s="166">
        <f t="shared" si="155"/>
        <v>98.7</v>
      </c>
      <c r="AF41" s="167">
        <f t="shared" ref="AF41:AP41" si="156">ROUND(AVERAGE($W41*(1+0.0333*K$2),$W41*K$2^0.1),1)</f>
        <v>101.1</v>
      </c>
      <c r="AG41" s="166">
        <f t="shared" si="156"/>
        <v>102.9</v>
      </c>
      <c r="AH41" s="167">
        <f t="shared" si="156"/>
        <v>104.6</v>
      </c>
      <c r="AI41" s="166">
        <f t="shared" si="156"/>
        <v>106.3</v>
      </c>
      <c r="AJ41" s="166">
        <f t="shared" si="156"/>
        <v>108</v>
      </c>
      <c r="AK41" s="167">
        <f t="shared" si="156"/>
        <v>109.6</v>
      </c>
      <c r="AL41" s="166">
        <f t="shared" si="156"/>
        <v>111.2</v>
      </c>
      <c r="AM41" s="166">
        <f t="shared" si="156"/>
        <v>112.9</v>
      </c>
      <c r="AN41" s="167">
        <f t="shared" si="156"/>
        <v>114.4</v>
      </c>
      <c r="AO41" s="166">
        <f t="shared" si="156"/>
        <v>116</v>
      </c>
      <c r="AP41" s="166">
        <f t="shared" si="156"/>
        <v>117.6</v>
      </c>
    </row>
    <row r="42" ht="14.25" customHeight="1">
      <c r="A42" s="2"/>
      <c r="B42" s="167">
        <v>40.0</v>
      </c>
      <c r="C42" s="166">
        <f t="shared" ref="C42:J42" si="157">ROUND(AVERAGE($B42/(1.0278-0.0278*C$2),$B42*C$2^0.1),1)</f>
        <v>42</v>
      </c>
      <c r="D42" s="166">
        <f t="shared" si="157"/>
        <v>43.5</v>
      </c>
      <c r="E42" s="166">
        <f t="shared" si="157"/>
        <v>44.8</v>
      </c>
      <c r="F42" s="167">
        <f t="shared" si="157"/>
        <v>46</v>
      </c>
      <c r="G42" s="166">
        <f t="shared" si="157"/>
        <v>47.2</v>
      </c>
      <c r="H42" s="166">
        <f t="shared" si="157"/>
        <v>48.3</v>
      </c>
      <c r="I42" s="167">
        <f t="shared" si="157"/>
        <v>49.5</v>
      </c>
      <c r="J42" s="166">
        <f t="shared" si="157"/>
        <v>50.6</v>
      </c>
      <c r="K42" s="167">
        <f t="shared" ref="K42:U42" si="158">ROUND(AVERAGE($B42*(1+0.0333*K$2),$B42*K$2^0.1),1)</f>
        <v>51.8</v>
      </c>
      <c r="L42" s="166">
        <f t="shared" si="158"/>
        <v>52.7</v>
      </c>
      <c r="M42" s="167">
        <f t="shared" si="158"/>
        <v>53.6</v>
      </c>
      <c r="N42" s="166">
        <f t="shared" si="158"/>
        <v>54.5</v>
      </c>
      <c r="O42" s="166">
        <f t="shared" si="158"/>
        <v>55.4</v>
      </c>
      <c r="P42" s="167">
        <f t="shared" si="158"/>
        <v>56.2</v>
      </c>
      <c r="Q42" s="166">
        <f t="shared" si="158"/>
        <v>57</v>
      </c>
      <c r="R42" s="166">
        <f t="shared" si="158"/>
        <v>57.9</v>
      </c>
      <c r="S42" s="167">
        <f t="shared" si="158"/>
        <v>58.7</v>
      </c>
      <c r="T42" s="166">
        <f t="shared" si="158"/>
        <v>59.5</v>
      </c>
      <c r="U42" s="166">
        <f t="shared" si="158"/>
        <v>60.3</v>
      </c>
      <c r="V42" s="2"/>
      <c r="W42" s="167">
        <v>79.0</v>
      </c>
      <c r="X42" s="166">
        <f t="shared" ref="X42:AE42" si="159">ROUND(AVERAGE($W42/(1.0278-0.0278*X$2),$W42*X$2^0.1),1)</f>
        <v>83</v>
      </c>
      <c r="Y42" s="166">
        <f t="shared" si="159"/>
        <v>85.9</v>
      </c>
      <c r="Z42" s="166">
        <f t="shared" si="159"/>
        <v>88.5</v>
      </c>
      <c r="AA42" s="167">
        <f t="shared" si="159"/>
        <v>90.8</v>
      </c>
      <c r="AB42" s="166">
        <f t="shared" si="159"/>
        <v>93.1</v>
      </c>
      <c r="AC42" s="166">
        <f t="shared" si="159"/>
        <v>95.4</v>
      </c>
      <c r="AD42" s="167">
        <f t="shared" si="159"/>
        <v>97.7</v>
      </c>
      <c r="AE42" s="166">
        <f t="shared" si="159"/>
        <v>100</v>
      </c>
      <c r="AF42" s="167">
        <f t="shared" ref="AF42:AP42" si="160">ROUND(AVERAGE($W42*(1+0.0333*K$2),$W42*K$2^0.1),1)</f>
        <v>102.4</v>
      </c>
      <c r="AG42" s="166">
        <f t="shared" si="160"/>
        <v>104.2</v>
      </c>
      <c r="AH42" s="167">
        <f t="shared" si="160"/>
        <v>105.9</v>
      </c>
      <c r="AI42" s="166">
        <f t="shared" si="160"/>
        <v>107.6</v>
      </c>
      <c r="AJ42" s="166">
        <f t="shared" si="160"/>
        <v>109.3</v>
      </c>
      <c r="AK42" s="167">
        <f t="shared" si="160"/>
        <v>111</v>
      </c>
      <c r="AL42" s="166">
        <f t="shared" si="160"/>
        <v>112.7</v>
      </c>
      <c r="AM42" s="166">
        <f t="shared" si="160"/>
        <v>114.3</v>
      </c>
      <c r="AN42" s="167">
        <f t="shared" si="160"/>
        <v>115.9</v>
      </c>
      <c r="AO42" s="166">
        <f t="shared" si="160"/>
        <v>117.5</v>
      </c>
      <c r="AP42" s="166">
        <f t="shared" si="160"/>
        <v>119.1</v>
      </c>
    </row>
    <row r="43" ht="12.75" customHeight="1">
      <c r="A43" s="2"/>
      <c r="B43" s="167">
        <v>41.0</v>
      </c>
      <c r="C43" s="166">
        <v>43.1</v>
      </c>
      <c r="D43" s="166">
        <v>44.6</v>
      </c>
      <c r="E43" s="166">
        <v>45.9</v>
      </c>
      <c r="F43" s="167">
        <v>47.1</v>
      </c>
      <c r="G43" s="166">
        <v>48.3</v>
      </c>
      <c r="H43" s="166">
        <v>49.5</v>
      </c>
      <c r="I43" s="167">
        <v>50.7</v>
      </c>
      <c r="J43" s="166">
        <v>51.9</v>
      </c>
      <c r="K43" s="167">
        <v>53.1</v>
      </c>
      <c r="L43" s="166">
        <v>54.1</v>
      </c>
      <c r="M43" s="167">
        <v>55.0</v>
      </c>
      <c r="N43" s="166">
        <v>55.9</v>
      </c>
      <c r="O43" s="166">
        <v>56.7</v>
      </c>
      <c r="P43" s="167">
        <v>57.6</v>
      </c>
      <c r="Q43" s="166">
        <v>58.5</v>
      </c>
      <c r="R43" s="166">
        <v>59.3</v>
      </c>
      <c r="S43" s="167">
        <v>60.2</v>
      </c>
      <c r="T43" s="166">
        <v>61.0</v>
      </c>
      <c r="U43" s="166">
        <v>61.8</v>
      </c>
      <c r="V43" s="2"/>
      <c r="W43" s="167">
        <v>80.0</v>
      </c>
      <c r="X43" s="166">
        <f t="shared" ref="X43:AE43" si="161">ROUND(AVERAGE($W43/(1.0278-0.0278*X$2),$W43*X$2^0.1),1)</f>
        <v>84</v>
      </c>
      <c r="Y43" s="166">
        <f t="shared" si="161"/>
        <v>87</v>
      </c>
      <c r="Z43" s="166">
        <f t="shared" si="161"/>
        <v>89.6</v>
      </c>
      <c r="AA43" s="167">
        <f t="shared" si="161"/>
        <v>92</v>
      </c>
      <c r="AB43" s="166">
        <f t="shared" si="161"/>
        <v>94.3</v>
      </c>
      <c r="AC43" s="166">
        <f t="shared" si="161"/>
        <v>96.6</v>
      </c>
      <c r="AD43" s="167">
        <f t="shared" si="161"/>
        <v>98.9</v>
      </c>
      <c r="AE43" s="166">
        <f t="shared" si="161"/>
        <v>101.3</v>
      </c>
      <c r="AF43" s="167">
        <f t="shared" ref="AF43:AP43" si="162">ROUND(AVERAGE($W43*(1+0.0333*K$2),$W43*K$2^0.1),1)</f>
        <v>103.7</v>
      </c>
      <c r="AG43" s="166">
        <f t="shared" si="162"/>
        <v>105.5</v>
      </c>
      <c r="AH43" s="167">
        <f t="shared" si="162"/>
        <v>107.3</v>
      </c>
      <c r="AI43" s="166">
        <f t="shared" si="162"/>
        <v>109</v>
      </c>
      <c r="AJ43" s="166">
        <f t="shared" si="162"/>
        <v>110.7</v>
      </c>
      <c r="AK43" s="167">
        <f t="shared" si="162"/>
        <v>112.4</v>
      </c>
      <c r="AL43" s="166">
        <f t="shared" si="162"/>
        <v>114.1</v>
      </c>
      <c r="AM43" s="166">
        <f t="shared" si="162"/>
        <v>115.7</v>
      </c>
      <c r="AN43" s="167">
        <f t="shared" si="162"/>
        <v>117.4</v>
      </c>
      <c r="AO43" s="166">
        <f t="shared" si="162"/>
        <v>119</v>
      </c>
      <c r="AP43" s="166">
        <f t="shared" si="162"/>
        <v>120.6</v>
      </c>
    </row>
    <row r="44" ht="12.75" customHeight="1">
      <c r="A44" s="2"/>
      <c r="B44" s="167">
        <v>42.0</v>
      </c>
      <c r="C44" s="166">
        <v>44.1</v>
      </c>
      <c r="D44" s="166">
        <v>45.7</v>
      </c>
      <c r="E44" s="166">
        <v>47.0</v>
      </c>
      <c r="F44" s="167">
        <v>48.3</v>
      </c>
      <c r="G44" s="166">
        <v>49.5</v>
      </c>
      <c r="H44" s="166">
        <v>50.7</v>
      </c>
      <c r="I44" s="167">
        <v>51.9</v>
      </c>
      <c r="J44" s="166">
        <v>53.2</v>
      </c>
      <c r="K44" s="167">
        <v>54.4</v>
      </c>
      <c r="L44" s="166">
        <v>55.4</v>
      </c>
      <c r="M44" s="167">
        <v>56.3</v>
      </c>
      <c r="N44" s="166">
        <v>57.2</v>
      </c>
      <c r="O44" s="166">
        <v>58.1</v>
      </c>
      <c r="P44" s="167">
        <v>59.0</v>
      </c>
      <c r="Q44" s="166">
        <v>59.9</v>
      </c>
      <c r="R44" s="166">
        <v>60.8</v>
      </c>
      <c r="S44" s="167">
        <v>61.6</v>
      </c>
      <c r="T44" s="166">
        <v>62.5</v>
      </c>
      <c r="U44" s="166">
        <v>63.3</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167">
        <v>43.0</v>
      </c>
      <c r="C45" s="166">
        <v>45.2</v>
      </c>
      <c r="D45" s="166">
        <v>46.8</v>
      </c>
      <c r="E45" s="166">
        <v>48.2</v>
      </c>
      <c r="F45" s="167">
        <v>49.4</v>
      </c>
      <c r="G45" s="166">
        <v>50.7</v>
      </c>
      <c r="H45" s="166">
        <v>51.9</v>
      </c>
      <c r="I45" s="167">
        <v>53.2</v>
      </c>
      <c r="J45" s="166">
        <v>54.4</v>
      </c>
      <c r="K45" s="167">
        <v>55.7</v>
      </c>
      <c r="L45" s="166">
        <v>56.7</v>
      </c>
      <c r="M45" s="167">
        <v>57.7</v>
      </c>
      <c r="N45" s="166">
        <v>58.6</v>
      </c>
      <c r="O45" s="166">
        <v>59.5</v>
      </c>
      <c r="P45" s="167">
        <v>60.4</v>
      </c>
      <c r="Q45" s="166">
        <v>61.3</v>
      </c>
      <c r="R45" s="166">
        <v>62.2</v>
      </c>
      <c r="S45" s="167">
        <v>63.1</v>
      </c>
      <c r="T45" s="166">
        <v>64.0</v>
      </c>
      <c r="U45" s="166">
        <v>64.8</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167">
        <v>44.0</v>
      </c>
      <c r="C46" s="166">
        <v>46.2</v>
      </c>
      <c r="D46" s="166">
        <v>47.8</v>
      </c>
      <c r="E46" s="166">
        <v>49.3</v>
      </c>
      <c r="F46" s="167">
        <v>50.6</v>
      </c>
      <c r="G46" s="166">
        <v>51.9</v>
      </c>
      <c r="H46" s="166">
        <v>53.1</v>
      </c>
      <c r="I46" s="167">
        <v>54.4</v>
      </c>
      <c r="J46" s="166">
        <v>55.7</v>
      </c>
      <c r="K46" s="167">
        <v>57.0</v>
      </c>
      <c r="L46" s="166">
        <v>58.0</v>
      </c>
      <c r="M46" s="167">
        <v>59.0</v>
      </c>
      <c r="N46" s="166">
        <v>60.0</v>
      </c>
      <c r="O46" s="166">
        <v>60.9</v>
      </c>
      <c r="P46" s="167">
        <v>61.8</v>
      </c>
      <c r="Q46" s="166">
        <v>62.8</v>
      </c>
      <c r="R46" s="166">
        <v>63.7</v>
      </c>
      <c r="S46" s="167">
        <v>64.6</v>
      </c>
      <c r="T46" s="166">
        <v>65.5</v>
      </c>
      <c r="U46" s="166">
        <v>66.3</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167">
        <v>45.0</v>
      </c>
      <c r="C47" s="166">
        <v>47.3</v>
      </c>
      <c r="D47" s="166">
        <v>48.9</v>
      </c>
      <c r="E47" s="166">
        <v>50.4</v>
      </c>
      <c r="F47" s="167">
        <v>51.7</v>
      </c>
      <c r="G47" s="166">
        <v>53.0</v>
      </c>
      <c r="H47" s="166">
        <v>54.3</v>
      </c>
      <c r="I47" s="167">
        <v>55.6</v>
      </c>
      <c r="J47" s="166">
        <v>57.0</v>
      </c>
      <c r="K47" s="167">
        <v>58.3</v>
      </c>
      <c r="L47" s="166">
        <v>59.3</v>
      </c>
      <c r="M47" s="167">
        <v>60.3</v>
      </c>
      <c r="N47" s="166">
        <v>61.3</v>
      </c>
      <c r="O47" s="166">
        <v>62.3</v>
      </c>
      <c r="P47" s="167">
        <v>63.2</v>
      </c>
      <c r="Q47" s="166">
        <v>64.2</v>
      </c>
      <c r="R47" s="166">
        <v>65.1</v>
      </c>
      <c r="S47" s="167">
        <v>66.0</v>
      </c>
      <c r="T47" s="166">
        <v>66.9</v>
      </c>
      <c r="U47" s="166">
        <v>67.8</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167">
        <v>46.0</v>
      </c>
      <c r="C48" s="166">
        <v>48.3</v>
      </c>
      <c r="D48" s="166">
        <v>50.0</v>
      </c>
      <c r="E48" s="166">
        <v>51.5</v>
      </c>
      <c r="F48" s="167">
        <v>52.9</v>
      </c>
      <c r="G48" s="166">
        <v>54.2</v>
      </c>
      <c r="H48" s="166">
        <v>55.5</v>
      </c>
      <c r="I48" s="167">
        <v>56.9</v>
      </c>
      <c r="J48" s="166">
        <v>58.2</v>
      </c>
      <c r="K48" s="167">
        <v>59.6</v>
      </c>
      <c r="L48" s="166">
        <v>60.7</v>
      </c>
      <c r="M48" s="167">
        <v>61.7</v>
      </c>
      <c r="N48" s="166">
        <v>62.7</v>
      </c>
      <c r="O48" s="166">
        <v>63.7</v>
      </c>
      <c r="P48" s="167">
        <v>64.6</v>
      </c>
      <c r="Q48" s="166">
        <v>65.6</v>
      </c>
      <c r="R48" s="166">
        <v>66.6</v>
      </c>
      <c r="S48" s="167">
        <v>67.5</v>
      </c>
      <c r="T48" s="166">
        <v>68.4</v>
      </c>
      <c r="U48" s="166">
        <v>69.4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167">
        <v>47.0</v>
      </c>
      <c r="C49" s="166">
        <v>49.4</v>
      </c>
      <c r="D49" s="166">
        <v>51.1</v>
      </c>
      <c r="E49" s="166">
        <v>52.6</v>
      </c>
      <c r="F49" s="167">
        <v>54.0</v>
      </c>
      <c r="G49" s="166">
        <v>55.4</v>
      </c>
      <c r="H49" s="166">
        <v>56.8</v>
      </c>
      <c r="I49" s="167">
        <v>58.1</v>
      </c>
      <c r="J49" s="166">
        <v>59.5</v>
      </c>
      <c r="K49" s="167">
        <v>60.9</v>
      </c>
      <c r="L49" s="166">
        <v>62.0</v>
      </c>
      <c r="M49" s="167">
        <v>63.0</v>
      </c>
      <c r="N49" s="166">
        <v>64.0</v>
      </c>
      <c r="O49" s="166">
        <v>65.1</v>
      </c>
      <c r="P49" s="167">
        <v>66.0</v>
      </c>
      <c r="Q49" s="166">
        <v>67.0</v>
      </c>
      <c r="R49" s="166">
        <v>68.0</v>
      </c>
      <c r="S49" s="167">
        <v>69.0</v>
      </c>
      <c r="T49" s="166">
        <v>69.9</v>
      </c>
      <c r="U49" s="166">
        <v>70.9</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167">
        <v>48.0</v>
      </c>
      <c r="C50" s="166">
        <v>50.4</v>
      </c>
      <c r="D50" s="166">
        <v>52.2</v>
      </c>
      <c r="E50" s="166">
        <v>53.8</v>
      </c>
      <c r="F50" s="167">
        <v>55.2</v>
      </c>
      <c r="G50" s="166">
        <v>56.6</v>
      </c>
      <c r="H50" s="166">
        <v>58.0</v>
      </c>
      <c r="I50" s="167">
        <v>59.3</v>
      </c>
      <c r="J50" s="166">
        <v>60.8</v>
      </c>
      <c r="K50" s="167">
        <v>62.2</v>
      </c>
      <c r="L50" s="166">
        <v>63.3</v>
      </c>
      <c r="M50" s="167">
        <v>64.4</v>
      </c>
      <c r="N50" s="166">
        <v>65.4</v>
      </c>
      <c r="O50" s="166">
        <v>66.4</v>
      </c>
      <c r="P50" s="167">
        <v>67.5</v>
      </c>
      <c r="Q50" s="166">
        <v>68.5</v>
      </c>
      <c r="R50" s="166">
        <v>69.4</v>
      </c>
      <c r="S50" s="167">
        <v>70.4</v>
      </c>
      <c r="T50" s="166">
        <v>71.4</v>
      </c>
      <c r="U50" s="166">
        <v>72.4</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167">
        <v>49.0</v>
      </c>
      <c r="C51" s="166">
        <v>51.5</v>
      </c>
      <c r="D51" s="166">
        <v>53.3</v>
      </c>
      <c r="E51" s="166">
        <v>54.9</v>
      </c>
      <c r="F51" s="167">
        <v>56.3</v>
      </c>
      <c r="G51" s="166">
        <v>57.8</v>
      </c>
      <c r="H51" s="166">
        <v>59.2</v>
      </c>
      <c r="I51" s="167">
        <v>60.6</v>
      </c>
      <c r="J51" s="166">
        <v>62.0</v>
      </c>
      <c r="K51" s="167">
        <v>63.5</v>
      </c>
      <c r="L51" s="166">
        <v>64.6</v>
      </c>
      <c r="M51" s="167">
        <v>65.7</v>
      </c>
      <c r="N51" s="166">
        <v>66.8</v>
      </c>
      <c r="O51" s="166">
        <v>67.8</v>
      </c>
      <c r="P51" s="167">
        <v>68.9</v>
      </c>
      <c r="Q51" s="166">
        <v>69.9</v>
      </c>
      <c r="R51" s="166">
        <v>70.9</v>
      </c>
      <c r="S51" s="167">
        <v>71.9</v>
      </c>
      <c r="T51" s="166">
        <v>72.9</v>
      </c>
      <c r="U51" s="166">
        <v>73.9</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167">
        <v>50.0</v>
      </c>
      <c r="C52" s="166">
        <v>52.5</v>
      </c>
      <c r="D52" s="166">
        <v>54.4</v>
      </c>
      <c r="E52" s="166">
        <v>56.0</v>
      </c>
      <c r="F52" s="167">
        <v>57.5</v>
      </c>
      <c r="G52" s="166">
        <v>58.9</v>
      </c>
      <c r="H52" s="166">
        <v>60.4</v>
      </c>
      <c r="I52" s="167">
        <v>61.8</v>
      </c>
      <c r="J52" s="166">
        <v>63.3</v>
      </c>
      <c r="K52" s="167">
        <v>64.8</v>
      </c>
      <c r="L52" s="166">
        <v>65.9</v>
      </c>
      <c r="M52" s="167">
        <v>67.0</v>
      </c>
      <c r="N52" s="166">
        <v>68.1</v>
      </c>
      <c r="O52" s="166">
        <v>69.2</v>
      </c>
      <c r="P52" s="167">
        <v>70.3</v>
      </c>
      <c r="Q52" s="166">
        <v>71.3</v>
      </c>
      <c r="R52" s="166">
        <v>72.3</v>
      </c>
      <c r="S52" s="167">
        <v>73.4</v>
      </c>
      <c r="T52" s="166">
        <v>74.4</v>
      </c>
      <c r="U52" s="166">
        <v>75.4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167">
        <v>51.0</v>
      </c>
      <c r="C53" s="166">
        <v>53.6</v>
      </c>
      <c r="D53" s="166">
        <v>55.5</v>
      </c>
      <c r="E53" s="166">
        <v>57.1</v>
      </c>
      <c r="F53" s="167">
        <v>58.6</v>
      </c>
      <c r="G53" s="166">
        <v>60.1</v>
      </c>
      <c r="H53" s="166">
        <v>61.6</v>
      </c>
      <c r="I53" s="167">
        <v>63.1</v>
      </c>
      <c r="J53" s="166">
        <v>64.6</v>
      </c>
      <c r="K53" s="167">
        <v>66.1</v>
      </c>
      <c r="L53" s="166">
        <v>67.3</v>
      </c>
      <c r="M53" s="167">
        <v>68.4</v>
      </c>
      <c r="N53" s="166">
        <v>69.5</v>
      </c>
      <c r="O53" s="166">
        <v>70.6</v>
      </c>
      <c r="P53" s="167">
        <v>71.7</v>
      </c>
      <c r="Q53" s="166">
        <v>72.7</v>
      </c>
      <c r="R53" s="166">
        <v>73.8</v>
      </c>
      <c r="S53" s="167">
        <v>74.8</v>
      </c>
      <c r="T53" s="166">
        <v>75.9</v>
      </c>
      <c r="U53" s="166">
        <v>76.9</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167">
        <v>52.0</v>
      </c>
      <c r="C54" s="166">
        <v>54.6</v>
      </c>
      <c r="D54" s="166">
        <v>56.5</v>
      </c>
      <c r="E54" s="166">
        <v>58.2</v>
      </c>
      <c r="F54" s="167">
        <v>59.8</v>
      </c>
      <c r="G54" s="166">
        <v>61.3</v>
      </c>
      <c r="H54" s="166">
        <v>62.8</v>
      </c>
      <c r="I54" s="167">
        <v>64.3</v>
      </c>
      <c r="J54" s="166">
        <v>65.8</v>
      </c>
      <c r="K54" s="167">
        <v>67.4</v>
      </c>
      <c r="L54" s="166">
        <v>68.6</v>
      </c>
      <c r="M54" s="167">
        <v>69.7</v>
      </c>
      <c r="N54" s="166">
        <v>70.9</v>
      </c>
      <c r="O54" s="166">
        <v>72.0</v>
      </c>
      <c r="P54" s="167">
        <v>73.1</v>
      </c>
      <c r="Q54" s="166">
        <v>74.2</v>
      </c>
      <c r="R54" s="166">
        <v>75.2</v>
      </c>
      <c r="S54" s="167">
        <v>76.3</v>
      </c>
      <c r="T54" s="166">
        <v>77.4</v>
      </c>
      <c r="U54" s="166">
        <v>78.4</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167">
        <v>53.0</v>
      </c>
      <c r="C55" s="166">
        <v>55.7</v>
      </c>
      <c r="D55" s="166">
        <v>57.6</v>
      </c>
      <c r="E55" s="166">
        <v>59.4</v>
      </c>
      <c r="F55" s="167">
        <v>60.9</v>
      </c>
      <c r="G55" s="166">
        <v>62.5</v>
      </c>
      <c r="H55" s="166">
        <v>64.0</v>
      </c>
      <c r="I55" s="167">
        <v>65.5</v>
      </c>
      <c r="J55" s="166">
        <v>67.1</v>
      </c>
      <c r="K55" s="167">
        <v>68.7</v>
      </c>
      <c r="L55" s="166">
        <v>69.9</v>
      </c>
      <c r="M55" s="167">
        <v>71.1</v>
      </c>
      <c r="N55" s="166">
        <v>72.2</v>
      </c>
      <c r="O55" s="166">
        <v>73.4</v>
      </c>
      <c r="P55" s="167">
        <v>74.5</v>
      </c>
      <c r="Q55" s="166">
        <v>75.6</v>
      </c>
      <c r="R55" s="166">
        <v>76.7</v>
      </c>
      <c r="S55" s="167">
        <v>77.8</v>
      </c>
      <c r="T55" s="166">
        <v>78.8</v>
      </c>
      <c r="U55" s="166">
        <v>79.9</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167">
        <v>54.0</v>
      </c>
      <c r="C56" s="166">
        <v>56.7</v>
      </c>
      <c r="D56" s="166">
        <v>58.7</v>
      </c>
      <c r="E56" s="166">
        <v>60.5</v>
      </c>
      <c r="F56" s="167">
        <v>62.1</v>
      </c>
      <c r="G56" s="166">
        <v>63.7</v>
      </c>
      <c r="H56" s="166">
        <v>65.2</v>
      </c>
      <c r="I56" s="167">
        <v>66.8</v>
      </c>
      <c r="J56" s="166">
        <v>68.4</v>
      </c>
      <c r="K56" s="167">
        <v>70.0</v>
      </c>
      <c r="L56" s="166">
        <v>71.2</v>
      </c>
      <c r="M56" s="167">
        <v>72.4</v>
      </c>
      <c r="N56" s="166">
        <v>73.6</v>
      </c>
      <c r="O56" s="166">
        <v>74.7</v>
      </c>
      <c r="P56" s="167">
        <v>75.9</v>
      </c>
      <c r="Q56" s="166">
        <v>77.0</v>
      </c>
      <c r="R56" s="166">
        <v>78.1</v>
      </c>
      <c r="S56" s="167">
        <v>79.2</v>
      </c>
      <c r="T56" s="166">
        <v>80.3</v>
      </c>
      <c r="U56" s="166">
        <v>81.4</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167">
        <v>55.0</v>
      </c>
      <c r="C57" s="166">
        <v>57.8</v>
      </c>
      <c r="D57" s="166">
        <v>59.8</v>
      </c>
      <c r="E57" s="166">
        <v>61.6</v>
      </c>
      <c r="F57" s="167">
        <v>63.2</v>
      </c>
      <c r="G57" s="166">
        <v>64.8</v>
      </c>
      <c r="H57" s="166">
        <v>66.4</v>
      </c>
      <c r="I57" s="167">
        <v>68.0</v>
      </c>
      <c r="J57" s="166">
        <v>69.6</v>
      </c>
      <c r="K57" s="167">
        <v>71.3</v>
      </c>
      <c r="L57" s="166">
        <v>72.5</v>
      </c>
      <c r="M57" s="167">
        <v>73.7</v>
      </c>
      <c r="N57" s="166">
        <v>74.9</v>
      </c>
      <c r="O57" s="166">
        <v>76.1</v>
      </c>
      <c r="P57" s="167">
        <v>77.3</v>
      </c>
      <c r="Q57" s="166">
        <v>78.4</v>
      </c>
      <c r="R57" s="166">
        <v>79.6</v>
      </c>
      <c r="S57" s="167">
        <v>80.7</v>
      </c>
      <c r="T57" s="166">
        <v>81.8</v>
      </c>
      <c r="U57" s="166">
        <v>82.9</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167">
        <v>56.0</v>
      </c>
      <c r="C58" s="166">
        <v>58.8</v>
      </c>
      <c r="D58" s="166">
        <v>60.9</v>
      </c>
      <c r="E58" s="166">
        <v>62.7</v>
      </c>
      <c r="F58" s="167">
        <v>64.4</v>
      </c>
      <c r="G58" s="166">
        <v>66.0</v>
      </c>
      <c r="H58" s="166">
        <v>67.6</v>
      </c>
      <c r="I58" s="167">
        <v>69.2</v>
      </c>
      <c r="J58" s="166">
        <v>70.9</v>
      </c>
      <c r="K58" s="167">
        <v>72.6</v>
      </c>
      <c r="L58" s="166">
        <v>73.8</v>
      </c>
      <c r="M58" s="167">
        <v>75.1</v>
      </c>
      <c r="N58" s="166">
        <v>76.3</v>
      </c>
      <c r="O58" s="166">
        <v>77.5</v>
      </c>
      <c r="P58" s="167">
        <v>78.7</v>
      </c>
      <c r="Q58" s="166">
        <v>79.9</v>
      </c>
      <c r="R58" s="166">
        <v>81.0</v>
      </c>
      <c r="S58" s="167">
        <v>82.2</v>
      </c>
      <c r="T58" s="166">
        <v>83.3</v>
      </c>
      <c r="U58" s="166">
        <v>84.4</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167">
        <v>57.0</v>
      </c>
      <c r="C59" s="166">
        <v>59.9</v>
      </c>
      <c r="D59" s="166">
        <v>62.0</v>
      </c>
      <c r="E59" s="166">
        <v>63.8</v>
      </c>
      <c r="F59" s="167">
        <v>65.5</v>
      </c>
      <c r="G59" s="166">
        <v>67.2</v>
      </c>
      <c r="H59" s="166">
        <v>68.8</v>
      </c>
      <c r="I59" s="167">
        <v>70.5</v>
      </c>
      <c r="J59" s="166">
        <v>72.2</v>
      </c>
      <c r="K59" s="167">
        <v>73.9</v>
      </c>
      <c r="L59" s="166">
        <v>75.2</v>
      </c>
      <c r="M59" s="167">
        <v>76.4</v>
      </c>
      <c r="N59" s="166">
        <v>77.7</v>
      </c>
      <c r="O59" s="166">
        <v>78.9</v>
      </c>
      <c r="P59" s="167">
        <v>80.1</v>
      </c>
      <c r="Q59" s="166">
        <v>81.3</v>
      </c>
      <c r="R59" s="166">
        <v>82.5</v>
      </c>
      <c r="S59" s="167">
        <v>83.6</v>
      </c>
      <c r="T59" s="166">
        <v>84.8</v>
      </c>
      <c r="U59" s="166">
        <v>85.9</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167">
        <v>58.0</v>
      </c>
      <c r="C60" s="166">
        <v>60.9</v>
      </c>
      <c r="D60" s="166">
        <v>63.1</v>
      </c>
      <c r="E60" s="166">
        <v>65.0</v>
      </c>
      <c r="F60" s="167">
        <v>66.7</v>
      </c>
      <c r="G60" s="166">
        <v>68.4</v>
      </c>
      <c r="H60" s="166">
        <v>70.0</v>
      </c>
      <c r="I60" s="167">
        <v>71.7</v>
      </c>
      <c r="J60" s="166">
        <v>73.4</v>
      </c>
      <c r="K60" s="167">
        <v>75.2</v>
      </c>
      <c r="L60" s="166">
        <v>76.5</v>
      </c>
      <c r="M60" s="167">
        <v>77.8</v>
      </c>
      <c r="N60" s="166">
        <v>79.0</v>
      </c>
      <c r="O60" s="166">
        <v>80.3</v>
      </c>
      <c r="P60" s="167">
        <v>81.5</v>
      </c>
      <c r="Q60" s="166">
        <v>82.7</v>
      </c>
      <c r="R60" s="166">
        <v>83.9</v>
      </c>
      <c r="S60" s="167">
        <v>85.1</v>
      </c>
      <c r="T60" s="166">
        <v>86.3</v>
      </c>
      <c r="U60" s="166">
        <v>87.4</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167">
        <v>59.0</v>
      </c>
      <c r="C61" s="166">
        <v>62.0</v>
      </c>
      <c r="D61" s="166">
        <v>64.2</v>
      </c>
      <c r="E61" s="166">
        <v>66.1</v>
      </c>
      <c r="F61" s="167">
        <v>67.8</v>
      </c>
      <c r="G61" s="166">
        <v>69.6</v>
      </c>
      <c r="H61" s="166">
        <v>71.2</v>
      </c>
      <c r="I61" s="167">
        <v>72.9</v>
      </c>
      <c r="J61" s="166">
        <v>74.7</v>
      </c>
      <c r="K61" s="167">
        <v>76.5</v>
      </c>
      <c r="L61" s="166">
        <v>77.8</v>
      </c>
      <c r="M61" s="167">
        <v>79.1</v>
      </c>
      <c r="N61" s="166">
        <v>80.4</v>
      </c>
      <c r="O61" s="166">
        <v>81.7</v>
      </c>
      <c r="P61" s="167">
        <v>82.9</v>
      </c>
      <c r="Q61" s="166">
        <v>84.1</v>
      </c>
      <c r="R61" s="166">
        <v>85.4</v>
      </c>
      <c r="S61" s="167">
        <v>86.6</v>
      </c>
      <c r="T61" s="166">
        <v>87.8</v>
      </c>
      <c r="U61" s="166">
        <v>89.0</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167">
        <v>60.0</v>
      </c>
      <c r="C62" s="166">
        <v>63.0</v>
      </c>
      <c r="D62" s="166">
        <v>65.2</v>
      </c>
      <c r="E62" s="166">
        <v>67.2</v>
      </c>
      <c r="F62" s="167">
        <v>69.0</v>
      </c>
      <c r="G62" s="166">
        <v>70.7</v>
      </c>
      <c r="H62" s="166">
        <v>72.5</v>
      </c>
      <c r="I62" s="167">
        <v>74.2</v>
      </c>
      <c r="J62" s="166">
        <v>76.0</v>
      </c>
      <c r="K62" s="167">
        <v>77.8</v>
      </c>
      <c r="L62" s="166">
        <v>79.1</v>
      </c>
      <c r="M62" s="167">
        <v>80.5</v>
      </c>
      <c r="N62" s="166">
        <v>81.8</v>
      </c>
      <c r="O62" s="166">
        <v>83.0</v>
      </c>
      <c r="P62" s="167">
        <v>84.3</v>
      </c>
      <c r="Q62" s="166">
        <v>85.6</v>
      </c>
      <c r="R62" s="166">
        <v>86.8</v>
      </c>
      <c r="S62" s="167">
        <v>88.0</v>
      </c>
      <c r="T62" s="166">
        <v>89.3</v>
      </c>
      <c r="U62" s="166">
        <v>90.5</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167">
        <v>61.0</v>
      </c>
      <c r="C63" s="166">
        <v>64.1</v>
      </c>
      <c r="D63" s="166">
        <v>66.3</v>
      </c>
      <c r="E63" s="166">
        <v>68.3</v>
      </c>
      <c r="F63" s="167">
        <v>70.1</v>
      </c>
      <c r="G63" s="166">
        <v>71.9</v>
      </c>
      <c r="H63" s="166">
        <v>73.7</v>
      </c>
      <c r="I63" s="167">
        <v>75.4</v>
      </c>
      <c r="J63" s="166">
        <v>77.2</v>
      </c>
      <c r="K63" s="167">
        <v>79.1</v>
      </c>
      <c r="L63" s="166">
        <v>80.4</v>
      </c>
      <c r="M63" s="167">
        <v>81.8</v>
      </c>
      <c r="N63" s="166">
        <v>83.1</v>
      </c>
      <c r="O63" s="166">
        <v>84.4</v>
      </c>
      <c r="P63" s="167">
        <v>85.7</v>
      </c>
      <c r="Q63" s="166">
        <v>87.0</v>
      </c>
      <c r="R63" s="166">
        <v>88.3</v>
      </c>
      <c r="S63" s="167">
        <v>89.5</v>
      </c>
      <c r="T63" s="166">
        <v>90.7</v>
      </c>
      <c r="U63" s="166">
        <v>92.0</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167">
        <v>62.0</v>
      </c>
      <c r="C64" s="166">
        <v>65.1</v>
      </c>
      <c r="D64" s="166">
        <v>67.4</v>
      </c>
      <c r="E64" s="166">
        <v>69.4</v>
      </c>
      <c r="F64" s="167">
        <v>71.3</v>
      </c>
      <c r="G64" s="166">
        <v>73.1</v>
      </c>
      <c r="H64" s="166">
        <v>74.9</v>
      </c>
      <c r="I64" s="167">
        <v>76.7</v>
      </c>
      <c r="J64" s="166">
        <v>78.5</v>
      </c>
      <c r="K64" s="167">
        <v>80.3</v>
      </c>
      <c r="L64" s="166">
        <v>81.8</v>
      </c>
      <c r="M64" s="167">
        <v>83.1</v>
      </c>
      <c r="N64" s="166">
        <v>84.5</v>
      </c>
      <c r="O64" s="166">
        <v>85.8</v>
      </c>
      <c r="P64" s="167">
        <v>87.1</v>
      </c>
      <c r="Q64" s="166">
        <v>88.4</v>
      </c>
      <c r="R64" s="166">
        <v>89.7</v>
      </c>
      <c r="S64" s="167">
        <v>91.0</v>
      </c>
      <c r="T64" s="166">
        <v>92.2</v>
      </c>
      <c r="U64" s="166">
        <v>93.5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167">
        <v>63.0</v>
      </c>
      <c r="C65" s="166">
        <v>66.2</v>
      </c>
      <c r="D65" s="166">
        <v>68.5</v>
      </c>
      <c r="E65" s="166">
        <v>70.6</v>
      </c>
      <c r="F65" s="167">
        <v>72.4</v>
      </c>
      <c r="G65" s="166">
        <v>74.3</v>
      </c>
      <c r="H65" s="166">
        <v>76.1</v>
      </c>
      <c r="I65" s="167">
        <v>77.9</v>
      </c>
      <c r="J65" s="166">
        <v>79.7</v>
      </c>
      <c r="K65" s="167">
        <v>81.6</v>
      </c>
      <c r="L65" s="166">
        <v>83.1</v>
      </c>
      <c r="M65" s="167">
        <v>84.5</v>
      </c>
      <c r="N65" s="166">
        <v>85.8</v>
      </c>
      <c r="O65" s="166">
        <v>87.2</v>
      </c>
      <c r="P65" s="167">
        <v>88.5</v>
      </c>
      <c r="Q65" s="166">
        <v>89.8</v>
      </c>
      <c r="R65" s="166">
        <v>91.1</v>
      </c>
      <c r="S65" s="167">
        <v>92.4</v>
      </c>
      <c r="T65" s="166">
        <v>93.7</v>
      </c>
      <c r="U65" s="166">
        <v>95.0</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167">
        <v>64.0</v>
      </c>
      <c r="C66" s="166">
        <v>67.2</v>
      </c>
      <c r="D66" s="166">
        <v>69.6</v>
      </c>
      <c r="E66" s="166">
        <v>71.7</v>
      </c>
      <c r="F66" s="167">
        <v>73.6</v>
      </c>
      <c r="G66" s="166">
        <v>75.4</v>
      </c>
      <c r="H66" s="166">
        <v>77.3</v>
      </c>
      <c r="I66" s="167">
        <v>79.1</v>
      </c>
      <c r="J66" s="166">
        <v>81.0</v>
      </c>
      <c r="K66" s="167">
        <v>82.9</v>
      </c>
      <c r="L66" s="166">
        <v>84.4</v>
      </c>
      <c r="M66" s="167">
        <v>85.8</v>
      </c>
      <c r="N66" s="166">
        <v>87.2</v>
      </c>
      <c r="O66" s="166">
        <v>88.6</v>
      </c>
      <c r="P66" s="167">
        <v>89.9</v>
      </c>
      <c r="Q66" s="166">
        <v>91.3</v>
      </c>
      <c r="R66" s="166">
        <v>92.6</v>
      </c>
      <c r="S66" s="167">
        <v>93.9</v>
      </c>
      <c r="T66" s="166">
        <v>95.2</v>
      </c>
      <c r="U66" s="166">
        <v>96.5</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167">
        <v>65.0</v>
      </c>
      <c r="C67" s="166">
        <v>68.3</v>
      </c>
      <c r="D67" s="166">
        <v>70.7</v>
      </c>
      <c r="E67" s="166">
        <v>72.8</v>
      </c>
      <c r="F67" s="167">
        <v>74.7</v>
      </c>
      <c r="G67" s="166">
        <v>76.6</v>
      </c>
      <c r="H67" s="166">
        <v>78.5</v>
      </c>
      <c r="I67" s="167">
        <v>80.4</v>
      </c>
      <c r="J67" s="166">
        <v>82.3</v>
      </c>
      <c r="K67" s="167">
        <v>84.2</v>
      </c>
      <c r="L67" s="166">
        <v>85.7</v>
      </c>
      <c r="M67" s="167">
        <v>87.2</v>
      </c>
      <c r="N67" s="166">
        <v>88.6</v>
      </c>
      <c r="O67" s="166">
        <v>90.0</v>
      </c>
      <c r="P67" s="167">
        <v>91.3</v>
      </c>
      <c r="Q67" s="166">
        <v>92.7</v>
      </c>
      <c r="R67" s="166">
        <v>94.0</v>
      </c>
      <c r="S67" s="167">
        <v>95.4</v>
      </c>
      <c r="T67" s="166">
        <v>96.7</v>
      </c>
      <c r="U67" s="166">
        <v>98.0</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167">
        <v>66.0</v>
      </c>
      <c r="C68" s="166">
        <v>69.3</v>
      </c>
      <c r="D68" s="166">
        <v>71.8</v>
      </c>
      <c r="E68" s="166">
        <v>73.9</v>
      </c>
      <c r="F68" s="167">
        <v>75.9</v>
      </c>
      <c r="G68" s="166">
        <v>77.8</v>
      </c>
      <c r="H68" s="166">
        <v>79.7</v>
      </c>
      <c r="I68" s="167">
        <v>81.6</v>
      </c>
      <c r="J68" s="166">
        <v>83.5</v>
      </c>
      <c r="K68" s="167">
        <v>85.5</v>
      </c>
      <c r="L68" s="166">
        <v>87.0</v>
      </c>
      <c r="M68" s="167">
        <v>88.5</v>
      </c>
      <c r="N68" s="166">
        <v>89.9</v>
      </c>
      <c r="O68" s="166">
        <v>91.4</v>
      </c>
      <c r="P68" s="167">
        <v>92.7</v>
      </c>
      <c r="Q68" s="166">
        <v>94.1</v>
      </c>
      <c r="R68" s="166">
        <v>95.5</v>
      </c>
      <c r="S68" s="167">
        <v>96.8</v>
      </c>
      <c r="T68" s="166">
        <v>98.2</v>
      </c>
      <c r="U68" s="166">
        <v>99.5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167">
        <v>67.0</v>
      </c>
      <c r="C69" s="166">
        <v>70.4</v>
      </c>
      <c r="D69" s="166">
        <v>72.9</v>
      </c>
      <c r="E69" s="166">
        <v>75.0</v>
      </c>
      <c r="F69" s="167">
        <v>77.0</v>
      </c>
      <c r="G69" s="166">
        <v>79.0</v>
      </c>
      <c r="H69" s="166">
        <v>80.9</v>
      </c>
      <c r="I69" s="167">
        <v>82.8</v>
      </c>
      <c r="J69" s="166">
        <v>84.8</v>
      </c>
      <c r="K69" s="167">
        <v>86.8</v>
      </c>
      <c r="L69" s="166">
        <v>88.3</v>
      </c>
      <c r="M69" s="167">
        <v>89.8</v>
      </c>
      <c r="N69" s="166">
        <v>91.3</v>
      </c>
      <c r="O69" s="166">
        <v>92.7</v>
      </c>
      <c r="P69" s="167">
        <v>94.2</v>
      </c>
      <c r="Q69" s="166">
        <v>95.6</v>
      </c>
      <c r="R69" s="166">
        <v>96.9</v>
      </c>
      <c r="S69" s="167">
        <v>98.3</v>
      </c>
      <c r="T69" s="166">
        <v>99.7</v>
      </c>
      <c r="U69" s="166">
        <v>101.0</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167">
        <v>68.0</v>
      </c>
      <c r="C70" s="166">
        <v>71.4</v>
      </c>
      <c r="D70" s="166">
        <v>73.9</v>
      </c>
      <c r="E70" s="166">
        <v>76.1</v>
      </c>
      <c r="F70" s="167">
        <v>78.2</v>
      </c>
      <c r="G70" s="166">
        <v>80.2</v>
      </c>
      <c r="H70" s="166">
        <v>82.1</v>
      </c>
      <c r="I70" s="167">
        <v>84.1</v>
      </c>
      <c r="J70" s="166">
        <v>86.1</v>
      </c>
      <c r="K70" s="167">
        <v>88.1</v>
      </c>
      <c r="L70" s="166">
        <v>89.7</v>
      </c>
      <c r="M70" s="167">
        <v>91.2</v>
      </c>
      <c r="N70" s="166">
        <v>92.7</v>
      </c>
      <c r="O70" s="166">
        <v>94.1</v>
      </c>
      <c r="P70" s="167">
        <v>95.6</v>
      </c>
      <c r="Q70" s="166">
        <v>97.0</v>
      </c>
      <c r="R70" s="166">
        <v>98.4</v>
      </c>
      <c r="S70" s="167">
        <v>99.8</v>
      </c>
      <c r="T70" s="166">
        <v>101.2</v>
      </c>
      <c r="U70" s="166">
        <v>102.5</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167">
        <v>69.0</v>
      </c>
      <c r="C71" s="166">
        <v>72.5</v>
      </c>
      <c r="D71" s="166">
        <v>75.0</v>
      </c>
      <c r="E71" s="166">
        <v>77.3</v>
      </c>
      <c r="F71" s="167">
        <v>79.3</v>
      </c>
      <c r="G71" s="166">
        <v>81.3</v>
      </c>
      <c r="H71" s="166">
        <v>83.3</v>
      </c>
      <c r="I71" s="167">
        <v>85.3</v>
      </c>
      <c r="J71" s="166">
        <v>87.3</v>
      </c>
      <c r="K71" s="167">
        <v>89.4</v>
      </c>
      <c r="L71" s="166">
        <v>91.0</v>
      </c>
      <c r="M71" s="167">
        <v>92.5</v>
      </c>
      <c r="N71" s="166">
        <v>94.0</v>
      </c>
      <c r="O71" s="166">
        <v>95.5</v>
      </c>
      <c r="P71" s="167">
        <v>97.0</v>
      </c>
      <c r="Q71" s="166">
        <v>98.4</v>
      </c>
      <c r="R71" s="166">
        <v>99.8</v>
      </c>
      <c r="S71" s="167">
        <v>101.2</v>
      </c>
      <c r="T71" s="166">
        <v>102.6</v>
      </c>
      <c r="U71" s="166">
        <v>104.0</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167">
        <v>70.0</v>
      </c>
      <c r="C72" s="166">
        <v>73.5</v>
      </c>
      <c r="D72" s="166">
        <v>76.1</v>
      </c>
      <c r="E72" s="166">
        <v>78.4</v>
      </c>
      <c r="F72" s="167">
        <v>80.5</v>
      </c>
      <c r="G72" s="166">
        <v>82.5</v>
      </c>
      <c r="H72" s="166">
        <v>84.5</v>
      </c>
      <c r="I72" s="167">
        <v>86.5</v>
      </c>
      <c r="J72" s="166">
        <v>88.6</v>
      </c>
      <c r="K72" s="167">
        <v>90.7</v>
      </c>
      <c r="L72" s="166">
        <v>92.3</v>
      </c>
      <c r="M72" s="167">
        <v>93.9</v>
      </c>
      <c r="N72" s="166">
        <v>95.4</v>
      </c>
      <c r="O72" s="166">
        <v>96.9</v>
      </c>
      <c r="P72" s="167">
        <v>98.4</v>
      </c>
      <c r="Q72" s="166">
        <v>99.8</v>
      </c>
      <c r="R72" s="166">
        <v>101.3</v>
      </c>
      <c r="S72" s="167">
        <v>102.7</v>
      </c>
      <c r="T72" s="166">
        <v>104.1</v>
      </c>
      <c r="U72" s="166">
        <v>105.5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167">
        <v>71.0</v>
      </c>
      <c r="C73" s="166">
        <v>74.6</v>
      </c>
      <c r="D73" s="166">
        <v>77.2</v>
      </c>
      <c r="E73" s="166">
        <v>79.5</v>
      </c>
      <c r="F73" s="167">
        <v>81.6</v>
      </c>
      <c r="G73" s="166">
        <v>83.7</v>
      </c>
      <c r="H73" s="166">
        <v>85.7</v>
      </c>
      <c r="I73" s="167">
        <v>87.8</v>
      </c>
      <c r="J73" s="166">
        <v>89.9</v>
      </c>
      <c r="K73" s="167">
        <v>92.0</v>
      </c>
      <c r="L73" s="166">
        <v>93.6</v>
      </c>
      <c r="M73" s="167">
        <v>95.2</v>
      </c>
      <c r="N73" s="166">
        <v>96.7</v>
      </c>
      <c r="O73" s="166">
        <v>98.3</v>
      </c>
      <c r="P73" s="167">
        <v>99.8</v>
      </c>
      <c r="Q73" s="166">
        <v>101.3</v>
      </c>
      <c r="R73" s="166">
        <v>102.7</v>
      </c>
      <c r="S73" s="167">
        <v>104.2</v>
      </c>
      <c r="T73" s="166">
        <v>105.6</v>
      </c>
      <c r="U73" s="166">
        <v>107.0</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167">
        <v>72.0</v>
      </c>
      <c r="C74" s="166">
        <v>75.6</v>
      </c>
      <c r="D74" s="166">
        <v>78.3</v>
      </c>
      <c r="E74" s="166">
        <v>80.6</v>
      </c>
      <c r="F74" s="167">
        <v>82.8</v>
      </c>
      <c r="G74" s="166">
        <v>84.9</v>
      </c>
      <c r="H74" s="166">
        <v>86.9</v>
      </c>
      <c r="I74" s="167">
        <v>89.0</v>
      </c>
      <c r="J74" s="166">
        <v>91.1</v>
      </c>
      <c r="K74" s="167">
        <v>93.3</v>
      </c>
      <c r="L74" s="166">
        <v>94.9</v>
      </c>
      <c r="M74" s="167">
        <v>96.5</v>
      </c>
      <c r="N74" s="166">
        <v>98.1</v>
      </c>
      <c r="O74" s="166">
        <v>99.7</v>
      </c>
      <c r="P74" s="167">
        <v>101.2</v>
      </c>
      <c r="Q74" s="166">
        <v>102.7</v>
      </c>
      <c r="R74" s="166">
        <v>104.2</v>
      </c>
      <c r="S74" s="167">
        <v>105.6</v>
      </c>
      <c r="T74" s="166">
        <v>107.1</v>
      </c>
      <c r="U74" s="166">
        <v>108.6</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167">
        <v>73.0</v>
      </c>
      <c r="C75" s="166">
        <v>76.7</v>
      </c>
      <c r="D75" s="166">
        <v>79.4</v>
      </c>
      <c r="E75" s="166">
        <v>81.7</v>
      </c>
      <c r="F75" s="167">
        <v>83.9</v>
      </c>
      <c r="G75" s="166">
        <v>86.1</v>
      </c>
      <c r="H75" s="166">
        <v>88.1</v>
      </c>
      <c r="I75" s="167">
        <v>90.3</v>
      </c>
      <c r="J75" s="166">
        <v>92.4</v>
      </c>
      <c r="K75" s="167">
        <v>94.6</v>
      </c>
      <c r="L75" s="166">
        <v>96.3</v>
      </c>
      <c r="M75" s="167">
        <v>97.9</v>
      </c>
      <c r="N75" s="166">
        <v>99.5</v>
      </c>
      <c r="O75" s="166">
        <v>101.0</v>
      </c>
      <c r="P75" s="167">
        <v>102.6</v>
      </c>
      <c r="Q75" s="166">
        <v>104.1</v>
      </c>
      <c r="R75" s="166">
        <v>105.6</v>
      </c>
      <c r="S75" s="167">
        <v>107.1</v>
      </c>
      <c r="T75" s="166">
        <v>108.6</v>
      </c>
      <c r="U75" s="166">
        <v>110.1</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167">
        <v>74.0</v>
      </c>
      <c r="C76" s="166">
        <v>77.7</v>
      </c>
      <c r="D76" s="166">
        <v>80.5</v>
      </c>
      <c r="E76" s="166">
        <v>82.9</v>
      </c>
      <c r="F76" s="167">
        <v>85.1</v>
      </c>
      <c r="G76" s="166">
        <v>87.2</v>
      </c>
      <c r="H76" s="166">
        <v>89.4</v>
      </c>
      <c r="I76" s="167">
        <v>91.5</v>
      </c>
      <c r="J76" s="166">
        <v>93.7</v>
      </c>
      <c r="K76" s="167">
        <v>95.9</v>
      </c>
      <c r="L76" s="166">
        <v>97.6</v>
      </c>
      <c r="M76" s="167">
        <v>99.2</v>
      </c>
      <c r="N76" s="166">
        <v>100.8</v>
      </c>
      <c r="O76" s="166">
        <v>102.4</v>
      </c>
      <c r="P76" s="167">
        <v>104.0</v>
      </c>
      <c r="Q76" s="166">
        <v>105.5</v>
      </c>
      <c r="R76" s="166">
        <v>107.1</v>
      </c>
      <c r="S76" s="167">
        <v>108.6</v>
      </c>
      <c r="T76" s="166">
        <v>110.1</v>
      </c>
      <c r="U76" s="166">
        <v>111.6</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167">
        <v>75.0</v>
      </c>
      <c r="C77" s="166">
        <v>78.8</v>
      </c>
      <c r="D77" s="166">
        <v>81.6</v>
      </c>
      <c r="E77" s="166">
        <v>84.0</v>
      </c>
      <c r="F77" s="167">
        <v>86.2</v>
      </c>
      <c r="G77" s="166">
        <v>88.4</v>
      </c>
      <c r="H77" s="166">
        <v>90.6</v>
      </c>
      <c r="I77" s="167">
        <v>92.7</v>
      </c>
      <c r="J77" s="166">
        <v>94.9</v>
      </c>
      <c r="K77" s="167">
        <v>97.2</v>
      </c>
      <c r="L77" s="166">
        <v>98.9</v>
      </c>
      <c r="M77" s="167">
        <v>100.6</v>
      </c>
      <c r="N77" s="166">
        <v>102.2</v>
      </c>
      <c r="O77" s="166">
        <v>103.8</v>
      </c>
      <c r="P77" s="167">
        <v>105.4</v>
      </c>
      <c r="Q77" s="166">
        <v>107.0</v>
      </c>
      <c r="R77" s="166">
        <v>108.5</v>
      </c>
      <c r="S77" s="167">
        <v>110.0</v>
      </c>
      <c r="T77" s="166">
        <v>111.6</v>
      </c>
      <c r="U77" s="166">
        <v>113.1</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167">
        <v>76.0</v>
      </c>
      <c r="C78" s="166">
        <v>79.8</v>
      </c>
      <c r="D78" s="166">
        <v>82.6</v>
      </c>
      <c r="E78" s="166">
        <v>85.1</v>
      </c>
      <c r="F78" s="167">
        <v>87.4</v>
      </c>
      <c r="G78" s="166">
        <v>89.6</v>
      </c>
      <c r="H78" s="166">
        <v>91.8</v>
      </c>
      <c r="I78" s="167">
        <v>94.0</v>
      </c>
      <c r="J78" s="166">
        <v>96.2</v>
      </c>
      <c r="K78" s="167">
        <v>98.5</v>
      </c>
      <c r="L78" s="166">
        <v>100.2</v>
      </c>
      <c r="M78" s="167">
        <v>101.9</v>
      </c>
      <c r="N78" s="166">
        <v>103.6</v>
      </c>
      <c r="O78" s="166">
        <v>105.2</v>
      </c>
      <c r="P78" s="167">
        <v>106.8</v>
      </c>
      <c r="Q78" s="166">
        <v>108.4</v>
      </c>
      <c r="R78" s="166">
        <v>110.0</v>
      </c>
      <c r="S78" s="167">
        <v>111.5</v>
      </c>
      <c r="T78" s="166">
        <v>113.1</v>
      </c>
      <c r="U78" s="166">
        <v>114.6</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167">
        <v>77.0</v>
      </c>
      <c r="C79" s="166">
        <v>80.9</v>
      </c>
      <c r="D79" s="166">
        <v>83.7</v>
      </c>
      <c r="E79" s="166">
        <v>86.2</v>
      </c>
      <c r="F79" s="167">
        <v>88.5</v>
      </c>
      <c r="G79" s="166">
        <v>90.8</v>
      </c>
      <c r="H79" s="166">
        <v>93.0</v>
      </c>
      <c r="I79" s="167">
        <v>95.2</v>
      </c>
      <c r="J79" s="166">
        <v>97.5</v>
      </c>
      <c r="K79" s="167">
        <v>99.8</v>
      </c>
      <c r="L79" s="166">
        <v>101.5</v>
      </c>
      <c r="M79" s="167">
        <v>103.2</v>
      </c>
      <c r="N79" s="166">
        <v>104.9</v>
      </c>
      <c r="O79" s="166">
        <v>106.6</v>
      </c>
      <c r="P79" s="167">
        <v>108.2</v>
      </c>
      <c r="Q79" s="166">
        <v>109.8</v>
      </c>
      <c r="R79" s="166">
        <v>111.4</v>
      </c>
      <c r="S79" s="167">
        <v>113.0</v>
      </c>
      <c r="T79" s="166">
        <v>114.5</v>
      </c>
      <c r="U79" s="166">
        <v>116.1</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167">
        <v>78.0</v>
      </c>
      <c r="C80" s="166">
        <v>81.9</v>
      </c>
      <c r="D80" s="166">
        <v>84.8</v>
      </c>
      <c r="E80" s="166">
        <v>87.3</v>
      </c>
      <c r="F80" s="167">
        <v>89.7</v>
      </c>
      <c r="G80" s="166">
        <v>91.9</v>
      </c>
      <c r="H80" s="166">
        <v>94.2</v>
      </c>
      <c r="I80" s="167">
        <v>96.4</v>
      </c>
      <c r="J80" s="166">
        <v>98.7</v>
      </c>
      <c r="K80" s="167">
        <v>101.1</v>
      </c>
      <c r="L80" s="166">
        <v>102.9</v>
      </c>
      <c r="M80" s="167">
        <v>104.6</v>
      </c>
      <c r="N80" s="166">
        <v>106.3</v>
      </c>
      <c r="O80" s="166">
        <v>108.0</v>
      </c>
      <c r="P80" s="167">
        <v>109.6</v>
      </c>
      <c r="Q80" s="166">
        <v>111.2</v>
      </c>
      <c r="R80" s="166">
        <v>112.9</v>
      </c>
      <c r="S80" s="167">
        <v>114.4</v>
      </c>
      <c r="T80" s="166">
        <v>116.0</v>
      </c>
      <c r="U80" s="166">
        <v>117.6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167">
        <v>79.0</v>
      </c>
      <c r="C81" s="166">
        <v>83.0</v>
      </c>
      <c r="D81" s="166">
        <v>85.9</v>
      </c>
      <c r="E81" s="166">
        <v>88.5</v>
      </c>
      <c r="F81" s="167">
        <v>90.8</v>
      </c>
      <c r="G81" s="166">
        <v>93.1</v>
      </c>
      <c r="H81" s="166">
        <v>95.4</v>
      </c>
      <c r="I81" s="167">
        <v>97.7</v>
      </c>
      <c r="J81" s="166">
        <v>100.0</v>
      </c>
      <c r="K81" s="167">
        <v>102.4</v>
      </c>
      <c r="L81" s="166">
        <v>104.2</v>
      </c>
      <c r="M81" s="167">
        <v>105.9</v>
      </c>
      <c r="N81" s="166">
        <v>107.6</v>
      </c>
      <c r="O81" s="166">
        <v>109.3</v>
      </c>
      <c r="P81" s="167">
        <v>111.0</v>
      </c>
      <c r="Q81" s="166">
        <v>112.7</v>
      </c>
      <c r="R81" s="166">
        <v>114.3</v>
      </c>
      <c r="S81" s="167">
        <v>115.9</v>
      </c>
      <c r="T81" s="166">
        <v>117.5</v>
      </c>
      <c r="U81" s="166">
        <v>119.1</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167">
        <v>80.0</v>
      </c>
      <c r="C82" s="166">
        <v>84.0</v>
      </c>
      <c r="D82" s="166">
        <v>87.0</v>
      </c>
      <c r="E82" s="166">
        <v>89.6</v>
      </c>
      <c r="F82" s="167">
        <v>92.0</v>
      </c>
      <c r="G82" s="166">
        <v>94.3</v>
      </c>
      <c r="H82" s="166">
        <v>96.6</v>
      </c>
      <c r="I82" s="167">
        <v>98.9</v>
      </c>
      <c r="J82" s="166">
        <v>101.3</v>
      </c>
      <c r="K82" s="167">
        <v>103.7</v>
      </c>
      <c r="L82" s="166">
        <v>105.5</v>
      </c>
      <c r="M82" s="167">
        <v>107.3</v>
      </c>
      <c r="N82" s="166">
        <v>109.0</v>
      </c>
      <c r="O82" s="166">
        <v>110.7</v>
      </c>
      <c r="P82" s="167">
        <v>112.4</v>
      </c>
      <c r="Q82" s="166">
        <v>114.1</v>
      </c>
      <c r="R82" s="166">
        <v>115.7</v>
      </c>
      <c r="S82" s="167">
        <v>117.4</v>
      </c>
      <c r="T82" s="166">
        <v>119.0</v>
      </c>
      <c r="U82" s="166">
        <v>120.6</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conditionalFormatting sqref="B3:U42">
    <cfRule type="cellIs" dxfId="1" priority="1" operator="between">
      <formula>'Est 1RM'!$A$2*0.75</formula>
      <formula>'Est 1RM'!$A$2*0.8</formula>
    </cfRule>
  </conditionalFormatting>
  <conditionalFormatting sqref="B3:U42">
    <cfRule type="cellIs" dxfId="2" priority="2" operator="between">
      <formula>'Est 1RM'!$A$2*0.5</formula>
      <formula>'Est 1RM'!$A$2*0.55</formula>
    </cfRule>
  </conditionalFormatting>
  <conditionalFormatting sqref="B3:U42">
    <cfRule type="cellIs" dxfId="3" priority="3" operator="between">
      <formula>'Est 1RM'!$A$2*0.2</formula>
      <formula>'Est 1RM'!$A$2*0.25</formula>
    </cfRule>
  </conditionalFormatting>
  <conditionalFormatting sqref="B43:U82 W3:AP43">
    <cfRule type="cellIs" dxfId="4" priority="4" operator="between">
      <formula>'Est 1RM'!$A$2</formula>
      <formula>'Est 1RM'!$A$2*1.05</formula>
    </cfRule>
  </conditionalFormatting>
  <conditionalFormatting sqref="B43:U82 W3:AP43">
    <cfRule type="cellIs" dxfId="5" priority="5" operator="between">
      <formula>'Est 1RM'!$A$2*1.3</formula>
      <formula>'Est 1RM'!$A$2*1.25</formula>
    </cfRule>
  </conditionalFormatting>
  <conditionalFormatting sqref="B43:U82 W3:AP43">
    <cfRule type="cellIs" dxfId="1" priority="6" operator="between">
      <formula>'Est 1RM'!$A$2*0.75</formula>
      <formula>'Est 1RM'!$A$2*0.8</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5.13"/>
    <col customWidth="1" min="3" max="19" width="6.13"/>
    <col customWidth="1" min="20" max="20" width="7.25"/>
    <col customWidth="1" min="21" max="42" width="6.13"/>
  </cols>
  <sheetData>
    <row r="1" ht="12.75" customHeight="1">
      <c r="A1" s="2"/>
      <c r="B1" s="170"/>
      <c r="C1" s="2"/>
      <c r="D1" s="2"/>
      <c r="E1" s="2"/>
      <c r="F1" s="165"/>
      <c r="G1" s="2"/>
      <c r="H1" s="2"/>
      <c r="I1" s="165"/>
      <c r="J1" s="2"/>
      <c r="K1" s="165"/>
      <c r="L1" s="2"/>
      <c r="M1" s="165"/>
      <c r="N1" s="2"/>
      <c r="O1" s="2"/>
      <c r="P1" s="165"/>
      <c r="Q1" s="2"/>
      <c r="R1" s="2"/>
      <c r="S1" s="165"/>
      <c r="T1" s="2"/>
      <c r="U1" s="2"/>
      <c r="V1" s="2"/>
      <c r="W1" s="2"/>
      <c r="X1" s="2"/>
      <c r="Y1" s="2"/>
      <c r="Z1" s="2"/>
      <c r="AA1" s="2"/>
      <c r="AB1" s="2"/>
      <c r="AC1" s="2"/>
      <c r="AD1" s="2"/>
      <c r="AE1" s="2"/>
      <c r="AF1" s="2"/>
      <c r="AG1" s="2"/>
      <c r="AH1" s="2"/>
      <c r="AI1" s="2"/>
      <c r="AJ1" s="2"/>
      <c r="AK1" s="2"/>
      <c r="AL1" s="2"/>
      <c r="AM1" s="2"/>
      <c r="AN1" s="2"/>
      <c r="AO1" s="2"/>
      <c r="AP1" s="2"/>
    </row>
    <row r="2" ht="14.25" customHeight="1">
      <c r="A2" s="165">
        <v>64.0</v>
      </c>
      <c r="B2" s="171"/>
      <c r="C2" s="166">
        <v>2.0</v>
      </c>
      <c r="D2" s="166">
        <v>3.0</v>
      </c>
      <c r="E2" s="166">
        <v>4.0</v>
      </c>
      <c r="F2" s="167">
        <v>5.0</v>
      </c>
      <c r="G2" s="166">
        <v>6.0</v>
      </c>
      <c r="H2" s="166">
        <v>7.0</v>
      </c>
      <c r="I2" s="167">
        <v>8.0</v>
      </c>
      <c r="J2" s="166">
        <v>9.0</v>
      </c>
      <c r="K2" s="167">
        <v>10.0</v>
      </c>
      <c r="L2" s="166">
        <v>11.0</v>
      </c>
      <c r="M2" s="167">
        <v>12.0</v>
      </c>
      <c r="N2" s="166">
        <v>13.0</v>
      </c>
      <c r="O2" s="166">
        <v>14.0</v>
      </c>
      <c r="P2" s="167">
        <v>15.0</v>
      </c>
      <c r="Q2" s="166">
        <v>16.0</v>
      </c>
      <c r="R2" s="166">
        <v>17.0</v>
      </c>
      <c r="S2" s="167">
        <v>18.0</v>
      </c>
      <c r="T2" s="166">
        <v>19.0</v>
      </c>
      <c r="U2" s="166">
        <v>20.0</v>
      </c>
      <c r="V2" s="2"/>
      <c r="W2" s="166"/>
      <c r="X2" s="166">
        <v>2.0</v>
      </c>
      <c r="Y2" s="166">
        <v>3.0</v>
      </c>
      <c r="Z2" s="166">
        <v>4.0</v>
      </c>
      <c r="AA2" s="166">
        <v>5.0</v>
      </c>
      <c r="AB2" s="166">
        <v>6.0</v>
      </c>
      <c r="AC2" s="166">
        <v>7.0</v>
      </c>
      <c r="AD2" s="166">
        <v>8.0</v>
      </c>
      <c r="AE2" s="166">
        <v>9.0</v>
      </c>
      <c r="AF2" s="166">
        <v>10.0</v>
      </c>
      <c r="AG2" s="166">
        <v>11.0</v>
      </c>
      <c r="AH2" s="166">
        <v>12.0</v>
      </c>
      <c r="AI2" s="166">
        <v>13.0</v>
      </c>
      <c r="AJ2" s="166">
        <v>14.0</v>
      </c>
      <c r="AK2" s="166">
        <v>15.0</v>
      </c>
      <c r="AL2" s="166">
        <v>16.0</v>
      </c>
      <c r="AM2" s="166">
        <v>17.0</v>
      </c>
      <c r="AN2" s="166">
        <v>18.0</v>
      </c>
      <c r="AO2" s="166">
        <v>19.0</v>
      </c>
      <c r="AP2" s="166">
        <v>20.0</v>
      </c>
    </row>
    <row r="3" ht="14.25" customHeight="1">
      <c r="A3" s="19" t="s">
        <v>257</v>
      </c>
      <c r="B3" s="171">
        <v>1.0</v>
      </c>
      <c r="C3" s="166">
        <f t="shared" ref="C3:J3" si="1">ROUND(AVERAGE($B3/(1.0278-0.0278*C$2),$B3*C$2^0.1),1)</f>
        <v>1.1</v>
      </c>
      <c r="D3" s="166">
        <f t="shared" si="1"/>
        <v>1.1</v>
      </c>
      <c r="E3" s="166">
        <f t="shared" si="1"/>
        <v>1.1</v>
      </c>
      <c r="F3" s="167">
        <f t="shared" si="1"/>
        <v>1.1</v>
      </c>
      <c r="G3" s="166">
        <f t="shared" si="1"/>
        <v>1.2</v>
      </c>
      <c r="H3" s="166">
        <f t="shared" si="1"/>
        <v>1.2</v>
      </c>
      <c r="I3" s="167">
        <f t="shared" si="1"/>
        <v>1.2</v>
      </c>
      <c r="J3" s="166">
        <f t="shared" si="1"/>
        <v>1.3</v>
      </c>
      <c r="K3" s="167">
        <f t="shared" ref="K3:U3" si="2">ROUND(AVERAGE($B3*(1+0.0333*K$2),$B3*K$2^0.1),1)</f>
        <v>1.3</v>
      </c>
      <c r="L3" s="166">
        <f t="shared" si="2"/>
        <v>1.3</v>
      </c>
      <c r="M3" s="167">
        <f t="shared" si="2"/>
        <v>1.3</v>
      </c>
      <c r="N3" s="166">
        <f t="shared" si="2"/>
        <v>1.4</v>
      </c>
      <c r="O3" s="166">
        <f t="shared" si="2"/>
        <v>1.4</v>
      </c>
      <c r="P3" s="167">
        <f t="shared" si="2"/>
        <v>1.4</v>
      </c>
      <c r="Q3" s="166">
        <f t="shared" si="2"/>
        <v>1.4</v>
      </c>
      <c r="R3" s="166">
        <f t="shared" si="2"/>
        <v>1.4</v>
      </c>
      <c r="S3" s="167">
        <f t="shared" si="2"/>
        <v>1.5</v>
      </c>
      <c r="T3" s="166">
        <f t="shared" si="2"/>
        <v>1.5</v>
      </c>
      <c r="U3" s="166">
        <f t="shared" si="2"/>
        <v>1.5</v>
      </c>
      <c r="V3" s="2"/>
      <c r="W3" s="167">
        <v>40.0</v>
      </c>
      <c r="X3" s="166">
        <f t="shared" ref="X3:AE3" si="3">ROUND(AVERAGE($W3/(1.0278-0.0278*X$2),$W3*X$2^0.1),1)</f>
        <v>42</v>
      </c>
      <c r="Y3" s="166">
        <f t="shared" si="3"/>
        <v>43.5</v>
      </c>
      <c r="Z3" s="166">
        <f t="shared" si="3"/>
        <v>44.8</v>
      </c>
      <c r="AA3" s="167">
        <f t="shared" si="3"/>
        <v>46</v>
      </c>
      <c r="AB3" s="166">
        <f t="shared" si="3"/>
        <v>47.2</v>
      </c>
      <c r="AC3" s="166">
        <f t="shared" si="3"/>
        <v>48.3</v>
      </c>
      <c r="AD3" s="167">
        <f t="shared" si="3"/>
        <v>49.5</v>
      </c>
      <c r="AE3" s="166">
        <f t="shared" si="3"/>
        <v>50.6</v>
      </c>
      <c r="AF3" s="167">
        <f t="shared" ref="AF3:AP3" si="4">ROUND(AVERAGE($W3*(1+0.0333*K$2),$W3*K$2^0.1),1)</f>
        <v>51.8</v>
      </c>
      <c r="AG3" s="166">
        <f t="shared" si="4"/>
        <v>52.7</v>
      </c>
      <c r="AH3" s="167">
        <f t="shared" si="4"/>
        <v>53.6</v>
      </c>
      <c r="AI3" s="166">
        <f t="shared" si="4"/>
        <v>54.5</v>
      </c>
      <c r="AJ3" s="166">
        <f t="shared" si="4"/>
        <v>55.4</v>
      </c>
      <c r="AK3" s="167">
        <f t="shared" si="4"/>
        <v>56.2</v>
      </c>
      <c r="AL3" s="166">
        <f t="shared" si="4"/>
        <v>57</v>
      </c>
      <c r="AM3" s="166">
        <f t="shared" si="4"/>
        <v>57.9</v>
      </c>
      <c r="AN3" s="167">
        <f t="shared" si="4"/>
        <v>58.7</v>
      </c>
      <c r="AO3" s="166">
        <f t="shared" si="4"/>
        <v>59.5</v>
      </c>
      <c r="AP3" s="166">
        <f t="shared" si="4"/>
        <v>60.3</v>
      </c>
    </row>
    <row r="4" ht="14.25" customHeight="1">
      <c r="A4" s="168" t="s">
        <v>258</v>
      </c>
      <c r="B4" s="171">
        <v>1.5</v>
      </c>
      <c r="C4" s="166">
        <f t="shared" ref="C4:J4" si="5">ROUND(AVERAGE($B4/(1.0278-0.0278*C$2),$B4*C$2^0.1),1)</f>
        <v>1.6</v>
      </c>
      <c r="D4" s="166">
        <f t="shared" si="5"/>
        <v>1.6</v>
      </c>
      <c r="E4" s="166">
        <f t="shared" si="5"/>
        <v>1.7</v>
      </c>
      <c r="F4" s="167">
        <f t="shared" si="5"/>
        <v>1.7</v>
      </c>
      <c r="G4" s="166">
        <f t="shared" si="5"/>
        <v>1.8</v>
      </c>
      <c r="H4" s="166">
        <f t="shared" si="5"/>
        <v>1.8</v>
      </c>
      <c r="I4" s="167">
        <f t="shared" si="5"/>
        <v>1.9</v>
      </c>
      <c r="J4" s="166">
        <f t="shared" si="5"/>
        <v>1.9</v>
      </c>
      <c r="K4" s="167">
        <f t="shared" ref="K4:U4" si="6">ROUND(AVERAGE($B4*(1+0.0333*K$2),$B4*K$2^0.1),1)</f>
        <v>1.9</v>
      </c>
      <c r="L4" s="166">
        <f t="shared" si="6"/>
        <v>2</v>
      </c>
      <c r="M4" s="167">
        <f t="shared" si="6"/>
        <v>2</v>
      </c>
      <c r="N4" s="166">
        <f t="shared" si="6"/>
        <v>2</v>
      </c>
      <c r="O4" s="166">
        <f t="shared" si="6"/>
        <v>2.1</v>
      </c>
      <c r="P4" s="167">
        <f t="shared" si="6"/>
        <v>2.1</v>
      </c>
      <c r="Q4" s="166">
        <f t="shared" si="6"/>
        <v>2.1</v>
      </c>
      <c r="R4" s="166">
        <f t="shared" si="6"/>
        <v>2.2</v>
      </c>
      <c r="S4" s="167">
        <f t="shared" si="6"/>
        <v>2.2</v>
      </c>
      <c r="T4" s="166">
        <f t="shared" si="6"/>
        <v>2.2</v>
      </c>
      <c r="U4" s="166">
        <f t="shared" si="6"/>
        <v>2.3</v>
      </c>
      <c r="V4" s="2"/>
      <c r="W4" s="167">
        <v>41.0</v>
      </c>
      <c r="X4" s="166">
        <f t="shared" ref="X4:AE4" si="7">ROUND(AVERAGE($W4/(1.0278-0.0278*X$2),$W4*X$2^0.1),1)</f>
        <v>43.1</v>
      </c>
      <c r="Y4" s="166">
        <f t="shared" si="7"/>
        <v>44.6</v>
      </c>
      <c r="Z4" s="166">
        <f t="shared" si="7"/>
        <v>45.9</v>
      </c>
      <c r="AA4" s="167">
        <f t="shared" si="7"/>
        <v>47.1</v>
      </c>
      <c r="AB4" s="166">
        <f t="shared" si="7"/>
        <v>48.3</v>
      </c>
      <c r="AC4" s="166">
        <f t="shared" si="7"/>
        <v>49.5</v>
      </c>
      <c r="AD4" s="167">
        <f t="shared" si="7"/>
        <v>50.7</v>
      </c>
      <c r="AE4" s="166">
        <f t="shared" si="7"/>
        <v>51.9</v>
      </c>
      <c r="AF4" s="167">
        <f t="shared" ref="AF4:AP4" si="8">ROUND(AVERAGE($W4*(1+0.0333*K$2),$W4*K$2^0.1),1)</f>
        <v>53.1</v>
      </c>
      <c r="AG4" s="166">
        <f t="shared" si="8"/>
        <v>54.1</v>
      </c>
      <c r="AH4" s="167">
        <f t="shared" si="8"/>
        <v>55</v>
      </c>
      <c r="AI4" s="166">
        <f t="shared" si="8"/>
        <v>55.9</v>
      </c>
      <c r="AJ4" s="166">
        <f t="shared" si="8"/>
        <v>56.7</v>
      </c>
      <c r="AK4" s="167">
        <f t="shared" si="8"/>
        <v>57.6</v>
      </c>
      <c r="AL4" s="166">
        <f t="shared" si="8"/>
        <v>58.5</v>
      </c>
      <c r="AM4" s="166">
        <f t="shared" si="8"/>
        <v>59.3</v>
      </c>
      <c r="AN4" s="167">
        <f t="shared" si="8"/>
        <v>60.2</v>
      </c>
      <c r="AO4" s="166">
        <f t="shared" si="8"/>
        <v>61</v>
      </c>
      <c r="AP4" s="166">
        <f t="shared" si="8"/>
        <v>61.8</v>
      </c>
    </row>
    <row r="5" ht="14.25" customHeight="1">
      <c r="A5" s="169" t="s">
        <v>259</v>
      </c>
      <c r="B5" s="171">
        <v>2.0</v>
      </c>
      <c r="C5" s="166">
        <f t="shared" ref="C5:J5" si="9">ROUND(AVERAGE($B5/(1.0278-0.0278*C$2),$B5*C$2^0.1),1)</f>
        <v>2.1</v>
      </c>
      <c r="D5" s="166">
        <f t="shared" si="9"/>
        <v>2.2</v>
      </c>
      <c r="E5" s="166">
        <f t="shared" si="9"/>
        <v>2.2</v>
      </c>
      <c r="F5" s="167">
        <f t="shared" si="9"/>
        <v>2.3</v>
      </c>
      <c r="G5" s="166">
        <f t="shared" si="9"/>
        <v>2.4</v>
      </c>
      <c r="H5" s="166">
        <f t="shared" si="9"/>
        <v>2.4</v>
      </c>
      <c r="I5" s="167">
        <f t="shared" si="9"/>
        <v>2.5</v>
      </c>
      <c r="J5" s="166">
        <f t="shared" si="9"/>
        <v>2.5</v>
      </c>
      <c r="K5" s="167">
        <f t="shared" ref="K5:U5" si="10">ROUND(AVERAGE($B5*(1+0.0333*K$2),$B5*K$2^0.1),1)</f>
        <v>2.6</v>
      </c>
      <c r="L5" s="166">
        <f t="shared" si="10"/>
        <v>2.6</v>
      </c>
      <c r="M5" s="167">
        <f t="shared" si="10"/>
        <v>2.7</v>
      </c>
      <c r="N5" s="166">
        <f t="shared" si="10"/>
        <v>2.7</v>
      </c>
      <c r="O5" s="166">
        <f t="shared" si="10"/>
        <v>2.8</v>
      </c>
      <c r="P5" s="167">
        <f t="shared" si="10"/>
        <v>2.8</v>
      </c>
      <c r="Q5" s="166">
        <f t="shared" si="10"/>
        <v>2.9</v>
      </c>
      <c r="R5" s="166">
        <f t="shared" si="10"/>
        <v>2.9</v>
      </c>
      <c r="S5" s="167">
        <f t="shared" si="10"/>
        <v>2.9</v>
      </c>
      <c r="T5" s="166">
        <f t="shared" si="10"/>
        <v>3</v>
      </c>
      <c r="U5" s="166">
        <f t="shared" si="10"/>
        <v>3</v>
      </c>
      <c r="V5" s="2"/>
      <c r="W5" s="167">
        <v>42.0</v>
      </c>
      <c r="X5" s="166">
        <f t="shared" ref="X5:AE5" si="11">ROUND(AVERAGE($W5/(1.0278-0.0278*X$2),$W5*X$2^0.1),1)</f>
        <v>44.1</v>
      </c>
      <c r="Y5" s="166">
        <f t="shared" si="11"/>
        <v>45.7</v>
      </c>
      <c r="Z5" s="166">
        <f t="shared" si="11"/>
        <v>47</v>
      </c>
      <c r="AA5" s="167">
        <f t="shared" si="11"/>
        <v>48.3</v>
      </c>
      <c r="AB5" s="166">
        <f t="shared" si="11"/>
        <v>49.5</v>
      </c>
      <c r="AC5" s="166">
        <f t="shared" si="11"/>
        <v>50.7</v>
      </c>
      <c r="AD5" s="167">
        <f t="shared" si="11"/>
        <v>51.9</v>
      </c>
      <c r="AE5" s="166">
        <f t="shared" si="11"/>
        <v>53.2</v>
      </c>
      <c r="AF5" s="167">
        <f t="shared" ref="AF5:AP5" si="12">ROUND(AVERAGE($W5*(1+0.0333*K$2),$W5*K$2^0.1),1)</f>
        <v>54.4</v>
      </c>
      <c r="AG5" s="166">
        <f t="shared" si="12"/>
        <v>55.4</v>
      </c>
      <c r="AH5" s="167">
        <f t="shared" si="12"/>
        <v>56.3</v>
      </c>
      <c r="AI5" s="166">
        <f t="shared" si="12"/>
        <v>57.2</v>
      </c>
      <c r="AJ5" s="166">
        <f t="shared" si="12"/>
        <v>58.1</v>
      </c>
      <c r="AK5" s="167">
        <f t="shared" si="12"/>
        <v>59</v>
      </c>
      <c r="AL5" s="166">
        <f t="shared" si="12"/>
        <v>59.9</v>
      </c>
      <c r="AM5" s="166">
        <f t="shared" si="12"/>
        <v>60.8</v>
      </c>
      <c r="AN5" s="167">
        <f t="shared" si="12"/>
        <v>61.6</v>
      </c>
      <c r="AO5" s="166">
        <f t="shared" si="12"/>
        <v>62.5</v>
      </c>
      <c r="AP5" s="166">
        <f t="shared" si="12"/>
        <v>63.3</v>
      </c>
    </row>
    <row r="6" ht="14.25" customHeight="1">
      <c r="A6" s="28" t="s">
        <v>260</v>
      </c>
      <c r="B6" s="171">
        <v>2.5</v>
      </c>
      <c r="C6" s="166">
        <f t="shared" ref="C6:J6" si="13">ROUND(AVERAGE($B6/(1.0278-0.0278*C$2),$B6*C$2^0.1),1)</f>
        <v>2.6</v>
      </c>
      <c r="D6" s="166">
        <f t="shared" si="13"/>
        <v>2.7</v>
      </c>
      <c r="E6" s="166">
        <f t="shared" si="13"/>
        <v>2.8</v>
      </c>
      <c r="F6" s="167">
        <f t="shared" si="13"/>
        <v>2.9</v>
      </c>
      <c r="G6" s="166">
        <f t="shared" si="13"/>
        <v>2.9</v>
      </c>
      <c r="H6" s="166">
        <f t="shared" si="13"/>
        <v>3</v>
      </c>
      <c r="I6" s="167">
        <f t="shared" si="13"/>
        <v>3.1</v>
      </c>
      <c r="J6" s="166">
        <f t="shared" si="13"/>
        <v>3.2</v>
      </c>
      <c r="K6" s="167">
        <f t="shared" ref="K6:U6" si="14">ROUND(AVERAGE($B6*(1+0.0333*K$2),$B6*K$2^0.1),1)</f>
        <v>3.2</v>
      </c>
      <c r="L6" s="166">
        <f t="shared" si="14"/>
        <v>3.3</v>
      </c>
      <c r="M6" s="167">
        <f t="shared" si="14"/>
        <v>3.4</v>
      </c>
      <c r="N6" s="166">
        <f t="shared" si="14"/>
        <v>3.4</v>
      </c>
      <c r="O6" s="166">
        <f t="shared" si="14"/>
        <v>3.5</v>
      </c>
      <c r="P6" s="167">
        <f t="shared" si="14"/>
        <v>3.5</v>
      </c>
      <c r="Q6" s="166">
        <f t="shared" si="14"/>
        <v>3.6</v>
      </c>
      <c r="R6" s="166">
        <f t="shared" si="14"/>
        <v>3.6</v>
      </c>
      <c r="S6" s="167">
        <f t="shared" si="14"/>
        <v>3.7</v>
      </c>
      <c r="T6" s="166">
        <f t="shared" si="14"/>
        <v>3.7</v>
      </c>
      <c r="U6" s="166">
        <f t="shared" si="14"/>
        <v>3.8</v>
      </c>
      <c r="V6" s="2"/>
      <c r="W6" s="167">
        <v>43.0</v>
      </c>
      <c r="X6" s="166">
        <f t="shared" ref="X6:AE6" si="15">ROUND(AVERAGE($W6/(1.0278-0.0278*X$2),$W6*X$2^0.1),1)</f>
        <v>45.2</v>
      </c>
      <c r="Y6" s="166">
        <f t="shared" si="15"/>
        <v>46.8</v>
      </c>
      <c r="Z6" s="166">
        <f t="shared" si="15"/>
        <v>48.2</v>
      </c>
      <c r="AA6" s="167">
        <f t="shared" si="15"/>
        <v>49.4</v>
      </c>
      <c r="AB6" s="166">
        <f t="shared" si="15"/>
        <v>50.7</v>
      </c>
      <c r="AC6" s="166">
        <f t="shared" si="15"/>
        <v>51.9</v>
      </c>
      <c r="AD6" s="167">
        <f t="shared" si="15"/>
        <v>53.2</v>
      </c>
      <c r="AE6" s="166">
        <f t="shared" si="15"/>
        <v>54.4</v>
      </c>
      <c r="AF6" s="167">
        <f t="shared" ref="AF6:AP6" si="16">ROUND(AVERAGE($W6*(1+0.0333*K$2),$W6*K$2^0.1),1)</f>
        <v>55.7</v>
      </c>
      <c r="AG6" s="166">
        <f t="shared" si="16"/>
        <v>56.7</v>
      </c>
      <c r="AH6" s="167">
        <f t="shared" si="16"/>
        <v>57.7</v>
      </c>
      <c r="AI6" s="166">
        <f t="shared" si="16"/>
        <v>58.6</v>
      </c>
      <c r="AJ6" s="166">
        <f t="shared" si="16"/>
        <v>59.5</v>
      </c>
      <c r="AK6" s="167">
        <f t="shared" si="16"/>
        <v>60.4</v>
      </c>
      <c r="AL6" s="166">
        <f t="shared" si="16"/>
        <v>61.3</v>
      </c>
      <c r="AM6" s="166">
        <f t="shared" si="16"/>
        <v>62.2</v>
      </c>
      <c r="AN6" s="167">
        <f t="shared" si="16"/>
        <v>63.1</v>
      </c>
      <c r="AO6" s="166">
        <f t="shared" si="16"/>
        <v>64</v>
      </c>
      <c r="AP6" s="166">
        <f t="shared" si="16"/>
        <v>64.8</v>
      </c>
    </row>
    <row r="7" ht="14.25" customHeight="1">
      <c r="A7" s="8" t="s">
        <v>261</v>
      </c>
      <c r="B7" s="171">
        <v>3.0</v>
      </c>
      <c r="C7" s="166">
        <f t="shared" ref="C7:J7" si="17">ROUND(AVERAGE($B7/(1.0278-0.0278*C$2),$B7*C$2^0.1),1)</f>
        <v>3.2</v>
      </c>
      <c r="D7" s="166">
        <f t="shared" si="17"/>
        <v>3.3</v>
      </c>
      <c r="E7" s="166">
        <f t="shared" si="17"/>
        <v>3.4</v>
      </c>
      <c r="F7" s="167">
        <f t="shared" si="17"/>
        <v>3.4</v>
      </c>
      <c r="G7" s="166">
        <f t="shared" si="17"/>
        <v>3.5</v>
      </c>
      <c r="H7" s="166">
        <f t="shared" si="17"/>
        <v>3.6</v>
      </c>
      <c r="I7" s="167">
        <f t="shared" si="17"/>
        <v>3.7</v>
      </c>
      <c r="J7" s="166">
        <f t="shared" si="17"/>
        <v>3.8</v>
      </c>
      <c r="K7" s="167">
        <f t="shared" ref="K7:U7" si="18">ROUND(AVERAGE($B7*(1+0.0333*K$2),$B7*K$2^0.1),1)</f>
        <v>3.9</v>
      </c>
      <c r="L7" s="166">
        <f t="shared" si="18"/>
        <v>4</v>
      </c>
      <c r="M7" s="167">
        <f t="shared" si="18"/>
        <v>4</v>
      </c>
      <c r="N7" s="166">
        <f t="shared" si="18"/>
        <v>4.1</v>
      </c>
      <c r="O7" s="166">
        <f t="shared" si="18"/>
        <v>4.2</v>
      </c>
      <c r="P7" s="167">
        <f t="shared" si="18"/>
        <v>4.2</v>
      </c>
      <c r="Q7" s="166">
        <f t="shared" si="18"/>
        <v>4.3</v>
      </c>
      <c r="R7" s="166">
        <f t="shared" si="18"/>
        <v>4.3</v>
      </c>
      <c r="S7" s="167">
        <f t="shared" si="18"/>
        <v>4.4</v>
      </c>
      <c r="T7" s="166">
        <f t="shared" si="18"/>
        <v>4.5</v>
      </c>
      <c r="U7" s="166">
        <f t="shared" si="18"/>
        <v>4.5</v>
      </c>
      <c r="V7" s="2"/>
      <c r="W7" s="167">
        <v>44.0</v>
      </c>
      <c r="X7" s="166">
        <f t="shared" ref="X7:AE7" si="19">ROUND(AVERAGE($W7/(1.0278-0.0278*X$2),$W7*X$2^0.1),1)</f>
        <v>46.2</v>
      </c>
      <c r="Y7" s="166">
        <f t="shared" si="19"/>
        <v>47.8</v>
      </c>
      <c r="Z7" s="166">
        <f t="shared" si="19"/>
        <v>49.3</v>
      </c>
      <c r="AA7" s="167">
        <f t="shared" si="19"/>
        <v>50.6</v>
      </c>
      <c r="AB7" s="166">
        <f t="shared" si="19"/>
        <v>51.9</v>
      </c>
      <c r="AC7" s="166">
        <f t="shared" si="19"/>
        <v>53.1</v>
      </c>
      <c r="AD7" s="167">
        <f t="shared" si="19"/>
        <v>54.4</v>
      </c>
      <c r="AE7" s="166">
        <f t="shared" si="19"/>
        <v>55.7</v>
      </c>
      <c r="AF7" s="167">
        <f t="shared" ref="AF7:AP7" si="20">ROUND(AVERAGE($W7*(1+0.0333*K$2),$W7*K$2^0.1),1)</f>
        <v>57</v>
      </c>
      <c r="AG7" s="166">
        <f t="shared" si="20"/>
        <v>58</v>
      </c>
      <c r="AH7" s="167">
        <f t="shared" si="20"/>
        <v>59</v>
      </c>
      <c r="AI7" s="166">
        <f t="shared" si="20"/>
        <v>60</v>
      </c>
      <c r="AJ7" s="166">
        <f t="shared" si="20"/>
        <v>60.9</v>
      </c>
      <c r="AK7" s="167">
        <f t="shared" si="20"/>
        <v>61.8</v>
      </c>
      <c r="AL7" s="166">
        <f t="shared" si="20"/>
        <v>62.8</v>
      </c>
      <c r="AM7" s="166">
        <f t="shared" si="20"/>
        <v>63.7</v>
      </c>
      <c r="AN7" s="167">
        <f t="shared" si="20"/>
        <v>64.6</v>
      </c>
      <c r="AO7" s="166">
        <f t="shared" si="20"/>
        <v>65.5</v>
      </c>
      <c r="AP7" s="166">
        <f t="shared" si="20"/>
        <v>66.3</v>
      </c>
    </row>
    <row r="8" ht="14.25" customHeight="1">
      <c r="A8" s="2"/>
      <c r="B8" s="171">
        <v>3.5</v>
      </c>
      <c r="C8" s="166">
        <f t="shared" ref="C8:J8" si="21">ROUND(AVERAGE($B8/(1.0278-0.0278*C$2),$B8*C$2^0.1),1)</f>
        <v>3.7</v>
      </c>
      <c r="D8" s="166">
        <f t="shared" si="21"/>
        <v>3.8</v>
      </c>
      <c r="E8" s="166">
        <f t="shared" si="21"/>
        <v>3.9</v>
      </c>
      <c r="F8" s="167">
        <f t="shared" si="21"/>
        <v>4</v>
      </c>
      <c r="G8" s="166">
        <f t="shared" si="21"/>
        <v>4.1</v>
      </c>
      <c r="H8" s="166">
        <f t="shared" si="21"/>
        <v>4.2</v>
      </c>
      <c r="I8" s="167">
        <f t="shared" si="21"/>
        <v>4.3</v>
      </c>
      <c r="J8" s="166">
        <f t="shared" si="21"/>
        <v>4.4</v>
      </c>
      <c r="K8" s="167">
        <f t="shared" ref="K8:U8" si="22">ROUND(AVERAGE($B8*(1+0.0333*K$2),$B8*K$2^0.1),1)</f>
        <v>4.5</v>
      </c>
      <c r="L8" s="166">
        <f t="shared" si="22"/>
        <v>4.6</v>
      </c>
      <c r="M8" s="167">
        <f t="shared" si="22"/>
        <v>4.7</v>
      </c>
      <c r="N8" s="166">
        <f t="shared" si="22"/>
        <v>4.8</v>
      </c>
      <c r="O8" s="166">
        <f t="shared" si="22"/>
        <v>4.8</v>
      </c>
      <c r="P8" s="167">
        <f t="shared" si="22"/>
        <v>4.9</v>
      </c>
      <c r="Q8" s="166">
        <f t="shared" si="22"/>
        <v>5</v>
      </c>
      <c r="R8" s="166">
        <f t="shared" si="22"/>
        <v>5.1</v>
      </c>
      <c r="S8" s="167">
        <f t="shared" si="22"/>
        <v>5.1</v>
      </c>
      <c r="T8" s="166">
        <f t="shared" si="22"/>
        <v>5.2</v>
      </c>
      <c r="U8" s="166">
        <f t="shared" si="22"/>
        <v>5.3</v>
      </c>
      <c r="V8" s="2"/>
      <c r="W8" s="167">
        <v>45.0</v>
      </c>
      <c r="X8" s="166">
        <f t="shared" ref="X8:AE8" si="23">ROUND(AVERAGE($W8/(1.0278-0.0278*X$2),$W8*X$2^0.1),1)</f>
        <v>47.3</v>
      </c>
      <c r="Y8" s="166">
        <f t="shared" si="23"/>
        <v>48.9</v>
      </c>
      <c r="Z8" s="166">
        <f t="shared" si="23"/>
        <v>50.4</v>
      </c>
      <c r="AA8" s="167">
        <f t="shared" si="23"/>
        <v>51.7</v>
      </c>
      <c r="AB8" s="166">
        <f t="shared" si="23"/>
        <v>53</v>
      </c>
      <c r="AC8" s="166">
        <f t="shared" si="23"/>
        <v>54.3</v>
      </c>
      <c r="AD8" s="167">
        <f t="shared" si="23"/>
        <v>55.6</v>
      </c>
      <c r="AE8" s="166">
        <f t="shared" si="23"/>
        <v>57</v>
      </c>
      <c r="AF8" s="167">
        <f t="shared" ref="AF8:AP8" si="24">ROUND(AVERAGE($W8*(1+0.0333*K$2),$W8*K$2^0.1),1)</f>
        <v>58.3</v>
      </c>
      <c r="AG8" s="166">
        <f t="shared" si="24"/>
        <v>59.3</v>
      </c>
      <c r="AH8" s="167">
        <f t="shared" si="24"/>
        <v>60.3</v>
      </c>
      <c r="AI8" s="166">
        <f t="shared" si="24"/>
        <v>61.3</v>
      </c>
      <c r="AJ8" s="166">
        <f t="shared" si="24"/>
        <v>62.3</v>
      </c>
      <c r="AK8" s="167">
        <f t="shared" si="24"/>
        <v>63.2</v>
      </c>
      <c r="AL8" s="166">
        <f t="shared" si="24"/>
        <v>64.2</v>
      </c>
      <c r="AM8" s="166">
        <f t="shared" si="24"/>
        <v>65.1</v>
      </c>
      <c r="AN8" s="167">
        <f t="shared" si="24"/>
        <v>66</v>
      </c>
      <c r="AO8" s="166">
        <f t="shared" si="24"/>
        <v>66.9</v>
      </c>
      <c r="AP8" s="166">
        <f t="shared" si="24"/>
        <v>67.8</v>
      </c>
    </row>
    <row r="9" ht="14.25" customHeight="1">
      <c r="A9" s="2"/>
      <c r="B9" s="171">
        <v>4.0</v>
      </c>
      <c r="C9" s="166">
        <f t="shared" ref="C9:J9" si="25">ROUND(AVERAGE($B9/(1.0278-0.0278*C$2),$B9*C$2^0.1),1)</f>
        <v>4.2</v>
      </c>
      <c r="D9" s="166">
        <f t="shared" si="25"/>
        <v>4.3</v>
      </c>
      <c r="E9" s="166">
        <f t="shared" si="25"/>
        <v>4.5</v>
      </c>
      <c r="F9" s="167">
        <f t="shared" si="25"/>
        <v>4.6</v>
      </c>
      <c r="G9" s="166">
        <f t="shared" si="25"/>
        <v>4.7</v>
      </c>
      <c r="H9" s="166">
        <f t="shared" si="25"/>
        <v>4.8</v>
      </c>
      <c r="I9" s="167">
        <f t="shared" si="25"/>
        <v>4.9</v>
      </c>
      <c r="J9" s="166">
        <f t="shared" si="25"/>
        <v>5.1</v>
      </c>
      <c r="K9" s="167">
        <f t="shared" ref="K9:U9" si="26">ROUND(AVERAGE($B9*(1+0.0333*K$2),$B9*K$2^0.1),1)</f>
        <v>5.2</v>
      </c>
      <c r="L9" s="166">
        <f t="shared" si="26"/>
        <v>5.3</v>
      </c>
      <c r="M9" s="167">
        <f t="shared" si="26"/>
        <v>5.4</v>
      </c>
      <c r="N9" s="166">
        <f t="shared" si="26"/>
        <v>5.5</v>
      </c>
      <c r="O9" s="166">
        <f t="shared" si="26"/>
        <v>5.5</v>
      </c>
      <c r="P9" s="167">
        <f t="shared" si="26"/>
        <v>5.6</v>
      </c>
      <c r="Q9" s="166">
        <f t="shared" si="26"/>
        <v>5.7</v>
      </c>
      <c r="R9" s="166">
        <f t="shared" si="26"/>
        <v>5.8</v>
      </c>
      <c r="S9" s="167">
        <f t="shared" si="26"/>
        <v>5.9</v>
      </c>
      <c r="T9" s="166">
        <f t="shared" si="26"/>
        <v>6</v>
      </c>
      <c r="U9" s="166">
        <f t="shared" si="26"/>
        <v>6</v>
      </c>
      <c r="V9" s="2"/>
      <c r="W9" s="167">
        <v>46.0</v>
      </c>
      <c r="X9" s="166">
        <f t="shared" ref="X9:AE9" si="27">ROUND(AVERAGE($W9/(1.0278-0.0278*X$2),$W9*X$2^0.1),1)</f>
        <v>48.3</v>
      </c>
      <c r="Y9" s="166">
        <f t="shared" si="27"/>
        <v>50</v>
      </c>
      <c r="Z9" s="166">
        <f t="shared" si="27"/>
        <v>51.5</v>
      </c>
      <c r="AA9" s="167">
        <f t="shared" si="27"/>
        <v>52.9</v>
      </c>
      <c r="AB9" s="166">
        <f t="shared" si="27"/>
        <v>54.2</v>
      </c>
      <c r="AC9" s="166">
        <f t="shared" si="27"/>
        <v>55.5</v>
      </c>
      <c r="AD9" s="167">
        <f t="shared" si="27"/>
        <v>56.9</v>
      </c>
      <c r="AE9" s="166">
        <f t="shared" si="27"/>
        <v>58.2</v>
      </c>
      <c r="AF9" s="167">
        <f t="shared" ref="AF9:AP9" si="28">ROUND(AVERAGE($W9*(1+0.0333*K$2),$W9*K$2^0.1),1)</f>
        <v>59.6</v>
      </c>
      <c r="AG9" s="166">
        <f t="shared" si="28"/>
        <v>60.7</v>
      </c>
      <c r="AH9" s="167">
        <f t="shared" si="28"/>
        <v>61.7</v>
      </c>
      <c r="AI9" s="166">
        <f t="shared" si="28"/>
        <v>62.7</v>
      </c>
      <c r="AJ9" s="166">
        <f t="shared" si="28"/>
        <v>63.7</v>
      </c>
      <c r="AK9" s="167">
        <f t="shared" si="28"/>
        <v>64.6</v>
      </c>
      <c r="AL9" s="166">
        <f t="shared" si="28"/>
        <v>65.6</v>
      </c>
      <c r="AM9" s="166">
        <f t="shared" si="28"/>
        <v>66.6</v>
      </c>
      <c r="AN9" s="167">
        <f t="shared" si="28"/>
        <v>67.5</v>
      </c>
      <c r="AO9" s="166">
        <f t="shared" si="28"/>
        <v>68.4</v>
      </c>
      <c r="AP9" s="166">
        <f t="shared" si="28"/>
        <v>69.4</v>
      </c>
    </row>
    <row r="10" ht="14.25" customHeight="1">
      <c r="A10" s="2"/>
      <c r="B10" s="171">
        <v>4.5</v>
      </c>
      <c r="C10" s="166">
        <f t="shared" ref="C10:J10" si="29">ROUND(AVERAGE($B10/(1.0278-0.0278*C$2),$B10*C$2^0.1),1)</f>
        <v>4.7</v>
      </c>
      <c r="D10" s="166">
        <f t="shared" si="29"/>
        <v>4.9</v>
      </c>
      <c r="E10" s="166">
        <f t="shared" si="29"/>
        <v>5</v>
      </c>
      <c r="F10" s="167">
        <f t="shared" si="29"/>
        <v>5.2</v>
      </c>
      <c r="G10" s="166">
        <f t="shared" si="29"/>
        <v>5.3</v>
      </c>
      <c r="H10" s="166">
        <f t="shared" si="29"/>
        <v>5.4</v>
      </c>
      <c r="I10" s="167">
        <f t="shared" si="29"/>
        <v>5.6</v>
      </c>
      <c r="J10" s="166">
        <f t="shared" si="29"/>
        <v>5.7</v>
      </c>
      <c r="K10" s="167">
        <f t="shared" ref="K10:U10" si="30">ROUND(AVERAGE($B10*(1+0.0333*K$2),$B10*K$2^0.1),1)</f>
        <v>5.8</v>
      </c>
      <c r="L10" s="166">
        <f t="shared" si="30"/>
        <v>5.9</v>
      </c>
      <c r="M10" s="167">
        <f t="shared" si="30"/>
        <v>6</v>
      </c>
      <c r="N10" s="166">
        <f t="shared" si="30"/>
        <v>6.1</v>
      </c>
      <c r="O10" s="166">
        <f t="shared" si="30"/>
        <v>6.2</v>
      </c>
      <c r="P10" s="167">
        <f t="shared" si="30"/>
        <v>6.3</v>
      </c>
      <c r="Q10" s="166">
        <f t="shared" si="30"/>
        <v>6.4</v>
      </c>
      <c r="R10" s="166">
        <f t="shared" si="30"/>
        <v>6.5</v>
      </c>
      <c r="S10" s="167">
        <f t="shared" si="30"/>
        <v>6.6</v>
      </c>
      <c r="T10" s="166">
        <f t="shared" si="30"/>
        <v>6.7</v>
      </c>
      <c r="U10" s="166">
        <f t="shared" si="30"/>
        <v>6.8</v>
      </c>
      <c r="V10" s="2"/>
      <c r="W10" s="167">
        <v>47.0</v>
      </c>
      <c r="X10" s="166">
        <f t="shared" ref="X10:AE10" si="31">ROUND(AVERAGE($W10/(1.0278-0.0278*X$2),$W10*X$2^0.1),1)</f>
        <v>49.4</v>
      </c>
      <c r="Y10" s="166">
        <f t="shared" si="31"/>
        <v>51.1</v>
      </c>
      <c r="Z10" s="166">
        <f t="shared" si="31"/>
        <v>52.6</v>
      </c>
      <c r="AA10" s="167">
        <f t="shared" si="31"/>
        <v>54</v>
      </c>
      <c r="AB10" s="166">
        <f t="shared" si="31"/>
        <v>55.4</v>
      </c>
      <c r="AC10" s="166">
        <f t="shared" si="31"/>
        <v>56.8</v>
      </c>
      <c r="AD10" s="167">
        <f t="shared" si="31"/>
        <v>58.1</v>
      </c>
      <c r="AE10" s="166">
        <f t="shared" si="31"/>
        <v>59.5</v>
      </c>
      <c r="AF10" s="167">
        <f t="shared" ref="AF10:AP10" si="32">ROUND(AVERAGE($W10*(1+0.0333*K$2),$W10*K$2^0.1),1)</f>
        <v>60.9</v>
      </c>
      <c r="AG10" s="166">
        <f t="shared" si="32"/>
        <v>62</v>
      </c>
      <c r="AH10" s="167">
        <f t="shared" si="32"/>
        <v>63</v>
      </c>
      <c r="AI10" s="166">
        <f t="shared" si="32"/>
        <v>64</v>
      </c>
      <c r="AJ10" s="166">
        <f t="shared" si="32"/>
        <v>65.1</v>
      </c>
      <c r="AK10" s="167">
        <f t="shared" si="32"/>
        <v>66</v>
      </c>
      <c r="AL10" s="166">
        <f t="shared" si="32"/>
        <v>67</v>
      </c>
      <c r="AM10" s="166">
        <f t="shared" si="32"/>
        <v>68</v>
      </c>
      <c r="AN10" s="167">
        <f t="shared" si="32"/>
        <v>69</v>
      </c>
      <c r="AO10" s="166">
        <f t="shared" si="32"/>
        <v>69.9</v>
      </c>
      <c r="AP10" s="166">
        <f t="shared" si="32"/>
        <v>70.9</v>
      </c>
    </row>
    <row r="11" ht="14.25" customHeight="1">
      <c r="A11" s="2"/>
      <c r="B11" s="171">
        <v>5.0</v>
      </c>
      <c r="C11" s="166">
        <f t="shared" ref="C11:J11" si="33">ROUND(AVERAGE($B11/(1.0278-0.0278*C$2),$B11*C$2^0.1),1)</f>
        <v>5.3</v>
      </c>
      <c r="D11" s="166">
        <f t="shared" si="33"/>
        <v>5.4</v>
      </c>
      <c r="E11" s="166">
        <f t="shared" si="33"/>
        <v>5.6</v>
      </c>
      <c r="F11" s="167">
        <f t="shared" si="33"/>
        <v>5.7</v>
      </c>
      <c r="G11" s="166">
        <f t="shared" si="33"/>
        <v>5.9</v>
      </c>
      <c r="H11" s="166">
        <f t="shared" si="33"/>
        <v>6</v>
      </c>
      <c r="I11" s="167">
        <f t="shared" si="33"/>
        <v>6.2</v>
      </c>
      <c r="J11" s="166">
        <f t="shared" si="33"/>
        <v>6.3</v>
      </c>
      <c r="K11" s="167">
        <f t="shared" ref="K11:U11" si="34">ROUND(AVERAGE($B11*(1+0.0333*K$2),$B11*K$2^0.1),1)</f>
        <v>6.5</v>
      </c>
      <c r="L11" s="166">
        <f t="shared" si="34"/>
        <v>6.6</v>
      </c>
      <c r="M11" s="167">
        <f t="shared" si="34"/>
        <v>6.7</v>
      </c>
      <c r="N11" s="166">
        <f t="shared" si="34"/>
        <v>6.8</v>
      </c>
      <c r="O11" s="166">
        <f t="shared" si="34"/>
        <v>6.9</v>
      </c>
      <c r="P11" s="167">
        <f t="shared" si="34"/>
        <v>7</v>
      </c>
      <c r="Q11" s="166">
        <f t="shared" si="34"/>
        <v>7.1</v>
      </c>
      <c r="R11" s="166">
        <f t="shared" si="34"/>
        <v>7.2</v>
      </c>
      <c r="S11" s="167">
        <f t="shared" si="34"/>
        <v>7.3</v>
      </c>
      <c r="T11" s="166">
        <f t="shared" si="34"/>
        <v>7.4</v>
      </c>
      <c r="U11" s="166">
        <f t="shared" si="34"/>
        <v>7.5</v>
      </c>
      <c r="V11" s="2"/>
      <c r="W11" s="167">
        <v>48.0</v>
      </c>
      <c r="X11" s="166">
        <f t="shared" ref="X11:AE11" si="35">ROUND(AVERAGE($W11/(1.0278-0.0278*X$2),$W11*X$2^0.1),1)</f>
        <v>50.4</v>
      </c>
      <c r="Y11" s="166">
        <f t="shared" si="35"/>
        <v>52.2</v>
      </c>
      <c r="Z11" s="166">
        <f t="shared" si="35"/>
        <v>53.8</v>
      </c>
      <c r="AA11" s="167">
        <f t="shared" si="35"/>
        <v>55.2</v>
      </c>
      <c r="AB11" s="166">
        <f t="shared" si="35"/>
        <v>56.6</v>
      </c>
      <c r="AC11" s="166">
        <f t="shared" si="35"/>
        <v>58</v>
      </c>
      <c r="AD11" s="167">
        <f t="shared" si="35"/>
        <v>59.3</v>
      </c>
      <c r="AE11" s="166">
        <f t="shared" si="35"/>
        <v>60.8</v>
      </c>
      <c r="AF11" s="167">
        <f t="shared" ref="AF11:AP11" si="36">ROUND(AVERAGE($W11*(1+0.0333*K$2),$W11*K$2^0.1),1)</f>
        <v>62.2</v>
      </c>
      <c r="AG11" s="166">
        <f t="shared" si="36"/>
        <v>63.3</v>
      </c>
      <c r="AH11" s="167">
        <f t="shared" si="36"/>
        <v>64.4</v>
      </c>
      <c r="AI11" s="166">
        <f t="shared" si="36"/>
        <v>65.4</v>
      </c>
      <c r="AJ11" s="166">
        <f t="shared" si="36"/>
        <v>66.4</v>
      </c>
      <c r="AK11" s="167">
        <f t="shared" si="36"/>
        <v>67.5</v>
      </c>
      <c r="AL11" s="166">
        <f t="shared" si="36"/>
        <v>68.5</v>
      </c>
      <c r="AM11" s="166">
        <f t="shared" si="36"/>
        <v>69.4</v>
      </c>
      <c r="AN11" s="167">
        <f t="shared" si="36"/>
        <v>70.4</v>
      </c>
      <c r="AO11" s="166">
        <f t="shared" si="36"/>
        <v>71.4</v>
      </c>
      <c r="AP11" s="166">
        <f t="shared" si="36"/>
        <v>72.4</v>
      </c>
    </row>
    <row r="12" ht="14.25" customHeight="1">
      <c r="A12" s="2"/>
      <c r="B12" s="171">
        <v>5.5</v>
      </c>
      <c r="C12" s="166">
        <f t="shared" ref="C12:J12" si="37">ROUND(AVERAGE($B12/(1.0278-0.0278*C$2),$B12*C$2^0.1),1)</f>
        <v>5.8</v>
      </c>
      <c r="D12" s="166">
        <f t="shared" si="37"/>
        <v>6</v>
      </c>
      <c r="E12" s="166">
        <f t="shared" si="37"/>
        <v>6.2</v>
      </c>
      <c r="F12" s="167">
        <f t="shared" si="37"/>
        <v>6.3</v>
      </c>
      <c r="G12" s="166">
        <f t="shared" si="37"/>
        <v>6.5</v>
      </c>
      <c r="H12" s="166">
        <f t="shared" si="37"/>
        <v>6.6</v>
      </c>
      <c r="I12" s="167">
        <f t="shared" si="37"/>
        <v>6.8</v>
      </c>
      <c r="J12" s="166">
        <f t="shared" si="37"/>
        <v>7</v>
      </c>
      <c r="K12" s="167">
        <f t="shared" ref="K12:U12" si="38">ROUND(AVERAGE($B12*(1+0.0333*K$2),$B12*K$2^0.1),1)</f>
        <v>7.1</v>
      </c>
      <c r="L12" s="166">
        <f t="shared" si="38"/>
        <v>7.3</v>
      </c>
      <c r="M12" s="167">
        <f t="shared" si="38"/>
        <v>7.4</v>
      </c>
      <c r="N12" s="166">
        <f t="shared" si="38"/>
        <v>7.5</v>
      </c>
      <c r="O12" s="166">
        <f t="shared" si="38"/>
        <v>7.6</v>
      </c>
      <c r="P12" s="167">
        <f t="shared" si="38"/>
        <v>7.7</v>
      </c>
      <c r="Q12" s="166">
        <f t="shared" si="38"/>
        <v>7.8</v>
      </c>
      <c r="R12" s="166">
        <f t="shared" si="38"/>
        <v>8</v>
      </c>
      <c r="S12" s="167">
        <f t="shared" si="38"/>
        <v>8.1</v>
      </c>
      <c r="T12" s="166">
        <f t="shared" si="38"/>
        <v>8.2</v>
      </c>
      <c r="U12" s="166">
        <f t="shared" si="38"/>
        <v>8.3</v>
      </c>
      <c r="V12" s="2"/>
      <c r="W12" s="167">
        <v>49.0</v>
      </c>
      <c r="X12" s="166">
        <f t="shared" ref="X12:AE12" si="39">ROUND(AVERAGE($W12/(1.0278-0.0278*X$2),$W12*X$2^0.1),1)</f>
        <v>51.5</v>
      </c>
      <c r="Y12" s="166">
        <f t="shared" si="39"/>
        <v>53.3</v>
      </c>
      <c r="Z12" s="166">
        <f t="shared" si="39"/>
        <v>54.9</v>
      </c>
      <c r="AA12" s="167">
        <f t="shared" si="39"/>
        <v>56.3</v>
      </c>
      <c r="AB12" s="166">
        <f t="shared" si="39"/>
        <v>57.8</v>
      </c>
      <c r="AC12" s="166">
        <f t="shared" si="39"/>
        <v>59.2</v>
      </c>
      <c r="AD12" s="167">
        <f t="shared" si="39"/>
        <v>60.6</v>
      </c>
      <c r="AE12" s="166">
        <f t="shared" si="39"/>
        <v>62</v>
      </c>
      <c r="AF12" s="167">
        <f t="shared" ref="AF12:AP12" si="40">ROUND(AVERAGE($W12*(1+0.0333*K$2),$W12*K$2^0.1),1)</f>
        <v>63.5</v>
      </c>
      <c r="AG12" s="166">
        <f t="shared" si="40"/>
        <v>64.6</v>
      </c>
      <c r="AH12" s="167">
        <f t="shared" si="40"/>
        <v>65.7</v>
      </c>
      <c r="AI12" s="166">
        <f t="shared" si="40"/>
        <v>66.8</v>
      </c>
      <c r="AJ12" s="166">
        <f t="shared" si="40"/>
        <v>67.8</v>
      </c>
      <c r="AK12" s="167">
        <f t="shared" si="40"/>
        <v>68.9</v>
      </c>
      <c r="AL12" s="166">
        <f t="shared" si="40"/>
        <v>69.9</v>
      </c>
      <c r="AM12" s="166">
        <f t="shared" si="40"/>
        <v>70.9</v>
      </c>
      <c r="AN12" s="167">
        <f t="shared" si="40"/>
        <v>71.9</v>
      </c>
      <c r="AO12" s="166">
        <f t="shared" si="40"/>
        <v>72.9</v>
      </c>
      <c r="AP12" s="166">
        <f t="shared" si="40"/>
        <v>73.9</v>
      </c>
    </row>
    <row r="13" ht="14.25" customHeight="1">
      <c r="A13" s="2"/>
      <c r="B13" s="171">
        <v>6.0</v>
      </c>
      <c r="C13" s="166">
        <f t="shared" ref="C13:J13" si="41">ROUND(AVERAGE($B13/(1.0278-0.0278*C$2),$B13*C$2^0.1),1)</f>
        <v>6.3</v>
      </c>
      <c r="D13" s="166">
        <f t="shared" si="41"/>
        <v>6.5</v>
      </c>
      <c r="E13" s="166">
        <f t="shared" si="41"/>
        <v>6.7</v>
      </c>
      <c r="F13" s="167">
        <f t="shared" si="41"/>
        <v>6.9</v>
      </c>
      <c r="G13" s="166">
        <f t="shared" si="41"/>
        <v>7.1</v>
      </c>
      <c r="H13" s="166">
        <f t="shared" si="41"/>
        <v>7.2</v>
      </c>
      <c r="I13" s="167">
        <f t="shared" si="41"/>
        <v>7.4</v>
      </c>
      <c r="J13" s="166">
        <f t="shared" si="41"/>
        <v>7.6</v>
      </c>
      <c r="K13" s="167">
        <f t="shared" ref="K13:U13" si="42">ROUND(AVERAGE($B13*(1+0.0333*K$2),$B13*K$2^0.1),1)</f>
        <v>7.8</v>
      </c>
      <c r="L13" s="166">
        <f t="shared" si="42"/>
        <v>7.9</v>
      </c>
      <c r="M13" s="167">
        <f t="shared" si="42"/>
        <v>8</v>
      </c>
      <c r="N13" s="166">
        <f t="shared" si="42"/>
        <v>8.2</v>
      </c>
      <c r="O13" s="166">
        <f t="shared" si="42"/>
        <v>8.3</v>
      </c>
      <c r="P13" s="167">
        <f t="shared" si="42"/>
        <v>8.4</v>
      </c>
      <c r="Q13" s="166">
        <f t="shared" si="42"/>
        <v>8.6</v>
      </c>
      <c r="R13" s="166">
        <f t="shared" si="42"/>
        <v>8.7</v>
      </c>
      <c r="S13" s="167">
        <f t="shared" si="42"/>
        <v>8.8</v>
      </c>
      <c r="T13" s="166">
        <f t="shared" si="42"/>
        <v>8.9</v>
      </c>
      <c r="U13" s="166">
        <f t="shared" si="42"/>
        <v>9</v>
      </c>
      <c r="V13" s="2"/>
      <c r="W13" s="167">
        <v>50.0</v>
      </c>
      <c r="X13" s="166">
        <f t="shared" ref="X13:AE13" si="43">ROUND(AVERAGE($W13/(1.0278-0.0278*X$2),$W13*X$2^0.1),1)</f>
        <v>52.5</v>
      </c>
      <c r="Y13" s="166">
        <f t="shared" si="43"/>
        <v>54.4</v>
      </c>
      <c r="Z13" s="166">
        <f t="shared" si="43"/>
        <v>56</v>
      </c>
      <c r="AA13" s="167">
        <f t="shared" si="43"/>
        <v>57.5</v>
      </c>
      <c r="AB13" s="166">
        <f t="shared" si="43"/>
        <v>58.9</v>
      </c>
      <c r="AC13" s="166">
        <f t="shared" si="43"/>
        <v>60.4</v>
      </c>
      <c r="AD13" s="167">
        <f t="shared" si="43"/>
        <v>61.8</v>
      </c>
      <c r="AE13" s="166">
        <f t="shared" si="43"/>
        <v>63.3</v>
      </c>
      <c r="AF13" s="167">
        <f t="shared" ref="AF13:AP13" si="44">ROUND(AVERAGE($W13*(1+0.0333*K$2),$W13*K$2^0.1),1)</f>
        <v>64.8</v>
      </c>
      <c r="AG13" s="166">
        <f t="shared" si="44"/>
        <v>65.9</v>
      </c>
      <c r="AH13" s="167">
        <f t="shared" si="44"/>
        <v>67</v>
      </c>
      <c r="AI13" s="166">
        <f t="shared" si="44"/>
        <v>68.1</v>
      </c>
      <c r="AJ13" s="166">
        <f t="shared" si="44"/>
        <v>69.2</v>
      </c>
      <c r="AK13" s="167">
        <f t="shared" si="44"/>
        <v>70.3</v>
      </c>
      <c r="AL13" s="166">
        <f t="shared" si="44"/>
        <v>71.3</v>
      </c>
      <c r="AM13" s="166">
        <f t="shared" si="44"/>
        <v>72.3</v>
      </c>
      <c r="AN13" s="167">
        <f t="shared" si="44"/>
        <v>73.4</v>
      </c>
      <c r="AO13" s="166">
        <f t="shared" si="44"/>
        <v>74.4</v>
      </c>
      <c r="AP13" s="166">
        <f t="shared" si="44"/>
        <v>75.4</v>
      </c>
    </row>
    <row r="14" ht="14.25" customHeight="1">
      <c r="A14" s="2"/>
      <c r="B14" s="171">
        <v>6.5</v>
      </c>
      <c r="C14" s="166">
        <f t="shared" ref="C14:J14" si="45">ROUND(AVERAGE($B14/(1.0278-0.0278*C$2),$B14*C$2^0.1),1)</f>
        <v>6.8</v>
      </c>
      <c r="D14" s="166">
        <f t="shared" si="45"/>
        <v>7.1</v>
      </c>
      <c r="E14" s="166">
        <f t="shared" si="45"/>
        <v>7.3</v>
      </c>
      <c r="F14" s="167">
        <f t="shared" si="45"/>
        <v>7.5</v>
      </c>
      <c r="G14" s="166">
        <f t="shared" si="45"/>
        <v>7.7</v>
      </c>
      <c r="H14" s="166">
        <f t="shared" si="45"/>
        <v>7.8</v>
      </c>
      <c r="I14" s="167">
        <f t="shared" si="45"/>
        <v>8</v>
      </c>
      <c r="J14" s="166">
        <f t="shared" si="45"/>
        <v>8.2</v>
      </c>
      <c r="K14" s="167">
        <f t="shared" ref="K14:U14" si="46">ROUND(AVERAGE($B14*(1+0.0333*K$2),$B14*K$2^0.1),1)</f>
        <v>8.4</v>
      </c>
      <c r="L14" s="166">
        <f t="shared" si="46"/>
        <v>8.6</v>
      </c>
      <c r="M14" s="167">
        <f t="shared" si="46"/>
        <v>8.7</v>
      </c>
      <c r="N14" s="166">
        <f t="shared" si="46"/>
        <v>8.9</v>
      </c>
      <c r="O14" s="166">
        <f t="shared" si="46"/>
        <v>9</v>
      </c>
      <c r="P14" s="167">
        <f t="shared" si="46"/>
        <v>9.1</v>
      </c>
      <c r="Q14" s="166">
        <f t="shared" si="46"/>
        <v>9.3</v>
      </c>
      <c r="R14" s="166">
        <f t="shared" si="46"/>
        <v>9.4</v>
      </c>
      <c r="S14" s="167">
        <f t="shared" si="46"/>
        <v>9.5</v>
      </c>
      <c r="T14" s="166">
        <f t="shared" si="46"/>
        <v>9.7</v>
      </c>
      <c r="U14" s="166">
        <f t="shared" si="46"/>
        <v>9.8</v>
      </c>
      <c r="V14" s="2"/>
      <c r="W14" s="167">
        <v>51.0</v>
      </c>
      <c r="X14" s="166">
        <f t="shared" ref="X14:AE14" si="47">ROUND(AVERAGE($W14/(1.0278-0.0278*X$2),$W14*X$2^0.1),1)</f>
        <v>53.6</v>
      </c>
      <c r="Y14" s="166">
        <f t="shared" si="47"/>
        <v>55.5</v>
      </c>
      <c r="Z14" s="166">
        <f t="shared" si="47"/>
        <v>57.1</v>
      </c>
      <c r="AA14" s="167">
        <f t="shared" si="47"/>
        <v>58.6</v>
      </c>
      <c r="AB14" s="166">
        <f t="shared" si="47"/>
        <v>60.1</v>
      </c>
      <c r="AC14" s="166">
        <f t="shared" si="47"/>
        <v>61.6</v>
      </c>
      <c r="AD14" s="167">
        <f t="shared" si="47"/>
        <v>63.1</v>
      </c>
      <c r="AE14" s="166">
        <f t="shared" si="47"/>
        <v>64.6</v>
      </c>
      <c r="AF14" s="167">
        <f t="shared" ref="AF14:AP14" si="48">ROUND(AVERAGE($W14*(1+0.0333*K$2),$W14*K$2^0.1),1)</f>
        <v>66.1</v>
      </c>
      <c r="AG14" s="166">
        <f t="shared" si="48"/>
        <v>67.3</v>
      </c>
      <c r="AH14" s="167">
        <f t="shared" si="48"/>
        <v>68.4</v>
      </c>
      <c r="AI14" s="166">
        <f t="shared" si="48"/>
        <v>69.5</v>
      </c>
      <c r="AJ14" s="166">
        <f t="shared" si="48"/>
        <v>70.6</v>
      </c>
      <c r="AK14" s="167">
        <f t="shared" si="48"/>
        <v>71.7</v>
      </c>
      <c r="AL14" s="166">
        <f t="shared" si="48"/>
        <v>72.7</v>
      </c>
      <c r="AM14" s="166">
        <f t="shared" si="48"/>
        <v>73.8</v>
      </c>
      <c r="AN14" s="167">
        <f t="shared" si="48"/>
        <v>74.8</v>
      </c>
      <c r="AO14" s="166">
        <f t="shared" si="48"/>
        <v>75.9</v>
      </c>
      <c r="AP14" s="166">
        <f t="shared" si="48"/>
        <v>76.9</v>
      </c>
    </row>
    <row r="15" ht="14.25" customHeight="1">
      <c r="A15" s="2"/>
      <c r="B15" s="171">
        <v>7.0</v>
      </c>
      <c r="C15" s="166">
        <f t="shared" ref="C15:J15" si="49">ROUND(AVERAGE($B15/(1.0278-0.0278*C$2),$B15*C$2^0.1),1)</f>
        <v>7.4</v>
      </c>
      <c r="D15" s="166">
        <f t="shared" si="49"/>
        <v>7.6</v>
      </c>
      <c r="E15" s="166">
        <f t="shared" si="49"/>
        <v>7.8</v>
      </c>
      <c r="F15" s="167">
        <f t="shared" si="49"/>
        <v>8</v>
      </c>
      <c r="G15" s="166">
        <f t="shared" si="49"/>
        <v>8.3</v>
      </c>
      <c r="H15" s="166">
        <f t="shared" si="49"/>
        <v>8.5</v>
      </c>
      <c r="I15" s="167">
        <f t="shared" si="49"/>
        <v>8.7</v>
      </c>
      <c r="J15" s="166">
        <f t="shared" si="49"/>
        <v>8.9</v>
      </c>
      <c r="K15" s="167">
        <f t="shared" ref="K15:U15" si="50">ROUND(AVERAGE($B15*(1+0.0333*K$2),$B15*K$2^0.1),1)</f>
        <v>9.1</v>
      </c>
      <c r="L15" s="166">
        <f t="shared" si="50"/>
        <v>9.2</v>
      </c>
      <c r="M15" s="167">
        <f t="shared" si="50"/>
        <v>9.4</v>
      </c>
      <c r="N15" s="166">
        <f t="shared" si="50"/>
        <v>9.5</v>
      </c>
      <c r="O15" s="166">
        <f t="shared" si="50"/>
        <v>9.7</v>
      </c>
      <c r="P15" s="167">
        <f t="shared" si="50"/>
        <v>9.8</v>
      </c>
      <c r="Q15" s="166">
        <f t="shared" si="50"/>
        <v>10</v>
      </c>
      <c r="R15" s="166">
        <f t="shared" si="50"/>
        <v>10.1</v>
      </c>
      <c r="S15" s="167">
        <f t="shared" si="50"/>
        <v>10.3</v>
      </c>
      <c r="T15" s="166">
        <f t="shared" si="50"/>
        <v>10.4</v>
      </c>
      <c r="U15" s="166">
        <f t="shared" si="50"/>
        <v>10.6</v>
      </c>
      <c r="V15" s="2"/>
      <c r="W15" s="167">
        <v>52.0</v>
      </c>
      <c r="X15" s="166">
        <f t="shared" ref="X15:AE15" si="51">ROUND(AVERAGE($W15/(1.0278-0.0278*X$2),$W15*X$2^0.1),1)</f>
        <v>54.6</v>
      </c>
      <c r="Y15" s="166">
        <f t="shared" si="51"/>
        <v>56.5</v>
      </c>
      <c r="Z15" s="166">
        <f t="shared" si="51"/>
        <v>58.2</v>
      </c>
      <c r="AA15" s="167">
        <f t="shared" si="51"/>
        <v>59.8</v>
      </c>
      <c r="AB15" s="166">
        <f t="shared" si="51"/>
        <v>61.3</v>
      </c>
      <c r="AC15" s="166">
        <f t="shared" si="51"/>
        <v>62.8</v>
      </c>
      <c r="AD15" s="167">
        <f t="shared" si="51"/>
        <v>64.3</v>
      </c>
      <c r="AE15" s="166">
        <f t="shared" si="51"/>
        <v>65.8</v>
      </c>
      <c r="AF15" s="167">
        <f t="shared" ref="AF15:AP15" si="52">ROUND(AVERAGE($W15*(1+0.0333*K$2),$W15*K$2^0.1),1)</f>
        <v>67.4</v>
      </c>
      <c r="AG15" s="166">
        <f t="shared" si="52"/>
        <v>68.6</v>
      </c>
      <c r="AH15" s="167">
        <f t="shared" si="52"/>
        <v>69.7</v>
      </c>
      <c r="AI15" s="166">
        <f t="shared" si="52"/>
        <v>70.9</v>
      </c>
      <c r="AJ15" s="166">
        <f t="shared" si="52"/>
        <v>72</v>
      </c>
      <c r="AK15" s="167">
        <f t="shared" si="52"/>
        <v>73.1</v>
      </c>
      <c r="AL15" s="166">
        <f t="shared" si="52"/>
        <v>74.2</v>
      </c>
      <c r="AM15" s="166">
        <f t="shared" si="52"/>
        <v>75.2</v>
      </c>
      <c r="AN15" s="167">
        <f t="shared" si="52"/>
        <v>76.3</v>
      </c>
      <c r="AO15" s="166">
        <f t="shared" si="52"/>
        <v>77.4</v>
      </c>
      <c r="AP15" s="166">
        <f t="shared" si="52"/>
        <v>78.4</v>
      </c>
    </row>
    <row r="16" ht="14.25" customHeight="1">
      <c r="A16" s="2"/>
      <c r="B16" s="171">
        <v>7.5</v>
      </c>
      <c r="C16" s="166">
        <f t="shared" ref="C16:J16" si="53">ROUND(AVERAGE($B16/(1.0278-0.0278*C$2),$B16*C$2^0.1),1)</f>
        <v>7.9</v>
      </c>
      <c r="D16" s="166">
        <f t="shared" si="53"/>
        <v>8.2</v>
      </c>
      <c r="E16" s="166">
        <f t="shared" si="53"/>
        <v>8.4</v>
      </c>
      <c r="F16" s="167">
        <f t="shared" si="53"/>
        <v>8.6</v>
      </c>
      <c r="G16" s="166">
        <f t="shared" si="53"/>
        <v>8.8</v>
      </c>
      <c r="H16" s="166">
        <f t="shared" si="53"/>
        <v>9.1</v>
      </c>
      <c r="I16" s="167">
        <f t="shared" si="53"/>
        <v>9.3</v>
      </c>
      <c r="J16" s="166">
        <f t="shared" si="53"/>
        <v>9.5</v>
      </c>
      <c r="K16" s="167">
        <f t="shared" ref="K16:U16" si="54">ROUND(AVERAGE($B16*(1+0.0333*K$2),$B16*K$2^0.1),1)</f>
        <v>9.7</v>
      </c>
      <c r="L16" s="166">
        <f t="shared" si="54"/>
        <v>9.9</v>
      </c>
      <c r="M16" s="167">
        <f t="shared" si="54"/>
        <v>10.1</v>
      </c>
      <c r="N16" s="166">
        <f t="shared" si="54"/>
        <v>10.2</v>
      </c>
      <c r="O16" s="166">
        <f t="shared" si="54"/>
        <v>10.4</v>
      </c>
      <c r="P16" s="167">
        <f t="shared" si="54"/>
        <v>10.5</v>
      </c>
      <c r="Q16" s="166">
        <f t="shared" si="54"/>
        <v>10.7</v>
      </c>
      <c r="R16" s="166">
        <f t="shared" si="54"/>
        <v>10.9</v>
      </c>
      <c r="S16" s="167">
        <f t="shared" si="54"/>
        <v>11</v>
      </c>
      <c r="T16" s="166">
        <f t="shared" si="54"/>
        <v>11.2</v>
      </c>
      <c r="U16" s="166">
        <f t="shared" si="54"/>
        <v>11.3</v>
      </c>
      <c r="V16" s="2"/>
      <c r="W16" s="167">
        <v>53.0</v>
      </c>
      <c r="X16" s="166">
        <f t="shared" ref="X16:AE16" si="55">ROUND(AVERAGE($W16/(1.0278-0.0278*X$2),$W16*X$2^0.1),1)</f>
        <v>55.7</v>
      </c>
      <c r="Y16" s="166">
        <f t="shared" si="55"/>
        <v>57.6</v>
      </c>
      <c r="Z16" s="166">
        <f t="shared" si="55"/>
        <v>59.4</v>
      </c>
      <c r="AA16" s="167">
        <f t="shared" si="55"/>
        <v>60.9</v>
      </c>
      <c r="AB16" s="166">
        <f t="shared" si="55"/>
        <v>62.5</v>
      </c>
      <c r="AC16" s="166">
        <f t="shared" si="55"/>
        <v>64</v>
      </c>
      <c r="AD16" s="167">
        <f t="shared" si="55"/>
        <v>65.5</v>
      </c>
      <c r="AE16" s="166">
        <f t="shared" si="55"/>
        <v>67.1</v>
      </c>
      <c r="AF16" s="167">
        <f t="shared" ref="AF16:AP16" si="56">ROUND(AVERAGE($W16*(1+0.0333*K$2),$W16*K$2^0.1),1)</f>
        <v>68.7</v>
      </c>
      <c r="AG16" s="166">
        <f t="shared" si="56"/>
        <v>69.9</v>
      </c>
      <c r="AH16" s="167">
        <f t="shared" si="56"/>
        <v>71.1</v>
      </c>
      <c r="AI16" s="166">
        <f t="shared" si="56"/>
        <v>72.2</v>
      </c>
      <c r="AJ16" s="166">
        <f t="shared" si="56"/>
        <v>73.4</v>
      </c>
      <c r="AK16" s="167">
        <f t="shared" si="56"/>
        <v>74.5</v>
      </c>
      <c r="AL16" s="166">
        <f t="shared" si="56"/>
        <v>75.6</v>
      </c>
      <c r="AM16" s="166">
        <f t="shared" si="56"/>
        <v>76.7</v>
      </c>
      <c r="AN16" s="167">
        <f t="shared" si="56"/>
        <v>77.8</v>
      </c>
      <c r="AO16" s="166">
        <f t="shared" si="56"/>
        <v>78.8</v>
      </c>
      <c r="AP16" s="166">
        <f t="shared" si="56"/>
        <v>79.9</v>
      </c>
    </row>
    <row r="17" ht="14.25" customHeight="1">
      <c r="A17" s="2"/>
      <c r="B17" s="171">
        <v>8.0</v>
      </c>
      <c r="C17" s="166">
        <f t="shared" ref="C17:J17" si="57">ROUND(AVERAGE($B17/(1.0278-0.0278*C$2),$B17*C$2^0.1),1)</f>
        <v>8.4</v>
      </c>
      <c r="D17" s="166">
        <f t="shared" si="57"/>
        <v>8.7</v>
      </c>
      <c r="E17" s="166">
        <f t="shared" si="57"/>
        <v>9</v>
      </c>
      <c r="F17" s="167">
        <f t="shared" si="57"/>
        <v>9.2</v>
      </c>
      <c r="G17" s="166">
        <f t="shared" si="57"/>
        <v>9.4</v>
      </c>
      <c r="H17" s="166">
        <f t="shared" si="57"/>
        <v>9.7</v>
      </c>
      <c r="I17" s="167">
        <f t="shared" si="57"/>
        <v>9.9</v>
      </c>
      <c r="J17" s="166">
        <f t="shared" si="57"/>
        <v>10.1</v>
      </c>
      <c r="K17" s="167">
        <f t="shared" ref="K17:U17" si="58">ROUND(AVERAGE($B17*(1+0.0333*K$2),$B17*K$2^0.1),1)</f>
        <v>10.4</v>
      </c>
      <c r="L17" s="166">
        <f t="shared" si="58"/>
        <v>10.5</v>
      </c>
      <c r="M17" s="167">
        <f t="shared" si="58"/>
        <v>10.7</v>
      </c>
      <c r="N17" s="166">
        <f t="shared" si="58"/>
        <v>10.9</v>
      </c>
      <c r="O17" s="166">
        <f t="shared" si="58"/>
        <v>11.1</v>
      </c>
      <c r="P17" s="167">
        <f t="shared" si="58"/>
        <v>11.2</v>
      </c>
      <c r="Q17" s="166">
        <f t="shared" si="58"/>
        <v>11.4</v>
      </c>
      <c r="R17" s="166">
        <f t="shared" si="58"/>
        <v>11.6</v>
      </c>
      <c r="S17" s="167">
        <f t="shared" si="58"/>
        <v>11.7</v>
      </c>
      <c r="T17" s="166">
        <f t="shared" si="58"/>
        <v>11.9</v>
      </c>
      <c r="U17" s="166">
        <f t="shared" si="58"/>
        <v>12.1</v>
      </c>
      <c r="V17" s="2"/>
      <c r="W17" s="167">
        <v>54.0</v>
      </c>
      <c r="X17" s="166">
        <f t="shared" ref="X17:AE17" si="59">ROUND(AVERAGE($W17/(1.0278-0.0278*X$2),$W17*X$2^0.1),1)</f>
        <v>56.7</v>
      </c>
      <c r="Y17" s="166">
        <f t="shared" si="59"/>
        <v>58.7</v>
      </c>
      <c r="Z17" s="166">
        <f t="shared" si="59"/>
        <v>60.5</v>
      </c>
      <c r="AA17" s="167">
        <f t="shared" si="59"/>
        <v>62.1</v>
      </c>
      <c r="AB17" s="166">
        <f t="shared" si="59"/>
        <v>63.7</v>
      </c>
      <c r="AC17" s="166">
        <f t="shared" si="59"/>
        <v>65.2</v>
      </c>
      <c r="AD17" s="167">
        <f t="shared" si="59"/>
        <v>66.8</v>
      </c>
      <c r="AE17" s="166">
        <f t="shared" si="59"/>
        <v>68.4</v>
      </c>
      <c r="AF17" s="167">
        <f t="shared" ref="AF17:AP17" si="60">ROUND(AVERAGE($W17*(1+0.0333*K$2),$W17*K$2^0.1),1)</f>
        <v>70</v>
      </c>
      <c r="AG17" s="166">
        <f t="shared" si="60"/>
        <v>71.2</v>
      </c>
      <c r="AH17" s="167">
        <f t="shared" si="60"/>
        <v>72.4</v>
      </c>
      <c r="AI17" s="166">
        <f t="shared" si="60"/>
        <v>73.6</v>
      </c>
      <c r="AJ17" s="166">
        <f t="shared" si="60"/>
        <v>74.7</v>
      </c>
      <c r="AK17" s="167">
        <f t="shared" si="60"/>
        <v>75.9</v>
      </c>
      <c r="AL17" s="166">
        <f t="shared" si="60"/>
        <v>77</v>
      </c>
      <c r="AM17" s="166">
        <f t="shared" si="60"/>
        <v>78.1</v>
      </c>
      <c r="AN17" s="167">
        <f t="shared" si="60"/>
        <v>79.2</v>
      </c>
      <c r="AO17" s="166">
        <f t="shared" si="60"/>
        <v>80.3</v>
      </c>
      <c r="AP17" s="166">
        <f t="shared" si="60"/>
        <v>81.4</v>
      </c>
    </row>
    <row r="18" ht="14.25" customHeight="1">
      <c r="A18" s="2"/>
      <c r="B18" s="171">
        <v>8.5</v>
      </c>
      <c r="C18" s="166">
        <f t="shared" ref="C18:J18" si="61">ROUND(AVERAGE($B18/(1.0278-0.0278*C$2),$B18*C$2^0.1),1)</f>
        <v>8.9</v>
      </c>
      <c r="D18" s="166">
        <f t="shared" si="61"/>
        <v>9.2</v>
      </c>
      <c r="E18" s="166">
        <f t="shared" si="61"/>
        <v>9.5</v>
      </c>
      <c r="F18" s="167">
        <f t="shared" si="61"/>
        <v>9.8</v>
      </c>
      <c r="G18" s="166">
        <f t="shared" si="61"/>
        <v>10</v>
      </c>
      <c r="H18" s="166">
        <f t="shared" si="61"/>
        <v>10.3</v>
      </c>
      <c r="I18" s="167">
        <f t="shared" si="61"/>
        <v>10.5</v>
      </c>
      <c r="J18" s="166">
        <f t="shared" si="61"/>
        <v>10.8</v>
      </c>
      <c r="K18" s="167">
        <f t="shared" ref="K18:U18" si="62">ROUND(AVERAGE($B18*(1+0.0333*K$2),$B18*K$2^0.1),1)</f>
        <v>11</v>
      </c>
      <c r="L18" s="166">
        <f t="shared" si="62"/>
        <v>11.2</v>
      </c>
      <c r="M18" s="167">
        <f t="shared" si="62"/>
        <v>11.4</v>
      </c>
      <c r="N18" s="166">
        <f t="shared" si="62"/>
        <v>11.6</v>
      </c>
      <c r="O18" s="166">
        <f t="shared" si="62"/>
        <v>11.8</v>
      </c>
      <c r="P18" s="167">
        <f t="shared" si="62"/>
        <v>11.9</v>
      </c>
      <c r="Q18" s="166">
        <f t="shared" si="62"/>
        <v>12.1</v>
      </c>
      <c r="R18" s="166">
        <f t="shared" si="62"/>
        <v>12.3</v>
      </c>
      <c r="S18" s="167">
        <f t="shared" si="62"/>
        <v>12.5</v>
      </c>
      <c r="T18" s="166">
        <f t="shared" si="62"/>
        <v>12.6</v>
      </c>
      <c r="U18" s="166">
        <f t="shared" si="62"/>
        <v>12.8</v>
      </c>
      <c r="V18" s="2"/>
      <c r="W18" s="167">
        <v>55.0</v>
      </c>
      <c r="X18" s="166">
        <f t="shared" ref="X18:AE18" si="63">ROUND(AVERAGE($W18/(1.0278-0.0278*X$2),$W18*X$2^0.1),1)</f>
        <v>57.8</v>
      </c>
      <c r="Y18" s="166">
        <f t="shared" si="63"/>
        <v>59.8</v>
      </c>
      <c r="Z18" s="166">
        <f t="shared" si="63"/>
        <v>61.6</v>
      </c>
      <c r="AA18" s="167">
        <f t="shared" si="63"/>
        <v>63.2</v>
      </c>
      <c r="AB18" s="166">
        <f t="shared" si="63"/>
        <v>64.8</v>
      </c>
      <c r="AC18" s="166">
        <f t="shared" si="63"/>
        <v>66.4</v>
      </c>
      <c r="AD18" s="167">
        <f t="shared" si="63"/>
        <v>68</v>
      </c>
      <c r="AE18" s="166">
        <f t="shared" si="63"/>
        <v>69.6</v>
      </c>
      <c r="AF18" s="167">
        <f t="shared" ref="AF18:AP18" si="64">ROUND(AVERAGE($W18*(1+0.0333*K$2),$W18*K$2^0.1),1)</f>
        <v>71.3</v>
      </c>
      <c r="AG18" s="166">
        <f t="shared" si="64"/>
        <v>72.5</v>
      </c>
      <c r="AH18" s="167">
        <f t="shared" si="64"/>
        <v>73.7</v>
      </c>
      <c r="AI18" s="166">
        <f t="shared" si="64"/>
        <v>74.9</v>
      </c>
      <c r="AJ18" s="166">
        <f t="shared" si="64"/>
        <v>76.1</v>
      </c>
      <c r="AK18" s="167">
        <f t="shared" si="64"/>
        <v>77.3</v>
      </c>
      <c r="AL18" s="166">
        <f t="shared" si="64"/>
        <v>78.4</v>
      </c>
      <c r="AM18" s="166">
        <f t="shared" si="64"/>
        <v>79.6</v>
      </c>
      <c r="AN18" s="167">
        <f t="shared" si="64"/>
        <v>80.7</v>
      </c>
      <c r="AO18" s="166">
        <f t="shared" si="64"/>
        <v>81.8</v>
      </c>
      <c r="AP18" s="166">
        <f t="shared" si="64"/>
        <v>82.9</v>
      </c>
    </row>
    <row r="19" ht="14.25" customHeight="1">
      <c r="A19" s="2"/>
      <c r="B19" s="171">
        <v>9.0</v>
      </c>
      <c r="C19" s="166">
        <f t="shared" ref="C19:J19" si="65">ROUND(AVERAGE($B19/(1.0278-0.0278*C$2),$B19*C$2^0.1),1)</f>
        <v>9.5</v>
      </c>
      <c r="D19" s="166">
        <f t="shared" si="65"/>
        <v>9.8</v>
      </c>
      <c r="E19" s="166">
        <f t="shared" si="65"/>
        <v>10.1</v>
      </c>
      <c r="F19" s="167">
        <f t="shared" si="65"/>
        <v>10.3</v>
      </c>
      <c r="G19" s="166">
        <f t="shared" si="65"/>
        <v>10.6</v>
      </c>
      <c r="H19" s="166">
        <f t="shared" si="65"/>
        <v>10.9</v>
      </c>
      <c r="I19" s="167">
        <f t="shared" si="65"/>
        <v>11.1</v>
      </c>
      <c r="J19" s="166">
        <f t="shared" si="65"/>
        <v>11.4</v>
      </c>
      <c r="K19" s="167">
        <f t="shared" ref="K19:U19" si="66">ROUND(AVERAGE($B19*(1+0.0333*K$2),$B19*K$2^0.1),1)</f>
        <v>11.7</v>
      </c>
      <c r="L19" s="166">
        <f t="shared" si="66"/>
        <v>11.9</v>
      </c>
      <c r="M19" s="167">
        <f t="shared" si="66"/>
        <v>12.1</v>
      </c>
      <c r="N19" s="166">
        <f t="shared" si="66"/>
        <v>12.3</v>
      </c>
      <c r="O19" s="166">
        <f t="shared" si="66"/>
        <v>12.5</v>
      </c>
      <c r="P19" s="167">
        <f t="shared" si="66"/>
        <v>12.6</v>
      </c>
      <c r="Q19" s="166">
        <f t="shared" si="66"/>
        <v>12.8</v>
      </c>
      <c r="R19" s="166">
        <f t="shared" si="66"/>
        <v>13</v>
      </c>
      <c r="S19" s="167">
        <f t="shared" si="66"/>
        <v>13.2</v>
      </c>
      <c r="T19" s="166">
        <f t="shared" si="66"/>
        <v>13.4</v>
      </c>
      <c r="U19" s="166">
        <f t="shared" si="66"/>
        <v>13.6</v>
      </c>
      <c r="V19" s="2"/>
      <c r="W19" s="167">
        <v>56.0</v>
      </c>
      <c r="X19" s="166">
        <f t="shared" ref="X19:AE19" si="67">ROUND(AVERAGE($W19/(1.0278-0.0278*X$2),$W19*X$2^0.1),1)</f>
        <v>58.8</v>
      </c>
      <c r="Y19" s="166">
        <f t="shared" si="67"/>
        <v>60.9</v>
      </c>
      <c r="Z19" s="166">
        <f t="shared" si="67"/>
        <v>62.7</v>
      </c>
      <c r="AA19" s="167">
        <f t="shared" si="67"/>
        <v>64.4</v>
      </c>
      <c r="AB19" s="166">
        <f t="shared" si="67"/>
        <v>66</v>
      </c>
      <c r="AC19" s="166">
        <f t="shared" si="67"/>
        <v>67.6</v>
      </c>
      <c r="AD19" s="167">
        <f t="shared" si="67"/>
        <v>69.2</v>
      </c>
      <c r="AE19" s="166">
        <f t="shared" si="67"/>
        <v>70.9</v>
      </c>
      <c r="AF19" s="167">
        <f t="shared" ref="AF19:AP19" si="68">ROUND(AVERAGE($W19*(1+0.0333*K$2),$W19*K$2^0.1),1)</f>
        <v>72.6</v>
      </c>
      <c r="AG19" s="166">
        <f t="shared" si="68"/>
        <v>73.8</v>
      </c>
      <c r="AH19" s="167">
        <f t="shared" si="68"/>
        <v>75.1</v>
      </c>
      <c r="AI19" s="166">
        <f t="shared" si="68"/>
        <v>76.3</v>
      </c>
      <c r="AJ19" s="166">
        <f t="shared" si="68"/>
        <v>77.5</v>
      </c>
      <c r="AK19" s="167">
        <f t="shared" si="68"/>
        <v>78.7</v>
      </c>
      <c r="AL19" s="166">
        <f t="shared" si="68"/>
        <v>79.9</v>
      </c>
      <c r="AM19" s="166">
        <f t="shared" si="68"/>
        <v>81</v>
      </c>
      <c r="AN19" s="167">
        <f t="shared" si="68"/>
        <v>82.2</v>
      </c>
      <c r="AO19" s="166">
        <f t="shared" si="68"/>
        <v>83.3</v>
      </c>
      <c r="AP19" s="166">
        <f t="shared" si="68"/>
        <v>84.4</v>
      </c>
    </row>
    <row r="20" ht="14.25" customHeight="1">
      <c r="A20" s="2"/>
      <c r="B20" s="171">
        <v>9.5</v>
      </c>
      <c r="C20" s="166">
        <f t="shared" ref="C20:J20" si="69">ROUND(AVERAGE($B20/(1.0278-0.0278*C$2),$B20*C$2^0.1),1)</f>
        <v>10</v>
      </c>
      <c r="D20" s="166">
        <f t="shared" si="69"/>
        <v>10.3</v>
      </c>
      <c r="E20" s="166">
        <f t="shared" si="69"/>
        <v>10.6</v>
      </c>
      <c r="F20" s="167">
        <f t="shared" si="69"/>
        <v>10.9</v>
      </c>
      <c r="G20" s="166">
        <f t="shared" si="69"/>
        <v>11.2</v>
      </c>
      <c r="H20" s="166">
        <f t="shared" si="69"/>
        <v>11.5</v>
      </c>
      <c r="I20" s="167">
        <f t="shared" si="69"/>
        <v>11.7</v>
      </c>
      <c r="J20" s="166">
        <f t="shared" si="69"/>
        <v>12</v>
      </c>
      <c r="K20" s="167">
        <f t="shared" ref="K20:U20" si="70">ROUND(AVERAGE($B20*(1+0.0333*K$2),$B20*K$2^0.1),1)</f>
        <v>12.3</v>
      </c>
      <c r="L20" s="166">
        <f t="shared" si="70"/>
        <v>12.5</v>
      </c>
      <c r="M20" s="167">
        <f t="shared" si="70"/>
        <v>12.7</v>
      </c>
      <c r="N20" s="166">
        <f t="shared" si="70"/>
        <v>12.9</v>
      </c>
      <c r="O20" s="166">
        <f t="shared" si="70"/>
        <v>13.1</v>
      </c>
      <c r="P20" s="167">
        <f t="shared" si="70"/>
        <v>13.3</v>
      </c>
      <c r="Q20" s="166">
        <f t="shared" si="70"/>
        <v>13.5</v>
      </c>
      <c r="R20" s="166">
        <f t="shared" si="70"/>
        <v>13.7</v>
      </c>
      <c r="S20" s="167">
        <f t="shared" si="70"/>
        <v>13.9</v>
      </c>
      <c r="T20" s="166">
        <f t="shared" si="70"/>
        <v>14.1</v>
      </c>
      <c r="U20" s="166">
        <f t="shared" si="70"/>
        <v>14.3</v>
      </c>
      <c r="V20" s="2"/>
      <c r="W20" s="167">
        <v>57.0</v>
      </c>
      <c r="X20" s="166">
        <f t="shared" ref="X20:AE20" si="71">ROUND(AVERAGE($W20/(1.0278-0.0278*X$2),$W20*X$2^0.1),1)</f>
        <v>59.9</v>
      </c>
      <c r="Y20" s="166">
        <f t="shared" si="71"/>
        <v>62</v>
      </c>
      <c r="Z20" s="166">
        <f t="shared" si="71"/>
        <v>63.8</v>
      </c>
      <c r="AA20" s="167">
        <f t="shared" si="71"/>
        <v>65.5</v>
      </c>
      <c r="AB20" s="166">
        <f t="shared" si="71"/>
        <v>67.2</v>
      </c>
      <c r="AC20" s="166">
        <f t="shared" si="71"/>
        <v>68.8</v>
      </c>
      <c r="AD20" s="167">
        <f t="shared" si="71"/>
        <v>70.5</v>
      </c>
      <c r="AE20" s="166">
        <f t="shared" si="71"/>
        <v>72.2</v>
      </c>
      <c r="AF20" s="167">
        <f t="shared" ref="AF20:AP20" si="72">ROUND(AVERAGE($W20*(1+0.0333*K$2),$W20*K$2^0.1),1)</f>
        <v>73.9</v>
      </c>
      <c r="AG20" s="166">
        <f t="shared" si="72"/>
        <v>75.2</v>
      </c>
      <c r="AH20" s="167">
        <f t="shared" si="72"/>
        <v>76.4</v>
      </c>
      <c r="AI20" s="166">
        <f t="shared" si="72"/>
        <v>77.7</v>
      </c>
      <c r="AJ20" s="166">
        <f t="shared" si="72"/>
        <v>78.9</v>
      </c>
      <c r="AK20" s="167">
        <f t="shared" si="72"/>
        <v>80.1</v>
      </c>
      <c r="AL20" s="166">
        <f t="shared" si="72"/>
        <v>81.3</v>
      </c>
      <c r="AM20" s="166">
        <f t="shared" si="72"/>
        <v>82.5</v>
      </c>
      <c r="AN20" s="167">
        <f t="shared" si="72"/>
        <v>83.6</v>
      </c>
      <c r="AO20" s="166">
        <f t="shared" si="72"/>
        <v>84.8</v>
      </c>
      <c r="AP20" s="166">
        <f t="shared" si="72"/>
        <v>85.9</v>
      </c>
    </row>
    <row r="21" ht="14.25" customHeight="1">
      <c r="A21" s="2"/>
      <c r="B21" s="171">
        <v>10.0</v>
      </c>
      <c r="C21" s="166">
        <f t="shared" ref="C21:J21" si="73">ROUND(AVERAGE($B21/(1.0278-0.0278*C$2),$B21*C$2^0.1),1)</f>
        <v>10.5</v>
      </c>
      <c r="D21" s="166">
        <f t="shared" si="73"/>
        <v>10.9</v>
      </c>
      <c r="E21" s="166">
        <f t="shared" si="73"/>
        <v>11.2</v>
      </c>
      <c r="F21" s="167">
        <f t="shared" si="73"/>
        <v>11.5</v>
      </c>
      <c r="G21" s="166">
        <f t="shared" si="73"/>
        <v>11.8</v>
      </c>
      <c r="H21" s="166">
        <f t="shared" si="73"/>
        <v>12.1</v>
      </c>
      <c r="I21" s="167">
        <f t="shared" si="73"/>
        <v>12.4</v>
      </c>
      <c r="J21" s="166">
        <f t="shared" si="73"/>
        <v>12.7</v>
      </c>
      <c r="K21" s="167">
        <f t="shared" ref="K21:U21" si="74">ROUND(AVERAGE($B21*(1+0.0333*K$2),$B21*K$2^0.1),1)</f>
        <v>13</v>
      </c>
      <c r="L21" s="166">
        <f t="shared" si="74"/>
        <v>13.2</v>
      </c>
      <c r="M21" s="167">
        <f t="shared" si="74"/>
        <v>13.4</v>
      </c>
      <c r="N21" s="166">
        <f t="shared" si="74"/>
        <v>13.6</v>
      </c>
      <c r="O21" s="166">
        <f t="shared" si="74"/>
        <v>13.8</v>
      </c>
      <c r="P21" s="167">
        <f t="shared" si="74"/>
        <v>14.1</v>
      </c>
      <c r="Q21" s="166">
        <f t="shared" si="74"/>
        <v>14.3</v>
      </c>
      <c r="R21" s="166">
        <f t="shared" si="74"/>
        <v>14.5</v>
      </c>
      <c r="S21" s="167">
        <f t="shared" si="74"/>
        <v>14.7</v>
      </c>
      <c r="T21" s="166">
        <f t="shared" si="74"/>
        <v>14.9</v>
      </c>
      <c r="U21" s="166">
        <f t="shared" si="74"/>
        <v>15.1</v>
      </c>
      <c r="V21" s="2"/>
      <c r="W21" s="167">
        <v>58.0</v>
      </c>
      <c r="X21" s="166">
        <f t="shared" ref="X21:AE21" si="75">ROUND(AVERAGE($W21/(1.0278-0.0278*X$2),$W21*X$2^0.1),1)</f>
        <v>60.9</v>
      </c>
      <c r="Y21" s="166">
        <f t="shared" si="75"/>
        <v>63.1</v>
      </c>
      <c r="Z21" s="166">
        <f t="shared" si="75"/>
        <v>65</v>
      </c>
      <c r="AA21" s="167">
        <f t="shared" si="75"/>
        <v>66.7</v>
      </c>
      <c r="AB21" s="166">
        <f t="shared" si="75"/>
        <v>68.4</v>
      </c>
      <c r="AC21" s="166">
        <f t="shared" si="75"/>
        <v>70</v>
      </c>
      <c r="AD21" s="167">
        <f t="shared" si="75"/>
        <v>71.7</v>
      </c>
      <c r="AE21" s="166">
        <f t="shared" si="75"/>
        <v>73.4</v>
      </c>
      <c r="AF21" s="167">
        <f t="shared" ref="AF21:AP21" si="76">ROUND(AVERAGE($W21*(1+0.0333*K$2),$W21*K$2^0.1),1)</f>
        <v>75.2</v>
      </c>
      <c r="AG21" s="166">
        <f t="shared" si="76"/>
        <v>76.5</v>
      </c>
      <c r="AH21" s="167">
        <f t="shared" si="76"/>
        <v>77.8</v>
      </c>
      <c r="AI21" s="166">
        <f t="shared" si="76"/>
        <v>79</v>
      </c>
      <c r="AJ21" s="166">
        <f t="shared" si="76"/>
        <v>80.3</v>
      </c>
      <c r="AK21" s="167">
        <f t="shared" si="76"/>
        <v>81.5</v>
      </c>
      <c r="AL21" s="166">
        <f t="shared" si="76"/>
        <v>82.7</v>
      </c>
      <c r="AM21" s="166">
        <f t="shared" si="76"/>
        <v>83.9</v>
      </c>
      <c r="AN21" s="167">
        <f t="shared" si="76"/>
        <v>85.1</v>
      </c>
      <c r="AO21" s="166">
        <f t="shared" si="76"/>
        <v>86.3</v>
      </c>
      <c r="AP21" s="166">
        <f t="shared" si="76"/>
        <v>87.4</v>
      </c>
    </row>
    <row r="22" ht="14.25" customHeight="1">
      <c r="A22" s="2"/>
      <c r="B22" s="171">
        <v>10.5</v>
      </c>
      <c r="C22" s="166">
        <f t="shared" ref="C22:J22" si="77">ROUND(AVERAGE($B22/(1.0278-0.0278*C$2),$B22*C$2^0.1),1)</f>
        <v>11</v>
      </c>
      <c r="D22" s="166">
        <f t="shared" si="77"/>
        <v>11.4</v>
      </c>
      <c r="E22" s="166">
        <f t="shared" si="77"/>
        <v>11.8</v>
      </c>
      <c r="F22" s="167">
        <f t="shared" si="77"/>
        <v>12.1</v>
      </c>
      <c r="G22" s="166">
        <f t="shared" si="77"/>
        <v>12.4</v>
      </c>
      <c r="H22" s="166">
        <f t="shared" si="77"/>
        <v>12.7</v>
      </c>
      <c r="I22" s="167">
        <f t="shared" si="77"/>
        <v>13</v>
      </c>
      <c r="J22" s="166">
        <f t="shared" si="77"/>
        <v>13.3</v>
      </c>
      <c r="K22" s="167">
        <f t="shared" ref="K22:U22" si="78">ROUND(AVERAGE($B22*(1+0.0333*K$2),$B22*K$2^0.1),1)</f>
        <v>13.6</v>
      </c>
      <c r="L22" s="166">
        <f t="shared" si="78"/>
        <v>13.8</v>
      </c>
      <c r="M22" s="167">
        <f t="shared" si="78"/>
        <v>14.1</v>
      </c>
      <c r="N22" s="166">
        <f t="shared" si="78"/>
        <v>14.3</v>
      </c>
      <c r="O22" s="166">
        <f t="shared" si="78"/>
        <v>14.5</v>
      </c>
      <c r="P22" s="167">
        <f t="shared" si="78"/>
        <v>14.8</v>
      </c>
      <c r="Q22" s="166">
        <f t="shared" si="78"/>
        <v>15</v>
      </c>
      <c r="R22" s="166">
        <f t="shared" si="78"/>
        <v>15.2</v>
      </c>
      <c r="S22" s="167">
        <f t="shared" si="78"/>
        <v>15.4</v>
      </c>
      <c r="T22" s="166">
        <f t="shared" si="78"/>
        <v>15.6</v>
      </c>
      <c r="U22" s="166">
        <f t="shared" si="78"/>
        <v>15.8</v>
      </c>
      <c r="V22" s="2"/>
      <c r="W22" s="167">
        <v>59.0</v>
      </c>
      <c r="X22" s="166">
        <f t="shared" ref="X22:AE22" si="79">ROUND(AVERAGE($W22/(1.0278-0.0278*X$2),$W22*X$2^0.1),1)</f>
        <v>62</v>
      </c>
      <c r="Y22" s="166">
        <f t="shared" si="79"/>
        <v>64.2</v>
      </c>
      <c r="Z22" s="166">
        <f t="shared" si="79"/>
        <v>66.1</v>
      </c>
      <c r="AA22" s="167">
        <f t="shared" si="79"/>
        <v>67.8</v>
      </c>
      <c r="AB22" s="166">
        <f t="shared" si="79"/>
        <v>69.6</v>
      </c>
      <c r="AC22" s="166">
        <f t="shared" si="79"/>
        <v>71.2</v>
      </c>
      <c r="AD22" s="167">
        <f t="shared" si="79"/>
        <v>72.9</v>
      </c>
      <c r="AE22" s="166">
        <f t="shared" si="79"/>
        <v>74.7</v>
      </c>
      <c r="AF22" s="167">
        <f t="shared" ref="AF22:AP22" si="80">ROUND(AVERAGE($W22*(1+0.0333*K$2),$W22*K$2^0.1),1)</f>
        <v>76.5</v>
      </c>
      <c r="AG22" s="166">
        <f t="shared" si="80"/>
        <v>77.8</v>
      </c>
      <c r="AH22" s="167">
        <f t="shared" si="80"/>
        <v>79.1</v>
      </c>
      <c r="AI22" s="166">
        <f t="shared" si="80"/>
        <v>80.4</v>
      </c>
      <c r="AJ22" s="166">
        <f t="shared" si="80"/>
        <v>81.7</v>
      </c>
      <c r="AK22" s="167">
        <f t="shared" si="80"/>
        <v>82.9</v>
      </c>
      <c r="AL22" s="166">
        <f t="shared" si="80"/>
        <v>84.1</v>
      </c>
      <c r="AM22" s="166">
        <f t="shared" si="80"/>
        <v>85.4</v>
      </c>
      <c r="AN22" s="167">
        <f t="shared" si="80"/>
        <v>86.6</v>
      </c>
      <c r="AO22" s="166">
        <f t="shared" si="80"/>
        <v>87.8</v>
      </c>
      <c r="AP22" s="166">
        <f t="shared" si="80"/>
        <v>89</v>
      </c>
    </row>
    <row r="23" ht="14.25" customHeight="1">
      <c r="A23" s="2"/>
      <c r="B23" s="171">
        <v>11.0</v>
      </c>
      <c r="C23" s="166">
        <f t="shared" ref="C23:J23" si="81">ROUND(AVERAGE($B23/(1.0278-0.0278*C$2),$B23*C$2^0.1),1)</f>
        <v>11.6</v>
      </c>
      <c r="D23" s="166">
        <f t="shared" si="81"/>
        <v>12</v>
      </c>
      <c r="E23" s="166">
        <f t="shared" si="81"/>
        <v>12.3</v>
      </c>
      <c r="F23" s="167">
        <f t="shared" si="81"/>
        <v>12.6</v>
      </c>
      <c r="G23" s="166">
        <f t="shared" si="81"/>
        <v>13</v>
      </c>
      <c r="H23" s="166">
        <f t="shared" si="81"/>
        <v>13.3</v>
      </c>
      <c r="I23" s="167">
        <f t="shared" si="81"/>
        <v>13.6</v>
      </c>
      <c r="J23" s="166">
        <f t="shared" si="81"/>
        <v>13.9</v>
      </c>
      <c r="K23" s="167">
        <f t="shared" ref="K23:U23" si="82">ROUND(AVERAGE($B23*(1+0.0333*K$2),$B23*K$2^0.1),1)</f>
        <v>14.3</v>
      </c>
      <c r="L23" s="166">
        <f t="shared" si="82"/>
        <v>14.5</v>
      </c>
      <c r="M23" s="167">
        <f t="shared" si="82"/>
        <v>14.7</v>
      </c>
      <c r="N23" s="166">
        <f t="shared" si="82"/>
        <v>15</v>
      </c>
      <c r="O23" s="166">
        <f t="shared" si="82"/>
        <v>15.2</v>
      </c>
      <c r="P23" s="167">
        <f t="shared" si="82"/>
        <v>15.5</v>
      </c>
      <c r="Q23" s="166">
        <f t="shared" si="82"/>
        <v>15.7</v>
      </c>
      <c r="R23" s="166">
        <f t="shared" si="82"/>
        <v>15.9</v>
      </c>
      <c r="S23" s="167">
        <f t="shared" si="82"/>
        <v>16.1</v>
      </c>
      <c r="T23" s="166">
        <f t="shared" si="82"/>
        <v>16.4</v>
      </c>
      <c r="U23" s="166">
        <f t="shared" si="82"/>
        <v>16.6</v>
      </c>
      <c r="V23" s="2"/>
      <c r="W23" s="167">
        <v>60.0</v>
      </c>
      <c r="X23" s="166">
        <f t="shared" ref="X23:AE23" si="83">ROUND(AVERAGE($W23/(1.0278-0.0278*X$2),$W23*X$2^0.1),1)</f>
        <v>63</v>
      </c>
      <c r="Y23" s="166">
        <f t="shared" si="83"/>
        <v>65.2</v>
      </c>
      <c r="Z23" s="166">
        <f t="shared" si="83"/>
        <v>67.2</v>
      </c>
      <c r="AA23" s="167">
        <f t="shared" si="83"/>
        <v>69</v>
      </c>
      <c r="AB23" s="166">
        <f t="shared" si="83"/>
        <v>70.7</v>
      </c>
      <c r="AC23" s="166">
        <f t="shared" si="83"/>
        <v>72.5</v>
      </c>
      <c r="AD23" s="167">
        <f t="shared" si="83"/>
        <v>74.2</v>
      </c>
      <c r="AE23" s="166">
        <f t="shared" si="83"/>
        <v>76</v>
      </c>
      <c r="AF23" s="167">
        <f t="shared" ref="AF23:AP23" si="84">ROUND(AVERAGE($W23*(1+0.0333*K$2),$W23*K$2^0.1),1)</f>
        <v>77.8</v>
      </c>
      <c r="AG23" s="166">
        <f t="shared" si="84"/>
        <v>79.1</v>
      </c>
      <c r="AH23" s="167">
        <f t="shared" si="84"/>
        <v>80.5</v>
      </c>
      <c r="AI23" s="166">
        <f t="shared" si="84"/>
        <v>81.8</v>
      </c>
      <c r="AJ23" s="166">
        <f t="shared" si="84"/>
        <v>83</v>
      </c>
      <c r="AK23" s="167">
        <f t="shared" si="84"/>
        <v>84.3</v>
      </c>
      <c r="AL23" s="166">
        <f t="shared" si="84"/>
        <v>85.6</v>
      </c>
      <c r="AM23" s="166">
        <f t="shared" si="84"/>
        <v>86.8</v>
      </c>
      <c r="AN23" s="167">
        <f t="shared" si="84"/>
        <v>88</v>
      </c>
      <c r="AO23" s="166">
        <f t="shared" si="84"/>
        <v>89.3</v>
      </c>
      <c r="AP23" s="166">
        <f t="shared" si="84"/>
        <v>90.5</v>
      </c>
    </row>
    <row r="24" ht="14.25" customHeight="1">
      <c r="A24" s="2"/>
      <c r="B24" s="171">
        <v>11.5</v>
      </c>
      <c r="C24" s="166">
        <f t="shared" ref="C24:J24" si="85">ROUND(AVERAGE($B24/(1.0278-0.0278*C$2),$B24*C$2^0.1),1)</f>
        <v>12.1</v>
      </c>
      <c r="D24" s="166">
        <f t="shared" si="85"/>
        <v>12.5</v>
      </c>
      <c r="E24" s="166">
        <f t="shared" si="85"/>
        <v>12.9</v>
      </c>
      <c r="F24" s="167">
        <f t="shared" si="85"/>
        <v>13.2</v>
      </c>
      <c r="G24" s="166">
        <f t="shared" si="85"/>
        <v>13.6</v>
      </c>
      <c r="H24" s="166">
        <f t="shared" si="85"/>
        <v>13.9</v>
      </c>
      <c r="I24" s="167">
        <f t="shared" si="85"/>
        <v>14.2</v>
      </c>
      <c r="J24" s="166">
        <f t="shared" si="85"/>
        <v>14.6</v>
      </c>
      <c r="K24" s="167">
        <f t="shared" ref="K24:U24" si="86">ROUND(AVERAGE($B24*(1+0.0333*K$2),$B24*K$2^0.1),1)</f>
        <v>14.9</v>
      </c>
      <c r="L24" s="166">
        <f t="shared" si="86"/>
        <v>15.2</v>
      </c>
      <c r="M24" s="167">
        <f t="shared" si="86"/>
        <v>15.4</v>
      </c>
      <c r="N24" s="166">
        <f t="shared" si="86"/>
        <v>15.7</v>
      </c>
      <c r="O24" s="166">
        <f t="shared" si="86"/>
        <v>15.9</v>
      </c>
      <c r="P24" s="167">
        <f t="shared" si="86"/>
        <v>16.2</v>
      </c>
      <c r="Q24" s="166">
        <f t="shared" si="86"/>
        <v>16.4</v>
      </c>
      <c r="R24" s="166">
        <f t="shared" si="86"/>
        <v>16.6</v>
      </c>
      <c r="S24" s="167">
        <f t="shared" si="86"/>
        <v>16.9</v>
      </c>
      <c r="T24" s="166">
        <f t="shared" si="86"/>
        <v>17.1</v>
      </c>
      <c r="U24" s="166">
        <f t="shared" si="86"/>
        <v>17.3</v>
      </c>
      <c r="V24" s="2"/>
      <c r="W24" s="167">
        <v>61.0</v>
      </c>
      <c r="X24" s="166">
        <f t="shared" ref="X24:AE24" si="87">ROUND(AVERAGE($W24/(1.0278-0.0278*X$2),$W24*X$2^0.1),1)</f>
        <v>64.1</v>
      </c>
      <c r="Y24" s="166">
        <f t="shared" si="87"/>
        <v>66.3</v>
      </c>
      <c r="Z24" s="166">
        <f t="shared" si="87"/>
        <v>68.3</v>
      </c>
      <c r="AA24" s="167">
        <f t="shared" si="87"/>
        <v>70.1</v>
      </c>
      <c r="AB24" s="166">
        <f t="shared" si="87"/>
        <v>71.9</v>
      </c>
      <c r="AC24" s="166">
        <f t="shared" si="87"/>
        <v>73.7</v>
      </c>
      <c r="AD24" s="167">
        <f t="shared" si="87"/>
        <v>75.4</v>
      </c>
      <c r="AE24" s="166">
        <f t="shared" si="87"/>
        <v>77.2</v>
      </c>
      <c r="AF24" s="167">
        <f t="shared" ref="AF24:AP24" si="88">ROUND(AVERAGE($W24*(1+0.0333*K$2),$W24*K$2^0.1),1)</f>
        <v>79.1</v>
      </c>
      <c r="AG24" s="166">
        <f t="shared" si="88"/>
        <v>80.4</v>
      </c>
      <c r="AH24" s="167">
        <f t="shared" si="88"/>
        <v>81.8</v>
      </c>
      <c r="AI24" s="166">
        <f t="shared" si="88"/>
        <v>83.1</v>
      </c>
      <c r="AJ24" s="166">
        <f t="shared" si="88"/>
        <v>84.4</v>
      </c>
      <c r="AK24" s="167">
        <f t="shared" si="88"/>
        <v>85.7</v>
      </c>
      <c r="AL24" s="166">
        <f t="shared" si="88"/>
        <v>87</v>
      </c>
      <c r="AM24" s="166">
        <f t="shared" si="88"/>
        <v>88.3</v>
      </c>
      <c r="AN24" s="167">
        <f t="shared" si="88"/>
        <v>89.5</v>
      </c>
      <c r="AO24" s="166">
        <f t="shared" si="88"/>
        <v>90.7</v>
      </c>
      <c r="AP24" s="166">
        <f t="shared" si="88"/>
        <v>92</v>
      </c>
    </row>
    <row r="25" ht="14.25" customHeight="1">
      <c r="A25" s="2"/>
      <c r="B25" s="171">
        <v>12.0</v>
      </c>
      <c r="C25" s="166">
        <f t="shared" ref="C25:J25" si="89">ROUND(AVERAGE($B25/(1.0278-0.0278*C$2),$B25*C$2^0.1),1)</f>
        <v>12.6</v>
      </c>
      <c r="D25" s="166">
        <f t="shared" si="89"/>
        <v>13</v>
      </c>
      <c r="E25" s="166">
        <f t="shared" si="89"/>
        <v>13.4</v>
      </c>
      <c r="F25" s="167">
        <f t="shared" si="89"/>
        <v>13.8</v>
      </c>
      <c r="G25" s="166">
        <f t="shared" si="89"/>
        <v>14.1</v>
      </c>
      <c r="H25" s="166">
        <f t="shared" si="89"/>
        <v>14.5</v>
      </c>
      <c r="I25" s="167">
        <f t="shared" si="89"/>
        <v>14.8</v>
      </c>
      <c r="J25" s="166">
        <f t="shared" si="89"/>
        <v>15.2</v>
      </c>
      <c r="K25" s="167">
        <f t="shared" ref="K25:U25" si="90">ROUND(AVERAGE($B25*(1+0.0333*K$2),$B25*K$2^0.1),1)</f>
        <v>15.6</v>
      </c>
      <c r="L25" s="166">
        <f t="shared" si="90"/>
        <v>15.8</v>
      </c>
      <c r="M25" s="167">
        <f t="shared" si="90"/>
        <v>16.1</v>
      </c>
      <c r="N25" s="166">
        <f t="shared" si="90"/>
        <v>16.4</v>
      </c>
      <c r="O25" s="166">
        <f t="shared" si="90"/>
        <v>16.6</v>
      </c>
      <c r="P25" s="167">
        <f t="shared" si="90"/>
        <v>16.9</v>
      </c>
      <c r="Q25" s="166">
        <f t="shared" si="90"/>
        <v>17.1</v>
      </c>
      <c r="R25" s="166">
        <f t="shared" si="90"/>
        <v>17.4</v>
      </c>
      <c r="S25" s="167">
        <f t="shared" si="90"/>
        <v>17.6</v>
      </c>
      <c r="T25" s="166">
        <f t="shared" si="90"/>
        <v>17.9</v>
      </c>
      <c r="U25" s="166">
        <f t="shared" si="90"/>
        <v>18.1</v>
      </c>
      <c r="V25" s="2"/>
      <c r="W25" s="167">
        <v>62.0</v>
      </c>
      <c r="X25" s="166">
        <f t="shared" ref="X25:AE25" si="91">ROUND(AVERAGE($W25/(1.0278-0.0278*X$2),$W25*X$2^0.1),1)</f>
        <v>65.1</v>
      </c>
      <c r="Y25" s="166">
        <f t="shared" si="91"/>
        <v>67.4</v>
      </c>
      <c r="Z25" s="166">
        <f t="shared" si="91"/>
        <v>69.4</v>
      </c>
      <c r="AA25" s="167">
        <f t="shared" si="91"/>
        <v>71.3</v>
      </c>
      <c r="AB25" s="166">
        <f t="shared" si="91"/>
        <v>73.1</v>
      </c>
      <c r="AC25" s="166">
        <f t="shared" si="91"/>
        <v>74.9</v>
      </c>
      <c r="AD25" s="167">
        <f t="shared" si="91"/>
        <v>76.7</v>
      </c>
      <c r="AE25" s="166">
        <f t="shared" si="91"/>
        <v>78.5</v>
      </c>
      <c r="AF25" s="167">
        <f t="shared" ref="AF25:AP25" si="92">ROUND(AVERAGE($W25*(1+0.0333*K$2),$W25*K$2^0.1),1)</f>
        <v>80.3</v>
      </c>
      <c r="AG25" s="166">
        <f t="shared" si="92"/>
        <v>81.8</v>
      </c>
      <c r="AH25" s="167">
        <f t="shared" si="92"/>
        <v>83.1</v>
      </c>
      <c r="AI25" s="166">
        <f t="shared" si="92"/>
        <v>84.5</v>
      </c>
      <c r="AJ25" s="166">
        <f t="shared" si="92"/>
        <v>85.8</v>
      </c>
      <c r="AK25" s="167">
        <f t="shared" si="92"/>
        <v>87.1</v>
      </c>
      <c r="AL25" s="166">
        <f t="shared" si="92"/>
        <v>88.4</v>
      </c>
      <c r="AM25" s="166">
        <f t="shared" si="92"/>
        <v>89.7</v>
      </c>
      <c r="AN25" s="167">
        <f t="shared" si="92"/>
        <v>91</v>
      </c>
      <c r="AO25" s="166">
        <f t="shared" si="92"/>
        <v>92.2</v>
      </c>
      <c r="AP25" s="166">
        <f t="shared" si="92"/>
        <v>93.5</v>
      </c>
    </row>
    <row r="26" ht="14.25" customHeight="1">
      <c r="A26" s="2"/>
      <c r="B26" s="171">
        <v>12.5</v>
      </c>
      <c r="C26" s="166">
        <f t="shared" ref="C26:J26" si="93">ROUND(AVERAGE($B26/(1.0278-0.0278*C$2),$B26*C$2^0.1),1)</f>
        <v>13.1</v>
      </c>
      <c r="D26" s="166">
        <f t="shared" si="93"/>
        <v>13.6</v>
      </c>
      <c r="E26" s="166">
        <f t="shared" si="93"/>
        <v>14</v>
      </c>
      <c r="F26" s="167">
        <f t="shared" si="93"/>
        <v>14.4</v>
      </c>
      <c r="G26" s="166">
        <f t="shared" si="93"/>
        <v>14.7</v>
      </c>
      <c r="H26" s="166">
        <f t="shared" si="93"/>
        <v>15.1</v>
      </c>
      <c r="I26" s="167">
        <f t="shared" si="93"/>
        <v>15.5</v>
      </c>
      <c r="J26" s="166">
        <f t="shared" si="93"/>
        <v>15.8</v>
      </c>
      <c r="K26" s="167">
        <f t="shared" ref="K26:U26" si="94">ROUND(AVERAGE($B26*(1+0.0333*K$2),$B26*K$2^0.1),1)</f>
        <v>16.2</v>
      </c>
      <c r="L26" s="166">
        <f t="shared" si="94"/>
        <v>16.5</v>
      </c>
      <c r="M26" s="167">
        <f t="shared" si="94"/>
        <v>16.8</v>
      </c>
      <c r="N26" s="166">
        <f t="shared" si="94"/>
        <v>17</v>
      </c>
      <c r="O26" s="166">
        <f t="shared" si="94"/>
        <v>17.3</v>
      </c>
      <c r="P26" s="167">
        <f t="shared" si="94"/>
        <v>17.6</v>
      </c>
      <c r="Q26" s="166">
        <f t="shared" si="94"/>
        <v>17.8</v>
      </c>
      <c r="R26" s="166">
        <f t="shared" si="94"/>
        <v>18.1</v>
      </c>
      <c r="S26" s="167">
        <f t="shared" si="94"/>
        <v>18.3</v>
      </c>
      <c r="T26" s="166">
        <f t="shared" si="94"/>
        <v>18.6</v>
      </c>
      <c r="U26" s="166">
        <f t="shared" si="94"/>
        <v>18.8</v>
      </c>
      <c r="V26" s="2"/>
      <c r="W26" s="167">
        <v>63.0</v>
      </c>
      <c r="X26" s="166">
        <f t="shared" ref="X26:AE26" si="95">ROUND(AVERAGE($W26/(1.0278-0.0278*X$2),$W26*X$2^0.1),1)</f>
        <v>66.2</v>
      </c>
      <c r="Y26" s="166">
        <f t="shared" si="95"/>
        <v>68.5</v>
      </c>
      <c r="Z26" s="166">
        <f t="shared" si="95"/>
        <v>70.6</v>
      </c>
      <c r="AA26" s="167">
        <f t="shared" si="95"/>
        <v>72.4</v>
      </c>
      <c r="AB26" s="166">
        <f t="shared" si="95"/>
        <v>74.3</v>
      </c>
      <c r="AC26" s="166">
        <f t="shared" si="95"/>
        <v>76.1</v>
      </c>
      <c r="AD26" s="167">
        <f t="shared" si="95"/>
        <v>77.9</v>
      </c>
      <c r="AE26" s="166">
        <f t="shared" si="95"/>
        <v>79.7</v>
      </c>
      <c r="AF26" s="167">
        <f t="shared" ref="AF26:AP26" si="96">ROUND(AVERAGE($W26*(1+0.0333*K$2),$W26*K$2^0.1),1)</f>
        <v>81.6</v>
      </c>
      <c r="AG26" s="166">
        <f t="shared" si="96"/>
        <v>83.1</v>
      </c>
      <c r="AH26" s="167">
        <f t="shared" si="96"/>
        <v>84.5</v>
      </c>
      <c r="AI26" s="166">
        <f t="shared" si="96"/>
        <v>85.8</v>
      </c>
      <c r="AJ26" s="166">
        <f t="shared" si="96"/>
        <v>87.2</v>
      </c>
      <c r="AK26" s="167">
        <f t="shared" si="96"/>
        <v>88.5</v>
      </c>
      <c r="AL26" s="166">
        <f t="shared" si="96"/>
        <v>89.8</v>
      </c>
      <c r="AM26" s="166">
        <f t="shared" si="96"/>
        <v>91.1</v>
      </c>
      <c r="AN26" s="167">
        <f t="shared" si="96"/>
        <v>92.4</v>
      </c>
      <c r="AO26" s="166">
        <f t="shared" si="96"/>
        <v>93.7</v>
      </c>
      <c r="AP26" s="166">
        <f t="shared" si="96"/>
        <v>95</v>
      </c>
    </row>
    <row r="27" ht="14.25" customHeight="1">
      <c r="A27" s="2"/>
      <c r="B27" s="171">
        <v>13.0</v>
      </c>
      <c r="C27" s="166">
        <f t="shared" ref="C27:J27" si="97">ROUND(AVERAGE($B27/(1.0278-0.0278*C$2),$B27*C$2^0.1),1)</f>
        <v>13.7</v>
      </c>
      <c r="D27" s="166">
        <f t="shared" si="97"/>
        <v>14.1</v>
      </c>
      <c r="E27" s="166">
        <f t="shared" si="97"/>
        <v>14.6</v>
      </c>
      <c r="F27" s="167">
        <f t="shared" si="97"/>
        <v>14.9</v>
      </c>
      <c r="G27" s="166">
        <f t="shared" si="97"/>
        <v>15.3</v>
      </c>
      <c r="H27" s="166">
        <f t="shared" si="97"/>
        <v>15.7</v>
      </c>
      <c r="I27" s="167">
        <f t="shared" si="97"/>
        <v>16.1</v>
      </c>
      <c r="J27" s="166">
        <f t="shared" si="97"/>
        <v>16.5</v>
      </c>
      <c r="K27" s="167">
        <f t="shared" ref="K27:U27" si="98">ROUND(AVERAGE($B27*(1+0.0333*K$2),$B27*K$2^0.1),1)</f>
        <v>16.8</v>
      </c>
      <c r="L27" s="166">
        <f t="shared" si="98"/>
        <v>17.1</v>
      </c>
      <c r="M27" s="167">
        <f t="shared" si="98"/>
        <v>17.4</v>
      </c>
      <c r="N27" s="166">
        <f t="shared" si="98"/>
        <v>17.7</v>
      </c>
      <c r="O27" s="166">
        <f t="shared" si="98"/>
        <v>18</v>
      </c>
      <c r="P27" s="167">
        <f t="shared" si="98"/>
        <v>18.3</v>
      </c>
      <c r="Q27" s="166">
        <f t="shared" si="98"/>
        <v>18.5</v>
      </c>
      <c r="R27" s="166">
        <f t="shared" si="98"/>
        <v>18.8</v>
      </c>
      <c r="S27" s="167">
        <f t="shared" si="98"/>
        <v>19.1</v>
      </c>
      <c r="T27" s="166">
        <f t="shared" si="98"/>
        <v>19.3</v>
      </c>
      <c r="U27" s="166">
        <f t="shared" si="98"/>
        <v>19.6</v>
      </c>
      <c r="V27" s="2"/>
      <c r="W27" s="167">
        <v>64.0</v>
      </c>
      <c r="X27" s="166">
        <f t="shared" ref="X27:AE27" si="99">ROUND(AVERAGE($W27/(1.0278-0.0278*X$2),$W27*X$2^0.1),1)</f>
        <v>67.2</v>
      </c>
      <c r="Y27" s="166">
        <f t="shared" si="99"/>
        <v>69.6</v>
      </c>
      <c r="Z27" s="166">
        <f t="shared" si="99"/>
        <v>71.7</v>
      </c>
      <c r="AA27" s="167">
        <f t="shared" si="99"/>
        <v>73.6</v>
      </c>
      <c r="AB27" s="166">
        <f t="shared" si="99"/>
        <v>75.4</v>
      </c>
      <c r="AC27" s="166">
        <f t="shared" si="99"/>
        <v>77.3</v>
      </c>
      <c r="AD27" s="167">
        <f t="shared" si="99"/>
        <v>79.1</v>
      </c>
      <c r="AE27" s="166">
        <f t="shared" si="99"/>
        <v>81</v>
      </c>
      <c r="AF27" s="167">
        <f t="shared" ref="AF27:AP27" si="100">ROUND(AVERAGE($W27*(1+0.0333*K$2),$W27*K$2^0.1),1)</f>
        <v>82.9</v>
      </c>
      <c r="AG27" s="166">
        <f t="shared" si="100"/>
        <v>84.4</v>
      </c>
      <c r="AH27" s="167">
        <f t="shared" si="100"/>
        <v>85.8</v>
      </c>
      <c r="AI27" s="166">
        <f t="shared" si="100"/>
        <v>87.2</v>
      </c>
      <c r="AJ27" s="166">
        <f t="shared" si="100"/>
        <v>88.6</v>
      </c>
      <c r="AK27" s="167">
        <f t="shared" si="100"/>
        <v>89.9</v>
      </c>
      <c r="AL27" s="166">
        <f t="shared" si="100"/>
        <v>91.3</v>
      </c>
      <c r="AM27" s="166">
        <f t="shared" si="100"/>
        <v>92.6</v>
      </c>
      <c r="AN27" s="167">
        <f t="shared" si="100"/>
        <v>93.9</v>
      </c>
      <c r="AO27" s="166">
        <f t="shared" si="100"/>
        <v>95.2</v>
      </c>
      <c r="AP27" s="166">
        <f t="shared" si="100"/>
        <v>96.5</v>
      </c>
    </row>
    <row r="28" ht="14.25" customHeight="1">
      <c r="A28" s="2"/>
      <c r="B28" s="171">
        <v>13.5</v>
      </c>
      <c r="C28" s="166">
        <f t="shared" ref="C28:J28" si="101">ROUND(AVERAGE($B28/(1.0278-0.0278*C$2),$B28*C$2^0.1),1)</f>
        <v>14.2</v>
      </c>
      <c r="D28" s="166">
        <f t="shared" si="101"/>
        <v>14.7</v>
      </c>
      <c r="E28" s="166">
        <f t="shared" si="101"/>
        <v>15.1</v>
      </c>
      <c r="F28" s="167">
        <f t="shared" si="101"/>
        <v>15.5</v>
      </c>
      <c r="G28" s="166">
        <f t="shared" si="101"/>
        <v>15.9</v>
      </c>
      <c r="H28" s="166">
        <f t="shared" si="101"/>
        <v>16.3</v>
      </c>
      <c r="I28" s="167">
        <f t="shared" si="101"/>
        <v>16.7</v>
      </c>
      <c r="J28" s="166">
        <f t="shared" si="101"/>
        <v>17.1</v>
      </c>
      <c r="K28" s="167">
        <f t="shared" ref="K28:U28" si="102">ROUND(AVERAGE($B28*(1+0.0333*K$2),$B28*K$2^0.1),1)</f>
        <v>17.5</v>
      </c>
      <c r="L28" s="166">
        <f t="shared" si="102"/>
        <v>17.8</v>
      </c>
      <c r="M28" s="167">
        <f t="shared" si="102"/>
        <v>18.1</v>
      </c>
      <c r="N28" s="166">
        <f t="shared" si="102"/>
        <v>18.4</v>
      </c>
      <c r="O28" s="166">
        <f t="shared" si="102"/>
        <v>18.7</v>
      </c>
      <c r="P28" s="167">
        <f t="shared" si="102"/>
        <v>19</v>
      </c>
      <c r="Q28" s="166">
        <f t="shared" si="102"/>
        <v>19.3</v>
      </c>
      <c r="R28" s="166">
        <f t="shared" si="102"/>
        <v>19.5</v>
      </c>
      <c r="S28" s="167">
        <f t="shared" si="102"/>
        <v>19.8</v>
      </c>
      <c r="T28" s="166">
        <f t="shared" si="102"/>
        <v>20.1</v>
      </c>
      <c r="U28" s="166">
        <f t="shared" si="102"/>
        <v>20.4</v>
      </c>
      <c r="V28" s="2"/>
      <c r="W28" s="167">
        <v>65.0</v>
      </c>
      <c r="X28" s="166">
        <f t="shared" ref="X28:AE28" si="103">ROUND(AVERAGE($W28/(1.0278-0.0278*X$2),$W28*X$2^0.1),1)</f>
        <v>68.3</v>
      </c>
      <c r="Y28" s="166">
        <f t="shared" si="103"/>
        <v>70.7</v>
      </c>
      <c r="Z28" s="166">
        <f t="shared" si="103"/>
        <v>72.8</v>
      </c>
      <c r="AA28" s="167">
        <f t="shared" si="103"/>
        <v>74.7</v>
      </c>
      <c r="AB28" s="166">
        <f t="shared" si="103"/>
        <v>76.6</v>
      </c>
      <c r="AC28" s="166">
        <f t="shared" si="103"/>
        <v>78.5</v>
      </c>
      <c r="AD28" s="167">
        <f t="shared" si="103"/>
        <v>80.4</v>
      </c>
      <c r="AE28" s="166">
        <f t="shared" si="103"/>
        <v>82.3</v>
      </c>
      <c r="AF28" s="167">
        <f t="shared" ref="AF28:AP28" si="104">ROUND(AVERAGE($W28*(1+0.0333*K$2),$W28*K$2^0.1),1)</f>
        <v>84.2</v>
      </c>
      <c r="AG28" s="166">
        <f t="shared" si="104"/>
        <v>85.7</v>
      </c>
      <c r="AH28" s="167">
        <f t="shared" si="104"/>
        <v>87.2</v>
      </c>
      <c r="AI28" s="166">
        <f t="shared" si="104"/>
        <v>88.6</v>
      </c>
      <c r="AJ28" s="166">
        <f t="shared" si="104"/>
        <v>90</v>
      </c>
      <c r="AK28" s="167">
        <f t="shared" si="104"/>
        <v>91.3</v>
      </c>
      <c r="AL28" s="166">
        <f t="shared" si="104"/>
        <v>92.7</v>
      </c>
      <c r="AM28" s="166">
        <f t="shared" si="104"/>
        <v>94</v>
      </c>
      <c r="AN28" s="167">
        <f t="shared" si="104"/>
        <v>95.4</v>
      </c>
      <c r="AO28" s="166">
        <f t="shared" si="104"/>
        <v>96.7</v>
      </c>
      <c r="AP28" s="166">
        <f t="shared" si="104"/>
        <v>98</v>
      </c>
    </row>
    <row r="29" ht="14.25" customHeight="1">
      <c r="A29" s="2"/>
      <c r="B29" s="171">
        <v>14.0</v>
      </c>
      <c r="C29" s="166">
        <f t="shared" ref="C29:J29" si="105">ROUND(AVERAGE($B29/(1.0278-0.0278*C$2),$B29*C$2^0.1),1)</f>
        <v>14.7</v>
      </c>
      <c r="D29" s="166">
        <f t="shared" si="105"/>
        <v>15.2</v>
      </c>
      <c r="E29" s="166">
        <f t="shared" si="105"/>
        <v>15.7</v>
      </c>
      <c r="F29" s="167">
        <f t="shared" si="105"/>
        <v>16.1</v>
      </c>
      <c r="G29" s="166">
        <f t="shared" si="105"/>
        <v>16.5</v>
      </c>
      <c r="H29" s="166">
        <f t="shared" si="105"/>
        <v>16.9</v>
      </c>
      <c r="I29" s="167">
        <f t="shared" si="105"/>
        <v>17.3</v>
      </c>
      <c r="J29" s="166">
        <f t="shared" si="105"/>
        <v>17.7</v>
      </c>
      <c r="K29" s="167">
        <f t="shared" ref="K29:U29" si="106">ROUND(AVERAGE($B29*(1+0.0333*K$2),$B29*K$2^0.1),1)</f>
        <v>18.1</v>
      </c>
      <c r="L29" s="166">
        <f t="shared" si="106"/>
        <v>18.5</v>
      </c>
      <c r="M29" s="167">
        <f t="shared" si="106"/>
        <v>18.8</v>
      </c>
      <c r="N29" s="166">
        <f t="shared" si="106"/>
        <v>19.1</v>
      </c>
      <c r="O29" s="166">
        <f t="shared" si="106"/>
        <v>19.4</v>
      </c>
      <c r="P29" s="167">
        <f t="shared" si="106"/>
        <v>19.7</v>
      </c>
      <c r="Q29" s="166">
        <f t="shared" si="106"/>
        <v>20</v>
      </c>
      <c r="R29" s="166">
        <f t="shared" si="106"/>
        <v>20.3</v>
      </c>
      <c r="S29" s="167">
        <f t="shared" si="106"/>
        <v>20.5</v>
      </c>
      <c r="T29" s="166">
        <f t="shared" si="106"/>
        <v>20.8</v>
      </c>
      <c r="U29" s="166">
        <f t="shared" si="106"/>
        <v>21.1</v>
      </c>
      <c r="V29" s="2"/>
      <c r="W29" s="167">
        <v>66.0</v>
      </c>
      <c r="X29" s="166">
        <f t="shared" ref="X29:AE29" si="107">ROUND(AVERAGE($W29/(1.0278-0.0278*X$2),$W29*X$2^0.1),1)</f>
        <v>69.3</v>
      </c>
      <c r="Y29" s="166">
        <f t="shared" si="107"/>
        <v>71.8</v>
      </c>
      <c r="Z29" s="166">
        <f t="shared" si="107"/>
        <v>73.9</v>
      </c>
      <c r="AA29" s="167">
        <f t="shared" si="107"/>
        <v>75.9</v>
      </c>
      <c r="AB29" s="166">
        <f t="shared" si="107"/>
        <v>77.8</v>
      </c>
      <c r="AC29" s="166">
        <f t="shared" si="107"/>
        <v>79.7</v>
      </c>
      <c r="AD29" s="167">
        <f t="shared" si="107"/>
        <v>81.6</v>
      </c>
      <c r="AE29" s="166">
        <f t="shared" si="107"/>
        <v>83.5</v>
      </c>
      <c r="AF29" s="167">
        <f t="shared" ref="AF29:AP29" si="108">ROUND(AVERAGE($W29*(1+0.0333*K$2),$W29*K$2^0.1),1)</f>
        <v>85.5</v>
      </c>
      <c r="AG29" s="166">
        <f t="shared" si="108"/>
        <v>87</v>
      </c>
      <c r="AH29" s="167">
        <f t="shared" si="108"/>
        <v>88.5</v>
      </c>
      <c r="AI29" s="166">
        <f t="shared" si="108"/>
        <v>89.9</v>
      </c>
      <c r="AJ29" s="166">
        <f t="shared" si="108"/>
        <v>91.4</v>
      </c>
      <c r="AK29" s="167">
        <f t="shared" si="108"/>
        <v>92.7</v>
      </c>
      <c r="AL29" s="166">
        <f t="shared" si="108"/>
        <v>94.1</v>
      </c>
      <c r="AM29" s="166">
        <f t="shared" si="108"/>
        <v>95.5</v>
      </c>
      <c r="AN29" s="167">
        <f t="shared" si="108"/>
        <v>96.8</v>
      </c>
      <c r="AO29" s="166">
        <f t="shared" si="108"/>
        <v>98.2</v>
      </c>
      <c r="AP29" s="166">
        <f t="shared" si="108"/>
        <v>99.5</v>
      </c>
    </row>
    <row r="30" ht="14.25" customHeight="1">
      <c r="A30" s="2"/>
      <c r="B30" s="171">
        <v>14.5</v>
      </c>
      <c r="C30" s="166">
        <f t="shared" ref="C30:J30" si="109">ROUND(AVERAGE($B30/(1.0278-0.0278*C$2),$B30*C$2^0.1),1)</f>
        <v>15.2</v>
      </c>
      <c r="D30" s="166">
        <f t="shared" si="109"/>
        <v>15.8</v>
      </c>
      <c r="E30" s="166">
        <f t="shared" si="109"/>
        <v>16.2</v>
      </c>
      <c r="F30" s="167">
        <f t="shared" si="109"/>
        <v>16.7</v>
      </c>
      <c r="G30" s="166">
        <f t="shared" si="109"/>
        <v>17.1</v>
      </c>
      <c r="H30" s="166">
        <f t="shared" si="109"/>
        <v>17.5</v>
      </c>
      <c r="I30" s="167">
        <f t="shared" si="109"/>
        <v>17.9</v>
      </c>
      <c r="J30" s="166">
        <f t="shared" si="109"/>
        <v>18.4</v>
      </c>
      <c r="K30" s="167">
        <f t="shared" ref="K30:U30" si="110">ROUND(AVERAGE($B30*(1+0.0333*K$2),$B30*K$2^0.1),1)</f>
        <v>18.8</v>
      </c>
      <c r="L30" s="166">
        <f t="shared" si="110"/>
        <v>19.1</v>
      </c>
      <c r="M30" s="167">
        <f t="shared" si="110"/>
        <v>19.4</v>
      </c>
      <c r="N30" s="166">
        <f t="shared" si="110"/>
        <v>19.8</v>
      </c>
      <c r="O30" s="166">
        <f t="shared" si="110"/>
        <v>20.1</v>
      </c>
      <c r="P30" s="167">
        <f t="shared" si="110"/>
        <v>20.4</v>
      </c>
      <c r="Q30" s="166">
        <f t="shared" si="110"/>
        <v>20.7</v>
      </c>
      <c r="R30" s="166">
        <f t="shared" si="110"/>
        <v>21</v>
      </c>
      <c r="S30" s="167">
        <f t="shared" si="110"/>
        <v>21.3</v>
      </c>
      <c r="T30" s="166">
        <f t="shared" si="110"/>
        <v>21.6</v>
      </c>
      <c r="U30" s="166">
        <f t="shared" si="110"/>
        <v>21.9</v>
      </c>
      <c r="V30" s="2"/>
      <c r="W30" s="167">
        <v>67.0</v>
      </c>
      <c r="X30" s="166">
        <f t="shared" ref="X30:AE30" si="111">ROUND(AVERAGE($W30/(1.0278-0.0278*X$2),$W30*X$2^0.1),1)</f>
        <v>70.4</v>
      </c>
      <c r="Y30" s="166">
        <f t="shared" si="111"/>
        <v>72.9</v>
      </c>
      <c r="Z30" s="166">
        <f t="shared" si="111"/>
        <v>75</v>
      </c>
      <c r="AA30" s="167">
        <f t="shared" si="111"/>
        <v>77</v>
      </c>
      <c r="AB30" s="166">
        <f t="shared" si="111"/>
        <v>79</v>
      </c>
      <c r="AC30" s="166">
        <f t="shared" si="111"/>
        <v>80.9</v>
      </c>
      <c r="AD30" s="167">
        <f t="shared" si="111"/>
        <v>82.8</v>
      </c>
      <c r="AE30" s="166">
        <f t="shared" si="111"/>
        <v>84.8</v>
      </c>
      <c r="AF30" s="167">
        <f t="shared" ref="AF30:AP30" si="112">ROUND(AVERAGE($W30*(1+0.0333*K$2),$W30*K$2^0.1),1)</f>
        <v>86.8</v>
      </c>
      <c r="AG30" s="166">
        <f t="shared" si="112"/>
        <v>88.3</v>
      </c>
      <c r="AH30" s="167">
        <f t="shared" si="112"/>
        <v>89.8</v>
      </c>
      <c r="AI30" s="166">
        <f t="shared" si="112"/>
        <v>91.3</v>
      </c>
      <c r="AJ30" s="166">
        <f t="shared" si="112"/>
        <v>92.7</v>
      </c>
      <c r="AK30" s="167">
        <f t="shared" si="112"/>
        <v>94.2</v>
      </c>
      <c r="AL30" s="166">
        <f t="shared" si="112"/>
        <v>95.6</v>
      </c>
      <c r="AM30" s="166">
        <f t="shared" si="112"/>
        <v>96.9</v>
      </c>
      <c r="AN30" s="167">
        <f t="shared" si="112"/>
        <v>98.3</v>
      </c>
      <c r="AO30" s="166">
        <f t="shared" si="112"/>
        <v>99.7</v>
      </c>
      <c r="AP30" s="166">
        <f t="shared" si="112"/>
        <v>101</v>
      </c>
    </row>
    <row r="31" ht="14.25" customHeight="1">
      <c r="A31" s="2"/>
      <c r="B31" s="171">
        <v>15.0</v>
      </c>
      <c r="C31" s="166">
        <f t="shared" ref="C31:J31" si="113">ROUND(AVERAGE($B31/(1.0278-0.0278*C$2),$B31*C$2^0.1),1)</f>
        <v>15.8</v>
      </c>
      <c r="D31" s="166">
        <f t="shared" si="113"/>
        <v>16.3</v>
      </c>
      <c r="E31" s="166">
        <f t="shared" si="113"/>
        <v>16.8</v>
      </c>
      <c r="F31" s="167">
        <f t="shared" si="113"/>
        <v>17.2</v>
      </c>
      <c r="G31" s="166">
        <f t="shared" si="113"/>
        <v>17.7</v>
      </c>
      <c r="H31" s="166">
        <f t="shared" si="113"/>
        <v>18.1</v>
      </c>
      <c r="I31" s="167">
        <f t="shared" si="113"/>
        <v>18.5</v>
      </c>
      <c r="J31" s="166">
        <f t="shared" si="113"/>
        <v>19</v>
      </c>
      <c r="K31" s="167">
        <f t="shared" ref="K31:U31" si="114">ROUND(AVERAGE($B31*(1+0.0333*K$2),$B31*K$2^0.1),1)</f>
        <v>19.4</v>
      </c>
      <c r="L31" s="166">
        <f t="shared" si="114"/>
        <v>19.8</v>
      </c>
      <c r="M31" s="167">
        <f t="shared" si="114"/>
        <v>20.1</v>
      </c>
      <c r="N31" s="166">
        <f t="shared" si="114"/>
        <v>20.4</v>
      </c>
      <c r="O31" s="166">
        <f t="shared" si="114"/>
        <v>20.8</v>
      </c>
      <c r="P31" s="167">
        <f t="shared" si="114"/>
        <v>21.1</v>
      </c>
      <c r="Q31" s="166">
        <f t="shared" si="114"/>
        <v>21.4</v>
      </c>
      <c r="R31" s="166">
        <f t="shared" si="114"/>
        <v>21.7</v>
      </c>
      <c r="S31" s="167">
        <f t="shared" si="114"/>
        <v>22</v>
      </c>
      <c r="T31" s="166">
        <f t="shared" si="114"/>
        <v>22.3</v>
      </c>
      <c r="U31" s="166">
        <f t="shared" si="114"/>
        <v>22.6</v>
      </c>
      <c r="V31" s="2"/>
      <c r="W31" s="167">
        <v>68.0</v>
      </c>
      <c r="X31" s="166">
        <f t="shared" ref="X31:AE31" si="115">ROUND(AVERAGE($W31/(1.0278-0.0278*X$2),$W31*X$2^0.1),1)</f>
        <v>71.4</v>
      </c>
      <c r="Y31" s="166">
        <f t="shared" si="115"/>
        <v>73.9</v>
      </c>
      <c r="Z31" s="166">
        <f t="shared" si="115"/>
        <v>76.1</v>
      </c>
      <c r="AA31" s="167">
        <f t="shared" si="115"/>
        <v>78.2</v>
      </c>
      <c r="AB31" s="166">
        <f t="shared" si="115"/>
        <v>80.2</v>
      </c>
      <c r="AC31" s="166">
        <f t="shared" si="115"/>
        <v>82.1</v>
      </c>
      <c r="AD31" s="167">
        <f t="shared" si="115"/>
        <v>84.1</v>
      </c>
      <c r="AE31" s="166">
        <f t="shared" si="115"/>
        <v>86.1</v>
      </c>
      <c r="AF31" s="167">
        <f t="shared" ref="AF31:AP31" si="116">ROUND(AVERAGE($W31*(1+0.0333*K$2),$W31*K$2^0.1),1)</f>
        <v>88.1</v>
      </c>
      <c r="AG31" s="166">
        <f t="shared" si="116"/>
        <v>89.7</v>
      </c>
      <c r="AH31" s="167">
        <f t="shared" si="116"/>
        <v>91.2</v>
      </c>
      <c r="AI31" s="166">
        <f t="shared" si="116"/>
        <v>92.7</v>
      </c>
      <c r="AJ31" s="166">
        <f t="shared" si="116"/>
        <v>94.1</v>
      </c>
      <c r="AK31" s="167">
        <f t="shared" si="116"/>
        <v>95.6</v>
      </c>
      <c r="AL31" s="166">
        <f t="shared" si="116"/>
        <v>97</v>
      </c>
      <c r="AM31" s="166">
        <f t="shared" si="116"/>
        <v>98.4</v>
      </c>
      <c r="AN31" s="167">
        <f t="shared" si="116"/>
        <v>99.8</v>
      </c>
      <c r="AO31" s="166">
        <f t="shared" si="116"/>
        <v>101.2</v>
      </c>
      <c r="AP31" s="166">
        <f t="shared" si="116"/>
        <v>102.5</v>
      </c>
    </row>
    <row r="32" ht="14.25" customHeight="1">
      <c r="A32" s="2"/>
      <c r="B32" s="171">
        <v>15.5</v>
      </c>
      <c r="C32" s="166">
        <f t="shared" ref="C32:J32" si="117">ROUND(AVERAGE($B32/(1.0278-0.0278*C$2),$B32*C$2^0.1),1)</f>
        <v>16.3</v>
      </c>
      <c r="D32" s="166">
        <f t="shared" si="117"/>
        <v>16.9</v>
      </c>
      <c r="E32" s="166">
        <f t="shared" si="117"/>
        <v>17.4</v>
      </c>
      <c r="F32" s="167">
        <f t="shared" si="117"/>
        <v>17.8</v>
      </c>
      <c r="G32" s="166">
        <f t="shared" si="117"/>
        <v>18.3</v>
      </c>
      <c r="H32" s="166">
        <f t="shared" si="117"/>
        <v>18.7</v>
      </c>
      <c r="I32" s="167">
        <f t="shared" si="117"/>
        <v>19.2</v>
      </c>
      <c r="J32" s="166">
        <f t="shared" si="117"/>
        <v>19.6</v>
      </c>
      <c r="K32" s="167">
        <f t="shared" ref="K32:U32" si="118">ROUND(AVERAGE($B32*(1+0.0333*K$2),$B32*K$2^0.1),1)</f>
        <v>20.1</v>
      </c>
      <c r="L32" s="166">
        <f t="shared" si="118"/>
        <v>20.4</v>
      </c>
      <c r="M32" s="167">
        <f t="shared" si="118"/>
        <v>20.8</v>
      </c>
      <c r="N32" s="166">
        <f t="shared" si="118"/>
        <v>21.1</v>
      </c>
      <c r="O32" s="166">
        <f t="shared" si="118"/>
        <v>21.5</v>
      </c>
      <c r="P32" s="167">
        <f t="shared" si="118"/>
        <v>21.8</v>
      </c>
      <c r="Q32" s="166">
        <f t="shared" si="118"/>
        <v>22.1</v>
      </c>
      <c r="R32" s="166">
        <f t="shared" si="118"/>
        <v>22.4</v>
      </c>
      <c r="S32" s="167">
        <f t="shared" si="118"/>
        <v>22.7</v>
      </c>
      <c r="T32" s="166">
        <f t="shared" si="118"/>
        <v>23.1</v>
      </c>
      <c r="U32" s="166">
        <f t="shared" si="118"/>
        <v>23.4</v>
      </c>
      <c r="V32" s="2"/>
      <c r="W32" s="167">
        <v>69.0</v>
      </c>
      <c r="X32" s="166">
        <f t="shared" ref="X32:AE32" si="119">ROUND(AVERAGE($W32/(1.0278-0.0278*X$2),$W32*X$2^0.1),1)</f>
        <v>72.5</v>
      </c>
      <c r="Y32" s="166">
        <f t="shared" si="119"/>
        <v>75</v>
      </c>
      <c r="Z32" s="166">
        <f t="shared" si="119"/>
        <v>77.3</v>
      </c>
      <c r="AA32" s="167">
        <f t="shared" si="119"/>
        <v>79.3</v>
      </c>
      <c r="AB32" s="166">
        <f t="shared" si="119"/>
        <v>81.3</v>
      </c>
      <c r="AC32" s="166">
        <f t="shared" si="119"/>
        <v>83.3</v>
      </c>
      <c r="AD32" s="167">
        <f t="shared" si="119"/>
        <v>85.3</v>
      </c>
      <c r="AE32" s="166">
        <f t="shared" si="119"/>
        <v>87.3</v>
      </c>
      <c r="AF32" s="167">
        <f t="shared" ref="AF32:AP32" si="120">ROUND(AVERAGE($W32*(1+0.0333*K$2),$W32*K$2^0.1),1)</f>
        <v>89.4</v>
      </c>
      <c r="AG32" s="166">
        <f t="shared" si="120"/>
        <v>91</v>
      </c>
      <c r="AH32" s="167">
        <f t="shared" si="120"/>
        <v>92.5</v>
      </c>
      <c r="AI32" s="166">
        <f t="shared" si="120"/>
        <v>94</v>
      </c>
      <c r="AJ32" s="166">
        <f t="shared" si="120"/>
        <v>95.5</v>
      </c>
      <c r="AK32" s="167">
        <f t="shared" si="120"/>
        <v>97</v>
      </c>
      <c r="AL32" s="166">
        <f t="shared" si="120"/>
        <v>98.4</v>
      </c>
      <c r="AM32" s="166">
        <f t="shared" si="120"/>
        <v>99.8</v>
      </c>
      <c r="AN32" s="167">
        <f t="shared" si="120"/>
        <v>101.2</v>
      </c>
      <c r="AO32" s="166">
        <f t="shared" si="120"/>
        <v>102.6</v>
      </c>
      <c r="AP32" s="166">
        <f t="shared" si="120"/>
        <v>104</v>
      </c>
    </row>
    <row r="33" ht="14.25" customHeight="1">
      <c r="A33" s="2"/>
      <c r="B33" s="171">
        <v>16.0</v>
      </c>
      <c r="C33" s="166">
        <f t="shared" ref="C33:J33" si="121">ROUND(AVERAGE($B33/(1.0278-0.0278*C$2),$B33*C$2^0.1),1)</f>
        <v>16.8</v>
      </c>
      <c r="D33" s="166">
        <f t="shared" si="121"/>
        <v>17.4</v>
      </c>
      <c r="E33" s="166">
        <f t="shared" si="121"/>
        <v>17.9</v>
      </c>
      <c r="F33" s="167">
        <f t="shared" si="121"/>
        <v>18.4</v>
      </c>
      <c r="G33" s="166">
        <f t="shared" si="121"/>
        <v>18.9</v>
      </c>
      <c r="H33" s="166">
        <f t="shared" si="121"/>
        <v>19.3</v>
      </c>
      <c r="I33" s="167">
        <f t="shared" si="121"/>
        <v>19.8</v>
      </c>
      <c r="J33" s="166">
        <f t="shared" si="121"/>
        <v>20.3</v>
      </c>
      <c r="K33" s="167">
        <f t="shared" ref="K33:U33" si="122">ROUND(AVERAGE($B33*(1+0.0333*K$2),$B33*K$2^0.1),1)</f>
        <v>20.7</v>
      </c>
      <c r="L33" s="166">
        <f t="shared" si="122"/>
        <v>21.1</v>
      </c>
      <c r="M33" s="167">
        <f t="shared" si="122"/>
        <v>21.5</v>
      </c>
      <c r="N33" s="166">
        <f t="shared" si="122"/>
        <v>21.8</v>
      </c>
      <c r="O33" s="166">
        <f t="shared" si="122"/>
        <v>22.1</v>
      </c>
      <c r="P33" s="167">
        <f t="shared" si="122"/>
        <v>22.5</v>
      </c>
      <c r="Q33" s="166">
        <f t="shared" si="122"/>
        <v>22.8</v>
      </c>
      <c r="R33" s="166">
        <f t="shared" si="122"/>
        <v>23.1</v>
      </c>
      <c r="S33" s="167">
        <f t="shared" si="122"/>
        <v>23.5</v>
      </c>
      <c r="T33" s="166">
        <f t="shared" si="122"/>
        <v>23.8</v>
      </c>
      <c r="U33" s="166">
        <f t="shared" si="122"/>
        <v>24.1</v>
      </c>
      <c r="V33" s="2"/>
      <c r="W33" s="167">
        <v>70.0</v>
      </c>
      <c r="X33" s="166">
        <f t="shared" ref="X33:AE33" si="123">ROUND(AVERAGE($W33/(1.0278-0.0278*X$2),$W33*X$2^0.1),1)</f>
        <v>73.5</v>
      </c>
      <c r="Y33" s="166">
        <f t="shared" si="123"/>
        <v>76.1</v>
      </c>
      <c r="Z33" s="166">
        <f t="shared" si="123"/>
        <v>78.4</v>
      </c>
      <c r="AA33" s="167">
        <f t="shared" si="123"/>
        <v>80.5</v>
      </c>
      <c r="AB33" s="166">
        <f t="shared" si="123"/>
        <v>82.5</v>
      </c>
      <c r="AC33" s="166">
        <f t="shared" si="123"/>
        <v>84.5</v>
      </c>
      <c r="AD33" s="167">
        <f t="shared" si="123"/>
        <v>86.5</v>
      </c>
      <c r="AE33" s="166">
        <f t="shared" si="123"/>
        <v>88.6</v>
      </c>
      <c r="AF33" s="167">
        <f t="shared" ref="AF33:AP33" si="124">ROUND(AVERAGE($W33*(1+0.0333*K$2),$W33*K$2^0.1),1)</f>
        <v>90.7</v>
      </c>
      <c r="AG33" s="166">
        <f t="shared" si="124"/>
        <v>92.3</v>
      </c>
      <c r="AH33" s="167">
        <f t="shared" si="124"/>
        <v>93.9</v>
      </c>
      <c r="AI33" s="166">
        <f t="shared" si="124"/>
        <v>95.4</v>
      </c>
      <c r="AJ33" s="166">
        <f t="shared" si="124"/>
        <v>96.9</v>
      </c>
      <c r="AK33" s="167">
        <f t="shared" si="124"/>
        <v>98.4</v>
      </c>
      <c r="AL33" s="166">
        <f t="shared" si="124"/>
        <v>99.8</v>
      </c>
      <c r="AM33" s="166">
        <f t="shared" si="124"/>
        <v>101.3</v>
      </c>
      <c r="AN33" s="167">
        <f t="shared" si="124"/>
        <v>102.7</v>
      </c>
      <c r="AO33" s="166">
        <f t="shared" si="124"/>
        <v>104.1</v>
      </c>
      <c r="AP33" s="166">
        <f t="shared" si="124"/>
        <v>105.5</v>
      </c>
    </row>
    <row r="34" ht="14.25" customHeight="1">
      <c r="A34" s="2"/>
      <c r="B34" s="171">
        <v>16.5</v>
      </c>
      <c r="C34" s="166">
        <f t="shared" ref="C34:J34" si="125">ROUND(AVERAGE($B34/(1.0278-0.0278*C$2),$B34*C$2^0.1),1)</f>
        <v>17.3</v>
      </c>
      <c r="D34" s="166">
        <f t="shared" si="125"/>
        <v>17.9</v>
      </c>
      <c r="E34" s="166">
        <f t="shared" si="125"/>
        <v>18.5</v>
      </c>
      <c r="F34" s="167">
        <f t="shared" si="125"/>
        <v>19</v>
      </c>
      <c r="G34" s="166">
        <f t="shared" si="125"/>
        <v>19.5</v>
      </c>
      <c r="H34" s="166">
        <f t="shared" si="125"/>
        <v>19.9</v>
      </c>
      <c r="I34" s="167">
        <f t="shared" si="125"/>
        <v>20.4</v>
      </c>
      <c r="J34" s="166">
        <f t="shared" si="125"/>
        <v>20.9</v>
      </c>
      <c r="K34" s="167">
        <f t="shared" ref="K34:U34" si="126">ROUND(AVERAGE($B34*(1+0.0333*K$2),$B34*K$2^0.1),1)</f>
        <v>21.4</v>
      </c>
      <c r="L34" s="166">
        <f t="shared" si="126"/>
        <v>21.8</v>
      </c>
      <c r="M34" s="167">
        <f t="shared" si="126"/>
        <v>22.1</v>
      </c>
      <c r="N34" s="166">
        <f t="shared" si="126"/>
        <v>22.5</v>
      </c>
      <c r="O34" s="166">
        <f t="shared" si="126"/>
        <v>22.8</v>
      </c>
      <c r="P34" s="167">
        <f t="shared" si="126"/>
        <v>23.2</v>
      </c>
      <c r="Q34" s="166">
        <f t="shared" si="126"/>
        <v>23.5</v>
      </c>
      <c r="R34" s="166">
        <f t="shared" si="126"/>
        <v>23.9</v>
      </c>
      <c r="S34" s="167">
        <f t="shared" si="126"/>
        <v>24.2</v>
      </c>
      <c r="T34" s="166">
        <f t="shared" si="126"/>
        <v>24.5</v>
      </c>
      <c r="U34" s="166">
        <f t="shared" si="126"/>
        <v>24.9</v>
      </c>
      <c r="V34" s="2"/>
      <c r="W34" s="167">
        <v>71.0</v>
      </c>
      <c r="X34" s="166">
        <f t="shared" ref="X34:AE34" si="127">ROUND(AVERAGE($W34/(1.0278-0.0278*X$2),$W34*X$2^0.1),1)</f>
        <v>74.6</v>
      </c>
      <c r="Y34" s="166">
        <f t="shared" si="127"/>
        <v>77.2</v>
      </c>
      <c r="Z34" s="166">
        <f t="shared" si="127"/>
        <v>79.5</v>
      </c>
      <c r="AA34" s="167">
        <f t="shared" si="127"/>
        <v>81.6</v>
      </c>
      <c r="AB34" s="166">
        <f t="shared" si="127"/>
        <v>83.7</v>
      </c>
      <c r="AC34" s="166">
        <f t="shared" si="127"/>
        <v>85.7</v>
      </c>
      <c r="AD34" s="167">
        <f t="shared" si="127"/>
        <v>87.8</v>
      </c>
      <c r="AE34" s="166">
        <f t="shared" si="127"/>
        <v>89.9</v>
      </c>
      <c r="AF34" s="167">
        <f t="shared" ref="AF34:AP34" si="128">ROUND(AVERAGE($W34*(1+0.0333*K$2),$W34*K$2^0.1),1)</f>
        <v>92</v>
      </c>
      <c r="AG34" s="166">
        <f t="shared" si="128"/>
        <v>93.6</v>
      </c>
      <c r="AH34" s="167">
        <f t="shared" si="128"/>
        <v>95.2</v>
      </c>
      <c r="AI34" s="166">
        <f t="shared" si="128"/>
        <v>96.7</v>
      </c>
      <c r="AJ34" s="166">
        <f t="shared" si="128"/>
        <v>98.3</v>
      </c>
      <c r="AK34" s="167">
        <f t="shared" si="128"/>
        <v>99.8</v>
      </c>
      <c r="AL34" s="166">
        <f t="shared" si="128"/>
        <v>101.3</v>
      </c>
      <c r="AM34" s="166">
        <f t="shared" si="128"/>
        <v>102.7</v>
      </c>
      <c r="AN34" s="167">
        <f t="shared" si="128"/>
        <v>104.2</v>
      </c>
      <c r="AO34" s="166">
        <f t="shared" si="128"/>
        <v>105.6</v>
      </c>
      <c r="AP34" s="166">
        <f t="shared" si="128"/>
        <v>107</v>
      </c>
    </row>
    <row r="35" ht="14.25" customHeight="1">
      <c r="A35" s="2"/>
      <c r="B35" s="171">
        <v>17.0</v>
      </c>
      <c r="C35" s="166">
        <f t="shared" ref="C35:J35" si="129">ROUND(AVERAGE($B35/(1.0278-0.0278*C$2),$B35*C$2^0.1),1)</f>
        <v>17.9</v>
      </c>
      <c r="D35" s="166">
        <f t="shared" si="129"/>
        <v>18.5</v>
      </c>
      <c r="E35" s="166">
        <f t="shared" si="129"/>
        <v>19</v>
      </c>
      <c r="F35" s="167">
        <f t="shared" si="129"/>
        <v>19.5</v>
      </c>
      <c r="G35" s="166">
        <f t="shared" si="129"/>
        <v>20</v>
      </c>
      <c r="H35" s="166">
        <f t="shared" si="129"/>
        <v>20.5</v>
      </c>
      <c r="I35" s="167">
        <f t="shared" si="129"/>
        <v>21</v>
      </c>
      <c r="J35" s="166">
        <f t="shared" si="129"/>
        <v>21.5</v>
      </c>
      <c r="K35" s="167">
        <f t="shared" ref="K35:U35" si="130">ROUND(AVERAGE($B35*(1+0.0333*K$2),$B35*K$2^0.1),1)</f>
        <v>22</v>
      </c>
      <c r="L35" s="166">
        <f t="shared" si="130"/>
        <v>22.4</v>
      </c>
      <c r="M35" s="167">
        <f t="shared" si="130"/>
        <v>22.8</v>
      </c>
      <c r="N35" s="166">
        <f t="shared" si="130"/>
        <v>23.2</v>
      </c>
      <c r="O35" s="166">
        <f t="shared" si="130"/>
        <v>23.5</v>
      </c>
      <c r="P35" s="167">
        <f t="shared" si="130"/>
        <v>23.9</v>
      </c>
      <c r="Q35" s="166">
        <f t="shared" si="130"/>
        <v>24.2</v>
      </c>
      <c r="R35" s="166">
        <f t="shared" si="130"/>
        <v>24.6</v>
      </c>
      <c r="S35" s="167">
        <f t="shared" si="130"/>
        <v>24.9</v>
      </c>
      <c r="T35" s="166">
        <f t="shared" si="130"/>
        <v>25.3</v>
      </c>
      <c r="U35" s="166">
        <f t="shared" si="130"/>
        <v>25.6</v>
      </c>
      <c r="V35" s="2"/>
      <c r="W35" s="167">
        <v>72.0</v>
      </c>
      <c r="X35" s="166">
        <f t="shared" ref="X35:AE35" si="131">ROUND(AVERAGE($W35/(1.0278-0.0278*X$2),$W35*X$2^0.1),1)</f>
        <v>75.6</v>
      </c>
      <c r="Y35" s="166">
        <f t="shared" si="131"/>
        <v>78.3</v>
      </c>
      <c r="Z35" s="166">
        <f t="shared" si="131"/>
        <v>80.6</v>
      </c>
      <c r="AA35" s="167">
        <f t="shared" si="131"/>
        <v>82.8</v>
      </c>
      <c r="AB35" s="166">
        <f t="shared" si="131"/>
        <v>84.9</v>
      </c>
      <c r="AC35" s="166">
        <f t="shared" si="131"/>
        <v>86.9</v>
      </c>
      <c r="AD35" s="167">
        <f t="shared" si="131"/>
        <v>89</v>
      </c>
      <c r="AE35" s="166">
        <f t="shared" si="131"/>
        <v>91.1</v>
      </c>
      <c r="AF35" s="167">
        <f t="shared" ref="AF35:AP35" si="132">ROUND(AVERAGE($W35*(1+0.0333*K$2),$W35*K$2^0.1),1)</f>
        <v>93.3</v>
      </c>
      <c r="AG35" s="166">
        <f t="shared" si="132"/>
        <v>94.9</v>
      </c>
      <c r="AH35" s="167">
        <f t="shared" si="132"/>
        <v>96.5</v>
      </c>
      <c r="AI35" s="166">
        <f t="shared" si="132"/>
        <v>98.1</v>
      </c>
      <c r="AJ35" s="166">
        <f t="shared" si="132"/>
        <v>99.7</v>
      </c>
      <c r="AK35" s="167">
        <f t="shared" si="132"/>
        <v>101.2</v>
      </c>
      <c r="AL35" s="166">
        <f t="shared" si="132"/>
        <v>102.7</v>
      </c>
      <c r="AM35" s="166">
        <f t="shared" si="132"/>
        <v>104.2</v>
      </c>
      <c r="AN35" s="167">
        <f t="shared" si="132"/>
        <v>105.6</v>
      </c>
      <c r="AO35" s="166">
        <f t="shared" si="132"/>
        <v>107.1</v>
      </c>
      <c r="AP35" s="166">
        <f t="shared" si="132"/>
        <v>108.6</v>
      </c>
    </row>
    <row r="36" ht="14.25" customHeight="1">
      <c r="A36" s="2"/>
      <c r="B36" s="171">
        <v>17.5</v>
      </c>
      <c r="C36" s="166">
        <f t="shared" ref="C36:J36" si="133">ROUND(AVERAGE($B36/(1.0278-0.0278*C$2),$B36*C$2^0.1),1)</f>
        <v>18.4</v>
      </c>
      <c r="D36" s="166">
        <f t="shared" si="133"/>
        <v>19</v>
      </c>
      <c r="E36" s="166">
        <f t="shared" si="133"/>
        <v>19.6</v>
      </c>
      <c r="F36" s="167">
        <f t="shared" si="133"/>
        <v>20.1</v>
      </c>
      <c r="G36" s="166">
        <f t="shared" si="133"/>
        <v>20.6</v>
      </c>
      <c r="H36" s="166">
        <f t="shared" si="133"/>
        <v>21.1</v>
      </c>
      <c r="I36" s="167">
        <f t="shared" si="133"/>
        <v>21.6</v>
      </c>
      <c r="J36" s="166">
        <f t="shared" si="133"/>
        <v>22.2</v>
      </c>
      <c r="K36" s="167">
        <f t="shared" ref="K36:U36" si="134">ROUND(AVERAGE($B36*(1+0.0333*K$2),$B36*K$2^0.1),1)</f>
        <v>22.7</v>
      </c>
      <c r="L36" s="166">
        <f t="shared" si="134"/>
        <v>23.1</v>
      </c>
      <c r="M36" s="167">
        <f t="shared" si="134"/>
        <v>23.5</v>
      </c>
      <c r="N36" s="166">
        <f t="shared" si="134"/>
        <v>23.8</v>
      </c>
      <c r="O36" s="166">
        <f t="shared" si="134"/>
        <v>24.2</v>
      </c>
      <c r="P36" s="167">
        <f t="shared" si="134"/>
        <v>24.6</v>
      </c>
      <c r="Q36" s="166">
        <f t="shared" si="134"/>
        <v>25</v>
      </c>
      <c r="R36" s="166">
        <f t="shared" si="134"/>
        <v>25.3</v>
      </c>
      <c r="S36" s="167">
        <f t="shared" si="134"/>
        <v>25.7</v>
      </c>
      <c r="T36" s="166">
        <f t="shared" si="134"/>
        <v>26</v>
      </c>
      <c r="U36" s="166">
        <f t="shared" si="134"/>
        <v>26.4</v>
      </c>
      <c r="V36" s="2"/>
      <c r="W36" s="167">
        <v>73.0</v>
      </c>
      <c r="X36" s="166">
        <f t="shared" ref="X36:AE36" si="135">ROUND(AVERAGE($W36/(1.0278-0.0278*X$2),$W36*X$2^0.1),1)</f>
        <v>76.7</v>
      </c>
      <c r="Y36" s="166">
        <f t="shared" si="135"/>
        <v>79.4</v>
      </c>
      <c r="Z36" s="166">
        <f t="shared" si="135"/>
        <v>81.7</v>
      </c>
      <c r="AA36" s="167">
        <f t="shared" si="135"/>
        <v>83.9</v>
      </c>
      <c r="AB36" s="166">
        <f t="shared" si="135"/>
        <v>86.1</v>
      </c>
      <c r="AC36" s="166">
        <f t="shared" si="135"/>
        <v>88.1</v>
      </c>
      <c r="AD36" s="167">
        <f t="shared" si="135"/>
        <v>90.3</v>
      </c>
      <c r="AE36" s="166">
        <f t="shared" si="135"/>
        <v>92.4</v>
      </c>
      <c r="AF36" s="167">
        <f t="shared" ref="AF36:AP36" si="136">ROUND(AVERAGE($W36*(1+0.0333*K$2),$W36*K$2^0.1),1)</f>
        <v>94.6</v>
      </c>
      <c r="AG36" s="166">
        <f t="shared" si="136"/>
        <v>96.3</v>
      </c>
      <c r="AH36" s="167">
        <f t="shared" si="136"/>
        <v>97.9</v>
      </c>
      <c r="AI36" s="166">
        <f t="shared" si="136"/>
        <v>99.5</v>
      </c>
      <c r="AJ36" s="166">
        <f t="shared" si="136"/>
        <v>101</v>
      </c>
      <c r="AK36" s="167">
        <f t="shared" si="136"/>
        <v>102.6</v>
      </c>
      <c r="AL36" s="166">
        <f t="shared" si="136"/>
        <v>104.1</v>
      </c>
      <c r="AM36" s="166">
        <f t="shared" si="136"/>
        <v>105.6</v>
      </c>
      <c r="AN36" s="167">
        <f t="shared" si="136"/>
        <v>107.1</v>
      </c>
      <c r="AO36" s="166">
        <f t="shared" si="136"/>
        <v>108.6</v>
      </c>
      <c r="AP36" s="166">
        <f t="shared" si="136"/>
        <v>110.1</v>
      </c>
    </row>
    <row r="37" ht="14.25" customHeight="1">
      <c r="A37" s="2"/>
      <c r="B37" s="171">
        <v>18.0</v>
      </c>
      <c r="C37" s="166">
        <f t="shared" ref="C37:J37" si="137">ROUND(AVERAGE($B37/(1.0278-0.0278*C$2),$B37*C$2^0.1),1)</f>
        <v>18.9</v>
      </c>
      <c r="D37" s="166">
        <f t="shared" si="137"/>
        <v>19.6</v>
      </c>
      <c r="E37" s="166">
        <f t="shared" si="137"/>
        <v>20.2</v>
      </c>
      <c r="F37" s="167">
        <f t="shared" si="137"/>
        <v>20.7</v>
      </c>
      <c r="G37" s="166">
        <f t="shared" si="137"/>
        <v>21.2</v>
      </c>
      <c r="H37" s="166">
        <f t="shared" si="137"/>
        <v>21.7</v>
      </c>
      <c r="I37" s="167">
        <f t="shared" si="137"/>
        <v>22.3</v>
      </c>
      <c r="J37" s="166">
        <f t="shared" si="137"/>
        <v>22.8</v>
      </c>
      <c r="K37" s="167">
        <f t="shared" ref="K37:U37" si="138">ROUND(AVERAGE($B37*(1+0.0333*K$2),$B37*K$2^0.1),1)</f>
        <v>23.3</v>
      </c>
      <c r="L37" s="166">
        <f t="shared" si="138"/>
        <v>23.7</v>
      </c>
      <c r="M37" s="167">
        <f t="shared" si="138"/>
        <v>24.1</v>
      </c>
      <c r="N37" s="166">
        <f t="shared" si="138"/>
        <v>24.5</v>
      </c>
      <c r="O37" s="166">
        <f t="shared" si="138"/>
        <v>24.9</v>
      </c>
      <c r="P37" s="167">
        <f t="shared" si="138"/>
        <v>25.3</v>
      </c>
      <c r="Q37" s="166">
        <f t="shared" si="138"/>
        <v>25.7</v>
      </c>
      <c r="R37" s="166">
        <f t="shared" si="138"/>
        <v>26</v>
      </c>
      <c r="S37" s="167">
        <f t="shared" si="138"/>
        <v>26.4</v>
      </c>
      <c r="T37" s="166">
        <f t="shared" si="138"/>
        <v>26.8</v>
      </c>
      <c r="U37" s="166">
        <f t="shared" si="138"/>
        <v>27.1</v>
      </c>
      <c r="V37" s="2"/>
      <c r="W37" s="167">
        <v>74.0</v>
      </c>
      <c r="X37" s="166">
        <f t="shared" ref="X37:AE37" si="139">ROUND(AVERAGE($W37/(1.0278-0.0278*X$2),$W37*X$2^0.1),1)</f>
        <v>77.7</v>
      </c>
      <c r="Y37" s="166">
        <f t="shared" si="139"/>
        <v>80.5</v>
      </c>
      <c r="Z37" s="166">
        <f t="shared" si="139"/>
        <v>82.9</v>
      </c>
      <c r="AA37" s="167">
        <f t="shared" si="139"/>
        <v>85.1</v>
      </c>
      <c r="AB37" s="166">
        <f t="shared" si="139"/>
        <v>87.2</v>
      </c>
      <c r="AC37" s="166">
        <f t="shared" si="139"/>
        <v>89.4</v>
      </c>
      <c r="AD37" s="167">
        <f t="shared" si="139"/>
        <v>91.5</v>
      </c>
      <c r="AE37" s="166">
        <f t="shared" si="139"/>
        <v>93.7</v>
      </c>
      <c r="AF37" s="167">
        <f t="shared" ref="AF37:AP37" si="140">ROUND(AVERAGE($W37*(1+0.0333*K$2),$W37*K$2^0.1),1)</f>
        <v>95.9</v>
      </c>
      <c r="AG37" s="166">
        <f t="shared" si="140"/>
        <v>97.6</v>
      </c>
      <c r="AH37" s="167">
        <f t="shared" si="140"/>
        <v>99.2</v>
      </c>
      <c r="AI37" s="166">
        <f t="shared" si="140"/>
        <v>100.8</v>
      </c>
      <c r="AJ37" s="166">
        <f t="shared" si="140"/>
        <v>102.4</v>
      </c>
      <c r="AK37" s="167">
        <f t="shared" si="140"/>
        <v>104</v>
      </c>
      <c r="AL37" s="166">
        <f t="shared" si="140"/>
        <v>105.5</v>
      </c>
      <c r="AM37" s="166">
        <f t="shared" si="140"/>
        <v>107.1</v>
      </c>
      <c r="AN37" s="167">
        <f t="shared" si="140"/>
        <v>108.6</v>
      </c>
      <c r="AO37" s="166">
        <f t="shared" si="140"/>
        <v>110.1</v>
      </c>
      <c r="AP37" s="166">
        <f t="shared" si="140"/>
        <v>111.6</v>
      </c>
    </row>
    <row r="38" ht="14.25" customHeight="1">
      <c r="A38" s="2"/>
      <c r="B38" s="171">
        <v>18.5</v>
      </c>
      <c r="C38" s="166">
        <f t="shared" ref="C38:J38" si="141">ROUND(AVERAGE($B38/(1.0278-0.0278*C$2),$B38*C$2^0.1),1)</f>
        <v>19.4</v>
      </c>
      <c r="D38" s="166">
        <f t="shared" si="141"/>
        <v>20.1</v>
      </c>
      <c r="E38" s="166">
        <f t="shared" si="141"/>
        <v>20.7</v>
      </c>
      <c r="F38" s="167">
        <f t="shared" si="141"/>
        <v>21.3</v>
      </c>
      <c r="G38" s="166">
        <f t="shared" si="141"/>
        <v>21.8</v>
      </c>
      <c r="H38" s="166">
        <f t="shared" si="141"/>
        <v>22.3</v>
      </c>
      <c r="I38" s="167">
        <f t="shared" si="141"/>
        <v>22.9</v>
      </c>
      <c r="J38" s="166">
        <f t="shared" si="141"/>
        <v>23.4</v>
      </c>
      <c r="K38" s="167">
        <f t="shared" ref="K38:U38" si="142">ROUND(AVERAGE($B38*(1+0.0333*K$2),$B38*K$2^0.1),1)</f>
        <v>24</v>
      </c>
      <c r="L38" s="166">
        <f t="shared" si="142"/>
        <v>24.4</v>
      </c>
      <c r="M38" s="167">
        <f t="shared" si="142"/>
        <v>24.8</v>
      </c>
      <c r="N38" s="166">
        <f t="shared" si="142"/>
        <v>25.2</v>
      </c>
      <c r="O38" s="166">
        <f t="shared" si="142"/>
        <v>25.6</v>
      </c>
      <c r="P38" s="167">
        <f t="shared" si="142"/>
        <v>26</v>
      </c>
      <c r="Q38" s="166">
        <f t="shared" si="142"/>
        <v>26.4</v>
      </c>
      <c r="R38" s="166">
        <f t="shared" si="142"/>
        <v>26.8</v>
      </c>
      <c r="S38" s="167">
        <f t="shared" si="142"/>
        <v>27.1</v>
      </c>
      <c r="T38" s="166">
        <f t="shared" si="142"/>
        <v>27.5</v>
      </c>
      <c r="U38" s="166">
        <f t="shared" si="142"/>
        <v>27.9</v>
      </c>
      <c r="V38" s="2"/>
      <c r="W38" s="167">
        <v>75.0</v>
      </c>
      <c r="X38" s="166">
        <f t="shared" ref="X38:AE38" si="143">ROUND(AVERAGE($W38/(1.0278-0.0278*X$2),$W38*X$2^0.1),1)</f>
        <v>78.8</v>
      </c>
      <c r="Y38" s="166">
        <f t="shared" si="143"/>
        <v>81.6</v>
      </c>
      <c r="Z38" s="166">
        <f t="shared" si="143"/>
        <v>84</v>
      </c>
      <c r="AA38" s="167">
        <f t="shared" si="143"/>
        <v>86.2</v>
      </c>
      <c r="AB38" s="166">
        <f t="shared" si="143"/>
        <v>88.4</v>
      </c>
      <c r="AC38" s="166">
        <f t="shared" si="143"/>
        <v>90.6</v>
      </c>
      <c r="AD38" s="167">
        <f t="shared" si="143"/>
        <v>92.7</v>
      </c>
      <c r="AE38" s="166">
        <f t="shared" si="143"/>
        <v>94.9</v>
      </c>
      <c r="AF38" s="167">
        <f t="shared" ref="AF38:AP38" si="144">ROUND(AVERAGE($W38*(1+0.0333*K$2),$W38*K$2^0.1),1)</f>
        <v>97.2</v>
      </c>
      <c r="AG38" s="166">
        <f t="shared" si="144"/>
        <v>98.9</v>
      </c>
      <c r="AH38" s="167">
        <f t="shared" si="144"/>
        <v>100.6</v>
      </c>
      <c r="AI38" s="166">
        <f t="shared" si="144"/>
        <v>102.2</v>
      </c>
      <c r="AJ38" s="166">
        <f t="shared" si="144"/>
        <v>103.8</v>
      </c>
      <c r="AK38" s="167">
        <f t="shared" si="144"/>
        <v>105.4</v>
      </c>
      <c r="AL38" s="166">
        <f t="shared" si="144"/>
        <v>107</v>
      </c>
      <c r="AM38" s="166">
        <f t="shared" si="144"/>
        <v>108.5</v>
      </c>
      <c r="AN38" s="167">
        <f t="shared" si="144"/>
        <v>110</v>
      </c>
      <c r="AO38" s="166">
        <f t="shared" si="144"/>
        <v>111.6</v>
      </c>
      <c r="AP38" s="166">
        <f t="shared" si="144"/>
        <v>113.1</v>
      </c>
    </row>
    <row r="39" ht="14.25" customHeight="1">
      <c r="A39" s="2"/>
      <c r="B39" s="171">
        <v>19.0</v>
      </c>
      <c r="C39" s="166">
        <f t="shared" ref="C39:J39" si="145">ROUND(AVERAGE($B39/(1.0278-0.0278*C$2),$B39*C$2^0.1),1)</f>
        <v>20</v>
      </c>
      <c r="D39" s="166">
        <f t="shared" si="145"/>
        <v>20.7</v>
      </c>
      <c r="E39" s="166">
        <f t="shared" si="145"/>
        <v>21.3</v>
      </c>
      <c r="F39" s="167">
        <f t="shared" si="145"/>
        <v>21.8</v>
      </c>
      <c r="G39" s="166">
        <f t="shared" si="145"/>
        <v>22.4</v>
      </c>
      <c r="H39" s="166">
        <f t="shared" si="145"/>
        <v>22.9</v>
      </c>
      <c r="I39" s="167">
        <f t="shared" si="145"/>
        <v>23.5</v>
      </c>
      <c r="J39" s="166">
        <f t="shared" si="145"/>
        <v>24.1</v>
      </c>
      <c r="K39" s="167">
        <f t="shared" ref="K39:U39" si="146">ROUND(AVERAGE($B39*(1+0.0333*K$2),$B39*K$2^0.1),1)</f>
        <v>24.6</v>
      </c>
      <c r="L39" s="166">
        <f t="shared" si="146"/>
        <v>25.1</v>
      </c>
      <c r="M39" s="167">
        <f t="shared" si="146"/>
        <v>25.5</v>
      </c>
      <c r="N39" s="166">
        <f t="shared" si="146"/>
        <v>25.9</v>
      </c>
      <c r="O39" s="166">
        <f t="shared" si="146"/>
        <v>26.3</v>
      </c>
      <c r="P39" s="167">
        <f t="shared" si="146"/>
        <v>26.7</v>
      </c>
      <c r="Q39" s="166">
        <f t="shared" si="146"/>
        <v>27.1</v>
      </c>
      <c r="R39" s="166">
        <f t="shared" si="146"/>
        <v>27.5</v>
      </c>
      <c r="S39" s="167">
        <f t="shared" si="146"/>
        <v>27.9</v>
      </c>
      <c r="T39" s="166">
        <f t="shared" si="146"/>
        <v>28.3</v>
      </c>
      <c r="U39" s="166">
        <f t="shared" si="146"/>
        <v>28.6</v>
      </c>
      <c r="V39" s="2"/>
      <c r="W39" s="167">
        <v>76.0</v>
      </c>
      <c r="X39" s="166">
        <f t="shared" ref="X39:AE39" si="147">ROUND(AVERAGE($W39/(1.0278-0.0278*X$2),$W39*X$2^0.1),1)</f>
        <v>79.8</v>
      </c>
      <c r="Y39" s="166">
        <f t="shared" si="147"/>
        <v>82.6</v>
      </c>
      <c r="Z39" s="166">
        <f t="shared" si="147"/>
        <v>85.1</v>
      </c>
      <c r="AA39" s="167">
        <f t="shared" si="147"/>
        <v>87.4</v>
      </c>
      <c r="AB39" s="166">
        <f t="shared" si="147"/>
        <v>89.6</v>
      </c>
      <c r="AC39" s="166">
        <f t="shared" si="147"/>
        <v>91.8</v>
      </c>
      <c r="AD39" s="167">
        <f t="shared" si="147"/>
        <v>94</v>
      </c>
      <c r="AE39" s="166">
        <f t="shared" si="147"/>
        <v>96.2</v>
      </c>
      <c r="AF39" s="167">
        <f t="shared" ref="AF39:AP39" si="148">ROUND(AVERAGE($W39*(1+0.0333*K$2),$W39*K$2^0.1),1)</f>
        <v>98.5</v>
      </c>
      <c r="AG39" s="166">
        <f t="shared" si="148"/>
        <v>100.2</v>
      </c>
      <c r="AH39" s="167">
        <f t="shared" si="148"/>
        <v>101.9</v>
      </c>
      <c r="AI39" s="166">
        <f t="shared" si="148"/>
        <v>103.6</v>
      </c>
      <c r="AJ39" s="166">
        <f t="shared" si="148"/>
        <v>105.2</v>
      </c>
      <c r="AK39" s="167">
        <f t="shared" si="148"/>
        <v>106.8</v>
      </c>
      <c r="AL39" s="166">
        <f t="shared" si="148"/>
        <v>108.4</v>
      </c>
      <c r="AM39" s="166">
        <f t="shared" si="148"/>
        <v>110</v>
      </c>
      <c r="AN39" s="167">
        <f t="shared" si="148"/>
        <v>111.5</v>
      </c>
      <c r="AO39" s="166">
        <f t="shared" si="148"/>
        <v>113.1</v>
      </c>
      <c r="AP39" s="166">
        <f t="shared" si="148"/>
        <v>114.6</v>
      </c>
    </row>
    <row r="40" ht="14.25" customHeight="1">
      <c r="A40" s="2"/>
      <c r="B40" s="171">
        <v>19.5</v>
      </c>
      <c r="C40" s="166">
        <f t="shared" ref="C40:J40" si="149">ROUND(AVERAGE($B40/(1.0278-0.0278*C$2),$B40*C$2^0.1),1)</f>
        <v>20.5</v>
      </c>
      <c r="D40" s="166">
        <f t="shared" si="149"/>
        <v>21.2</v>
      </c>
      <c r="E40" s="166">
        <f t="shared" si="149"/>
        <v>21.8</v>
      </c>
      <c r="F40" s="167">
        <f t="shared" si="149"/>
        <v>22.4</v>
      </c>
      <c r="G40" s="166">
        <f t="shared" si="149"/>
        <v>23</v>
      </c>
      <c r="H40" s="166">
        <f t="shared" si="149"/>
        <v>23.5</v>
      </c>
      <c r="I40" s="167">
        <f t="shared" si="149"/>
        <v>24.1</v>
      </c>
      <c r="J40" s="166">
        <f t="shared" si="149"/>
        <v>24.7</v>
      </c>
      <c r="K40" s="167">
        <f t="shared" ref="K40:U40" si="150">ROUND(AVERAGE($B40*(1+0.0333*K$2),$B40*K$2^0.1),1)</f>
        <v>25.3</v>
      </c>
      <c r="L40" s="166">
        <f t="shared" si="150"/>
        <v>25.7</v>
      </c>
      <c r="M40" s="167">
        <f t="shared" si="150"/>
        <v>26.1</v>
      </c>
      <c r="N40" s="166">
        <f t="shared" si="150"/>
        <v>26.6</v>
      </c>
      <c r="O40" s="166">
        <f t="shared" si="150"/>
        <v>27</v>
      </c>
      <c r="P40" s="167">
        <f t="shared" si="150"/>
        <v>27.4</v>
      </c>
      <c r="Q40" s="166">
        <f t="shared" si="150"/>
        <v>27.8</v>
      </c>
      <c r="R40" s="166">
        <f t="shared" si="150"/>
        <v>28.2</v>
      </c>
      <c r="S40" s="167">
        <f t="shared" si="150"/>
        <v>28.6</v>
      </c>
      <c r="T40" s="166">
        <f t="shared" si="150"/>
        <v>29</v>
      </c>
      <c r="U40" s="166">
        <f t="shared" si="150"/>
        <v>29.4</v>
      </c>
      <c r="V40" s="2"/>
      <c r="W40" s="167">
        <v>77.0</v>
      </c>
      <c r="X40" s="166">
        <f t="shared" ref="X40:AE40" si="151">ROUND(AVERAGE($W40/(1.0278-0.0278*X$2),$W40*X$2^0.1),1)</f>
        <v>80.9</v>
      </c>
      <c r="Y40" s="166">
        <f t="shared" si="151"/>
        <v>83.7</v>
      </c>
      <c r="Z40" s="166">
        <f t="shared" si="151"/>
        <v>86.2</v>
      </c>
      <c r="AA40" s="167">
        <f t="shared" si="151"/>
        <v>88.5</v>
      </c>
      <c r="AB40" s="166">
        <f t="shared" si="151"/>
        <v>90.8</v>
      </c>
      <c r="AC40" s="166">
        <f t="shared" si="151"/>
        <v>93</v>
      </c>
      <c r="AD40" s="167">
        <f t="shared" si="151"/>
        <v>95.2</v>
      </c>
      <c r="AE40" s="166">
        <f t="shared" si="151"/>
        <v>97.5</v>
      </c>
      <c r="AF40" s="167">
        <f t="shared" ref="AF40:AP40" si="152">ROUND(AVERAGE($W40*(1+0.0333*K$2),$W40*K$2^0.1),1)</f>
        <v>99.8</v>
      </c>
      <c r="AG40" s="166">
        <f t="shared" si="152"/>
        <v>101.5</v>
      </c>
      <c r="AH40" s="167">
        <f t="shared" si="152"/>
        <v>103.2</v>
      </c>
      <c r="AI40" s="166">
        <f t="shared" si="152"/>
        <v>104.9</v>
      </c>
      <c r="AJ40" s="166">
        <f t="shared" si="152"/>
        <v>106.6</v>
      </c>
      <c r="AK40" s="167">
        <f t="shared" si="152"/>
        <v>108.2</v>
      </c>
      <c r="AL40" s="166">
        <f t="shared" si="152"/>
        <v>109.8</v>
      </c>
      <c r="AM40" s="166">
        <f t="shared" si="152"/>
        <v>111.4</v>
      </c>
      <c r="AN40" s="167">
        <f t="shared" si="152"/>
        <v>113</v>
      </c>
      <c r="AO40" s="166">
        <f t="shared" si="152"/>
        <v>114.5</v>
      </c>
      <c r="AP40" s="166">
        <f t="shared" si="152"/>
        <v>116.1</v>
      </c>
    </row>
    <row r="41" ht="14.25" customHeight="1">
      <c r="A41" s="2"/>
      <c r="B41" s="171">
        <v>20.0</v>
      </c>
      <c r="C41" s="166">
        <f t="shared" ref="C41:J41" si="153">ROUND(AVERAGE($B41/(1.0278-0.0278*C$2),$B41*C$2^0.1),1)</f>
        <v>21</v>
      </c>
      <c r="D41" s="166">
        <f t="shared" si="153"/>
        <v>21.7</v>
      </c>
      <c r="E41" s="166">
        <f t="shared" si="153"/>
        <v>22.4</v>
      </c>
      <c r="F41" s="167">
        <f t="shared" si="153"/>
        <v>23</v>
      </c>
      <c r="G41" s="166">
        <f t="shared" si="153"/>
        <v>23.6</v>
      </c>
      <c r="H41" s="166">
        <f t="shared" si="153"/>
        <v>24.2</v>
      </c>
      <c r="I41" s="167">
        <f t="shared" si="153"/>
        <v>24.7</v>
      </c>
      <c r="J41" s="166">
        <f t="shared" si="153"/>
        <v>25.3</v>
      </c>
      <c r="K41" s="167">
        <f t="shared" ref="K41:U41" si="154">ROUND(AVERAGE($B41*(1+0.0333*K$2),$B41*K$2^0.1),1)</f>
        <v>25.9</v>
      </c>
      <c r="L41" s="166">
        <f t="shared" si="154"/>
        <v>26.4</v>
      </c>
      <c r="M41" s="167">
        <f t="shared" si="154"/>
        <v>26.8</v>
      </c>
      <c r="N41" s="166">
        <f t="shared" si="154"/>
        <v>27.3</v>
      </c>
      <c r="O41" s="166">
        <f t="shared" si="154"/>
        <v>27.7</v>
      </c>
      <c r="P41" s="167">
        <f t="shared" si="154"/>
        <v>28.1</v>
      </c>
      <c r="Q41" s="166">
        <f t="shared" si="154"/>
        <v>28.5</v>
      </c>
      <c r="R41" s="166">
        <f t="shared" si="154"/>
        <v>28.9</v>
      </c>
      <c r="S41" s="167">
        <f t="shared" si="154"/>
        <v>29.3</v>
      </c>
      <c r="T41" s="166">
        <f t="shared" si="154"/>
        <v>29.8</v>
      </c>
      <c r="U41" s="166">
        <f t="shared" si="154"/>
        <v>30.2</v>
      </c>
      <c r="V41" s="2"/>
      <c r="W41" s="167">
        <v>78.0</v>
      </c>
      <c r="X41" s="166">
        <f t="shared" ref="X41:AE41" si="155">ROUND(AVERAGE($W41/(1.0278-0.0278*X$2),$W41*X$2^0.1),1)</f>
        <v>81.9</v>
      </c>
      <c r="Y41" s="166">
        <f t="shared" si="155"/>
        <v>84.8</v>
      </c>
      <c r="Z41" s="166">
        <f t="shared" si="155"/>
        <v>87.3</v>
      </c>
      <c r="AA41" s="167">
        <f t="shared" si="155"/>
        <v>89.7</v>
      </c>
      <c r="AB41" s="166">
        <f t="shared" si="155"/>
        <v>91.9</v>
      </c>
      <c r="AC41" s="166">
        <f t="shared" si="155"/>
        <v>94.2</v>
      </c>
      <c r="AD41" s="167">
        <f t="shared" si="155"/>
        <v>96.4</v>
      </c>
      <c r="AE41" s="166">
        <f t="shared" si="155"/>
        <v>98.7</v>
      </c>
      <c r="AF41" s="167">
        <f t="shared" ref="AF41:AP41" si="156">ROUND(AVERAGE($W41*(1+0.0333*K$2),$W41*K$2^0.1),1)</f>
        <v>101.1</v>
      </c>
      <c r="AG41" s="166">
        <f t="shared" si="156"/>
        <v>102.9</v>
      </c>
      <c r="AH41" s="167">
        <f t="shared" si="156"/>
        <v>104.6</v>
      </c>
      <c r="AI41" s="166">
        <f t="shared" si="156"/>
        <v>106.3</v>
      </c>
      <c r="AJ41" s="166">
        <f t="shared" si="156"/>
        <v>108</v>
      </c>
      <c r="AK41" s="167">
        <f t="shared" si="156"/>
        <v>109.6</v>
      </c>
      <c r="AL41" s="166">
        <f t="shared" si="156"/>
        <v>111.2</v>
      </c>
      <c r="AM41" s="166">
        <f t="shared" si="156"/>
        <v>112.9</v>
      </c>
      <c r="AN41" s="167">
        <f t="shared" si="156"/>
        <v>114.4</v>
      </c>
      <c r="AO41" s="166">
        <f t="shared" si="156"/>
        <v>116</v>
      </c>
      <c r="AP41" s="166">
        <f t="shared" si="156"/>
        <v>117.6</v>
      </c>
    </row>
    <row r="42" ht="14.25" customHeight="1">
      <c r="A42" s="2"/>
      <c r="B42" s="171">
        <v>20.5</v>
      </c>
      <c r="C42" s="166">
        <f t="shared" ref="C42:J42" si="157">ROUND(AVERAGE($B42/(1.0278-0.0278*C$2),$B42*C$2^0.1),1)</f>
        <v>21.5</v>
      </c>
      <c r="D42" s="166">
        <f t="shared" si="157"/>
        <v>22.3</v>
      </c>
      <c r="E42" s="166">
        <f t="shared" si="157"/>
        <v>23</v>
      </c>
      <c r="F42" s="167">
        <f t="shared" si="157"/>
        <v>23.6</v>
      </c>
      <c r="G42" s="166">
        <f t="shared" si="157"/>
        <v>24.2</v>
      </c>
      <c r="H42" s="166">
        <f t="shared" si="157"/>
        <v>24.8</v>
      </c>
      <c r="I42" s="167">
        <f t="shared" si="157"/>
        <v>25.3</v>
      </c>
      <c r="J42" s="166">
        <f t="shared" si="157"/>
        <v>26</v>
      </c>
      <c r="K42" s="167">
        <f t="shared" ref="K42:U42" si="158">ROUND(AVERAGE($B42*(1+0.0333*K$2),$B42*K$2^0.1),1)</f>
        <v>26.6</v>
      </c>
      <c r="L42" s="166">
        <f t="shared" si="158"/>
        <v>27</v>
      </c>
      <c r="M42" s="167">
        <f t="shared" si="158"/>
        <v>27.5</v>
      </c>
      <c r="N42" s="166">
        <f t="shared" si="158"/>
        <v>27.9</v>
      </c>
      <c r="O42" s="166">
        <f t="shared" si="158"/>
        <v>28.4</v>
      </c>
      <c r="P42" s="167">
        <f t="shared" si="158"/>
        <v>28.8</v>
      </c>
      <c r="Q42" s="166">
        <f t="shared" si="158"/>
        <v>29.2</v>
      </c>
      <c r="R42" s="166">
        <f t="shared" si="158"/>
        <v>29.7</v>
      </c>
      <c r="S42" s="167">
        <f t="shared" si="158"/>
        <v>30.1</v>
      </c>
      <c r="T42" s="166">
        <f t="shared" si="158"/>
        <v>30.5</v>
      </c>
      <c r="U42" s="166">
        <f t="shared" si="158"/>
        <v>30.9</v>
      </c>
      <c r="V42" s="2"/>
      <c r="W42" s="167">
        <v>79.0</v>
      </c>
      <c r="X42" s="166">
        <f t="shared" ref="X42:AE42" si="159">ROUND(AVERAGE($W42/(1.0278-0.0278*X$2),$W42*X$2^0.1),1)</f>
        <v>83</v>
      </c>
      <c r="Y42" s="166">
        <f t="shared" si="159"/>
        <v>85.9</v>
      </c>
      <c r="Z42" s="166">
        <f t="shared" si="159"/>
        <v>88.5</v>
      </c>
      <c r="AA42" s="167">
        <f t="shared" si="159"/>
        <v>90.8</v>
      </c>
      <c r="AB42" s="166">
        <f t="shared" si="159"/>
        <v>93.1</v>
      </c>
      <c r="AC42" s="166">
        <f t="shared" si="159"/>
        <v>95.4</v>
      </c>
      <c r="AD42" s="167">
        <f t="shared" si="159"/>
        <v>97.7</v>
      </c>
      <c r="AE42" s="166">
        <f t="shared" si="159"/>
        <v>100</v>
      </c>
      <c r="AF42" s="167">
        <f t="shared" ref="AF42:AP42" si="160">ROUND(AVERAGE($W42*(1+0.0333*K$2),$W42*K$2^0.1),1)</f>
        <v>102.4</v>
      </c>
      <c r="AG42" s="166">
        <f t="shared" si="160"/>
        <v>104.2</v>
      </c>
      <c r="AH42" s="167">
        <f t="shared" si="160"/>
        <v>105.9</v>
      </c>
      <c r="AI42" s="166">
        <f t="shared" si="160"/>
        <v>107.6</v>
      </c>
      <c r="AJ42" s="166">
        <f t="shared" si="160"/>
        <v>109.3</v>
      </c>
      <c r="AK42" s="167">
        <f t="shared" si="160"/>
        <v>111</v>
      </c>
      <c r="AL42" s="166">
        <f t="shared" si="160"/>
        <v>112.7</v>
      </c>
      <c r="AM42" s="166">
        <f t="shared" si="160"/>
        <v>114.3</v>
      </c>
      <c r="AN42" s="167">
        <f t="shared" si="160"/>
        <v>115.9</v>
      </c>
      <c r="AO42" s="166">
        <f t="shared" si="160"/>
        <v>117.5</v>
      </c>
      <c r="AP42" s="166">
        <f t="shared" si="160"/>
        <v>119.1</v>
      </c>
    </row>
    <row r="43" ht="12.75" customHeight="1">
      <c r="A43" s="2"/>
      <c r="B43" s="171">
        <v>21.0</v>
      </c>
      <c r="C43" s="166">
        <f t="shared" ref="C43:J43" si="161">ROUND(AVERAGE($B43/(1.0278-0.0278*C$2),$B43*C$2^0.1),1)</f>
        <v>22.1</v>
      </c>
      <c r="D43" s="166">
        <f t="shared" si="161"/>
        <v>22.8</v>
      </c>
      <c r="E43" s="166">
        <f t="shared" si="161"/>
        <v>23.5</v>
      </c>
      <c r="F43" s="167">
        <f t="shared" si="161"/>
        <v>24.1</v>
      </c>
      <c r="G43" s="166">
        <f t="shared" si="161"/>
        <v>24.8</v>
      </c>
      <c r="H43" s="166">
        <f t="shared" si="161"/>
        <v>25.4</v>
      </c>
      <c r="I43" s="167">
        <f t="shared" si="161"/>
        <v>26</v>
      </c>
      <c r="J43" s="166">
        <f t="shared" si="161"/>
        <v>26.6</v>
      </c>
      <c r="K43" s="167">
        <f t="shared" ref="K43:U43" si="162">ROUND(AVERAGE($B43*(1+0.0333*K$2),$B43*K$2^0.1),1)</f>
        <v>27.2</v>
      </c>
      <c r="L43" s="166">
        <f t="shared" si="162"/>
        <v>27.7</v>
      </c>
      <c r="M43" s="167">
        <f t="shared" si="162"/>
        <v>28.2</v>
      </c>
      <c r="N43" s="166">
        <f t="shared" si="162"/>
        <v>28.6</v>
      </c>
      <c r="O43" s="166">
        <f t="shared" si="162"/>
        <v>29.1</v>
      </c>
      <c r="P43" s="167">
        <f t="shared" si="162"/>
        <v>29.5</v>
      </c>
      <c r="Q43" s="166">
        <f t="shared" si="162"/>
        <v>29.9</v>
      </c>
      <c r="R43" s="166">
        <f t="shared" si="162"/>
        <v>30.4</v>
      </c>
      <c r="S43" s="167">
        <f t="shared" si="162"/>
        <v>30.8</v>
      </c>
      <c r="T43" s="166">
        <f t="shared" si="162"/>
        <v>31.2</v>
      </c>
      <c r="U43" s="166">
        <f t="shared" si="162"/>
        <v>31.7</v>
      </c>
      <c r="V43" s="2"/>
      <c r="W43" s="167">
        <v>80.0</v>
      </c>
      <c r="X43" s="166">
        <f t="shared" ref="X43:AE43" si="163">ROUND(AVERAGE($W43/(1.0278-0.0278*X$2),$W43*X$2^0.1),1)</f>
        <v>84</v>
      </c>
      <c r="Y43" s="166">
        <f t="shared" si="163"/>
        <v>87</v>
      </c>
      <c r="Z43" s="166">
        <f t="shared" si="163"/>
        <v>89.6</v>
      </c>
      <c r="AA43" s="167">
        <f t="shared" si="163"/>
        <v>92</v>
      </c>
      <c r="AB43" s="166">
        <f t="shared" si="163"/>
        <v>94.3</v>
      </c>
      <c r="AC43" s="166">
        <f t="shared" si="163"/>
        <v>96.6</v>
      </c>
      <c r="AD43" s="167">
        <f t="shared" si="163"/>
        <v>98.9</v>
      </c>
      <c r="AE43" s="166">
        <f t="shared" si="163"/>
        <v>101.3</v>
      </c>
      <c r="AF43" s="167">
        <f t="shared" ref="AF43:AP43" si="164">ROUND(AVERAGE($W43*(1+0.0333*K$2),$W43*K$2^0.1),1)</f>
        <v>103.7</v>
      </c>
      <c r="AG43" s="166">
        <f t="shared" si="164"/>
        <v>105.5</v>
      </c>
      <c r="AH43" s="167">
        <f t="shared" si="164"/>
        <v>107.3</v>
      </c>
      <c r="AI43" s="166">
        <f t="shared" si="164"/>
        <v>109</v>
      </c>
      <c r="AJ43" s="166">
        <f t="shared" si="164"/>
        <v>110.7</v>
      </c>
      <c r="AK43" s="167">
        <f t="shared" si="164"/>
        <v>112.4</v>
      </c>
      <c r="AL43" s="166">
        <f t="shared" si="164"/>
        <v>114.1</v>
      </c>
      <c r="AM43" s="166">
        <f t="shared" si="164"/>
        <v>115.7</v>
      </c>
      <c r="AN43" s="167">
        <f t="shared" si="164"/>
        <v>117.4</v>
      </c>
      <c r="AO43" s="166">
        <f t="shared" si="164"/>
        <v>119</v>
      </c>
      <c r="AP43" s="166">
        <f t="shared" si="164"/>
        <v>120.6</v>
      </c>
    </row>
    <row r="44" ht="12.75" customHeight="1">
      <c r="A44" s="2"/>
      <c r="B44" s="171">
        <v>21.5</v>
      </c>
      <c r="C44" s="166">
        <f t="shared" ref="C44:J44" si="165">ROUND(AVERAGE($B44/(1.0278-0.0278*C$2),$B44*C$2^0.1),1)</f>
        <v>22.6</v>
      </c>
      <c r="D44" s="166">
        <f t="shared" si="165"/>
        <v>23.4</v>
      </c>
      <c r="E44" s="166">
        <f t="shared" si="165"/>
        <v>24.1</v>
      </c>
      <c r="F44" s="167">
        <f t="shared" si="165"/>
        <v>24.7</v>
      </c>
      <c r="G44" s="166">
        <f t="shared" si="165"/>
        <v>25.3</v>
      </c>
      <c r="H44" s="166">
        <f t="shared" si="165"/>
        <v>26</v>
      </c>
      <c r="I44" s="167">
        <f t="shared" si="165"/>
        <v>26.6</v>
      </c>
      <c r="J44" s="166">
        <f t="shared" si="165"/>
        <v>27.2</v>
      </c>
      <c r="K44" s="167">
        <f t="shared" ref="K44:U44" si="166">ROUND(AVERAGE($B44*(1+0.0333*K$2),$B44*K$2^0.1),1)</f>
        <v>27.9</v>
      </c>
      <c r="L44" s="166">
        <f t="shared" si="166"/>
        <v>28.4</v>
      </c>
      <c r="M44" s="167">
        <f t="shared" si="166"/>
        <v>28.8</v>
      </c>
      <c r="N44" s="166">
        <f t="shared" si="166"/>
        <v>29.3</v>
      </c>
      <c r="O44" s="166">
        <f t="shared" si="166"/>
        <v>29.8</v>
      </c>
      <c r="P44" s="167">
        <f t="shared" si="166"/>
        <v>30.2</v>
      </c>
      <c r="Q44" s="166">
        <f t="shared" si="166"/>
        <v>30.7</v>
      </c>
      <c r="R44" s="166">
        <f t="shared" si="166"/>
        <v>31.1</v>
      </c>
      <c r="S44" s="167">
        <f t="shared" si="166"/>
        <v>31.5</v>
      </c>
      <c r="T44" s="166">
        <f t="shared" si="166"/>
        <v>32</v>
      </c>
      <c r="U44" s="166">
        <f t="shared" si="166"/>
        <v>32.4</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171">
        <v>22.0</v>
      </c>
      <c r="C45" s="166">
        <f t="shared" ref="C45:J45" si="167">ROUND(AVERAGE($B45/(1.0278-0.0278*C$2),$B45*C$2^0.1),1)</f>
        <v>23.1</v>
      </c>
      <c r="D45" s="166">
        <f t="shared" si="167"/>
        <v>23.9</v>
      </c>
      <c r="E45" s="166">
        <f t="shared" si="167"/>
        <v>24.6</v>
      </c>
      <c r="F45" s="167">
        <f t="shared" si="167"/>
        <v>25.3</v>
      </c>
      <c r="G45" s="166">
        <f t="shared" si="167"/>
        <v>25.9</v>
      </c>
      <c r="H45" s="166">
        <f t="shared" si="167"/>
        <v>26.6</v>
      </c>
      <c r="I45" s="167">
        <f t="shared" si="167"/>
        <v>27.2</v>
      </c>
      <c r="J45" s="166">
        <f t="shared" si="167"/>
        <v>27.8</v>
      </c>
      <c r="K45" s="167">
        <f t="shared" ref="K45:U45" si="168">ROUND(AVERAGE($B45*(1+0.0333*K$2),$B45*K$2^0.1),1)</f>
        <v>28.5</v>
      </c>
      <c r="L45" s="166">
        <f t="shared" si="168"/>
        <v>29</v>
      </c>
      <c r="M45" s="167">
        <f t="shared" si="168"/>
        <v>29.5</v>
      </c>
      <c r="N45" s="166">
        <f t="shared" si="168"/>
        <v>30</v>
      </c>
      <c r="O45" s="166">
        <f t="shared" si="168"/>
        <v>30.5</v>
      </c>
      <c r="P45" s="167">
        <f t="shared" si="168"/>
        <v>30.9</v>
      </c>
      <c r="Q45" s="166">
        <f t="shared" si="168"/>
        <v>31.4</v>
      </c>
      <c r="R45" s="166">
        <f t="shared" si="168"/>
        <v>31.8</v>
      </c>
      <c r="S45" s="167">
        <f t="shared" si="168"/>
        <v>32.3</v>
      </c>
      <c r="T45" s="166">
        <f t="shared" si="168"/>
        <v>32.7</v>
      </c>
      <c r="U45" s="166">
        <f t="shared" si="168"/>
        <v>33.2</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171">
        <v>22.5</v>
      </c>
      <c r="C46" s="166">
        <f t="shared" ref="C46:J46" si="169">ROUND(AVERAGE($B46/(1.0278-0.0278*C$2),$B46*C$2^0.1),1)</f>
        <v>23.6</v>
      </c>
      <c r="D46" s="166">
        <f t="shared" si="169"/>
        <v>24.5</v>
      </c>
      <c r="E46" s="166">
        <f t="shared" si="169"/>
        <v>25.2</v>
      </c>
      <c r="F46" s="167">
        <f t="shared" si="169"/>
        <v>25.9</v>
      </c>
      <c r="G46" s="166">
        <f t="shared" si="169"/>
        <v>26.5</v>
      </c>
      <c r="H46" s="166">
        <f t="shared" si="169"/>
        <v>27.2</v>
      </c>
      <c r="I46" s="167">
        <f t="shared" si="169"/>
        <v>27.8</v>
      </c>
      <c r="J46" s="166">
        <f t="shared" si="169"/>
        <v>28.5</v>
      </c>
      <c r="K46" s="167">
        <f t="shared" ref="K46:U46" si="170">ROUND(AVERAGE($B46*(1+0.0333*K$2),$B46*K$2^0.1),1)</f>
        <v>29.2</v>
      </c>
      <c r="L46" s="166">
        <f t="shared" si="170"/>
        <v>29.7</v>
      </c>
      <c r="M46" s="167">
        <f t="shared" si="170"/>
        <v>30.2</v>
      </c>
      <c r="N46" s="166">
        <f t="shared" si="170"/>
        <v>30.7</v>
      </c>
      <c r="O46" s="166">
        <f t="shared" si="170"/>
        <v>31.1</v>
      </c>
      <c r="P46" s="167">
        <f t="shared" si="170"/>
        <v>31.6</v>
      </c>
      <c r="Q46" s="166">
        <f t="shared" si="170"/>
        <v>32.1</v>
      </c>
      <c r="R46" s="166">
        <f t="shared" si="170"/>
        <v>32.6</v>
      </c>
      <c r="S46" s="167">
        <f t="shared" si="170"/>
        <v>33</v>
      </c>
      <c r="T46" s="166">
        <f t="shared" si="170"/>
        <v>33.5</v>
      </c>
      <c r="U46" s="166">
        <f t="shared" si="170"/>
        <v>33.9</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171">
        <v>23.0</v>
      </c>
      <c r="C47" s="166">
        <f t="shared" ref="C47:J47" si="171">ROUND(AVERAGE($B47/(1.0278-0.0278*C$2),$B47*C$2^0.1),1)</f>
        <v>24.2</v>
      </c>
      <c r="D47" s="166">
        <f t="shared" si="171"/>
        <v>25</v>
      </c>
      <c r="E47" s="166">
        <f t="shared" si="171"/>
        <v>25.8</v>
      </c>
      <c r="F47" s="167">
        <f t="shared" si="171"/>
        <v>26.4</v>
      </c>
      <c r="G47" s="166">
        <f t="shared" si="171"/>
        <v>27.1</v>
      </c>
      <c r="H47" s="166">
        <f t="shared" si="171"/>
        <v>27.8</v>
      </c>
      <c r="I47" s="167">
        <f t="shared" si="171"/>
        <v>28.4</v>
      </c>
      <c r="J47" s="166">
        <f t="shared" si="171"/>
        <v>29.1</v>
      </c>
      <c r="K47" s="167">
        <f t="shared" ref="K47:U47" si="172">ROUND(AVERAGE($B47*(1+0.0333*K$2),$B47*K$2^0.1),1)</f>
        <v>29.8</v>
      </c>
      <c r="L47" s="166">
        <f t="shared" si="172"/>
        <v>30.3</v>
      </c>
      <c r="M47" s="167">
        <f t="shared" si="172"/>
        <v>30.8</v>
      </c>
      <c r="N47" s="166">
        <f t="shared" si="172"/>
        <v>31.3</v>
      </c>
      <c r="O47" s="166">
        <f t="shared" si="172"/>
        <v>31.8</v>
      </c>
      <c r="P47" s="167">
        <f t="shared" si="172"/>
        <v>32.3</v>
      </c>
      <c r="Q47" s="166">
        <f t="shared" si="172"/>
        <v>32.8</v>
      </c>
      <c r="R47" s="166">
        <f t="shared" si="172"/>
        <v>33.3</v>
      </c>
      <c r="S47" s="167">
        <f t="shared" si="172"/>
        <v>33.7</v>
      </c>
      <c r="T47" s="166">
        <f t="shared" si="172"/>
        <v>34.2</v>
      </c>
      <c r="U47" s="166">
        <f t="shared" si="172"/>
        <v>34.7</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171">
        <v>23.5</v>
      </c>
      <c r="C48" s="166">
        <f t="shared" ref="C48:J48" si="173">ROUND(AVERAGE($B48/(1.0278-0.0278*C$2),$B48*C$2^0.1),1)</f>
        <v>24.7</v>
      </c>
      <c r="D48" s="166">
        <f t="shared" si="173"/>
        <v>25.6</v>
      </c>
      <c r="E48" s="166">
        <f t="shared" si="173"/>
        <v>26.3</v>
      </c>
      <c r="F48" s="167">
        <f t="shared" si="173"/>
        <v>27</v>
      </c>
      <c r="G48" s="166">
        <f t="shared" si="173"/>
        <v>27.7</v>
      </c>
      <c r="H48" s="166">
        <f t="shared" si="173"/>
        <v>28.4</v>
      </c>
      <c r="I48" s="167">
        <f t="shared" si="173"/>
        <v>29.1</v>
      </c>
      <c r="J48" s="166">
        <f t="shared" si="173"/>
        <v>29.7</v>
      </c>
      <c r="K48" s="167">
        <f t="shared" ref="K48:U48" si="174">ROUND(AVERAGE($B48*(1+0.0333*K$2),$B48*K$2^0.1),1)</f>
        <v>30.5</v>
      </c>
      <c r="L48" s="166">
        <f t="shared" si="174"/>
        <v>31</v>
      </c>
      <c r="M48" s="167">
        <f t="shared" si="174"/>
        <v>31.5</v>
      </c>
      <c r="N48" s="166">
        <f t="shared" si="174"/>
        <v>32</v>
      </c>
      <c r="O48" s="166">
        <f t="shared" si="174"/>
        <v>32.5</v>
      </c>
      <c r="P48" s="167">
        <f t="shared" si="174"/>
        <v>33</v>
      </c>
      <c r="Q48" s="166">
        <f t="shared" si="174"/>
        <v>33.5</v>
      </c>
      <c r="R48" s="166">
        <f t="shared" si="174"/>
        <v>34</v>
      </c>
      <c r="S48" s="167">
        <f t="shared" si="174"/>
        <v>34.5</v>
      </c>
      <c r="T48" s="166">
        <f t="shared" si="174"/>
        <v>35</v>
      </c>
      <c r="U48" s="166">
        <f t="shared" si="174"/>
        <v>35.4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171">
        <v>24.0</v>
      </c>
      <c r="C49" s="166">
        <f t="shared" ref="C49:J49" si="175">ROUND(AVERAGE($B49/(1.0278-0.0278*C$2),$B49*C$2^0.1),1)</f>
        <v>25.2</v>
      </c>
      <c r="D49" s="166">
        <f t="shared" si="175"/>
        <v>26.1</v>
      </c>
      <c r="E49" s="166">
        <f t="shared" si="175"/>
        <v>26.9</v>
      </c>
      <c r="F49" s="167">
        <f t="shared" si="175"/>
        <v>27.6</v>
      </c>
      <c r="G49" s="166">
        <f t="shared" si="175"/>
        <v>28.3</v>
      </c>
      <c r="H49" s="166">
        <f t="shared" si="175"/>
        <v>29</v>
      </c>
      <c r="I49" s="167">
        <f t="shared" si="175"/>
        <v>29.7</v>
      </c>
      <c r="J49" s="166">
        <f t="shared" si="175"/>
        <v>30.4</v>
      </c>
      <c r="K49" s="167">
        <f t="shared" ref="K49:U49" si="176">ROUND(AVERAGE($B49*(1+0.0333*K$2),$B49*K$2^0.1),1)</f>
        <v>31.1</v>
      </c>
      <c r="L49" s="166">
        <f t="shared" si="176"/>
        <v>31.6</v>
      </c>
      <c r="M49" s="167">
        <f t="shared" si="176"/>
        <v>32.2</v>
      </c>
      <c r="N49" s="166">
        <f t="shared" si="176"/>
        <v>32.7</v>
      </c>
      <c r="O49" s="166">
        <f t="shared" si="176"/>
        <v>33.2</v>
      </c>
      <c r="P49" s="167">
        <f t="shared" si="176"/>
        <v>33.7</v>
      </c>
      <c r="Q49" s="166">
        <f t="shared" si="176"/>
        <v>34.2</v>
      </c>
      <c r="R49" s="166">
        <f t="shared" si="176"/>
        <v>34.7</v>
      </c>
      <c r="S49" s="167">
        <f t="shared" si="176"/>
        <v>35.2</v>
      </c>
      <c r="T49" s="166">
        <f t="shared" si="176"/>
        <v>35.7</v>
      </c>
      <c r="U49" s="166">
        <f t="shared" si="176"/>
        <v>36.2</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171">
        <v>24.5</v>
      </c>
      <c r="C50" s="166">
        <f t="shared" ref="C50:J50" si="177">ROUND(AVERAGE($B50/(1.0278-0.0278*C$2),$B50*C$2^0.1),1)</f>
        <v>25.7</v>
      </c>
      <c r="D50" s="166">
        <f t="shared" si="177"/>
        <v>26.6</v>
      </c>
      <c r="E50" s="166">
        <f t="shared" si="177"/>
        <v>27.4</v>
      </c>
      <c r="F50" s="167">
        <f t="shared" si="177"/>
        <v>28.2</v>
      </c>
      <c r="G50" s="166">
        <f t="shared" si="177"/>
        <v>28.9</v>
      </c>
      <c r="H50" s="166">
        <f t="shared" si="177"/>
        <v>29.6</v>
      </c>
      <c r="I50" s="167">
        <f t="shared" si="177"/>
        <v>30.3</v>
      </c>
      <c r="J50" s="166">
        <f t="shared" si="177"/>
        <v>31</v>
      </c>
      <c r="K50" s="167">
        <f t="shared" ref="K50:U50" si="178">ROUND(AVERAGE($B50*(1+0.0333*K$2),$B50*K$2^0.1),1)</f>
        <v>31.8</v>
      </c>
      <c r="L50" s="166">
        <f t="shared" si="178"/>
        <v>32.3</v>
      </c>
      <c r="M50" s="167">
        <f t="shared" si="178"/>
        <v>32.9</v>
      </c>
      <c r="N50" s="166">
        <f t="shared" si="178"/>
        <v>33.4</v>
      </c>
      <c r="O50" s="166">
        <f t="shared" si="178"/>
        <v>33.9</v>
      </c>
      <c r="P50" s="167">
        <f t="shared" si="178"/>
        <v>34.4</v>
      </c>
      <c r="Q50" s="166">
        <f t="shared" si="178"/>
        <v>34.9</v>
      </c>
      <c r="R50" s="166">
        <f t="shared" si="178"/>
        <v>35.4</v>
      </c>
      <c r="S50" s="167">
        <f t="shared" si="178"/>
        <v>35.9</v>
      </c>
      <c r="T50" s="166">
        <f t="shared" si="178"/>
        <v>36.4</v>
      </c>
      <c r="U50" s="166">
        <f t="shared" si="178"/>
        <v>36.9</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171">
        <v>25.0</v>
      </c>
      <c r="C51" s="166">
        <f t="shared" ref="C51:J51" si="179">ROUND(AVERAGE($B51/(1.0278-0.0278*C$2),$B51*C$2^0.1),1)</f>
        <v>26.3</v>
      </c>
      <c r="D51" s="166">
        <f t="shared" si="179"/>
        <v>27.2</v>
      </c>
      <c r="E51" s="166">
        <f t="shared" si="179"/>
        <v>28</v>
      </c>
      <c r="F51" s="167">
        <f t="shared" si="179"/>
        <v>28.7</v>
      </c>
      <c r="G51" s="166">
        <f t="shared" si="179"/>
        <v>29.5</v>
      </c>
      <c r="H51" s="166">
        <f t="shared" si="179"/>
        <v>30.2</v>
      </c>
      <c r="I51" s="167">
        <f t="shared" si="179"/>
        <v>30.9</v>
      </c>
      <c r="J51" s="166">
        <f t="shared" si="179"/>
        <v>31.6</v>
      </c>
      <c r="K51" s="167">
        <f t="shared" ref="K51:U51" si="180">ROUND(AVERAGE($B51*(1+0.0333*K$2),$B51*K$2^0.1),1)</f>
        <v>32.4</v>
      </c>
      <c r="L51" s="166">
        <f t="shared" si="180"/>
        <v>33</v>
      </c>
      <c r="M51" s="167">
        <f t="shared" si="180"/>
        <v>33.5</v>
      </c>
      <c r="N51" s="166">
        <f t="shared" si="180"/>
        <v>34.1</v>
      </c>
      <c r="O51" s="166">
        <f t="shared" si="180"/>
        <v>34.6</v>
      </c>
      <c r="P51" s="167">
        <f t="shared" si="180"/>
        <v>35.1</v>
      </c>
      <c r="Q51" s="166">
        <f t="shared" si="180"/>
        <v>35.7</v>
      </c>
      <c r="R51" s="166">
        <f t="shared" si="180"/>
        <v>36.2</v>
      </c>
      <c r="S51" s="167">
        <f t="shared" si="180"/>
        <v>36.7</v>
      </c>
      <c r="T51" s="166">
        <f t="shared" si="180"/>
        <v>37.2</v>
      </c>
      <c r="U51" s="166">
        <f t="shared" si="180"/>
        <v>37.7</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171">
        <v>25.5</v>
      </c>
      <c r="C52" s="166">
        <f t="shared" ref="C52:J52" si="181">ROUND(AVERAGE($B52/(1.0278-0.0278*C$2),$B52*C$2^0.1),1)</f>
        <v>26.8</v>
      </c>
      <c r="D52" s="166">
        <f t="shared" si="181"/>
        <v>27.7</v>
      </c>
      <c r="E52" s="166">
        <f t="shared" si="181"/>
        <v>28.6</v>
      </c>
      <c r="F52" s="167">
        <f t="shared" si="181"/>
        <v>29.3</v>
      </c>
      <c r="G52" s="166">
        <f t="shared" si="181"/>
        <v>30.1</v>
      </c>
      <c r="H52" s="166">
        <f t="shared" si="181"/>
        <v>30.8</v>
      </c>
      <c r="I52" s="167">
        <f t="shared" si="181"/>
        <v>31.5</v>
      </c>
      <c r="J52" s="166">
        <f t="shared" si="181"/>
        <v>32.3</v>
      </c>
      <c r="K52" s="167">
        <f t="shared" ref="K52:U52" si="182">ROUND(AVERAGE($B52*(1+0.0333*K$2),$B52*K$2^0.1),1)</f>
        <v>33</v>
      </c>
      <c r="L52" s="166">
        <f t="shared" si="182"/>
        <v>33.6</v>
      </c>
      <c r="M52" s="167">
        <f t="shared" si="182"/>
        <v>34.2</v>
      </c>
      <c r="N52" s="166">
        <f t="shared" si="182"/>
        <v>34.7</v>
      </c>
      <c r="O52" s="166">
        <f t="shared" si="182"/>
        <v>35.3</v>
      </c>
      <c r="P52" s="167">
        <f t="shared" si="182"/>
        <v>35.8</v>
      </c>
      <c r="Q52" s="166">
        <f t="shared" si="182"/>
        <v>36.4</v>
      </c>
      <c r="R52" s="166">
        <f t="shared" si="182"/>
        <v>36.9</v>
      </c>
      <c r="S52" s="167">
        <f t="shared" si="182"/>
        <v>37.4</v>
      </c>
      <c r="T52" s="166">
        <f t="shared" si="182"/>
        <v>37.9</v>
      </c>
      <c r="U52" s="166">
        <f t="shared" si="182"/>
        <v>38.4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171">
        <v>26.0</v>
      </c>
      <c r="C53" s="166">
        <f t="shared" ref="C53:J53" si="183">ROUND(AVERAGE($B53/(1.0278-0.0278*C$2),$B53*C$2^0.1),1)</f>
        <v>27.3</v>
      </c>
      <c r="D53" s="166">
        <f t="shared" si="183"/>
        <v>28.3</v>
      </c>
      <c r="E53" s="166">
        <f t="shared" si="183"/>
        <v>29.1</v>
      </c>
      <c r="F53" s="167">
        <f t="shared" si="183"/>
        <v>29.9</v>
      </c>
      <c r="G53" s="166">
        <f t="shared" si="183"/>
        <v>30.6</v>
      </c>
      <c r="H53" s="166">
        <f t="shared" si="183"/>
        <v>31.4</v>
      </c>
      <c r="I53" s="167">
        <f t="shared" si="183"/>
        <v>32.1</v>
      </c>
      <c r="J53" s="166">
        <f t="shared" si="183"/>
        <v>32.9</v>
      </c>
      <c r="K53" s="167">
        <f t="shared" ref="K53:U53" si="184">ROUND(AVERAGE($B53*(1+0.0333*K$2),$B53*K$2^0.1),1)</f>
        <v>33.7</v>
      </c>
      <c r="L53" s="166">
        <f t="shared" si="184"/>
        <v>34.3</v>
      </c>
      <c r="M53" s="167">
        <f t="shared" si="184"/>
        <v>34.9</v>
      </c>
      <c r="N53" s="166">
        <f t="shared" si="184"/>
        <v>35.4</v>
      </c>
      <c r="O53" s="166">
        <f t="shared" si="184"/>
        <v>36</v>
      </c>
      <c r="P53" s="167">
        <f t="shared" si="184"/>
        <v>36.5</v>
      </c>
      <c r="Q53" s="166">
        <f t="shared" si="184"/>
        <v>37.1</v>
      </c>
      <c r="R53" s="166">
        <f t="shared" si="184"/>
        <v>37.6</v>
      </c>
      <c r="S53" s="167">
        <f t="shared" si="184"/>
        <v>38.1</v>
      </c>
      <c r="T53" s="166">
        <f t="shared" si="184"/>
        <v>38.7</v>
      </c>
      <c r="U53" s="166">
        <f t="shared" si="184"/>
        <v>39.2</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171">
        <v>26.5</v>
      </c>
      <c r="C54" s="166">
        <f t="shared" ref="C54:J54" si="185">ROUND(AVERAGE($B54/(1.0278-0.0278*C$2),$B54*C$2^0.1),1)</f>
        <v>27.8</v>
      </c>
      <c r="D54" s="166">
        <f t="shared" si="185"/>
        <v>28.8</v>
      </c>
      <c r="E54" s="166">
        <f t="shared" si="185"/>
        <v>29.7</v>
      </c>
      <c r="F54" s="167">
        <f t="shared" si="185"/>
        <v>30.5</v>
      </c>
      <c r="G54" s="166">
        <f t="shared" si="185"/>
        <v>31.2</v>
      </c>
      <c r="H54" s="166">
        <f t="shared" si="185"/>
        <v>32</v>
      </c>
      <c r="I54" s="167">
        <f t="shared" si="185"/>
        <v>32.8</v>
      </c>
      <c r="J54" s="166">
        <f t="shared" si="185"/>
        <v>33.5</v>
      </c>
      <c r="K54" s="167">
        <f t="shared" ref="K54:U54" si="186">ROUND(AVERAGE($B54*(1+0.0333*K$2),$B54*K$2^0.1),1)</f>
        <v>34.3</v>
      </c>
      <c r="L54" s="166">
        <f t="shared" si="186"/>
        <v>34.9</v>
      </c>
      <c r="M54" s="167">
        <f t="shared" si="186"/>
        <v>35.5</v>
      </c>
      <c r="N54" s="166">
        <f t="shared" si="186"/>
        <v>36.1</v>
      </c>
      <c r="O54" s="166">
        <f t="shared" si="186"/>
        <v>36.7</v>
      </c>
      <c r="P54" s="167">
        <f t="shared" si="186"/>
        <v>37.2</v>
      </c>
      <c r="Q54" s="166">
        <f t="shared" si="186"/>
        <v>37.8</v>
      </c>
      <c r="R54" s="166">
        <f t="shared" si="186"/>
        <v>38.3</v>
      </c>
      <c r="S54" s="167">
        <f t="shared" si="186"/>
        <v>38.9</v>
      </c>
      <c r="T54" s="166">
        <f t="shared" si="186"/>
        <v>39.4</v>
      </c>
      <c r="U54" s="166">
        <f t="shared" si="186"/>
        <v>40</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171">
        <v>27.0</v>
      </c>
      <c r="C55" s="166">
        <f t="shared" ref="C55:J55" si="187">ROUND(AVERAGE($B55/(1.0278-0.0278*C$2),$B55*C$2^0.1),1)</f>
        <v>28.4</v>
      </c>
      <c r="D55" s="166">
        <f t="shared" si="187"/>
        <v>29.4</v>
      </c>
      <c r="E55" s="166">
        <f t="shared" si="187"/>
        <v>30.2</v>
      </c>
      <c r="F55" s="167">
        <f t="shared" si="187"/>
        <v>31</v>
      </c>
      <c r="G55" s="166">
        <f t="shared" si="187"/>
        <v>31.8</v>
      </c>
      <c r="H55" s="166">
        <f t="shared" si="187"/>
        <v>32.6</v>
      </c>
      <c r="I55" s="167">
        <f t="shared" si="187"/>
        <v>33.4</v>
      </c>
      <c r="J55" s="166">
        <f t="shared" si="187"/>
        <v>34.2</v>
      </c>
      <c r="K55" s="167">
        <f t="shared" ref="K55:U55" si="188">ROUND(AVERAGE($B55*(1+0.0333*K$2),$B55*K$2^0.1),1)</f>
        <v>35</v>
      </c>
      <c r="L55" s="166">
        <f t="shared" si="188"/>
        <v>35.6</v>
      </c>
      <c r="M55" s="167">
        <f t="shared" si="188"/>
        <v>36.2</v>
      </c>
      <c r="N55" s="166">
        <f t="shared" si="188"/>
        <v>36.8</v>
      </c>
      <c r="O55" s="166">
        <f t="shared" si="188"/>
        <v>37.4</v>
      </c>
      <c r="P55" s="167">
        <f t="shared" si="188"/>
        <v>37.9</v>
      </c>
      <c r="Q55" s="166">
        <f t="shared" si="188"/>
        <v>38.5</v>
      </c>
      <c r="R55" s="166">
        <f t="shared" si="188"/>
        <v>39.1</v>
      </c>
      <c r="S55" s="167">
        <f t="shared" si="188"/>
        <v>39.6</v>
      </c>
      <c r="T55" s="166">
        <f t="shared" si="188"/>
        <v>40.2</v>
      </c>
      <c r="U55" s="166">
        <f t="shared" si="188"/>
        <v>40.7</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171">
        <v>27.5</v>
      </c>
      <c r="C56" s="166">
        <f t="shared" ref="C56:J56" si="189">ROUND(AVERAGE($B56/(1.0278-0.0278*C$2),$B56*C$2^0.1),1)</f>
        <v>28.9</v>
      </c>
      <c r="D56" s="166">
        <f t="shared" si="189"/>
        <v>29.9</v>
      </c>
      <c r="E56" s="166">
        <f t="shared" si="189"/>
        <v>30.8</v>
      </c>
      <c r="F56" s="167">
        <f t="shared" si="189"/>
        <v>31.6</v>
      </c>
      <c r="G56" s="166">
        <f t="shared" si="189"/>
        <v>32.4</v>
      </c>
      <c r="H56" s="166">
        <f t="shared" si="189"/>
        <v>33.2</v>
      </c>
      <c r="I56" s="167">
        <f t="shared" si="189"/>
        <v>34</v>
      </c>
      <c r="J56" s="166">
        <f t="shared" si="189"/>
        <v>34.8</v>
      </c>
      <c r="K56" s="167">
        <f t="shared" ref="K56:U56" si="190">ROUND(AVERAGE($B56*(1+0.0333*K$2),$B56*K$2^0.1),1)</f>
        <v>35.6</v>
      </c>
      <c r="L56" s="166">
        <f t="shared" si="190"/>
        <v>36.3</v>
      </c>
      <c r="M56" s="167">
        <f t="shared" si="190"/>
        <v>36.9</v>
      </c>
      <c r="N56" s="166">
        <f t="shared" si="190"/>
        <v>37.5</v>
      </c>
      <c r="O56" s="166">
        <f t="shared" si="190"/>
        <v>38.1</v>
      </c>
      <c r="P56" s="167">
        <f t="shared" si="190"/>
        <v>38.6</v>
      </c>
      <c r="Q56" s="166">
        <f t="shared" si="190"/>
        <v>39.2</v>
      </c>
      <c r="R56" s="166">
        <f t="shared" si="190"/>
        <v>39.8</v>
      </c>
      <c r="S56" s="167">
        <f t="shared" si="190"/>
        <v>40.3</v>
      </c>
      <c r="T56" s="166">
        <f t="shared" si="190"/>
        <v>40.9</v>
      </c>
      <c r="U56" s="166">
        <f t="shared" si="190"/>
        <v>41.5</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171">
        <v>28.0</v>
      </c>
      <c r="C57" s="166">
        <f t="shared" ref="C57:J57" si="191">ROUND(AVERAGE($B57/(1.0278-0.0278*C$2),$B57*C$2^0.1),1)</f>
        <v>29.4</v>
      </c>
      <c r="D57" s="166">
        <f t="shared" si="191"/>
        <v>30.4</v>
      </c>
      <c r="E57" s="166">
        <f t="shared" si="191"/>
        <v>31.4</v>
      </c>
      <c r="F57" s="167">
        <f t="shared" si="191"/>
        <v>32.2</v>
      </c>
      <c r="G57" s="166">
        <f t="shared" si="191"/>
        <v>33</v>
      </c>
      <c r="H57" s="166">
        <f t="shared" si="191"/>
        <v>33.8</v>
      </c>
      <c r="I57" s="167">
        <f t="shared" si="191"/>
        <v>34.6</v>
      </c>
      <c r="J57" s="166">
        <f t="shared" si="191"/>
        <v>35.4</v>
      </c>
      <c r="K57" s="167">
        <f t="shared" ref="K57:U57" si="192">ROUND(AVERAGE($B57*(1+0.0333*K$2),$B57*K$2^0.1),1)</f>
        <v>36.3</v>
      </c>
      <c r="L57" s="166">
        <f t="shared" si="192"/>
        <v>36.9</v>
      </c>
      <c r="M57" s="167">
        <f t="shared" si="192"/>
        <v>37.5</v>
      </c>
      <c r="N57" s="166">
        <f t="shared" si="192"/>
        <v>38.2</v>
      </c>
      <c r="O57" s="166">
        <f t="shared" si="192"/>
        <v>38.8</v>
      </c>
      <c r="P57" s="167">
        <f t="shared" si="192"/>
        <v>39.3</v>
      </c>
      <c r="Q57" s="166">
        <f t="shared" si="192"/>
        <v>39.9</v>
      </c>
      <c r="R57" s="166">
        <f t="shared" si="192"/>
        <v>40.5</v>
      </c>
      <c r="S57" s="167">
        <f t="shared" si="192"/>
        <v>41.1</v>
      </c>
      <c r="T57" s="166">
        <f t="shared" si="192"/>
        <v>41.7</v>
      </c>
      <c r="U57" s="166">
        <f t="shared" si="192"/>
        <v>42.2</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171">
        <v>28.5</v>
      </c>
      <c r="C58" s="166">
        <f t="shared" ref="C58:J58" si="193">ROUND(AVERAGE($B58/(1.0278-0.0278*C$2),$B58*C$2^0.1),1)</f>
        <v>29.9</v>
      </c>
      <c r="D58" s="166">
        <f t="shared" si="193"/>
        <v>31</v>
      </c>
      <c r="E58" s="166">
        <f t="shared" si="193"/>
        <v>31.9</v>
      </c>
      <c r="F58" s="167">
        <f t="shared" si="193"/>
        <v>32.8</v>
      </c>
      <c r="G58" s="166">
        <f t="shared" si="193"/>
        <v>33.6</v>
      </c>
      <c r="H58" s="166">
        <f t="shared" si="193"/>
        <v>34.4</v>
      </c>
      <c r="I58" s="167">
        <f t="shared" si="193"/>
        <v>35.2</v>
      </c>
      <c r="J58" s="166">
        <f t="shared" si="193"/>
        <v>36.1</v>
      </c>
      <c r="K58" s="167">
        <f t="shared" ref="K58:U58" si="194">ROUND(AVERAGE($B58*(1+0.0333*K$2),$B58*K$2^0.1),1)</f>
        <v>36.9</v>
      </c>
      <c r="L58" s="166">
        <f t="shared" si="194"/>
        <v>37.6</v>
      </c>
      <c r="M58" s="167">
        <f t="shared" si="194"/>
        <v>38.2</v>
      </c>
      <c r="N58" s="166">
        <f t="shared" si="194"/>
        <v>38.8</v>
      </c>
      <c r="O58" s="166">
        <f t="shared" si="194"/>
        <v>39.4</v>
      </c>
      <c r="P58" s="167">
        <f t="shared" si="194"/>
        <v>40</v>
      </c>
      <c r="Q58" s="166">
        <f t="shared" si="194"/>
        <v>40.6</v>
      </c>
      <c r="R58" s="166">
        <f t="shared" si="194"/>
        <v>41.2</v>
      </c>
      <c r="S58" s="167">
        <f t="shared" si="194"/>
        <v>41.8</v>
      </c>
      <c r="T58" s="166">
        <f t="shared" si="194"/>
        <v>42.4</v>
      </c>
      <c r="U58" s="166">
        <f t="shared" si="194"/>
        <v>43</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171">
        <v>29.0</v>
      </c>
      <c r="C59" s="166">
        <f t="shared" ref="C59:J59" si="195">ROUND(AVERAGE($B59/(1.0278-0.0278*C$2),$B59*C$2^0.1),1)</f>
        <v>30.5</v>
      </c>
      <c r="D59" s="166">
        <f t="shared" si="195"/>
        <v>31.5</v>
      </c>
      <c r="E59" s="166">
        <f t="shared" si="195"/>
        <v>32.5</v>
      </c>
      <c r="F59" s="167">
        <f t="shared" si="195"/>
        <v>33.3</v>
      </c>
      <c r="G59" s="166">
        <f t="shared" si="195"/>
        <v>34.2</v>
      </c>
      <c r="H59" s="166">
        <f t="shared" si="195"/>
        <v>35</v>
      </c>
      <c r="I59" s="167">
        <f t="shared" si="195"/>
        <v>35.9</v>
      </c>
      <c r="J59" s="166">
        <f t="shared" si="195"/>
        <v>36.7</v>
      </c>
      <c r="K59" s="167">
        <f t="shared" ref="K59:U59" si="196">ROUND(AVERAGE($B59*(1+0.0333*K$2),$B59*K$2^0.1),1)</f>
        <v>37.6</v>
      </c>
      <c r="L59" s="166">
        <f t="shared" si="196"/>
        <v>38.2</v>
      </c>
      <c r="M59" s="167">
        <f t="shared" si="196"/>
        <v>38.9</v>
      </c>
      <c r="N59" s="166">
        <f t="shared" si="196"/>
        <v>39.5</v>
      </c>
      <c r="O59" s="166">
        <f t="shared" si="196"/>
        <v>40.1</v>
      </c>
      <c r="P59" s="167">
        <f t="shared" si="196"/>
        <v>40.8</v>
      </c>
      <c r="Q59" s="166">
        <f t="shared" si="196"/>
        <v>41.4</v>
      </c>
      <c r="R59" s="166">
        <f t="shared" si="196"/>
        <v>42</v>
      </c>
      <c r="S59" s="167">
        <f t="shared" si="196"/>
        <v>42.6</v>
      </c>
      <c r="T59" s="166">
        <f t="shared" si="196"/>
        <v>43.1</v>
      </c>
      <c r="U59" s="166">
        <f t="shared" si="196"/>
        <v>43.7</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171">
        <v>29.5</v>
      </c>
      <c r="C60" s="166">
        <f t="shared" ref="C60:J60" si="197">ROUND(AVERAGE($B60/(1.0278-0.0278*C$2),$B60*C$2^0.1),1)</f>
        <v>31</v>
      </c>
      <c r="D60" s="166">
        <f t="shared" si="197"/>
        <v>32.1</v>
      </c>
      <c r="E60" s="166">
        <f t="shared" si="197"/>
        <v>33</v>
      </c>
      <c r="F60" s="167">
        <f t="shared" si="197"/>
        <v>33.9</v>
      </c>
      <c r="G60" s="166">
        <f t="shared" si="197"/>
        <v>34.8</v>
      </c>
      <c r="H60" s="166">
        <f t="shared" si="197"/>
        <v>35.6</v>
      </c>
      <c r="I60" s="167">
        <f t="shared" si="197"/>
        <v>36.5</v>
      </c>
      <c r="J60" s="166">
        <f t="shared" si="197"/>
        <v>37.3</v>
      </c>
      <c r="K60" s="167">
        <f t="shared" ref="K60:U60" si="198">ROUND(AVERAGE($B60*(1+0.0333*K$2),$B60*K$2^0.1),1)</f>
        <v>38.2</v>
      </c>
      <c r="L60" s="166">
        <f t="shared" si="198"/>
        <v>38.9</v>
      </c>
      <c r="M60" s="167">
        <f t="shared" si="198"/>
        <v>39.6</v>
      </c>
      <c r="N60" s="166">
        <f t="shared" si="198"/>
        <v>40.2</v>
      </c>
      <c r="O60" s="166">
        <f t="shared" si="198"/>
        <v>40.8</v>
      </c>
      <c r="P60" s="167">
        <f t="shared" si="198"/>
        <v>41.5</v>
      </c>
      <c r="Q60" s="166">
        <f t="shared" si="198"/>
        <v>42.1</v>
      </c>
      <c r="R60" s="166">
        <f t="shared" si="198"/>
        <v>42.7</v>
      </c>
      <c r="S60" s="167">
        <f t="shared" si="198"/>
        <v>43.3</v>
      </c>
      <c r="T60" s="166">
        <f t="shared" si="198"/>
        <v>43.9</v>
      </c>
      <c r="U60" s="166">
        <f t="shared" si="198"/>
        <v>44.5</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171">
        <v>30.0</v>
      </c>
      <c r="C61" s="166">
        <f t="shared" ref="C61:J61" si="199">ROUND(AVERAGE($B61/(1.0278-0.0278*C$2),$B61*C$2^0.1),1)</f>
        <v>31.5</v>
      </c>
      <c r="D61" s="166">
        <f t="shared" si="199"/>
        <v>32.6</v>
      </c>
      <c r="E61" s="166">
        <f t="shared" si="199"/>
        <v>33.6</v>
      </c>
      <c r="F61" s="167">
        <f t="shared" si="199"/>
        <v>34.5</v>
      </c>
      <c r="G61" s="166">
        <f t="shared" si="199"/>
        <v>35.4</v>
      </c>
      <c r="H61" s="166">
        <f t="shared" si="199"/>
        <v>36.2</v>
      </c>
      <c r="I61" s="167">
        <f t="shared" si="199"/>
        <v>37.1</v>
      </c>
      <c r="J61" s="166">
        <f t="shared" si="199"/>
        <v>38</v>
      </c>
      <c r="K61" s="167">
        <f t="shared" ref="K61:U61" si="200">ROUND(AVERAGE($B61*(1+0.0333*K$2),$B61*K$2^0.1),1)</f>
        <v>38.9</v>
      </c>
      <c r="L61" s="166">
        <f t="shared" si="200"/>
        <v>39.6</v>
      </c>
      <c r="M61" s="167">
        <f t="shared" si="200"/>
        <v>40.2</v>
      </c>
      <c r="N61" s="166">
        <f t="shared" si="200"/>
        <v>40.9</v>
      </c>
      <c r="O61" s="166">
        <f t="shared" si="200"/>
        <v>41.5</v>
      </c>
      <c r="P61" s="167">
        <f t="shared" si="200"/>
        <v>42.2</v>
      </c>
      <c r="Q61" s="166">
        <f t="shared" si="200"/>
        <v>42.8</v>
      </c>
      <c r="R61" s="166">
        <f t="shared" si="200"/>
        <v>43.4</v>
      </c>
      <c r="S61" s="167">
        <f t="shared" si="200"/>
        <v>44</v>
      </c>
      <c r="T61" s="166">
        <f t="shared" si="200"/>
        <v>44.6</v>
      </c>
      <c r="U61" s="166">
        <f t="shared" si="200"/>
        <v>45.2</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171">
        <v>30.5</v>
      </c>
      <c r="C62" s="166">
        <f t="shared" ref="C62:J62" si="201">ROUND(AVERAGE($B62/(1.0278-0.0278*C$2),$B62*C$2^0.1),1)</f>
        <v>32</v>
      </c>
      <c r="D62" s="166">
        <f t="shared" si="201"/>
        <v>33.2</v>
      </c>
      <c r="E62" s="166">
        <f t="shared" si="201"/>
        <v>34.2</v>
      </c>
      <c r="F62" s="167">
        <f t="shared" si="201"/>
        <v>35.1</v>
      </c>
      <c r="G62" s="166">
        <f t="shared" si="201"/>
        <v>36</v>
      </c>
      <c r="H62" s="166">
        <f t="shared" si="201"/>
        <v>36.8</v>
      </c>
      <c r="I62" s="167">
        <f t="shared" si="201"/>
        <v>37.7</v>
      </c>
      <c r="J62" s="166">
        <f t="shared" si="201"/>
        <v>38.6</v>
      </c>
      <c r="K62" s="167">
        <f t="shared" ref="K62:U62" si="202">ROUND(AVERAGE($B62*(1+0.0333*K$2),$B62*K$2^0.1),1)</f>
        <v>39.5</v>
      </c>
      <c r="L62" s="166">
        <f t="shared" si="202"/>
        <v>40.2</v>
      </c>
      <c r="M62" s="167">
        <f t="shared" si="202"/>
        <v>40.9</v>
      </c>
      <c r="N62" s="166">
        <f t="shared" si="202"/>
        <v>41.6</v>
      </c>
      <c r="O62" s="166">
        <f t="shared" si="202"/>
        <v>42.2</v>
      </c>
      <c r="P62" s="167">
        <f t="shared" si="202"/>
        <v>42.9</v>
      </c>
      <c r="Q62" s="166">
        <f t="shared" si="202"/>
        <v>43.5</v>
      </c>
      <c r="R62" s="166">
        <f t="shared" si="202"/>
        <v>44.1</v>
      </c>
      <c r="S62" s="167">
        <f t="shared" si="202"/>
        <v>44.8</v>
      </c>
      <c r="T62" s="166">
        <f t="shared" si="202"/>
        <v>45.4</v>
      </c>
      <c r="U62" s="166">
        <f t="shared" si="202"/>
        <v>46</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171">
        <v>31.0</v>
      </c>
      <c r="C63" s="166">
        <f t="shared" ref="C63:J63" si="203">ROUND(AVERAGE($B63/(1.0278-0.0278*C$2),$B63*C$2^0.1),1)</f>
        <v>32.6</v>
      </c>
      <c r="D63" s="166">
        <f t="shared" si="203"/>
        <v>33.7</v>
      </c>
      <c r="E63" s="166">
        <f t="shared" si="203"/>
        <v>34.7</v>
      </c>
      <c r="F63" s="167">
        <f t="shared" si="203"/>
        <v>35.6</v>
      </c>
      <c r="G63" s="166">
        <f t="shared" si="203"/>
        <v>36.5</v>
      </c>
      <c r="H63" s="166">
        <f t="shared" si="203"/>
        <v>37.4</v>
      </c>
      <c r="I63" s="167">
        <f t="shared" si="203"/>
        <v>38.3</v>
      </c>
      <c r="J63" s="166">
        <f t="shared" si="203"/>
        <v>39.2</v>
      </c>
      <c r="K63" s="167">
        <f t="shared" ref="K63:U63" si="204">ROUND(AVERAGE($B63*(1+0.0333*K$2),$B63*K$2^0.1),1)</f>
        <v>40.2</v>
      </c>
      <c r="L63" s="166">
        <f t="shared" si="204"/>
        <v>40.9</v>
      </c>
      <c r="M63" s="167">
        <f t="shared" si="204"/>
        <v>41.6</v>
      </c>
      <c r="N63" s="166">
        <f t="shared" si="204"/>
        <v>42.2</v>
      </c>
      <c r="O63" s="166">
        <f t="shared" si="204"/>
        <v>42.9</v>
      </c>
      <c r="P63" s="167">
        <f t="shared" si="204"/>
        <v>43.6</v>
      </c>
      <c r="Q63" s="166">
        <f t="shared" si="204"/>
        <v>44.2</v>
      </c>
      <c r="R63" s="166">
        <f t="shared" si="204"/>
        <v>44.9</v>
      </c>
      <c r="S63" s="167">
        <f t="shared" si="204"/>
        <v>45.5</v>
      </c>
      <c r="T63" s="166">
        <f t="shared" si="204"/>
        <v>46.1</v>
      </c>
      <c r="U63" s="166">
        <f t="shared" si="204"/>
        <v>46.7</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171">
        <v>31.5</v>
      </c>
      <c r="C64" s="166">
        <f t="shared" ref="C64:J64" si="205">ROUND(AVERAGE($B64/(1.0278-0.0278*C$2),$B64*C$2^0.1),1)</f>
        <v>33.1</v>
      </c>
      <c r="D64" s="166">
        <f t="shared" si="205"/>
        <v>34.3</v>
      </c>
      <c r="E64" s="166">
        <f t="shared" si="205"/>
        <v>35.3</v>
      </c>
      <c r="F64" s="167">
        <f t="shared" si="205"/>
        <v>36.2</v>
      </c>
      <c r="G64" s="166">
        <f t="shared" si="205"/>
        <v>37.1</v>
      </c>
      <c r="H64" s="166">
        <f t="shared" si="205"/>
        <v>38</v>
      </c>
      <c r="I64" s="167">
        <f t="shared" si="205"/>
        <v>38.9</v>
      </c>
      <c r="J64" s="166">
        <f t="shared" si="205"/>
        <v>39.9</v>
      </c>
      <c r="K64" s="167">
        <f t="shared" ref="K64:U64" si="206">ROUND(AVERAGE($B64*(1+0.0333*K$2),$B64*K$2^0.1),1)</f>
        <v>40.8</v>
      </c>
      <c r="L64" s="166">
        <f t="shared" si="206"/>
        <v>41.5</v>
      </c>
      <c r="M64" s="167">
        <f t="shared" si="206"/>
        <v>42.2</v>
      </c>
      <c r="N64" s="166">
        <f t="shared" si="206"/>
        <v>42.9</v>
      </c>
      <c r="O64" s="166">
        <f t="shared" si="206"/>
        <v>43.6</v>
      </c>
      <c r="P64" s="167">
        <f t="shared" si="206"/>
        <v>44.3</v>
      </c>
      <c r="Q64" s="166">
        <f t="shared" si="206"/>
        <v>44.9</v>
      </c>
      <c r="R64" s="166">
        <f t="shared" si="206"/>
        <v>45.6</v>
      </c>
      <c r="S64" s="167">
        <f t="shared" si="206"/>
        <v>46.2</v>
      </c>
      <c r="T64" s="166">
        <f t="shared" si="206"/>
        <v>46.9</v>
      </c>
      <c r="U64" s="166">
        <f t="shared" si="206"/>
        <v>47.5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171">
        <v>32.0</v>
      </c>
      <c r="C65" s="166">
        <f t="shared" ref="C65:J65" si="207">ROUND(AVERAGE($B65/(1.0278-0.0278*C$2),$B65*C$2^0.1),1)</f>
        <v>33.6</v>
      </c>
      <c r="D65" s="166">
        <f t="shared" si="207"/>
        <v>34.8</v>
      </c>
      <c r="E65" s="166">
        <f t="shared" si="207"/>
        <v>35.8</v>
      </c>
      <c r="F65" s="167">
        <f t="shared" si="207"/>
        <v>36.8</v>
      </c>
      <c r="G65" s="166">
        <f t="shared" si="207"/>
        <v>37.7</v>
      </c>
      <c r="H65" s="166">
        <f t="shared" si="207"/>
        <v>38.6</v>
      </c>
      <c r="I65" s="167">
        <f t="shared" si="207"/>
        <v>39.6</v>
      </c>
      <c r="J65" s="166">
        <f t="shared" si="207"/>
        <v>40.5</v>
      </c>
      <c r="K65" s="167">
        <f t="shared" ref="K65:U65" si="208">ROUND(AVERAGE($B65*(1+0.0333*K$2),$B65*K$2^0.1),1)</f>
        <v>41.5</v>
      </c>
      <c r="L65" s="166">
        <f t="shared" si="208"/>
        <v>42.2</v>
      </c>
      <c r="M65" s="167">
        <f t="shared" si="208"/>
        <v>42.9</v>
      </c>
      <c r="N65" s="166">
        <f t="shared" si="208"/>
        <v>43.6</v>
      </c>
      <c r="O65" s="166">
        <f t="shared" si="208"/>
        <v>44.3</v>
      </c>
      <c r="P65" s="167">
        <f t="shared" si="208"/>
        <v>45</v>
      </c>
      <c r="Q65" s="166">
        <f t="shared" si="208"/>
        <v>45.6</v>
      </c>
      <c r="R65" s="166">
        <f t="shared" si="208"/>
        <v>46.3</v>
      </c>
      <c r="S65" s="167">
        <f t="shared" si="208"/>
        <v>47</v>
      </c>
      <c r="T65" s="166">
        <f t="shared" si="208"/>
        <v>47.6</v>
      </c>
      <c r="U65" s="166">
        <f t="shared" si="208"/>
        <v>48.2</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171">
        <v>32.5</v>
      </c>
      <c r="C66" s="166">
        <f t="shared" ref="C66:J66" si="209">ROUND(AVERAGE($B66/(1.0278-0.0278*C$2),$B66*C$2^0.1),1)</f>
        <v>34.1</v>
      </c>
      <c r="D66" s="166">
        <f t="shared" si="209"/>
        <v>35.3</v>
      </c>
      <c r="E66" s="166">
        <f t="shared" si="209"/>
        <v>36.4</v>
      </c>
      <c r="F66" s="167">
        <f t="shared" si="209"/>
        <v>37.4</v>
      </c>
      <c r="G66" s="166">
        <f t="shared" si="209"/>
        <v>38.3</v>
      </c>
      <c r="H66" s="166">
        <f t="shared" si="209"/>
        <v>39.2</v>
      </c>
      <c r="I66" s="167">
        <f t="shared" si="209"/>
        <v>40.2</v>
      </c>
      <c r="J66" s="166">
        <f t="shared" si="209"/>
        <v>41.1</v>
      </c>
      <c r="K66" s="167">
        <f t="shared" ref="K66:U66" si="210">ROUND(AVERAGE($B66*(1+0.0333*K$2),$B66*K$2^0.1),1)</f>
        <v>42.1</v>
      </c>
      <c r="L66" s="166">
        <f t="shared" si="210"/>
        <v>42.9</v>
      </c>
      <c r="M66" s="167">
        <f t="shared" si="210"/>
        <v>43.6</v>
      </c>
      <c r="N66" s="166">
        <f t="shared" si="210"/>
        <v>44.3</v>
      </c>
      <c r="O66" s="166">
        <f t="shared" si="210"/>
        <v>45</v>
      </c>
      <c r="P66" s="167">
        <f t="shared" si="210"/>
        <v>45.7</v>
      </c>
      <c r="Q66" s="166">
        <f t="shared" si="210"/>
        <v>46.4</v>
      </c>
      <c r="R66" s="166">
        <f t="shared" si="210"/>
        <v>47</v>
      </c>
      <c r="S66" s="167">
        <f t="shared" si="210"/>
        <v>47.7</v>
      </c>
      <c r="T66" s="166">
        <f t="shared" si="210"/>
        <v>48.3</v>
      </c>
      <c r="U66" s="166">
        <f t="shared" si="210"/>
        <v>49</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171">
        <v>33.0</v>
      </c>
      <c r="C67" s="166">
        <f t="shared" ref="C67:J67" si="211">ROUND(AVERAGE($B67/(1.0278-0.0278*C$2),$B67*C$2^0.1),1)</f>
        <v>34.7</v>
      </c>
      <c r="D67" s="166">
        <f t="shared" si="211"/>
        <v>35.9</v>
      </c>
      <c r="E67" s="166">
        <f t="shared" si="211"/>
        <v>37</v>
      </c>
      <c r="F67" s="167">
        <f t="shared" si="211"/>
        <v>37.9</v>
      </c>
      <c r="G67" s="166">
        <f t="shared" si="211"/>
        <v>38.9</v>
      </c>
      <c r="H67" s="166">
        <f t="shared" si="211"/>
        <v>39.8</v>
      </c>
      <c r="I67" s="167">
        <f t="shared" si="211"/>
        <v>40.8</v>
      </c>
      <c r="J67" s="166">
        <f t="shared" si="211"/>
        <v>41.8</v>
      </c>
      <c r="K67" s="167">
        <f t="shared" ref="K67:U67" si="212">ROUND(AVERAGE($B67*(1+0.0333*K$2),$B67*K$2^0.1),1)</f>
        <v>42.8</v>
      </c>
      <c r="L67" s="166">
        <f t="shared" si="212"/>
        <v>43.5</v>
      </c>
      <c r="M67" s="167">
        <f t="shared" si="212"/>
        <v>44.2</v>
      </c>
      <c r="N67" s="166">
        <f t="shared" si="212"/>
        <v>45</v>
      </c>
      <c r="O67" s="166">
        <f t="shared" si="212"/>
        <v>45.7</v>
      </c>
      <c r="P67" s="167">
        <f t="shared" si="212"/>
        <v>46.4</v>
      </c>
      <c r="Q67" s="166">
        <f t="shared" si="212"/>
        <v>47.1</v>
      </c>
      <c r="R67" s="166">
        <f t="shared" si="212"/>
        <v>47.7</v>
      </c>
      <c r="S67" s="167">
        <f t="shared" si="212"/>
        <v>48.4</v>
      </c>
      <c r="T67" s="166">
        <f t="shared" si="212"/>
        <v>49.1</v>
      </c>
      <c r="U67" s="166">
        <f t="shared" si="212"/>
        <v>49.8</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171">
        <v>33.5</v>
      </c>
      <c r="C68" s="166">
        <f t="shared" ref="C68:J68" si="213">ROUND(AVERAGE($B68/(1.0278-0.0278*C$2),$B68*C$2^0.1),1)</f>
        <v>35.2</v>
      </c>
      <c r="D68" s="166">
        <f t="shared" si="213"/>
        <v>36.4</v>
      </c>
      <c r="E68" s="166">
        <f t="shared" si="213"/>
        <v>37.5</v>
      </c>
      <c r="F68" s="167">
        <f t="shared" si="213"/>
        <v>38.5</v>
      </c>
      <c r="G68" s="166">
        <f t="shared" si="213"/>
        <v>39.5</v>
      </c>
      <c r="H68" s="166">
        <f t="shared" si="213"/>
        <v>40.5</v>
      </c>
      <c r="I68" s="167">
        <f t="shared" si="213"/>
        <v>41.4</v>
      </c>
      <c r="J68" s="166">
        <f t="shared" si="213"/>
        <v>42.4</v>
      </c>
      <c r="K68" s="167">
        <f t="shared" ref="K68:U68" si="214">ROUND(AVERAGE($B68*(1+0.0333*K$2),$B68*K$2^0.1),1)</f>
        <v>43.4</v>
      </c>
      <c r="L68" s="166">
        <f t="shared" si="214"/>
        <v>44.2</v>
      </c>
      <c r="M68" s="167">
        <f t="shared" si="214"/>
        <v>44.9</v>
      </c>
      <c r="N68" s="166">
        <f t="shared" si="214"/>
        <v>45.6</v>
      </c>
      <c r="O68" s="166">
        <f t="shared" si="214"/>
        <v>46.4</v>
      </c>
      <c r="P68" s="167">
        <f t="shared" si="214"/>
        <v>47.1</v>
      </c>
      <c r="Q68" s="166">
        <f t="shared" si="214"/>
        <v>47.8</v>
      </c>
      <c r="R68" s="166">
        <f t="shared" si="214"/>
        <v>48.5</v>
      </c>
      <c r="S68" s="167">
        <f t="shared" si="214"/>
        <v>49.2</v>
      </c>
      <c r="T68" s="166">
        <f t="shared" si="214"/>
        <v>49.8</v>
      </c>
      <c r="U68" s="166">
        <f t="shared" si="214"/>
        <v>50.5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171">
        <v>34.0</v>
      </c>
      <c r="C69" s="166">
        <f t="shared" ref="C69:J69" si="215">ROUND(AVERAGE($B69/(1.0278-0.0278*C$2),$B69*C$2^0.1),1)</f>
        <v>35.7</v>
      </c>
      <c r="D69" s="166">
        <f t="shared" si="215"/>
        <v>37</v>
      </c>
      <c r="E69" s="166">
        <f t="shared" si="215"/>
        <v>38.1</v>
      </c>
      <c r="F69" s="167">
        <f t="shared" si="215"/>
        <v>39.1</v>
      </c>
      <c r="G69" s="166">
        <f t="shared" si="215"/>
        <v>40.1</v>
      </c>
      <c r="H69" s="166">
        <f t="shared" si="215"/>
        <v>41.1</v>
      </c>
      <c r="I69" s="167">
        <f t="shared" si="215"/>
        <v>42</v>
      </c>
      <c r="J69" s="166">
        <f t="shared" si="215"/>
        <v>43</v>
      </c>
      <c r="K69" s="167">
        <f t="shared" ref="K69:U69" si="216">ROUND(AVERAGE($B69*(1+0.0333*K$2),$B69*K$2^0.1),1)</f>
        <v>44.1</v>
      </c>
      <c r="L69" s="166">
        <f t="shared" si="216"/>
        <v>44.8</v>
      </c>
      <c r="M69" s="167">
        <f t="shared" si="216"/>
        <v>45.6</v>
      </c>
      <c r="N69" s="166">
        <f t="shared" si="216"/>
        <v>46.3</v>
      </c>
      <c r="O69" s="166">
        <f t="shared" si="216"/>
        <v>47.1</v>
      </c>
      <c r="P69" s="167">
        <f t="shared" si="216"/>
        <v>47.8</v>
      </c>
      <c r="Q69" s="166">
        <f t="shared" si="216"/>
        <v>48.5</v>
      </c>
      <c r="R69" s="166">
        <f t="shared" si="216"/>
        <v>49.2</v>
      </c>
      <c r="S69" s="167">
        <f t="shared" si="216"/>
        <v>49.9</v>
      </c>
      <c r="T69" s="166">
        <f t="shared" si="216"/>
        <v>50.6</v>
      </c>
      <c r="U69" s="166">
        <f t="shared" si="216"/>
        <v>51.3</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171">
        <v>34.5</v>
      </c>
      <c r="C70" s="166">
        <f t="shared" ref="C70:J70" si="217">ROUND(AVERAGE($B70/(1.0278-0.0278*C$2),$B70*C$2^0.1),1)</f>
        <v>36.2</v>
      </c>
      <c r="D70" s="166">
        <f t="shared" si="217"/>
        <v>37.5</v>
      </c>
      <c r="E70" s="166">
        <f t="shared" si="217"/>
        <v>38.6</v>
      </c>
      <c r="F70" s="167">
        <f t="shared" si="217"/>
        <v>39.7</v>
      </c>
      <c r="G70" s="166">
        <f t="shared" si="217"/>
        <v>40.7</v>
      </c>
      <c r="H70" s="166">
        <f t="shared" si="217"/>
        <v>41.7</v>
      </c>
      <c r="I70" s="167">
        <f t="shared" si="217"/>
        <v>42.7</v>
      </c>
      <c r="J70" s="166">
        <f t="shared" si="217"/>
        <v>43.7</v>
      </c>
      <c r="K70" s="167">
        <f t="shared" ref="K70:U70" si="218">ROUND(AVERAGE($B70*(1+0.0333*K$2),$B70*K$2^0.1),1)</f>
        <v>44.7</v>
      </c>
      <c r="L70" s="166">
        <f t="shared" si="218"/>
        <v>45.5</v>
      </c>
      <c r="M70" s="167">
        <f t="shared" si="218"/>
        <v>46.3</v>
      </c>
      <c r="N70" s="166">
        <f t="shared" si="218"/>
        <v>47</v>
      </c>
      <c r="O70" s="166">
        <f t="shared" si="218"/>
        <v>47.8</v>
      </c>
      <c r="P70" s="167">
        <f t="shared" si="218"/>
        <v>48.5</v>
      </c>
      <c r="Q70" s="166">
        <f t="shared" si="218"/>
        <v>49.2</v>
      </c>
      <c r="R70" s="166">
        <f t="shared" si="218"/>
        <v>49.9</v>
      </c>
      <c r="S70" s="167">
        <f t="shared" si="218"/>
        <v>50.6</v>
      </c>
      <c r="T70" s="166">
        <f t="shared" si="218"/>
        <v>51.3</v>
      </c>
      <c r="U70" s="166">
        <f t="shared" si="218"/>
        <v>52</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171">
        <v>35.0</v>
      </c>
      <c r="C71" s="166">
        <f t="shared" ref="C71:J71" si="219">ROUND(AVERAGE($B71/(1.0278-0.0278*C$2),$B71*C$2^0.1),1)</f>
        <v>36.8</v>
      </c>
      <c r="D71" s="166">
        <f t="shared" si="219"/>
        <v>38.1</v>
      </c>
      <c r="E71" s="166">
        <f t="shared" si="219"/>
        <v>39.2</v>
      </c>
      <c r="F71" s="167">
        <f t="shared" si="219"/>
        <v>40.2</v>
      </c>
      <c r="G71" s="166">
        <f t="shared" si="219"/>
        <v>41.3</v>
      </c>
      <c r="H71" s="166">
        <f t="shared" si="219"/>
        <v>42.3</v>
      </c>
      <c r="I71" s="167">
        <f t="shared" si="219"/>
        <v>43.3</v>
      </c>
      <c r="J71" s="166">
        <f t="shared" si="219"/>
        <v>44.3</v>
      </c>
      <c r="K71" s="167">
        <f t="shared" ref="K71:U71" si="220">ROUND(AVERAGE($B71*(1+0.0333*K$2),$B71*K$2^0.1),1)</f>
        <v>45.4</v>
      </c>
      <c r="L71" s="166">
        <f t="shared" si="220"/>
        <v>46.2</v>
      </c>
      <c r="M71" s="167">
        <f t="shared" si="220"/>
        <v>46.9</v>
      </c>
      <c r="N71" s="166">
        <f t="shared" si="220"/>
        <v>47.7</v>
      </c>
      <c r="O71" s="166">
        <f t="shared" si="220"/>
        <v>48.4</v>
      </c>
      <c r="P71" s="167">
        <f t="shared" si="220"/>
        <v>49.2</v>
      </c>
      <c r="Q71" s="166">
        <f t="shared" si="220"/>
        <v>49.9</v>
      </c>
      <c r="R71" s="166">
        <f t="shared" si="220"/>
        <v>50.6</v>
      </c>
      <c r="S71" s="167">
        <f t="shared" si="220"/>
        <v>51.4</v>
      </c>
      <c r="T71" s="166">
        <f t="shared" si="220"/>
        <v>52.1</v>
      </c>
      <c r="U71" s="166">
        <f t="shared" si="220"/>
        <v>52.8</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171">
        <v>35.5</v>
      </c>
      <c r="C72" s="166">
        <f t="shared" ref="C72:J72" si="221">ROUND(AVERAGE($B72/(1.0278-0.0278*C$2),$B72*C$2^0.1),1)</f>
        <v>37.3</v>
      </c>
      <c r="D72" s="166">
        <f t="shared" si="221"/>
        <v>38.6</v>
      </c>
      <c r="E72" s="166">
        <f t="shared" si="221"/>
        <v>39.8</v>
      </c>
      <c r="F72" s="167">
        <f t="shared" si="221"/>
        <v>40.8</v>
      </c>
      <c r="G72" s="166">
        <f t="shared" si="221"/>
        <v>41.8</v>
      </c>
      <c r="H72" s="166">
        <f t="shared" si="221"/>
        <v>42.9</v>
      </c>
      <c r="I72" s="167">
        <f t="shared" si="221"/>
        <v>43.9</v>
      </c>
      <c r="J72" s="166">
        <f t="shared" si="221"/>
        <v>44.9</v>
      </c>
      <c r="K72" s="167">
        <f t="shared" ref="K72:U72" si="222">ROUND(AVERAGE($B72*(1+0.0333*K$2),$B72*K$2^0.1),1)</f>
        <v>46</v>
      </c>
      <c r="L72" s="166">
        <f t="shared" si="222"/>
        <v>46.8</v>
      </c>
      <c r="M72" s="167">
        <f t="shared" si="222"/>
        <v>47.6</v>
      </c>
      <c r="N72" s="166">
        <f t="shared" si="222"/>
        <v>48.4</v>
      </c>
      <c r="O72" s="166">
        <f t="shared" si="222"/>
        <v>49.1</v>
      </c>
      <c r="P72" s="167">
        <f t="shared" si="222"/>
        <v>49.9</v>
      </c>
      <c r="Q72" s="166">
        <f t="shared" si="222"/>
        <v>50.6</v>
      </c>
      <c r="R72" s="166">
        <f t="shared" si="222"/>
        <v>51.4</v>
      </c>
      <c r="S72" s="167">
        <f t="shared" si="222"/>
        <v>52.1</v>
      </c>
      <c r="T72" s="166">
        <f t="shared" si="222"/>
        <v>52.8</v>
      </c>
      <c r="U72" s="166">
        <f t="shared" si="222"/>
        <v>53.5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171">
        <v>36.0</v>
      </c>
      <c r="C73" s="166">
        <f t="shared" ref="C73:J73" si="223">ROUND(AVERAGE($B73/(1.0278-0.0278*C$2),$B73*C$2^0.1),1)</f>
        <v>37.8</v>
      </c>
      <c r="D73" s="166">
        <f t="shared" si="223"/>
        <v>39.1</v>
      </c>
      <c r="E73" s="166">
        <f t="shared" si="223"/>
        <v>40.3</v>
      </c>
      <c r="F73" s="167">
        <f t="shared" si="223"/>
        <v>41.4</v>
      </c>
      <c r="G73" s="166">
        <f t="shared" si="223"/>
        <v>42.4</v>
      </c>
      <c r="H73" s="166">
        <f t="shared" si="223"/>
        <v>43.5</v>
      </c>
      <c r="I73" s="167">
        <f t="shared" si="223"/>
        <v>44.5</v>
      </c>
      <c r="J73" s="166">
        <f t="shared" si="223"/>
        <v>45.6</v>
      </c>
      <c r="K73" s="167">
        <f t="shared" ref="K73:U73" si="224">ROUND(AVERAGE($B73*(1+0.0333*K$2),$B73*K$2^0.1),1)</f>
        <v>46.7</v>
      </c>
      <c r="L73" s="166">
        <f t="shared" si="224"/>
        <v>47.5</v>
      </c>
      <c r="M73" s="167">
        <f t="shared" si="224"/>
        <v>48.3</v>
      </c>
      <c r="N73" s="166">
        <f t="shared" si="224"/>
        <v>49.1</v>
      </c>
      <c r="O73" s="166">
        <f t="shared" si="224"/>
        <v>49.8</v>
      </c>
      <c r="P73" s="167">
        <f t="shared" si="224"/>
        <v>50.6</v>
      </c>
      <c r="Q73" s="166">
        <f t="shared" si="224"/>
        <v>51.3</v>
      </c>
      <c r="R73" s="166">
        <f t="shared" si="224"/>
        <v>52.1</v>
      </c>
      <c r="S73" s="167">
        <f t="shared" si="224"/>
        <v>52.8</v>
      </c>
      <c r="T73" s="166">
        <f t="shared" si="224"/>
        <v>53.6</v>
      </c>
      <c r="U73" s="166">
        <f t="shared" si="224"/>
        <v>54.3</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171">
        <v>36.5</v>
      </c>
      <c r="C74" s="166">
        <f t="shared" ref="C74:J74" si="225">ROUND(AVERAGE($B74/(1.0278-0.0278*C$2),$B74*C$2^0.1),1)</f>
        <v>38.3</v>
      </c>
      <c r="D74" s="166">
        <f t="shared" si="225"/>
        <v>39.7</v>
      </c>
      <c r="E74" s="166">
        <f t="shared" si="225"/>
        <v>40.9</v>
      </c>
      <c r="F74" s="167">
        <f t="shared" si="225"/>
        <v>42</v>
      </c>
      <c r="G74" s="166">
        <f t="shared" si="225"/>
        <v>43</v>
      </c>
      <c r="H74" s="166">
        <f t="shared" si="225"/>
        <v>44.1</v>
      </c>
      <c r="I74" s="167">
        <f t="shared" si="225"/>
        <v>45.1</v>
      </c>
      <c r="J74" s="166">
        <f t="shared" si="225"/>
        <v>46.2</v>
      </c>
      <c r="K74" s="167">
        <f t="shared" ref="K74:U74" si="226">ROUND(AVERAGE($B74*(1+0.0333*K$2),$B74*K$2^0.1),1)</f>
        <v>47.3</v>
      </c>
      <c r="L74" s="166">
        <f t="shared" si="226"/>
        <v>48.1</v>
      </c>
      <c r="M74" s="167">
        <f t="shared" si="226"/>
        <v>48.9</v>
      </c>
      <c r="N74" s="166">
        <f t="shared" si="226"/>
        <v>49.7</v>
      </c>
      <c r="O74" s="166">
        <f t="shared" si="226"/>
        <v>50.5</v>
      </c>
      <c r="P74" s="167">
        <f t="shared" si="226"/>
        <v>51.3</v>
      </c>
      <c r="Q74" s="166">
        <f t="shared" si="226"/>
        <v>52.1</v>
      </c>
      <c r="R74" s="166">
        <f t="shared" si="226"/>
        <v>52.8</v>
      </c>
      <c r="S74" s="167">
        <f t="shared" si="226"/>
        <v>53.6</v>
      </c>
      <c r="T74" s="166">
        <f t="shared" si="226"/>
        <v>54.3</v>
      </c>
      <c r="U74" s="166">
        <f t="shared" si="226"/>
        <v>55</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171">
        <v>37.0</v>
      </c>
      <c r="C75" s="166">
        <f t="shared" ref="C75:J75" si="227">ROUND(AVERAGE($B75/(1.0278-0.0278*C$2),$B75*C$2^0.1),1)</f>
        <v>38.9</v>
      </c>
      <c r="D75" s="166">
        <f t="shared" si="227"/>
        <v>40.2</v>
      </c>
      <c r="E75" s="166">
        <f t="shared" si="227"/>
        <v>41.4</v>
      </c>
      <c r="F75" s="167">
        <f t="shared" si="227"/>
        <v>42.5</v>
      </c>
      <c r="G75" s="166">
        <f t="shared" si="227"/>
        <v>43.6</v>
      </c>
      <c r="H75" s="166">
        <f t="shared" si="227"/>
        <v>44.7</v>
      </c>
      <c r="I75" s="167">
        <f t="shared" si="227"/>
        <v>45.7</v>
      </c>
      <c r="J75" s="166">
        <f t="shared" si="227"/>
        <v>46.8</v>
      </c>
      <c r="K75" s="167">
        <f t="shared" ref="K75:U75" si="228">ROUND(AVERAGE($B75*(1+0.0333*K$2),$B75*K$2^0.1),1)</f>
        <v>48</v>
      </c>
      <c r="L75" s="166">
        <f t="shared" si="228"/>
        <v>48.8</v>
      </c>
      <c r="M75" s="167">
        <f t="shared" si="228"/>
        <v>49.6</v>
      </c>
      <c r="N75" s="166">
        <f t="shared" si="228"/>
        <v>50.4</v>
      </c>
      <c r="O75" s="166">
        <f t="shared" si="228"/>
        <v>51.2</v>
      </c>
      <c r="P75" s="167">
        <f t="shared" si="228"/>
        <v>52</v>
      </c>
      <c r="Q75" s="166">
        <f t="shared" si="228"/>
        <v>52.8</v>
      </c>
      <c r="R75" s="166">
        <f t="shared" si="228"/>
        <v>53.5</v>
      </c>
      <c r="S75" s="167">
        <f t="shared" si="228"/>
        <v>54.3</v>
      </c>
      <c r="T75" s="166">
        <f t="shared" si="228"/>
        <v>55</v>
      </c>
      <c r="U75" s="166">
        <f t="shared" si="228"/>
        <v>55.8</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171">
        <v>37.5</v>
      </c>
      <c r="C76" s="166">
        <f t="shared" ref="C76:J76" si="229">ROUND(AVERAGE($B76/(1.0278-0.0278*C$2),$B76*C$2^0.1),1)</f>
        <v>39.4</v>
      </c>
      <c r="D76" s="166">
        <f t="shared" si="229"/>
        <v>40.8</v>
      </c>
      <c r="E76" s="166">
        <f t="shared" si="229"/>
        <v>42</v>
      </c>
      <c r="F76" s="167">
        <f t="shared" si="229"/>
        <v>43.1</v>
      </c>
      <c r="G76" s="166">
        <f t="shared" si="229"/>
        <v>44.2</v>
      </c>
      <c r="H76" s="166">
        <f t="shared" si="229"/>
        <v>45.3</v>
      </c>
      <c r="I76" s="167">
        <f t="shared" si="229"/>
        <v>46.4</v>
      </c>
      <c r="J76" s="166">
        <f t="shared" si="229"/>
        <v>47.5</v>
      </c>
      <c r="K76" s="167">
        <f t="shared" ref="K76:U76" si="230">ROUND(AVERAGE($B76*(1+0.0333*K$2),$B76*K$2^0.1),1)</f>
        <v>48.6</v>
      </c>
      <c r="L76" s="166">
        <f t="shared" si="230"/>
        <v>49.4</v>
      </c>
      <c r="M76" s="167">
        <f t="shared" si="230"/>
        <v>50.3</v>
      </c>
      <c r="N76" s="166">
        <f t="shared" si="230"/>
        <v>51.1</v>
      </c>
      <c r="O76" s="166">
        <f t="shared" si="230"/>
        <v>51.9</v>
      </c>
      <c r="P76" s="167">
        <f t="shared" si="230"/>
        <v>52.7</v>
      </c>
      <c r="Q76" s="166">
        <f t="shared" si="230"/>
        <v>53.5</v>
      </c>
      <c r="R76" s="166">
        <f t="shared" si="230"/>
        <v>54.3</v>
      </c>
      <c r="S76" s="167">
        <f t="shared" si="230"/>
        <v>55</v>
      </c>
      <c r="T76" s="166">
        <f t="shared" si="230"/>
        <v>55.8</v>
      </c>
      <c r="U76" s="166">
        <f t="shared" si="230"/>
        <v>56.5</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171">
        <v>38.0</v>
      </c>
      <c r="C77" s="166">
        <f t="shared" ref="C77:J77" si="231">ROUND(AVERAGE($B77/(1.0278-0.0278*C$2),$B77*C$2^0.1),1)</f>
        <v>39.9</v>
      </c>
      <c r="D77" s="166">
        <f t="shared" si="231"/>
        <v>41.3</v>
      </c>
      <c r="E77" s="166">
        <f t="shared" si="231"/>
        <v>42.6</v>
      </c>
      <c r="F77" s="167">
        <f t="shared" si="231"/>
        <v>43.7</v>
      </c>
      <c r="G77" s="166">
        <f t="shared" si="231"/>
        <v>44.8</v>
      </c>
      <c r="H77" s="166">
        <f t="shared" si="231"/>
        <v>45.9</v>
      </c>
      <c r="I77" s="167">
        <f t="shared" si="231"/>
        <v>47</v>
      </c>
      <c r="J77" s="166">
        <f t="shared" si="231"/>
        <v>48.1</v>
      </c>
      <c r="K77" s="167">
        <f t="shared" ref="K77:U77" si="232">ROUND(AVERAGE($B77*(1+0.0333*K$2),$B77*K$2^0.1),1)</f>
        <v>49.2</v>
      </c>
      <c r="L77" s="166">
        <f t="shared" si="232"/>
        <v>50.1</v>
      </c>
      <c r="M77" s="167">
        <f t="shared" si="232"/>
        <v>51</v>
      </c>
      <c r="N77" s="166">
        <f t="shared" si="232"/>
        <v>51.8</v>
      </c>
      <c r="O77" s="166">
        <f t="shared" si="232"/>
        <v>52.6</v>
      </c>
      <c r="P77" s="167">
        <f t="shared" si="232"/>
        <v>53.4</v>
      </c>
      <c r="Q77" s="166">
        <f t="shared" si="232"/>
        <v>54.2</v>
      </c>
      <c r="R77" s="166">
        <f t="shared" si="232"/>
        <v>55</v>
      </c>
      <c r="S77" s="167">
        <f t="shared" si="232"/>
        <v>55.8</v>
      </c>
      <c r="T77" s="166">
        <f t="shared" si="232"/>
        <v>56.5</v>
      </c>
      <c r="U77" s="166">
        <f t="shared" si="232"/>
        <v>57.3</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171">
        <v>38.5</v>
      </c>
      <c r="C78" s="166">
        <f t="shared" ref="C78:J78" si="233">ROUND(AVERAGE($B78/(1.0278-0.0278*C$2),$B78*C$2^0.1),1)</f>
        <v>40.4</v>
      </c>
      <c r="D78" s="166">
        <f t="shared" si="233"/>
        <v>41.9</v>
      </c>
      <c r="E78" s="166">
        <f t="shared" si="233"/>
        <v>43.1</v>
      </c>
      <c r="F78" s="167">
        <f t="shared" si="233"/>
        <v>44.3</v>
      </c>
      <c r="G78" s="166">
        <f t="shared" si="233"/>
        <v>45.4</v>
      </c>
      <c r="H78" s="166">
        <f t="shared" si="233"/>
        <v>46.5</v>
      </c>
      <c r="I78" s="167">
        <f t="shared" si="233"/>
        <v>47.6</v>
      </c>
      <c r="J78" s="166">
        <f t="shared" si="233"/>
        <v>48.7</v>
      </c>
      <c r="K78" s="167">
        <f t="shared" ref="K78:U78" si="234">ROUND(AVERAGE($B78*(1+0.0333*K$2),$B78*K$2^0.1),1)</f>
        <v>49.9</v>
      </c>
      <c r="L78" s="166">
        <f t="shared" si="234"/>
        <v>50.8</v>
      </c>
      <c r="M78" s="167">
        <f t="shared" si="234"/>
        <v>51.6</v>
      </c>
      <c r="N78" s="166">
        <f t="shared" si="234"/>
        <v>52.5</v>
      </c>
      <c r="O78" s="166">
        <f t="shared" si="234"/>
        <v>53.3</v>
      </c>
      <c r="P78" s="167">
        <f t="shared" si="234"/>
        <v>54.1</v>
      </c>
      <c r="Q78" s="166">
        <f t="shared" si="234"/>
        <v>54.9</v>
      </c>
      <c r="R78" s="166">
        <f t="shared" si="234"/>
        <v>55.7</v>
      </c>
      <c r="S78" s="167">
        <f t="shared" si="234"/>
        <v>56.5</v>
      </c>
      <c r="T78" s="166">
        <f t="shared" si="234"/>
        <v>57.3</v>
      </c>
      <c r="U78" s="166">
        <f t="shared" si="234"/>
        <v>58</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171">
        <v>39.0</v>
      </c>
      <c r="C79" s="166">
        <f t="shared" ref="C79:J79" si="235">ROUND(AVERAGE($B79/(1.0278-0.0278*C$2),$B79*C$2^0.1),1)</f>
        <v>41</v>
      </c>
      <c r="D79" s="166">
        <f t="shared" si="235"/>
        <v>42.4</v>
      </c>
      <c r="E79" s="166">
        <f t="shared" si="235"/>
        <v>43.7</v>
      </c>
      <c r="F79" s="167">
        <f t="shared" si="235"/>
        <v>44.8</v>
      </c>
      <c r="G79" s="166">
        <f t="shared" si="235"/>
        <v>46</v>
      </c>
      <c r="H79" s="166">
        <f t="shared" si="235"/>
        <v>47.1</v>
      </c>
      <c r="I79" s="167">
        <f t="shared" si="235"/>
        <v>48.2</v>
      </c>
      <c r="J79" s="166">
        <f t="shared" si="235"/>
        <v>49.4</v>
      </c>
      <c r="K79" s="167">
        <f t="shared" ref="K79:U79" si="236">ROUND(AVERAGE($B79*(1+0.0333*K$2),$B79*K$2^0.1),1)</f>
        <v>50.5</v>
      </c>
      <c r="L79" s="166">
        <f t="shared" si="236"/>
        <v>51.4</v>
      </c>
      <c r="M79" s="167">
        <f t="shared" si="236"/>
        <v>52.3</v>
      </c>
      <c r="N79" s="166">
        <f t="shared" si="236"/>
        <v>53.1</v>
      </c>
      <c r="O79" s="166">
        <f t="shared" si="236"/>
        <v>54</v>
      </c>
      <c r="P79" s="167">
        <f t="shared" si="236"/>
        <v>54.8</v>
      </c>
      <c r="Q79" s="166">
        <f t="shared" si="236"/>
        <v>55.6</v>
      </c>
      <c r="R79" s="166">
        <f t="shared" si="236"/>
        <v>56.4</v>
      </c>
      <c r="S79" s="167">
        <f t="shared" si="236"/>
        <v>57.2</v>
      </c>
      <c r="T79" s="166">
        <f t="shared" si="236"/>
        <v>58</v>
      </c>
      <c r="U79" s="166">
        <f t="shared" si="236"/>
        <v>58.8</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171">
        <v>39.5</v>
      </c>
      <c r="C80" s="166">
        <f t="shared" ref="C80:J80" si="237">ROUND(AVERAGE($B80/(1.0278-0.0278*C$2),$B80*C$2^0.1),1)</f>
        <v>41.5</v>
      </c>
      <c r="D80" s="166">
        <f t="shared" si="237"/>
        <v>43</v>
      </c>
      <c r="E80" s="166">
        <f t="shared" si="237"/>
        <v>44.2</v>
      </c>
      <c r="F80" s="167">
        <f t="shared" si="237"/>
        <v>45.4</v>
      </c>
      <c r="G80" s="166">
        <f t="shared" si="237"/>
        <v>46.6</v>
      </c>
      <c r="H80" s="166">
        <f t="shared" si="237"/>
        <v>47.7</v>
      </c>
      <c r="I80" s="167">
        <f t="shared" si="237"/>
        <v>48.8</v>
      </c>
      <c r="J80" s="166">
        <f t="shared" si="237"/>
        <v>50</v>
      </c>
      <c r="K80" s="167">
        <f t="shared" ref="K80:U80" si="238">ROUND(AVERAGE($B80*(1+0.0333*K$2),$B80*K$2^0.1),1)</f>
        <v>51.2</v>
      </c>
      <c r="L80" s="166">
        <f t="shared" si="238"/>
        <v>52.1</v>
      </c>
      <c r="M80" s="167">
        <f t="shared" si="238"/>
        <v>53</v>
      </c>
      <c r="N80" s="166">
        <f t="shared" si="238"/>
        <v>53.8</v>
      </c>
      <c r="O80" s="166">
        <f t="shared" si="238"/>
        <v>54.7</v>
      </c>
      <c r="P80" s="167">
        <f t="shared" si="238"/>
        <v>55.5</v>
      </c>
      <c r="Q80" s="166">
        <f t="shared" si="238"/>
        <v>56.3</v>
      </c>
      <c r="R80" s="166">
        <f t="shared" si="238"/>
        <v>57.1</v>
      </c>
      <c r="S80" s="167">
        <f t="shared" si="238"/>
        <v>58</v>
      </c>
      <c r="T80" s="166">
        <f t="shared" si="238"/>
        <v>58.8</v>
      </c>
      <c r="U80" s="166">
        <f t="shared" si="238"/>
        <v>59.6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171">
        <v>40.0</v>
      </c>
      <c r="C81" s="166">
        <f t="shared" ref="C81:J81" si="239">ROUND(AVERAGE($B81/(1.0278-0.0278*C$2),$B81*C$2^0.1),1)</f>
        <v>42</v>
      </c>
      <c r="D81" s="166">
        <f t="shared" si="239"/>
        <v>43.5</v>
      </c>
      <c r="E81" s="166">
        <f t="shared" si="239"/>
        <v>44.8</v>
      </c>
      <c r="F81" s="167">
        <f t="shared" si="239"/>
        <v>46</v>
      </c>
      <c r="G81" s="166">
        <f t="shared" si="239"/>
        <v>47.2</v>
      </c>
      <c r="H81" s="166">
        <f t="shared" si="239"/>
        <v>48.3</v>
      </c>
      <c r="I81" s="167">
        <f t="shared" si="239"/>
        <v>49.5</v>
      </c>
      <c r="J81" s="166">
        <f t="shared" si="239"/>
        <v>50.6</v>
      </c>
      <c r="K81" s="167">
        <f t="shared" ref="K81:U81" si="240">ROUND(AVERAGE($B81*(1+0.0333*K$2),$B81*K$2^0.1),1)</f>
        <v>51.8</v>
      </c>
      <c r="L81" s="166">
        <f t="shared" si="240"/>
        <v>52.7</v>
      </c>
      <c r="M81" s="167">
        <f t="shared" si="240"/>
        <v>53.6</v>
      </c>
      <c r="N81" s="166">
        <f t="shared" si="240"/>
        <v>54.5</v>
      </c>
      <c r="O81" s="166">
        <f t="shared" si="240"/>
        <v>55.4</v>
      </c>
      <c r="P81" s="167">
        <f t="shared" si="240"/>
        <v>56.2</v>
      </c>
      <c r="Q81" s="166">
        <f t="shared" si="240"/>
        <v>57</v>
      </c>
      <c r="R81" s="166">
        <f t="shared" si="240"/>
        <v>57.9</v>
      </c>
      <c r="S81" s="167">
        <f t="shared" si="240"/>
        <v>58.7</v>
      </c>
      <c r="T81" s="166">
        <f t="shared" si="240"/>
        <v>59.5</v>
      </c>
      <c r="U81" s="166">
        <f t="shared" si="240"/>
        <v>60.3</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171">
        <v>40.5</v>
      </c>
      <c r="C82" s="166">
        <f t="shared" ref="C82:J82" si="241">ROUND(AVERAGE($B82/(1.0278-0.0278*C$2),$B82*C$2^0.1),1)</f>
        <v>42.5</v>
      </c>
      <c r="D82" s="166">
        <f t="shared" si="241"/>
        <v>44</v>
      </c>
      <c r="E82" s="166">
        <f t="shared" si="241"/>
        <v>45.4</v>
      </c>
      <c r="F82" s="167">
        <f t="shared" si="241"/>
        <v>46.6</v>
      </c>
      <c r="G82" s="166">
        <f t="shared" si="241"/>
        <v>47.7</v>
      </c>
      <c r="H82" s="166">
        <f t="shared" si="241"/>
        <v>48.9</v>
      </c>
      <c r="I82" s="167">
        <f t="shared" si="241"/>
        <v>50.1</v>
      </c>
      <c r="J82" s="166">
        <f t="shared" si="241"/>
        <v>51.3</v>
      </c>
      <c r="K82" s="167">
        <f t="shared" ref="K82:U82" si="242">ROUND(AVERAGE($B82*(1+0.0333*K$2),$B82*K$2^0.1),1)</f>
        <v>52.5</v>
      </c>
      <c r="L82" s="166">
        <f t="shared" si="242"/>
        <v>53.4</v>
      </c>
      <c r="M82" s="167">
        <f t="shared" si="242"/>
        <v>54.3</v>
      </c>
      <c r="N82" s="166">
        <f t="shared" si="242"/>
        <v>55.2</v>
      </c>
      <c r="O82" s="166">
        <f t="shared" si="242"/>
        <v>56.1</v>
      </c>
      <c r="P82" s="167">
        <f t="shared" si="242"/>
        <v>56.9</v>
      </c>
      <c r="Q82" s="166">
        <f t="shared" si="242"/>
        <v>57.8</v>
      </c>
      <c r="R82" s="166">
        <f t="shared" si="242"/>
        <v>58.6</v>
      </c>
      <c r="S82" s="167">
        <f t="shared" si="242"/>
        <v>59.4</v>
      </c>
      <c r="T82" s="166">
        <f t="shared" si="242"/>
        <v>60.2</v>
      </c>
      <c r="U82" s="166">
        <f t="shared" si="242"/>
        <v>61.1</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171">
        <v>41.0</v>
      </c>
      <c r="C83" s="166">
        <f t="shared" ref="C83:J83" si="243">ROUND(AVERAGE($B83/(1.0278-0.0278*C$2),$B83*C$2^0.1),1)</f>
        <v>43.1</v>
      </c>
      <c r="D83" s="166">
        <f t="shared" si="243"/>
        <v>44.6</v>
      </c>
      <c r="E83" s="166">
        <f t="shared" si="243"/>
        <v>45.9</v>
      </c>
      <c r="F83" s="167">
        <f t="shared" si="243"/>
        <v>47.1</v>
      </c>
      <c r="G83" s="166">
        <f t="shared" si="243"/>
        <v>48.3</v>
      </c>
      <c r="H83" s="166">
        <f t="shared" si="243"/>
        <v>49.5</v>
      </c>
      <c r="I83" s="167">
        <f t="shared" si="243"/>
        <v>50.7</v>
      </c>
      <c r="J83" s="166">
        <f t="shared" si="243"/>
        <v>51.9</v>
      </c>
      <c r="K83" s="167">
        <f t="shared" ref="K83:U83" si="244">ROUND(AVERAGE($B83*(1+0.0333*K$2),$B83*K$2^0.1),1)</f>
        <v>53.1</v>
      </c>
      <c r="L83" s="166">
        <f t="shared" si="244"/>
        <v>54.1</v>
      </c>
      <c r="M83" s="167">
        <f t="shared" si="244"/>
        <v>55</v>
      </c>
      <c r="N83" s="166">
        <f t="shared" si="244"/>
        <v>55.9</v>
      </c>
      <c r="O83" s="166">
        <f t="shared" si="244"/>
        <v>56.7</v>
      </c>
      <c r="P83" s="167">
        <f t="shared" si="244"/>
        <v>57.6</v>
      </c>
      <c r="Q83" s="166">
        <f t="shared" si="244"/>
        <v>58.5</v>
      </c>
      <c r="R83" s="166">
        <f t="shared" si="244"/>
        <v>59.3</v>
      </c>
      <c r="S83" s="167">
        <f t="shared" si="244"/>
        <v>60.2</v>
      </c>
      <c r="T83" s="166">
        <f t="shared" si="244"/>
        <v>61</v>
      </c>
      <c r="U83" s="166">
        <f t="shared" si="244"/>
        <v>61.8</v>
      </c>
      <c r="V83" s="2"/>
      <c r="W83" s="2"/>
      <c r="X83" s="2"/>
      <c r="Y83" s="2"/>
      <c r="Z83" s="2"/>
      <c r="AA83" s="2"/>
      <c r="AB83" s="2"/>
      <c r="AC83" s="2"/>
      <c r="AD83" s="2"/>
      <c r="AE83" s="2"/>
      <c r="AF83" s="2"/>
      <c r="AG83" s="2"/>
      <c r="AH83" s="2"/>
      <c r="AI83" s="2"/>
      <c r="AJ83" s="2"/>
      <c r="AK83" s="2"/>
      <c r="AL83" s="2"/>
      <c r="AM83" s="2"/>
      <c r="AN83" s="2"/>
      <c r="AO83" s="2"/>
      <c r="AP83" s="2"/>
    </row>
    <row r="84" ht="12.75" customHeight="1">
      <c r="A84" s="2"/>
      <c r="B84" s="171">
        <v>41.5</v>
      </c>
      <c r="C84" s="166">
        <f t="shared" ref="C84:J84" si="245">ROUND(AVERAGE($B84/(1.0278-0.0278*C$2),$B84*C$2^0.1),1)</f>
        <v>43.6</v>
      </c>
      <c r="D84" s="166">
        <f t="shared" si="245"/>
        <v>45.1</v>
      </c>
      <c r="E84" s="166">
        <f t="shared" si="245"/>
        <v>46.5</v>
      </c>
      <c r="F84" s="167">
        <f t="shared" si="245"/>
        <v>47.7</v>
      </c>
      <c r="G84" s="166">
        <f t="shared" si="245"/>
        <v>48.9</v>
      </c>
      <c r="H84" s="166">
        <f t="shared" si="245"/>
        <v>50.1</v>
      </c>
      <c r="I84" s="167">
        <f t="shared" si="245"/>
        <v>51.3</v>
      </c>
      <c r="J84" s="166">
        <f t="shared" si="245"/>
        <v>52.5</v>
      </c>
      <c r="K84" s="167">
        <f t="shared" ref="K84:U84" si="246">ROUND(AVERAGE($B84*(1+0.0333*K$2),$B84*K$2^0.1),1)</f>
        <v>53.8</v>
      </c>
      <c r="L84" s="166">
        <f t="shared" si="246"/>
        <v>54.7</v>
      </c>
      <c r="M84" s="167">
        <f t="shared" si="246"/>
        <v>55.6</v>
      </c>
      <c r="N84" s="166">
        <f t="shared" si="246"/>
        <v>56.5</v>
      </c>
      <c r="O84" s="166">
        <f t="shared" si="246"/>
        <v>57.4</v>
      </c>
      <c r="P84" s="167">
        <f t="shared" si="246"/>
        <v>58.3</v>
      </c>
      <c r="Q84" s="166">
        <f t="shared" si="246"/>
        <v>59.2</v>
      </c>
      <c r="R84" s="166">
        <f t="shared" si="246"/>
        <v>60</v>
      </c>
      <c r="S84" s="167">
        <f t="shared" si="246"/>
        <v>60.9</v>
      </c>
      <c r="T84" s="166">
        <f t="shared" si="246"/>
        <v>61.7</v>
      </c>
      <c r="U84" s="166">
        <f t="shared" si="246"/>
        <v>62.6</v>
      </c>
      <c r="V84" s="2"/>
      <c r="W84" s="2"/>
      <c r="X84" s="2"/>
      <c r="Y84" s="2"/>
      <c r="Z84" s="2"/>
      <c r="AA84" s="2"/>
      <c r="AB84" s="2"/>
      <c r="AC84" s="2"/>
      <c r="AD84" s="2"/>
      <c r="AE84" s="2"/>
      <c r="AF84" s="2"/>
      <c r="AG84" s="2"/>
      <c r="AH84" s="2"/>
      <c r="AI84" s="2"/>
      <c r="AJ84" s="2"/>
      <c r="AK84" s="2"/>
      <c r="AL84" s="2"/>
      <c r="AM84" s="2"/>
      <c r="AN84" s="2"/>
      <c r="AO84" s="2"/>
      <c r="AP84" s="2"/>
    </row>
    <row r="85" ht="12.75" customHeight="1">
      <c r="A85" s="2"/>
      <c r="B85" s="171">
        <v>42.0</v>
      </c>
      <c r="C85" s="166">
        <f t="shared" ref="C85:J85" si="247">ROUND(AVERAGE($B85/(1.0278-0.0278*C$2),$B85*C$2^0.1),1)</f>
        <v>44.1</v>
      </c>
      <c r="D85" s="166">
        <f t="shared" si="247"/>
        <v>45.7</v>
      </c>
      <c r="E85" s="166">
        <f t="shared" si="247"/>
        <v>47</v>
      </c>
      <c r="F85" s="167">
        <f t="shared" si="247"/>
        <v>48.3</v>
      </c>
      <c r="G85" s="166">
        <f t="shared" si="247"/>
        <v>49.5</v>
      </c>
      <c r="H85" s="166">
        <f t="shared" si="247"/>
        <v>50.7</v>
      </c>
      <c r="I85" s="167">
        <f t="shared" si="247"/>
        <v>51.9</v>
      </c>
      <c r="J85" s="166">
        <f t="shared" si="247"/>
        <v>53.2</v>
      </c>
      <c r="K85" s="167">
        <f t="shared" ref="K85:U85" si="248">ROUND(AVERAGE($B85*(1+0.0333*K$2),$B85*K$2^0.1),1)</f>
        <v>54.4</v>
      </c>
      <c r="L85" s="166">
        <f t="shared" si="248"/>
        <v>55.4</v>
      </c>
      <c r="M85" s="167">
        <f t="shared" si="248"/>
        <v>56.3</v>
      </c>
      <c r="N85" s="166">
        <f t="shared" si="248"/>
        <v>57.2</v>
      </c>
      <c r="O85" s="166">
        <f t="shared" si="248"/>
        <v>58.1</v>
      </c>
      <c r="P85" s="167">
        <f t="shared" si="248"/>
        <v>59</v>
      </c>
      <c r="Q85" s="166">
        <f t="shared" si="248"/>
        <v>59.9</v>
      </c>
      <c r="R85" s="166">
        <f t="shared" si="248"/>
        <v>60.8</v>
      </c>
      <c r="S85" s="167">
        <f t="shared" si="248"/>
        <v>61.6</v>
      </c>
      <c r="T85" s="166">
        <f t="shared" si="248"/>
        <v>62.5</v>
      </c>
      <c r="U85" s="166">
        <f t="shared" si="248"/>
        <v>63.3</v>
      </c>
      <c r="V85" s="2"/>
      <c r="W85" s="2"/>
      <c r="X85" s="2"/>
      <c r="Y85" s="2"/>
      <c r="Z85" s="2"/>
      <c r="AA85" s="2"/>
      <c r="AB85" s="2"/>
      <c r="AC85" s="2"/>
      <c r="AD85" s="2"/>
      <c r="AE85" s="2"/>
      <c r="AF85" s="2"/>
      <c r="AG85" s="2"/>
      <c r="AH85" s="2"/>
      <c r="AI85" s="2"/>
      <c r="AJ85" s="2"/>
      <c r="AK85" s="2"/>
      <c r="AL85" s="2"/>
      <c r="AM85" s="2"/>
      <c r="AN85" s="2"/>
      <c r="AO85" s="2"/>
      <c r="AP85" s="2"/>
    </row>
    <row r="86" ht="12.75" customHeight="1">
      <c r="A86" s="2"/>
      <c r="B86" s="171">
        <v>42.5</v>
      </c>
      <c r="C86" s="166">
        <f t="shared" ref="C86:J86" si="249">ROUND(AVERAGE($B86/(1.0278-0.0278*C$2),$B86*C$2^0.1),1)</f>
        <v>44.6</v>
      </c>
      <c r="D86" s="166">
        <f t="shared" si="249"/>
        <v>46.2</v>
      </c>
      <c r="E86" s="166">
        <f t="shared" si="249"/>
        <v>47.6</v>
      </c>
      <c r="F86" s="167">
        <f t="shared" si="249"/>
        <v>48.9</v>
      </c>
      <c r="G86" s="166">
        <f t="shared" si="249"/>
        <v>50.1</v>
      </c>
      <c r="H86" s="166">
        <f t="shared" si="249"/>
        <v>51.3</v>
      </c>
      <c r="I86" s="167">
        <f t="shared" si="249"/>
        <v>52.5</v>
      </c>
      <c r="J86" s="166">
        <f t="shared" si="249"/>
        <v>53.8</v>
      </c>
      <c r="K86" s="167">
        <f t="shared" ref="K86:U86" si="250">ROUND(AVERAGE($B86*(1+0.0333*K$2),$B86*K$2^0.1),1)</f>
        <v>55.1</v>
      </c>
      <c r="L86" s="166">
        <f t="shared" si="250"/>
        <v>56</v>
      </c>
      <c r="M86" s="167">
        <f t="shared" si="250"/>
        <v>57</v>
      </c>
      <c r="N86" s="166">
        <f t="shared" si="250"/>
        <v>57.9</v>
      </c>
      <c r="O86" s="166">
        <f t="shared" si="250"/>
        <v>58.8</v>
      </c>
      <c r="P86" s="167">
        <f t="shared" si="250"/>
        <v>59.7</v>
      </c>
      <c r="Q86" s="166">
        <f t="shared" si="250"/>
        <v>60.6</v>
      </c>
      <c r="R86" s="166">
        <f t="shared" si="250"/>
        <v>61.5</v>
      </c>
      <c r="S86" s="167">
        <f t="shared" si="250"/>
        <v>62.4</v>
      </c>
      <c r="T86" s="166">
        <f t="shared" si="250"/>
        <v>63.2</v>
      </c>
      <c r="U86" s="166">
        <f t="shared" si="250"/>
        <v>64.1</v>
      </c>
      <c r="V86" s="2"/>
      <c r="W86" s="2"/>
      <c r="X86" s="2"/>
      <c r="Y86" s="2"/>
      <c r="Z86" s="2"/>
      <c r="AA86" s="2"/>
      <c r="AB86" s="2"/>
      <c r="AC86" s="2"/>
      <c r="AD86" s="2"/>
      <c r="AE86" s="2"/>
      <c r="AF86" s="2"/>
      <c r="AG86" s="2"/>
      <c r="AH86" s="2"/>
      <c r="AI86" s="2"/>
      <c r="AJ86" s="2"/>
      <c r="AK86" s="2"/>
      <c r="AL86" s="2"/>
      <c r="AM86" s="2"/>
      <c r="AN86" s="2"/>
      <c r="AO86" s="2"/>
      <c r="AP86" s="2"/>
    </row>
    <row r="87" ht="12.75" customHeight="1">
      <c r="A87" s="2"/>
      <c r="B87" s="171">
        <v>43.0</v>
      </c>
      <c r="C87" s="166">
        <f t="shared" ref="C87:J87" si="251">ROUND(AVERAGE($B87/(1.0278-0.0278*C$2),$B87*C$2^0.1),1)</f>
        <v>45.2</v>
      </c>
      <c r="D87" s="166">
        <f t="shared" si="251"/>
        <v>46.8</v>
      </c>
      <c r="E87" s="166">
        <f t="shared" si="251"/>
        <v>48.2</v>
      </c>
      <c r="F87" s="167">
        <f t="shared" si="251"/>
        <v>49.4</v>
      </c>
      <c r="G87" s="166">
        <f t="shared" si="251"/>
        <v>50.7</v>
      </c>
      <c r="H87" s="166">
        <f t="shared" si="251"/>
        <v>51.9</v>
      </c>
      <c r="I87" s="167">
        <f t="shared" si="251"/>
        <v>53.2</v>
      </c>
      <c r="J87" s="166">
        <f t="shared" si="251"/>
        <v>54.4</v>
      </c>
      <c r="K87" s="167">
        <f t="shared" ref="K87:U87" si="252">ROUND(AVERAGE($B87*(1+0.0333*K$2),$B87*K$2^0.1),1)</f>
        <v>55.7</v>
      </c>
      <c r="L87" s="166">
        <f t="shared" si="252"/>
        <v>56.7</v>
      </c>
      <c r="M87" s="167">
        <f t="shared" si="252"/>
        <v>57.7</v>
      </c>
      <c r="N87" s="166">
        <f t="shared" si="252"/>
        <v>58.6</v>
      </c>
      <c r="O87" s="166">
        <f t="shared" si="252"/>
        <v>59.5</v>
      </c>
      <c r="P87" s="167">
        <f t="shared" si="252"/>
        <v>60.4</v>
      </c>
      <c r="Q87" s="166">
        <f t="shared" si="252"/>
        <v>61.3</v>
      </c>
      <c r="R87" s="166">
        <f t="shared" si="252"/>
        <v>62.2</v>
      </c>
      <c r="S87" s="167">
        <f t="shared" si="252"/>
        <v>63.1</v>
      </c>
      <c r="T87" s="166">
        <f t="shared" si="252"/>
        <v>64</v>
      </c>
      <c r="U87" s="166">
        <f t="shared" si="252"/>
        <v>64.8</v>
      </c>
      <c r="V87" s="2"/>
      <c r="W87" s="2"/>
      <c r="X87" s="2"/>
      <c r="Y87" s="2"/>
      <c r="Z87" s="2"/>
      <c r="AA87" s="2"/>
      <c r="AB87" s="2"/>
      <c r="AC87" s="2"/>
      <c r="AD87" s="2"/>
      <c r="AE87" s="2"/>
      <c r="AF87" s="2"/>
      <c r="AG87" s="2"/>
      <c r="AH87" s="2"/>
      <c r="AI87" s="2"/>
      <c r="AJ87" s="2"/>
      <c r="AK87" s="2"/>
      <c r="AL87" s="2"/>
      <c r="AM87" s="2"/>
      <c r="AN87" s="2"/>
      <c r="AO87" s="2"/>
      <c r="AP87" s="2"/>
    </row>
    <row r="88" ht="12.75" customHeight="1">
      <c r="A88" s="2"/>
      <c r="B88" s="171">
        <v>43.5</v>
      </c>
      <c r="C88" s="166">
        <f t="shared" ref="C88:J88" si="253">ROUND(AVERAGE($B88/(1.0278-0.0278*C$2),$B88*C$2^0.1),1)</f>
        <v>45.7</v>
      </c>
      <c r="D88" s="166">
        <f t="shared" si="253"/>
        <v>47.3</v>
      </c>
      <c r="E88" s="166">
        <f t="shared" si="253"/>
        <v>48.7</v>
      </c>
      <c r="F88" s="167">
        <f t="shared" si="253"/>
        <v>50</v>
      </c>
      <c r="G88" s="166">
        <f t="shared" si="253"/>
        <v>51.3</v>
      </c>
      <c r="H88" s="166">
        <f t="shared" si="253"/>
        <v>52.5</v>
      </c>
      <c r="I88" s="167">
        <f t="shared" si="253"/>
        <v>53.8</v>
      </c>
      <c r="J88" s="166">
        <f t="shared" si="253"/>
        <v>55.1</v>
      </c>
      <c r="K88" s="167">
        <f t="shared" ref="K88:U88" si="254">ROUND(AVERAGE($B88*(1+0.0333*K$2),$B88*K$2^0.1),1)</f>
        <v>56.4</v>
      </c>
      <c r="L88" s="166">
        <f t="shared" si="254"/>
        <v>57.4</v>
      </c>
      <c r="M88" s="167">
        <f t="shared" si="254"/>
        <v>58.3</v>
      </c>
      <c r="N88" s="166">
        <f t="shared" si="254"/>
        <v>59.3</v>
      </c>
      <c r="O88" s="166">
        <f t="shared" si="254"/>
        <v>60.2</v>
      </c>
      <c r="P88" s="167">
        <f t="shared" si="254"/>
        <v>61.1</v>
      </c>
      <c r="Q88" s="166">
        <f t="shared" si="254"/>
        <v>62</v>
      </c>
      <c r="R88" s="166">
        <f t="shared" si="254"/>
        <v>62.9</v>
      </c>
      <c r="S88" s="167">
        <f t="shared" si="254"/>
        <v>63.8</v>
      </c>
      <c r="T88" s="166">
        <f t="shared" si="254"/>
        <v>64.7</v>
      </c>
      <c r="U88" s="166">
        <f t="shared" si="254"/>
        <v>65.6</v>
      </c>
      <c r="V88" s="2"/>
      <c r="W88" s="2"/>
      <c r="X88" s="2"/>
      <c r="Y88" s="2"/>
      <c r="Z88" s="2"/>
      <c r="AA88" s="2"/>
      <c r="AB88" s="2"/>
      <c r="AC88" s="2"/>
      <c r="AD88" s="2"/>
      <c r="AE88" s="2"/>
      <c r="AF88" s="2"/>
      <c r="AG88" s="2"/>
      <c r="AH88" s="2"/>
      <c r="AI88" s="2"/>
      <c r="AJ88" s="2"/>
      <c r="AK88" s="2"/>
      <c r="AL88" s="2"/>
      <c r="AM88" s="2"/>
      <c r="AN88" s="2"/>
      <c r="AO88" s="2"/>
      <c r="AP88" s="2"/>
    </row>
    <row r="89" ht="12.75" customHeight="1">
      <c r="A89" s="2"/>
      <c r="B89" s="171">
        <v>44.0</v>
      </c>
      <c r="C89" s="166">
        <f t="shared" ref="C89:J89" si="255">ROUND(AVERAGE($B89/(1.0278-0.0278*C$2),$B89*C$2^0.1),1)</f>
        <v>46.2</v>
      </c>
      <c r="D89" s="166">
        <f t="shared" si="255"/>
        <v>47.8</v>
      </c>
      <c r="E89" s="166">
        <f t="shared" si="255"/>
        <v>49.3</v>
      </c>
      <c r="F89" s="167">
        <f t="shared" si="255"/>
        <v>50.6</v>
      </c>
      <c r="G89" s="166">
        <f t="shared" si="255"/>
        <v>51.9</v>
      </c>
      <c r="H89" s="166">
        <f t="shared" si="255"/>
        <v>53.1</v>
      </c>
      <c r="I89" s="167">
        <f t="shared" si="255"/>
        <v>54.4</v>
      </c>
      <c r="J89" s="166">
        <f t="shared" si="255"/>
        <v>55.7</v>
      </c>
      <c r="K89" s="167">
        <f t="shared" ref="K89:U89" si="256">ROUND(AVERAGE($B89*(1+0.0333*K$2),$B89*K$2^0.1),1)</f>
        <v>57</v>
      </c>
      <c r="L89" s="166">
        <f t="shared" si="256"/>
        <v>58</v>
      </c>
      <c r="M89" s="167">
        <f t="shared" si="256"/>
        <v>59</v>
      </c>
      <c r="N89" s="166">
        <f t="shared" si="256"/>
        <v>60</v>
      </c>
      <c r="O89" s="166">
        <f t="shared" si="256"/>
        <v>60.9</v>
      </c>
      <c r="P89" s="167">
        <f t="shared" si="256"/>
        <v>61.8</v>
      </c>
      <c r="Q89" s="166">
        <f t="shared" si="256"/>
        <v>62.8</v>
      </c>
      <c r="R89" s="166">
        <f t="shared" si="256"/>
        <v>63.7</v>
      </c>
      <c r="S89" s="167">
        <f t="shared" si="256"/>
        <v>64.6</v>
      </c>
      <c r="T89" s="166">
        <f t="shared" si="256"/>
        <v>65.5</v>
      </c>
      <c r="U89" s="166">
        <f t="shared" si="256"/>
        <v>66.3</v>
      </c>
      <c r="V89" s="2"/>
      <c r="W89" s="2"/>
      <c r="X89" s="2"/>
      <c r="Y89" s="2"/>
      <c r="Z89" s="2"/>
      <c r="AA89" s="2"/>
      <c r="AB89" s="2"/>
      <c r="AC89" s="2"/>
      <c r="AD89" s="2"/>
      <c r="AE89" s="2"/>
      <c r="AF89" s="2"/>
      <c r="AG89" s="2"/>
      <c r="AH89" s="2"/>
      <c r="AI89" s="2"/>
      <c r="AJ89" s="2"/>
      <c r="AK89" s="2"/>
      <c r="AL89" s="2"/>
      <c r="AM89" s="2"/>
      <c r="AN89" s="2"/>
      <c r="AO89" s="2"/>
      <c r="AP89" s="2"/>
    </row>
    <row r="90" ht="12.75" customHeight="1">
      <c r="A90" s="2"/>
      <c r="B90" s="171">
        <v>44.5</v>
      </c>
      <c r="C90" s="166">
        <f t="shared" ref="C90:J90" si="257">ROUND(AVERAGE($B90/(1.0278-0.0278*C$2),$B90*C$2^0.1),1)</f>
        <v>46.7</v>
      </c>
      <c r="D90" s="166">
        <f t="shared" si="257"/>
        <v>48.4</v>
      </c>
      <c r="E90" s="166">
        <f t="shared" si="257"/>
        <v>49.8</v>
      </c>
      <c r="F90" s="167">
        <f t="shared" si="257"/>
        <v>51.2</v>
      </c>
      <c r="G90" s="166">
        <f t="shared" si="257"/>
        <v>52.5</v>
      </c>
      <c r="H90" s="166">
        <f t="shared" si="257"/>
        <v>53.7</v>
      </c>
      <c r="I90" s="167">
        <f t="shared" si="257"/>
        <v>55</v>
      </c>
      <c r="J90" s="166">
        <f t="shared" si="257"/>
        <v>56.3</v>
      </c>
      <c r="K90" s="167">
        <f t="shared" ref="K90:U90" si="258">ROUND(AVERAGE($B90*(1+0.0333*K$2),$B90*K$2^0.1),1)</f>
        <v>57.7</v>
      </c>
      <c r="L90" s="166">
        <f t="shared" si="258"/>
        <v>58.7</v>
      </c>
      <c r="M90" s="167">
        <f t="shared" si="258"/>
        <v>59.7</v>
      </c>
      <c r="N90" s="166">
        <f t="shared" si="258"/>
        <v>60.6</v>
      </c>
      <c r="O90" s="166">
        <f t="shared" si="258"/>
        <v>61.6</v>
      </c>
      <c r="P90" s="167">
        <f t="shared" si="258"/>
        <v>62.5</v>
      </c>
      <c r="Q90" s="166">
        <f t="shared" si="258"/>
        <v>63.5</v>
      </c>
      <c r="R90" s="166">
        <f t="shared" si="258"/>
        <v>64.4</v>
      </c>
      <c r="S90" s="167">
        <f t="shared" si="258"/>
        <v>65.3</v>
      </c>
      <c r="T90" s="166">
        <f t="shared" si="258"/>
        <v>66.2</v>
      </c>
      <c r="U90" s="166">
        <f t="shared" si="258"/>
        <v>67.1</v>
      </c>
      <c r="V90" s="2"/>
      <c r="W90" s="2"/>
      <c r="X90" s="2"/>
      <c r="Y90" s="2"/>
      <c r="Z90" s="2"/>
      <c r="AA90" s="2"/>
      <c r="AB90" s="2"/>
      <c r="AC90" s="2"/>
      <c r="AD90" s="2"/>
      <c r="AE90" s="2"/>
      <c r="AF90" s="2"/>
      <c r="AG90" s="2"/>
      <c r="AH90" s="2"/>
      <c r="AI90" s="2"/>
      <c r="AJ90" s="2"/>
      <c r="AK90" s="2"/>
      <c r="AL90" s="2"/>
      <c r="AM90" s="2"/>
      <c r="AN90" s="2"/>
      <c r="AO90" s="2"/>
      <c r="AP90" s="2"/>
    </row>
    <row r="91" ht="12.75" customHeight="1">
      <c r="A91" s="2"/>
      <c r="B91" s="171">
        <v>45.0</v>
      </c>
      <c r="C91" s="166">
        <f t="shared" ref="C91:J91" si="259">ROUND(AVERAGE($B91/(1.0278-0.0278*C$2),$B91*C$2^0.1),1)</f>
        <v>47.3</v>
      </c>
      <c r="D91" s="166">
        <f t="shared" si="259"/>
        <v>48.9</v>
      </c>
      <c r="E91" s="166">
        <f t="shared" si="259"/>
        <v>50.4</v>
      </c>
      <c r="F91" s="167">
        <f t="shared" si="259"/>
        <v>51.7</v>
      </c>
      <c r="G91" s="166">
        <f t="shared" si="259"/>
        <v>53</v>
      </c>
      <c r="H91" s="166">
        <f t="shared" si="259"/>
        <v>54.3</v>
      </c>
      <c r="I91" s="167">
        <f t="shared" si="259"/>
        <v>55.6</v>
      </c>
      <c r="J91" s="166">
        <f t="shared" si="259"/>
        <v>57</v>
      </c>
      <c r="K91" s="167">
        <f t="shared" ref="K91:U91" si="260">ROUND(AVERAGE($B91*(1+0.0333*K$2),$B91*K$2^0.1),1)</f>
        <v>58.3</v>
      </c>
      <c r="L91" s="166">
        <f t="shared" si="260"/>
        <v>59.3</v>
      </c>
      <c r="M91" s="167">
        <f t="shared" si="260"/>
        <v>60.3</v>
      </c>
      <c r="N91" s="166">
        <f t="shared" si="260"/>
        <v>61.3</v>
      </c>
      <c r="O91" s="166">
        <f t="shared" si="260"/>
        <v>62.3</v>
      </c>
      <c r="P91" s="167">
        <f t="shared" si="260"/>
        <v>63.2</v>
      </c>
      <c r="Q91" s="166">
        <f t="shared" si="260"/>
        <v>64.2</v>
      </c>
      <c r="R91" s="166">
        <f t="shared" si="260"/>
        <v>65.1</v>
      </c>
      <c r="S91" s="167">
        <f t="shared" si="260"/>
        <v>66</v>
      </c>
      <c r="T91" s="166">
        <f t="shared" si="260"/>
        <v>66.9</v>
      </c>
      <c r="U91" s="166">
        <f t="shared" si="260"/>
        <v>67.8</v>
      </c>
      <c r="V91" s="2"/>
      <c r="W91" s="2"/>
      <c r="X91" s="2"/>
      <c r="Y91" s="2"/>
      <c r="Z91" s="2"/>
      <c r="AA91" s="2"/>
      <c r="AB91" s="2"/>
      <c r="AC91" s="2"/>
      <c r="AD91" s="2"/>
      <c r="AE91" s="2"/>
      <c r="AF91" s="2"/>
      <c r="AG91" s="2"/>
      <c r="AH91" s="2"/>
      <c r="AI91" s="2"/>
      <c r="AJ91" s="2"/>
      <c r="AK91" s="2"/>
      <c r="AL91" s="2"/>
      <c r="AM91" s="2"/>
      <c r="AN91" s="2"/>
      <c r="AO91" s="2"/>
      <c r="AP91" s="2"/>
    </row>
    <row r="92" ht="12.75" customHeight="1">
      <c r="A92" s="2"/>
      <c r="B92" s="171">
        <v>45.5</v>
      </c>
      <c r="C92" s="166">
        <f t="shared" ref="C92:J92" si="261">ROUND(AVERAGE($B92/(1.0278-0.0278*C$2),$B92*C$2^0.1),1)</f>
        <v>47.8</v>
      </c>
      <c r="D92" s="166">
        <f t="shared" si="261"/>
        <v>49.5</v>
      </c>
      <c r="E92" s="166">
        <f t="shared" si="261"/>
        <v>51</v>
      </c>
      <c r="F92" s="167">
        <f t="shared" si="261"/>
        <v>52.3</v>
      </c>
      <c r="G92" s="166">
        <f t="shared" si="261"/>
        <v>53.6</v>
      </c>
      <c r="H92" s="166">
        <f t="shared" si="261"/>
        <v>54.9</v>
      </c>
      <c r="I92" s="167">
        <f t="shared" si="261"/>
        <v>56.3</v>
      </c>
      <c r="J92" s="166">
        <f t="shared" si="261"/>
        <v>57.6</v>
      </c>
      <c r="K92" s="167">
        <f t="shared" ref="K92:U92" si="262">ROUND(AVERAGE($B92*(1+0.0333*K$2),$B92*K$2^0.1),1)</f>
        <v>59</v>
      </c>
      <c r="L92" s="166">
        <f t="shared" si="262"/>
        <v>60</v>
      </c>
      <c r="M92" s="167">
        <f t="shared" si="262"/>
        <v>61</v>
      </c>
      <c r="N92" s="166">
        <f t="shared" si="262"/>
        <v>62</v>
      </c>
      <c r="O92" s="166">
        <f t="shared" si="262"/>
        <v>63</v>
      </c>
      <c r="P92" s="167">
        <f t="shared" si="262"/>
        <v>63.9</v>
      </c>
      <c r="Q92" s="166">
        <f t="shared" si="262"/>
        <v>64.9</v>
      </c>
      <c r="R92" s="166">
        <f t="shared" si="262"/>
        <v>65.8</v>
      </c>
      <c r="S92" s="167">
        <f t="shared" si="262"/>
        <v>66.8</v>
      </c>
      <c r="T92" s="166">
        <f t="shared" si="262"/>
        <v>67.7</v>
      </c>
      <c r="U92" s="166">
        <f t="shared" si="262"/>
        <v>68.6</v>
      </c>
      <c r="V92" s="2"/>
      <c r="W92" s="2"/>
      <c r="X92" s="2"/>
      <c r="Y92" s="2"/>
      <c r="Z92" s="2"/>
      <c r="AA92" s="2"/>
      <c r="AB92" s="2"/>
      <c r="AC92" s="2"/>
      <c r="AD92" s="2"/>
      <c r="AE92" s="2"/>
      <c r="AF92" s="2"/>
      <c r="AG92" s="2"/>
      <c r="AH92" s="2"/>
      <c r="AI92" s="2"/>
      <c r="AJ92" s="2"/>
      <c r="AK92" s="2"/>
      <c r="AL92" s="2"/>
      <c r="AM92" s="2"/>
      <c r="AN92" s="2"/>
      <c r="AO92" s="2"/>
      <c r="AP92" s="2"/>
    </row>
    <row r="93" ht="12.75" customHeight="1">
      <c r="A93" s="2"/>
      <c r="B93" s="171">
        <v>46.0</v>
      </c>
      <c r="C93" s="166">
        <f t="shared" ref="C93:J93" si="263">ROUND(AVERAGE($B93/(1.0278-0.0278*C$2),$B93*C$2^0.1),1)</f>
        <v>48.3</v>
      </c>
      <c r="D93" s="166">
        <f t="shared" si="263"/>
        <v>50</v>
      </c>
      <c r="E93" s="166">
        <f t="shared" si="263"/>
        <v>51.5</v>
      </c>
      <c r="F93" s="167">
        <f t="shared" si="263"/>
        <v>52.9</v>
      </c>
      <c r="G93" s="166">
        <f t="shared" si="263"/>
        <v>54.2</v>
      </c>
      <c r="H93" s="166">
        <f t="shared" si="263"/>
        <v>55.5</v>
      </c>
      <c r="I93" s="167">
        <f t="shared" si="263"/>
        <v>56.9</v>
      </c>
      <c r="J93" s="166">
        <f t="shared" si="263"/>
        <v>58.2</v>
      </c>
      <c r="K93" s="167">
        <f t="shared" ref="K93:U93" si="264">ROUND(AVERAGE($B93*(1+0.0333*K$2),$B93*K$2^0.1),1)</f>
        <v>59.6</v>
      </c>
      <c r="L93" s="166">
        <f t="shared" si="264"/>
        <v>60.7</v>
      </c>
      <c r="M93" s="167">
        <f t="shared" si="264"/>
        <v>61.7</v>
      </c>
      <c r="N93" s="166">
        <f t="shared" si="264"/>
        <v>62.7</v>
      </c>
      <c r="O93" s="166">
        <f t="shared" si="264"/>
        <v>63.7</v>
      </c>
      <c r="P93" s="167">
        <f t="shared" si="264"/>
        <v>64.6</v>
      </c>
      <c r="Q93" s="166">
        <f t="shared" si="264"/>
        <v>65.6</v>
      </c>
      <c r="R93" s="166">
        <f t="shared" si="264"/>
        <v>66.6</v>
      </c>
      <c r="S93" s="167">
        <f t="shared" si="264"/>
        <v>67.5</v>
      </c>
      <c r="T93" s="166">
        <f t="shared" si="264"/>
        <v>68.4</v>
      </c>
      <c r="U93" s="166">
        <f t="shared" si="264"/>
        <v>69.4</v>
      </c>
      <c r="V93" s="2"/>
      <c r="W93" s="2"/>
      <c r="X93" s="2"/>
      <c r="Y93" s="2"/>
      <c r="Z93" s="2"/>
      <c r="AA93" s="2"/>
      <c r="AB93" s="2"/>
      <c r="AC93" s="2"/>
      <c r="AD93" s="2"/>
      <c r="AE93" s="2"/>
      <c r="AF93" s="2"/>
      <c r="AG93" s="2"/>
      <c r="AH93" s="2"/>
      <c r="AI93" s="2"/>
      <c r="AJ93" s="2"/>
      <c r="AK93" s="2"/>
      <c r="AL93" s="2"/>
      <c r="AM93" s="2"/>
      <c r="AN93" s="2"/>
      <c r="AO93" s="2"/>
      <c r="AP93" s="2"/>
    </row>
    <row r="94" ht="12.75" customHeight="1">
      <c r="A94" s="2"/>
      <c r="B94" s="171">
        <v>46.5</v>
      </c>
      <c r="C94" s="166">
        <f t="shared" ref="C94:J94" si="265">ROUND(AVERAGE($B94/(1.0278-0.0278*C$2),$B94*C$2^0.1),1)</f>
        <v>48.8</v>
      </c>
      <c r="D94" s="166">
        <f t="shared" si="265"/>
        <v>50.6</v>
      </c>
      <c r="E94" s="166">
        <f t="shared" si="265"/>
        <v>52.1</v>
      </c>
      <c r="F94" s="167">
        <f t="shared" si="265"/>
        <v>53.5</v>
      </c>
      <c r="G94" s="166">
        <f t="shared" si="265"/>
        <v>54.8</v>
      </c>
      <c r="H94" s="166">
        <f t="shared" si="265"/>
        <v>56.1</v>
      </c>
      <c r="I94" s="167">
        <f t="shared" si="265"/>
        <v>57.5</v>
      </c>
      <c r="J94" s="166">
        <f t="shared" si="265"/>
        <v>58.9</v>
      </c>
      <c r="K94" s="167">
        <f t="shared" ref="K94:U94" si="266">ROUND(AVERAGE($B94*(1+0.0333*K$2),$B94*K$2^0.1),1)</f>
        <v>60.3</v>
      </c>
      <c r="L94" s="166">
        <f t="shared" si="266"/>
        <v>61.3</v>
      </c>
      <c r="M94" s="167">
        <f t="shared" si="266"/>
        <v>62.3</v>
      </c>
      <c r="N94" s="166">
        <f t="shared" si="266"/>
        <v>63.4</v>
      </c>
      <c r="O94" s="166">
        <f t="shared" si="266"/>
        <v>64.4</v>
      </c>
      <c r="P94" s="167">
        <f t="shared" si="266"/>
        <v>65.3</v>
      </c>
      <c r="Q94" s="166">
        <f t="shared" si="266"/>
        <v>66.3</v>
      </c>
      <c r="R94" s="166">
        <f t="shared" si="266"/>
        <v>67.3</v>
      </c>
      <c r="S94" s="167">
        <f t="shared" si="266"/>
        <v>68.2</v>
      </c>
      <c r="T94" s="166">
        <f t="shared" si="266"/>
        <v>69.2</v>
      </c>
      <c r="U94" s="166">
        <f t="shared" si="266"/>
        <v>70.1</v>
      </c>
      <c r="V94" s="2"/>
      <c r="W94" s="2"/>
      <c r="X94" s="2"/>
      <c r="Y94" s="2"/>
      <c r="Z94" s="2"/>
      <c r="AA94" s="2"/>
      <c r="AB94" s="2"/>
      <c r="AC94" s="2"/>
      <c r="AD94" s="2"/>
      <c r="AE94" s="2"/>
      <c r="AF94" s="2"/>
      <c r="AG94" s="2"/>
      <c r="AH94" s="2"/>
      <c r="AI94" s="2"/>
      <c r="AJ94" s="2"/>
      <c r="AK94" s="2"/>
      <c r="AL94" s="2"/>
      <c r="AM94" s="2"/>
      <c r="AN94" s="2"/>
      <c r="AO94" s="2"/>
      <c r="AP94" s="2"/>
    </row>
    <row r="95" ht="12.75" customHeight="1">
      <c r="A95" s="2"/>
      <c r="B95" s="171">
        <v>47.0</v>
      </c>
      <c r="C95" s="166">
        <f t="shared" ref="C95:J95" si="267">ROUND(AVERAGE($B95/(1.0278-0.0278*C$2),$B95*C$2^0.1),1)</f>
        <v>49.4</v>
      </c>
      <c r="D95" s="166">
        <f t="shared" si="267"/>
        <v>51.1</v>
      </c>
      <c r="E95" s="166">
        <f t="shared" si="267"/>
        <v>52.6</v>
      </c>
      <c r="F95" s="167">
        <f t="shared" si="267"/>
        <v>54</v>
      </c>
      <c r="G95" s="166">
        <f t="shared" si="267"/>
        <v>55.4</v>
      </c>
      <c r="H95" s="166">
        <f t="shared" si="267"/>
        <v>56.8</v>
      </c>
      <c r="I95" s="167">
        <f t="shared" si="267"/>
        <v>58.1</v>
      </c>
      <c r="J95" s="166">
        <f t="shared" si="267"/>
        <v>59.5</v>
      </c>
      <c r="K95" s="167">
        <f t="shared" ref="K95:U95" si="268">ROUND(AVERAGE($B95*(1+0.0333*K$2),$B95*K$2^0.1),1)</f>
        <v>60.9</v>
      </c>
      <c r="L95" s="166">
        <f t="shared" si="268"/>
        <v>62</v>
      </c>
      <c r="M95" s="167">
        <f t="shared" si="268"/>
        <v>63</v>
      </c>
      <c r="N95" s="166">
        <f t="shared" si="268"/>
        <v>64</v>
      </c>
      <c r="O95" s="166">
        <f t="shared" si="268"/>
        <v>65.1</v>
      </c>
      <c r="P95" s="167">
        <f t="shared" si="268"/>
        <v>66</v>
      </c>
      <c r="Q95" s="166">
        <f t="shared" si="268"/>
        <v>67</v>
      </c>
      <c r="R95" s="166">
        <f t="shared" si="268"/>
        <v>68</v>
      </c>
      <c r="S95" s="167">
        <f t="shared" si="268"/>
        <v>69</v>
      </c>
      <c r="T95" s="166">
        <f t="shared" si="268"/>
        <v>69.9</v>
      </c>
      <c r="U95" s="166">
        <f t="shared" si="268"/>
        <v>70.9</v>
      </c>
      <c r="V95" s="2"/>
      <c r="W95" s="2"/>
      <c r="X95" s="2"/>
      <c r="Y95" s="2"/>
      <c r="Z95" s="2"/>
      <c r="AA95" s="2"/>
      <c r="AB95" s="2"/>
      <c r="AC95" s="2"/>
      <c r="AD95" s="2"/>
      <c r="AE95" s="2"/>
      <c r="AF95" s="2"/>
      <c r="AG95" s="2"/>
      <c r="AH95" s="2"/>
      <c r="AI95" s="2"/>
      <c r="AJ95" s="2"/>
      <c r="AK95" s="2"/>
      <c r="AL95" s="2"/>
      <c r="AM95" s="2"/>
      <c r="AN95" s="2"/>
      <c r="AO95" s="2"/>
      <c r="AP95" s="2"/>
    </row>
    <row r="96" ht="12.75" customHeight="1">
      <c r="A96" s="2"/>
      <c r="B96" s="171">
        <v>47.5</v>
      </c>
      <c r="C96" s="166">
        <f t="shared" ref="C96:J96" si="269">ROUND(AVERAGE($B96/(1.0278-0.0278*C$2),$B96*C$2^0.1),1)</f>
        <v>49.9</v>
      </c>
      <c r="D96" s="166">
        <f t="shared" si="269"/>
        <v>51.7</v>
      </c>
      <c r="E96" s="166">
        <f t="shared" si="269"/>
        <v>53.2</v>
      </c>
      <c r="F96" s="167">
        <f t="shared" si="269"/>
        <v>54.6</v>
      </c>
      <c r="G96" s="166">
        <f t="shared" si="269"/>
        <v>56</v>
      </c>
      <c r="H96" s="166">
        <f t="shared" si="269"/>
        <v>57.4</v>
      </c>
      <c r="I96" s="167">
        <f t="shared" si="269"/>
        <v>58.7</v>
      </c>
      <c r="J96" s="166">
        <f t="shared" si="269"/>
        <v>60.1</v>
      </c>
      <c r="K96" s="167">
        <f t="shared" ref="K96:U96" si="270">ROUND(AVERAGE($B96*(1+0.0333*K$2),$B96*K$2^0.1),1)</f>
        <v>61.6</v>
      </c>
      <c r="L96" s="166">
        <f t="shared" si="270"/>
        <v>62.6</v>
      </c>
      <c r="M96" s="167">
        <f t="shared" si="270"/>
        <v>63.7</v>
      </c>
      <c r="N96" s="166">
        <f t="shared" si="270"/>
        <v>64.7</v>
      </c>
      <c r="O96" s="166">
        <f t="shared" si="270"/>
        <v>65.7</v>
      </c>
      <c r="P96" s="167">
        <f t="shared" si="270"/>
        <v>66.7</v>
      </c>
      <c r="Q96" s="166">
        <f t="shared" si="270"/>
        <v>67.7</v>
      </c>
      <c r="R96" s="166">
        <f t="shared" si="270"/>
        <v>68.7</v>
      </c>
      <c r="S96" s="167">
        <f t="shared" si="270"/>
        <v>69.7</v>
      </c>
      <c r="T96" s="166">
        <f t="shared" si="270"/>
        <v>70.7</v>
      </c>
      <c r="U96" s="166">
        <f t="shared" si="270"/>
        <v>71.6</v>
      </c>
      <c r="V96" s="2"/>
      <c r="W96" s="2"/>
      <c r="X96" s="2"/>
      <c r="Y96" s="2"/>
      <c r="Z96" s="2"/>
      <c r="AA96" s="2"/>
      <c r="AB96" s="2"/>
      <c r="AC96" s="2"/>
      <c r="AD96" s="2"/>
      <c r="AE96" s="2"/>
      <c r="AF96" s="2"/>
      <c r="AG96" s="2"/>
      <c r="AH96" s="2"/>
      <c r="AI96" s="2"/>
      <c r="AJ96" s="2"/>
      <c r="AK96" s="2"/>
      <c r="AL96" s="2"/>
      <c r="AM96" s="2"/>
      <c r="AN96" s="2"/>
      <c r="AO96" s="2"/>
      <c r="AP96" s="2"/>
    </row>
    <row r="97" ht="12.75" customHeight="1">
      <c r="A97" s="2"/>
      <c r="B97" s="171">
        <v>48.0</v>
      </c>
      <c r="C97" s="166">
        <f t="shared" ref="C97:J97" si="271">ROUND(AVERAGE($B97/(1.0278-0.0278*C$2),$B97*C$2^0.1),1)</f>
        <v>50.4</v>
      </c>
      <c r="D97" s="166">
        <f t="shared" si="271"/>
        <v>52.2</v>
      </c>
      <c r="E97" s="166">
        <f t="shared" si="271"/>
        <v>53.8</v>
      </c>
      <c r="F97" s="167">
        <f t="shared" si="271"/>
        <v>55.2</v>
      </c>
      <c r="G97" s="166">
        <f t="shared" si="271"/>
        <v>56.6</v>
      </c>
      <c r="H97" s="166">
        <f t="shared" si="271"/>
        <v>58</v>
      </c>
      <c r="I97" s="167">
        <f t="shared" si="271"/>
        <v>59.3</v>
      </c>
      <c r="J97" s="166">
        <f t="shared" si="271"/>
        <v>60.8</v>
      </c>
      <c r="K97" s="167">
        <f t="shared" ref="K97:U97" si="272">ROUND(AVERAGE($B97*(1+0.0333*K$2),$B97*K$2^0.1),1)</f>
        <v>62.2</v>
      </c>
      <c r="L97" s="166">
        <f t="shared" si="272"/>
        <v>63.3</v>
      </c>
      <c r="M97" s="167">
        <f t="shared" si="272"/>
        <v>64.4</v>
      </c>
      <c r="N97" s="166">
        <f t="shared" si="272"/>
        <v>65.4</v>
      </c>
      <c r="O97" s="166">
        <f t="shared" si="272"/>
        <v>66.4</v>
      </c>
      <c r="P97" s="167">
        <f t="shared" si="272"/>
        <v>67.5</v>
      </c>
      <c r="Q97" s="166">
        <f t="shared" si="272"/>
        <v>68.5</v>
      </c>
      <c r="R97" s="166">
        <f t="shared" si="272"/>
        <v>69.4</v>
      </c>
      <c r="S97" s="167">
        <f t="shared" si="272"/>
        <v>70.4</v>
      </c>
      <c r="T97" s="166">
        <f t="shared" si="272"/>
        <v>71.4</v>
      </c>
      <c r="U97" s="166">
        <f t="shared" si="272"/>
        <v>72.4</v>
      </c>
      <c r="V97" s="2"/>
      <c r="W97" s="2"/>
      <c r="X97" s="2"/>
      <c r="Y97" s="2"/>
      <c r="Z97" s="2"/>
      <c r="AA97" s="2"/>
      <c r="AB97" s="2"/>
      <c r="AC97" s="2"/>
      <c r="AD97" s="2"/>
      <c r="AE97" s="2"/>
      <c r="AF97" s="2"/>
      <c r="AG97" s="2"/>
      <c r="AH97" s="2"/>
      <c r="AI97" s="2"/>
      <c r="AJ97" s="2"/>
      <c r="AK97" s="2"/>
      <c r="AL97" s="2"/>
      <c r="AM97" s="2"/>
      <c r="AN97" s="2"/>
      <c r="AO97" s="2"/>
      <c r="AP97" s="2"/>
    </row>
    <row r="98" ht="12.75" customHeight="1">
      <c r="A98" s="2"/>
      <c r="B98" s="171">
        <v>48.5</v>
      </c>
      <c r="C98" s="166">
        <f t="shared" ref="C98:J98" si="273">ROUND(AVERAGE($B98/(1.0278-0.0278*C$2),$B98*C$2^0.1),1)</f>
        <v>50.9</v>
      </c>
      <c r="D98" s="166">
        <f t="shared" si="273"/>
        <v>52.7</v>
      </c>
      <c r="E98" s="166">
        <f t="shared" si="273"/>
        <v>54.3</v>
      </c>
      <c r="F98" s="167">
        <f t="shared" si="273"/>
        <v>55.8</v>
      </c>
      <c r="G98" s="166">
        <f t="shared" si="273"/>
        <v>57.2</v>
      </c>
      <c r="H98" s="166">
        <f t="shared" si="273"/>
        <v>58.6</v>
      </c>
      <c r="I98" s="167">
        <f t="shared" si="273"/>
        <v>60</v>
      </c>
      <c r="J98" s="166">
        <f t="shared" si="273"/>
        <v>61.4</v>
      </c>
      <c r="K98" s="167">
        <f t="shared" ref="K98:U98" si="274">ROUND(AVERAGE($B98*(1+0.0333*K$2),$B98*K$2^0.1),1)</f>
        <v>62.9</v>
      </c>
      <c r="L98" s="166">
        <f t="shared" si="274"/>
        <v>64</v>
      </c>
      <c r="M98" s="167">
        <f t="shared" si="274"/>
        <v>65</v>
      </c>
      <c r="N98" s="166">
        <f t="shared" si="274"/>
        <v>66.1</v>
      </c>
      <c r="O98" s="166">
        <f t="shared" si="274"/>
        <v>67.1</v>
      </c>
      <c r="P98" s="167">
        <f t="shared" si="274"/>
        <v>68.2</v>
      </c>
      <c r="Q98" s="166">
        <f t="shared" si="274"/>
        <v>69.2</v>
      </c>
      <c r="R98" s="166">
        <f t="shared" si="274"/>
        <v>70.2</v>
      </c>
      <c r="S98" s="167">
        <f t="shared" si="274"/>
        <v>71.2</v>
      </c>
      <c r="T98" s="166">
        <f t="shared" si="274"/>
        <v>72.1</v>
      </c>
      <c r="U98" s="166">
        <f t="shared" si="274"/>
        <v>73.1</v>
      </c>
      <c r="V98" s="2"/>
      <c r="W98" s="2"/>
      <c r="X98" s="2"/>
      <c r="Y98" s="2"/>
      <c r="Z98" s="2"/>
      <c r="AA98" s="2"/>
      <c r="AB98" s="2"/>
      <c r="AC98" s="2"/>
      <c r="AD98" s="2"/>
      <c r="AE98" s="2"/>
      <c r="AF98" s="2"/>
      <c r="AG98" s="2"/>
      <c r="AH98" s="2"/>
      <c r="AI98" s="2"/>
      <c r="AJ98" s="2"/>
      <c r="AK98" s="2"/>
      <c r="AL98" s="2"/>
      <c r="AM98" s="2"/>
      <c r="AN98" s="2"/>
      <c r="AO98" s="2"/>
      <c r="AP98" s="2"/>
    </row>
    <row r="99" ht="12.75" customHeight="1">
      <c r="A99" s="2"/>
      <c r="B99" s="171">
        <v>49.0</v>
      </c>
      <c r="C99" s="166">
        <f t="shared" ref="C99:J99" si="275">ROUND(AVERAGE($B99/(1.0278-0.0278*C$2),$B99*C$2^0.1),1)</f>
        <v>51.5</v>
      </c>
      <c r="D99" s="166">
        <f t="shared" si="275"/>
        <v>53.3</v>
      </c>
      <c r="E99" s="166">
        <f t="shared" si="275"/>
        <v>54.9</v>
      </c>
      <c r="F99" s="167">
        <f t="shared" si="275"/>
        <v>56.3</v>
      </c>
      <c r="G99" s="166">
        <f t="shared" si="275"/>
        <v>57.8</v>
      </c>
      <c r="H99" s="166">
        <f t="shared" si="275"/>
        <v>59.2</v>
      </c>
      <c r="I99" s="167">
        <f t="shared" si="275"/>
        <v>60.6</v>
      </c>
      <c r="J99" s="166">
        <f t="shared" si="275"/>
        <v>62</v>
      </c>
      <c r="K99" s="167">
        <f t="shared" ref="K99:U99" si="276">ROUND(AVERAGE($B99*(1+0.0333*K$2),$B99*K$2^0.1),1)</f>
        <v>63.5</v>
      </c>
      <c r="L99" s="166">
        <f t="shared" si="276"/>
        <v>64.6</v>
      </c>
      <c r="M99" s="167">
        <f t="shared" si="276"/>
        <v>65.7</v>
      </c>
      <c r="N99" s="166">
        <f t="shared" si="276"/>
        <v>66.8</v>
      </c>
      <c r="O99" s="166">
        <f t="shared" si="276"/>
        <v>67.8</v>
      </c>
      <c r="P99" s="167">
        <f t="shared" si="276"/>
        <v>68.9</v>
      </c>
      <c r="Q99" s="166">
        <f t="shared" si="276"/>
        <v>69.9</v>
      </c>
      <c r="R99" s="166">
        <f t="shared" si="276"/>
        <v>70.9</v>
      </c>
      <c r="S99" s="167">
        <f t="shared" si="276"/>
        <v>71.9</v>
      </c>
      <c r="T99" s="166">
        <f t="shared" si="276"/>
        <v>72.9</v>
      </c>
      <c r="U99" s="166">
        <f t="shared" si="276"/>
        <v>73.9</v>
      </c>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171">
        <v>49.5</v>
      </c>
      <c r="C100" s="166">
        <f t="shared" ref="C100:J100" si="277">ROUND(AVERAGE($B100/(1.0278-0.0278*C$2),$B100*C$2^0.1),1)</f>
        <v>52</v>
      </c>
      <c r="D100" s="166">
        <f t="shared" si="277"/>
        <v>53.8</v>
      </c>
      <c r="E100" s="166">
        <f t="shared" si="277"/>
        <v>55.4</v>
      </c>
      <c r="F100" s="167">
        <f t="shared" si="277"/>
        <v>56.9</v>
      </c>
      <c r="G100" s="166">
        <f t="shared" si="277"/>
        <v>58.4</v>
      </c>
      <c r="H100" s="166">
        <f t="shared" si="277"/>
        <v>59.8</v>
      </c>
      <c r="I100" s="167">
        <f t="shared" si="277"/>
        <v>61.2</v>
      </c>
      <c r="J100" s="166">
        <f t="shared" si="277"/>
        <v>62.7</v>
      </c>
      <c r="K100" s="167">
        <f t="shared" ref="K100:U100" si="278">ROUND(AVERAGE($B100*(1+0.0333*K$2),$B100*K$2^0.1),1)</f>
        <v>64.2</v>
      </c>
      <c r="L100" s="166">
        <f t="shared" si="278"/>
        <v>65.3</v>
      </c>
      <c r="M100" s="167">
        <f t="shared" si="278"/>
        <v>66.4</v>
      </c>
      <c r="N100" s="166">
        <f t="shared" si="278"/>
        <v>67.5</v>
      </c>
      <c r="O100" s="166">
        <f t="shared" si="278"/>
        <v>68.5</v>
      </c>
      <c r="P100" s="167">
        <f t="shared" si="278"/>
        <v>69.6</v>
      </c>
      <c r="Q100" s="166">
        <f t="shared" si="278"/>
        <v>70.6</v>
      </c>
      <c r="R100" s="166">
        <f t="shared" si="278"/>
        <v>71.6</v>
      </c>
      <c r="S100" s="167">
        <f t="shared" si="278"/>
        <v>72.6</v>
      </c>
      <c r="T100" s="166">
        <f t="shared" si="278"/>
        <v>73.6</v>
      </c>
      <c r="U100" s="166">
        <f t="shared" si="278"/>
        <v>74.6</v>
      </c>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171">
        <v>50.0</v>
      </c>
      <c r="C101" s="166">
        <f t="shared" ref="C101:J101" si="279">ROUND(AVERAGE($B101/(1.0278-0.0278*C$2),$B101*C$2^0.1),1)</f>
        <v>52.5</v>
      </c>
      <c r="D101" s="166">
        <f t="shared" si="279"/>
        <v>54.4</v>
      </c>
      <c r="E101" s="166">
        <f t="shared" si="279"/>
        <v>56</v>
      </c>
      <c r="F101" s="167">
        <f t="shared" si="279"/>
        <v>57.5</v>
      </c>
      <c r="G101" s="166">
        <f t="shared" si="279"/>
        <v>58.9</v>
      </c>
      <c r="H101" s="166">
        <f t="shared" si="279"/>
        <v>60.4</v>
      </c>
      <c r="I101" s="167">
        <f t="shared" si="279"/>
        <v>61.8</v>
      </c>
      <c r="J101" s="166">
        <f t="shared" si="279"/>
        <v>63.3</v>
      </c>
      <c r="K101" s="167">
        <f t="shared" ref="K101:U101" si="280">ROUND(AVERAGE($B101*(1+0.0333*K$2),$B101*K$2^0.1),1)</f>
        <v>64.8</v>
      </c>
      <c r="L101" s="166">
        <f t="shared" si="280"/>
        <v>65.9</v>
      </c>
      <c r="M101" s="167">
        <f t="shared" si="280"/>
        <v>67</v>
      </c>
      <c r="N101" s="166">
        <f t="shared" si="280"/>
        <v>68.1</v>
      </c>
      <c r="O101" s="166">
        <f t="shared" si="280"/>
        <v>69.2</v>
      </c>
      <c r="P101" s="167">
        <f t="shared" si="280"/>
        <v>70.3</v>
      </c>
      <c r="Q101" s="166">
        <f t="shared" si="280"/>
        <v>71.3</v>
      </c>
      <c r="R101" s="166">
        <f t="shared" si="280"/>
        <v>72.3</v>
      </c>
      <c r="S101" s="167">
        <f t="shared" si="280"/>
        <v>73.4</v>
      </c>
      <c r="T101" s="166">
        <f t="shared" si="280"/>
        <v>74.4</v>
      </c>
      <c r="U101" s="166">
        <f t="shared" si="280"/>
        <v>75.4</v>
      </c>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171">
        <v>50.5</v>
      </c>
      <c r="C102" s="166">
        <f t="shared" ref="C102:J102" si="281">ROUND(AVERAGE($B102/(1.0278-0.0278*C$2),$B102*C$2^0.1),1)</f>
        <v>53</v>
      </c>
      <c r="D102" s="166">
        <f t="shared" si="281"/>
        <v>54.9</v>
      </c>
      <c r="E102" s="166">
        <f t="shared" si="281"/>
        <v>56.6</v>
      </c>
      <c r="F102" s="167">
        <f t="shared" si="281"/>
        <v>58.1</v>
      </c>
      <c r="G102" s="166">
        <f t="shared" si="281"/>
        <v>59.5</v>
      </c>
      <c r="H102" s="166">
        <f t="shared" si="281"/>
        <v>61</v>
      </c>
      <c r="I102" s="167">
        <f t="shared" si="281"/>
        <v>62.4</v>
      </c>
      <c r="J102" s="166">
        <f t="shared" si="281"/>
        <v>63.9</v>
      </c>
      <c r="K102" s="167">
        <f t="shared" ref="K102:U102" si="282">ROUND(AVERAGE($B102*(1+0.0333*K$2),$B102*K$2^0.1),1)</f>
        <v>65.4</v>
      </c>
      <c r="L102" s="166">
        <f t="shared" si="282"/>
        <v>66.6</v>
      </c>
      <c r="M102" s="167">
        <f t="shared" si="282"/>
        <v>67.7</v>
      </c>
      <c r="N102" s="166">
        <f t="shared" si="282"/>
        <v>68.8</v>
      </c>
      <c r="O102" s="166">
        <f t="shared" si="282"/>
        <v>69.9</v>
      </c>
      <c r="P102" s="167">
        <f t="shared" si="282"/>
        <v>71</v>
      </c>
      <c r="Q102" s="166">
        <f t="shared" si="282"/>
        <v>72</v>
      </c>
      <c r="R102" s="166">
        <f t="shared" si="282"/>
        <v>73.1</v>
      </c>
      <c r="S102" s="167">
        <f t="shared" si="282"/>
        <v>74.1</v>
      </c>
      <c r="T102" s="166">
        <f t="shared" si="282"/>
        <v>75.1</v>
      </c>
      <c r="U102" s="166">
        <f t="shared" si="282"/>
        <v>76.1</v>
      </c>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171">
        <v>51.0</v>
      </c>
      <c r="C103" s="166">
        <f t="shared" ref="C103:J103" si="283">ROUND(AVERAGE($B103/(1.0278-0.0278*C$2),$B103*C$2^0.1),1)</f>
        <v>53.6</v>
      </c>
      <c r="D103" s="166">
        <f t="shared" si="283"/>
        <v>55.5</v>
      </c>
      <c r="E103" s="166">
        <f t="shared" si="283"/>
        <v>57.1</v>
      </c>
      <c r="F103" s="167">
        <f t="shared" si="283"/>
        <v>58.6</v>
      </c>
      <c r="G103" s="166">
        <f t="shared" si="283"/>
        <v>60.1</v>
      </c>
      <c r="H103" s="166">
        <f t="shared" si="283"/>
        <v>61.6</v>
      </c>
      <c r="I103" s="167">
        <f t="shared" si="283"/>
        <v>63.1</v>
      </c>
      <c r="J103" s="166">
        <f t="shared" si="283"/>
        <v>64.6</v>
      </c>
      <c r="K103" s="167">
        <f t="shared" ref="K103:U103" si="284">ROUND(AVERAGE($B103*(1+0.0333*K$2),$B103*K$2^0.1),1)</f>
        <v>66.1</v>
      </c>
      <c r="L103" s="166">
        <f t="shared" si="284"/>
        <v>67.3</v>
      </c>
      <c r="M103" s="167">
        <f t="shared" si="284"/>
        <v>68.4</v>
      </c>
      <c r="N103" s="166">
        <f t="shared" si="284"/>
        <v>69.5</v>
      </c>
      <c r="O103" s="166">
        <f t="shared" si="284"/>
        <v>70.6</v>
      </c>
      <c r="P103" s="167">
        <f t="shared" si="284"/>
        <v>71.7</v>
      </c>
      <c r="Q103" s="166">
        <f t="shared" si="284"/>
        <v>72.7</v>
      </c>
      <c r="R103" s="166">
        <f t="shared" si="284"/>
        <v>73.8</v>
      </c>
      <c r="S103" s="167">
        <f t="shared" si="284"/>
        <v>74.8</v>
      </c>
      <c r="T103" s="166">
        <f t="shared" si="284"/>
        <v>75.9</v>
      </c>
      <c r="U103" s="166">
        <f t="shared" si="284"/>
        <v>76.9</v>
      </c>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171">
        <v>51.5</v>
      </c>
      <c r="C104" s="166">
        <f t="shared" ref="C104:J104" si="285">ROUND(AVERAGE($B104/(1.0278-0.0278*C$2),$B104*C$2^0.1),1)</f>
        <v>54.1</v>
      </c>
      <c r="D104" s="166">
        <f t="shared" si="285"/>
        <v>56</v>
      </c>
      <c r="E104" s="166">
        <f t="shared" si="285"/>
        <v>57.7</v>
      </c>
      <c r="F104" s="167">
        <f t="shared" si="285"/>
        <v>59.2</v>
      </c>
      <c r="G104" s="166">
        <f t="shared" si="285"/>
        <v>60.7</v>
      </c>
      <c r="H104" s="166">
        <f t="shared" si="285"/>
        <v>62.2</v>
      </c>
      <c r="I104" s="167">
        <f t="shared" si="285"/>
        <v>63.7</v>
      </c>
      <c r="J104" s="166">
        <f t="shared" si="285"/>
        <v>65.2</v>
      </c>
      <c r="K104" s="167">
        <f t="shared" ref="K104:U104" si="286">ROUND(AVERAGE($B104*(1+0.0333*K$2),$B104*K$2^0.1),1)</f>
        <v>66.7</v>
      </c>
      <c r="L104" s="166">
        <f t="shared" si="286"/>
        <v>67.9</v>
      </c>
      <c r="M104" s="167">
        <f t="shared" si="286"/>
        <v>69.1</v>
      </c>
      <c r="N104" s="166">
        <f t="shared" si="286"/>
        <v>70.2</v>
      </c>
      <c r="O104" s="166">
        <f t="shared" si="286"/>
        <v>71.3</v>
      </c>
      <c r="P104" s="167">
        <f t="shared" si="286"/>
        <v>72.4</v>
      </c>
      <c r="Q104" s="166">
        <f t="shared" si="286"/>
        <v>73.4</v>
      </c>
      <c r="R104" s="166">
        <f t="shared" si="286"/>
        <v>74.5</v>
      </c>
      <c r="S104" s="167">
        <f t="shared" si="286"/>
        <v>75.6</v>
      </c>
      <c r="T104" s="166">
        <f t="shared" si="286"/>
        <v>76.6</v>
      </c>
      <c r="U104" s="166">
        <f t="shared" si="286"/>
        <v>77.6</v>
      </c>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171">
        <v>52.0</v>
      </c>
      <c r="C105" s="166">
        <f t="shared" ref="C105:J105" si="287">ROUND(AVERAGE($B105/(1.0278-0.0278*C$2),$B105*C$2^0.1),1)</f>
        <v>54.6</v>
      </c>
      <c r="D105" s="166">
        <f t="shared" si="287"/>
        <v>56.5</v>
      </c>
      <c r="E105" s="166">
        <f t="shared" si="287"/>
        <v>58.2</v>
      </c>
      <c r="F105" s="167">
        <f t="shared" si="287"/>
        <v>59.8</v>
      </c>
      <c r="G105" s="166">
        <f t="shared" si="287"/>
        <v>61.3</v>
      </c>
      <c r="H105" s="166">
        <f t="shared" si="287"/>
        <v>62.8</v>
      </c>
      <c r="I105" s="167">
        <f t="shared" si="287"/>
        <v>64.3</v>
      </c>
      <c r="J105" s="166">
        <f t="shared" si="287"/>
        <v>65.8</v>
      </c>
      <c r="K105" s="167">
        <f t="shared" ref="K105:U105" si="288">ROUND(AVERAGE($B105*(1+0.0333*K$2),$B105*K$2^0.1),1)</f>
        <v>67.4</v>
      </c>
      <c r="L105" s="166">
        <f t="shared" si="288"/>
        <v>68.6</v>
      </c>
      <c r="M105" s="167">
        <f t="shared" si="288"/>
        <v>69.7</v>
      </c>
      <c r="N105" s="166">
        <f t="shared" si="288"/>
        <v>70.9</v>
      </c>
      <c r="O105" s="166">
        <f t="shared" si="288"/>
        <v>72</v>
      </c>
      <c r="P105" s="167">
        <f t="shared" si="288"/>
        <v>73.1</v>
      </c>
      <c r="Q105" s="166">
        <f t="shared" si="288"/>
        <v>74.2</v>
      </c>
      <c r="R105" s="166">
        <f t="shared" si="288"/>
        <v>75.2</v>
      </c>
      <c r="S105" s="167">
        <f t="shared" si="288"/>
        <v>76.3</v>
      </c>
      <c r="T105" s="166">
        <f t="shared" si="288"/>
        <v>77.4</v>
      </c>
      <c r="U105" s="166">
        <f t="shared" si="288"/>
        <v>78.4</v>
      </c>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171">
        <v>52.5</v>
      </c>
      <c r="C106" s="166">
        <f t="shared" ref="C106:J106" si="289">ROUND(AVERAGE($B106/(1.0278-0.0278*C$2),$B106*C$2^0.1),1)</f>
        <v>55.1</v>
      </c>
      <c r="D106" s="166">
        <f t="shared" si="289"/>
        <v>57.1</v>
      </c>
      <c r="E106" s="166">
        <f t="shared" si="289"/>
        <v>58.8</v>
      </c>
      <c r="F106" s="167">
        <f t="shared" si="289"/>
        <v>60.4</v>
      </c>
      <c r="G106" s="166">
        <f t="shared" si="289"/>
        <v>61.9</v>
      </c>
      <c r="H106" s="166">
        <f t="shared" si="289"/>
        <v>63.4</v>
      </c>
      <c r="I106" s="167">
        <f t="shared" si="289"/>
        <v>64.9</v>
      </c>
      <c r="J106" s="166">
        <f t="shared" si="289"/>
        <v>66.5</v>
      </c>
      <c r="K106" s="167">
        <f t="shared" ref="K106:U106" si="290">ROUND(AVERAGE($B106*(1+0.0333*K$2),$B106*K$2^0.1),1)</f>
        <v>68</v>
      </c>
      <c r="L106" s="166">
        <f t="shared" si="290"/>
        <v>69.2</v>
      </c>
      <c r="M106" s="167">
        <f t="shared" si="290"/>
        <v>70.4</v>
      </c>
      <c r="N106" s="166">
        <f t="shared" si="290"/>
        <v>71.5</v>
      </c>
      <c r="O106" s="166">
        <f t="shared" si="290"/>
        <v>72.7</v>
      </c>
      <c r="P106" s="167">
        <f t="shared" si="290"/>
        <v>73.8</v>
      </c>
      <c r="Q106" s="166">
        <f t="shared" si="290"/>
        <v>74.9</v>
      </c>
      <c r="R106" s="166">
        <f t="shared" si="290"/>
        <v>76</v>
      </c>
      <c r="S106" s="167">
        <f t="shared" si="290"/>
        <v>77</v>
      </c>
      <c r="T106" s="166">
        <f t="shared" si="290"/>
        <v>78.1</v>
      </c>
      <c r="U106" s="166">
        <f t="shared" si="290"/>
        <v>79.2</v>
      </c>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171">
        <v>53.0</v>
      </c>
      <c r="C107" s="166">
        <f t="shared" ref="C107:J107" si="291">ROUND(AVERAGE($B107/(1.0278-0.0278*C$2),$B107*C$2^0.1),1)</f>
        <v>55.7</v>
      </c>
      <c r="D107" s="166">
        <f t="shared" si="291"/>
        <v>57.6</v>
      </c>
      <c r="E107" s="166">
        <f t="shared" si="291"/>
        <v>59.4</v>
      </c>
      <c r="F107" s="167">
        <f t="shared" si="291"/>
        <v>60.9</v>
      </c>
      <c r="G107" s="166">
        <f t="shared" si="291"/>
        <v>62.5</v>
      </c>
      <c r="H107" s="166">
        <f t="shared" si="291"/>
        <v>64</v>
      </c>
      <c r="I107" s="167">
        <f t="shared" si="291"/>
        <v>65.5</v>
      </c>
      <c r="J107" s="166">
        <f t="shared" si="291"/>
        <v>67.1</v>
      </c>
      <c r="K107" s="167">
        <f t="shared" ref="K107:U107" si="292">ROUND(AVERAGE($B107*(1+0.0333*K$2),$B107*K$2^0.1),1)</f>
        <v>68.7</v>
      </c>
      <c r="L107" s="166">
        <f t="shared" si="292"/>
        <v>69.9</v>
      </c>
      <c r="M107" s="167">
        <f t="shared" si="292"/>
        <v>71.1</v>
      </c>
      <c r="N107" s="166">
        <f t="shared" si="292"/>
        <v>72.2</v>
      </c>
      <c r="O107" s="166">
        <f t="shared" si="292"/>
        <v>73.4</v>
      </c>
      <c r="P107" s="167">
        <f t="shared" si="292"/>
        <v>74.5</v>
      </c>
      <c r="Q107" s="166">
        <f t="shared" si="292"/>
        <v>75.6</v>
      </c>
      <c r="R107" s="166">
        <f t="shared" si="292"/>
        <v>76.7</v>
      </c>
      <c r="S107" s="167">
        <f t="shared" si="292"/>
        <v>77.8</v>
      </c>
      <c r="T107" s="166">
        <f t="shared" si="292"/>
        <v>78.8</v>
      </c>
      <c r="U107" s="166">
        <f t="shared" si="292"/>
        <v>79.9</v>
      </c>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171">
        <v>53.5</v>
      </c>
      <c r="C108" s="166">
        <f t="shared" ref="C108:J108" si="293">ROUND(AVERAGE($B108/(1.0278-0.0278*C$2),$B108*C$2^0.1),1)</f>
        <v>56.2</v>
      </c>
      <c r="D108" s="166">
        <f t="shared" si="293"/>
        <v>58.2</v>
      </c>
      <c r="E108" s="166">
        <f t="shared" si="293"/>
        <v>59.9</v>
      </c>
      <c r="F108" s="167">
        <f t="shared" si="293"/>
        <v>61.5</v>
      </c>
      <c r="G108" s="166">
        <f t="shared" si="293"/>
        <v>63.1</v>
      </c>
      <c r="H108" s="166">
        <f t="shared" si="293"/>
        <v>64.6</v>
      </c>
      <c r="I108" s="167">
        <f t="shared" si="293"/>
        <v>66.1</v>
      </c>
      <c r="J108" s="166">
        <f t="shared" si="293"/>
        <v>67.7</v>
      </c>
      <c r="K108" s="167">
        <f t="shared" ref="K108:U108" si="294">ROUND(AVERAGE($B108*(1+0.0333*K$2),$B108*K$2^0.1),1)</f>
        <v>69.3</v>
      </c>
      <c r="L108" s="166">
        <f t="shared" si="294"/>
        <v>70.5</v>
      </c>
      <c r="M108" s="167">
        <f t="shared" si="294"/>
        <v>71.7</v>
      </c>
      <c r="N108" s="166">
        <f t="shared" si="294"/>
        <v>72.9</v>
      </c>
      <c r="O108" s="166">
        <f t="shared" si="294"/>
        <v>74</v>
      </c>
      <c r="P108" s="167">
        <f t="shared" si="294"/>
        <v>75.2</v>
      </c>
      <c r="Q108" s="166">
        <f t="shared" si="294"/>
        <v>76.3</v>
      </c>
      <c r="R108" s="166">
        <f t="shared" si="294"/>
        <v>77.4</v>
      </c>
      <c r="S108" s="167">
        <f t="shared" si="294"/>
        <v>78.5</v>
      </c>
      <c r="T108" s="166">
        <f t="shared" si="294"/>
        <v>79.6</v>
      </c>
      <c r="U108" s="166">
        <f t="shared" si="294"/>
        <v>80.7</v>
      </c>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171">
        <v>54.0</v>
      </c>
      <c r="C109" s="166">
        <f t="shared" ref="C109:J109" si="295">ROUND(AVERAGE($B109/(1.0278-0.0278*C$2),$B109*C$2^0.1),1)</f>
        <v>56.7</v>
      </c>
      <c r="D109" s="166">
        <f t="shared" si="295"/>
        <v>58.7</v>
      </c>
      <c r="E109" s="166">
        <f t="shared" si="295"/>
        <v>60.5</v>
      </c>
      <c r="F109" s="167">
        <f t="shared" si="295"/>
        <v>62.1</v>
      </c>
      <c r="G109" s="166">
        <f t="shared" si="295"/>
        <v>63.7</v>
      </c>
      <c r="H109" s="166">
        <f t="shared" si="295"/>
        <v>65.2</v>
      </c>
      <c r="I109" s="167">
        <f t="shared" si="295"/>
        <v>66.8</v>
      </c>
      <c r="J109" s="166">
        <f t="shared" si="295"/>
        <v>68.4</v>
      </c>
      <c r="K109" s="167">
        <f t="shared" ref="K109:U109" si="296">ROUND(AVERAGE($B109*(1+0.0333*K$2),$B109*K$2^0.1),1)</f>
        <v>70</v>
      </c>
      <c r="L109" s="166">
        <f t="shared" si="296"/>
        <v>71.2</v>
      </c>
      <c r="M109" s="167">
        <f t="shared" si="296"/>
        <v>72.4</v>
      </c>
      <c r="N109" s="166">
        <f t="shared" si="296"/>
        <v>73.6</v>
      </c>
      <c r="O109" s="166">
        <f t="shared" si="296"/>
        <v>74.7</v>
      </c>
      <c r="P109" s="167">
        <f t="shared" si="296"/>
        <v>75.9</v>
      </c>
      <c r="Q109" s="166">
        <f t="shared" si="296"/>
        <v>77</v>
      </c>
      <c r="R109" s="166">
        <f t="shared" si="296"/>
        <v>78.1</v>
      </c>
      <c r="S109" s="167">
        <f t="shared" si="296"/>
        <v>79.2</v>
      </c>
      <c r="T109" s="166">
        <f t="shared" si="296"/>
        <v>80.3</v>
      </c>
      <c r="U109" s="166">
        <f t="shared" si="296"/>
        <v>81.4</v>
      </c>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171">
        <v>54.5</v>
      </c>
      <c r="C110" s="166">
        <f t="shared" ref="C110:J110" si="297">ROUND(AVERAGE($B110/(1.0278-0.0278*C$2),$B110*C$2^0.1),1)</f>
        <v>57.2</v>
      </c>
      <c r="D110" s="166">
        <f t="shared" si="297"/>
        <v>59.3</v>
      </c>
      <c r="E110" s="166">
        <f t="shared" si="297"/>
        <v>61</v>
      </c>
      <c r="F110" s="167">
        <f t="shared" si="297"/>
        <v>62.7</v>
      </c>
      <c r="G110" s="166">
        <f t="shared" si="297"/>
        <v>64.2</v>
      </c>
      <c r="H110" s="166">
        <f t="shared" si="297"/>
        <v>65.8</v>
      </c>
      <c r="I110" s="167">
        <f t="shared" si="297"/>
        <v>67.4</v>
      </c>
      <c r="J110" s="166">
        <f t="shared" si="297"/>
        <v>69</v>
      </c>
      <c r="K110" s="167">
        <f t="shared" ref="K110:U110" si="298">ROUND(AVERAGE($B110*(1+0.0333*K$2),$B110*K$2^0.1),1)</f>
        <v>70.6</v>
      </c>
      <c r="L110" s="166">
        <f t="shared" si="298"/>
        <v>71.9</v>
      </c>
      <c r="M110" s="167">
        <f t="shared" si="298"/>
        <v>73.1</v>
      </c>
      <c r="N110" s="166">
        <f t="shared" si="298"/>
        <v>74.3</v>
      </c>
      <c r="O110" s="166">
        <f t="shared" si="298"/>
        <v>75.4</v>
      </c>
      <c r="P110" s="167">
        <f t="shared" si="298"/>
        <v>76.6</v>
      </c>
      <c r="Q110" s="166">
        <f t="shared" si="298"/>
        <v>77.7</v>
      </c>
      <c r="R110" s="166">
        <f t="shared" si="298"/>
        <v>78.9</v>
      </c>
      <c r="S110" s="167">
        <f t="shared" si="298"/>
        <v>80</v>
      </c>
      <c r="T110" s="166">
        <f t="shared" si="298"/>
        <v>81.1</v>
      </c>
      <c r="U110" s="166">
        <f t="shared" si="298"/>
        <v>82.2</v>
      </c>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171">
        <v>55.0</v>
      </c>
      <c r="C111" s="166">
        <f t="shared" ref="C111:J111" si="299">ROUND(AVERAGE($B111/(1.0278-0.0278*C$2),$B111*C$2^0.1),1)</f>
        <v>57.8</v>
      </c>
      <c r="D111" s="166">
        <f t="shared" si="299"/>
        <v>59.8</v>
      </c>
      <c r="E111" s="166">
        <f t="shared" si="299"/>
        <v>61.6</v>
      </c>
      <c r="F111" s="167">
        <f t="shared" si="299"/>
        <v>63.2</v>
      </c>
      <c r="G111" s="166">
        <f t="shared" si="299"/>
        <v>64.8</v>
      </c>
      <c r="H111" s="166">
        <f t="shared" si="299"/>
        <v>66.4</v>
      </c>
      <c r="I111" s="167">
        <f t="shared" si="299"/>
        <v>68</v>
      </c>
      <c r="J111" s="166">
        <f t="shared" si="299"/>
        <v>69.6</v>
      </c>
      <c r="K111" s="167">
        <f t="shared" ref="K111:U111" si="300">ROUND(AVERAGE($B111*(1+0.0333*K$2),$B111*K$2^0.1),1)</f>
        <v>71.3</v>
      </c>
      <c r="L111" s="166">
        <f t="shared" si="300"/>
        <v>72.5</v>
      </c>
      <c r="M111" s="167">
        <f t="shared" si="300"/>
        <v>73.7</v>
      </c>
      <c r="N111" s="166">
        <f t="shared" si="300"/>
        <v>74.9</v>
      </c>
      <c r="O111" s="166">
        <f t="shared" si="300"/>
        <v>76.1</v>
      </c>
      <c r="P111" s="167">
        <f t="shared" si="300"/>
        <v>77.3</v>
      </c>
      <c r="Q111" s="166">
        <f t="shared" si="300"/>
        <v>78.4</v>
      </c>
      <c r="R111" s="166">
        <f t="shared" si="300"/>
        <v>79.6</v>
      </c>
      <c r="S111" s="167">
        <f t="shared" si="300"/>
        <v>80.7</v>
      </c>
      <c r="T111" s="166">
        <f t="shared" si="300"/>
        <v>81.8</v>
      </c>
      <c r="U111" s="166">
        <f t="shared" si="300"/>
        <v>82.9</v>
      </c>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171">
        <v>55.5</v>
      </c>
      <c r="C112" s="166">
        <f t="shared" ref="C112:J112" si="301">ROUND(AVERAGE($B112/(1.0278-0.0278*C$2),$B112*C$2^0.1),1)</f>
        <v>58.3</v>
      </c>
      <c r="D112" s="166">
        <f t="shared" si="301"/>
        <v>60.4</v>
      </c>
      <c r="E112" s="166">
        <f t="shared" si="301"/>
        <v>62.2</v>
      </c>
      <c r="F112" s="167">
        <f t="shared" si="301"/>
        <v>63.8</v>
      </c>
      <c r="G112" s="166">
        <f t="shared" si="301"/>
        <v>65.4</v>
      </c>
      <c r="H112" s="166">
        <f t="shared" si="301"/>
        <v>67</v>
      </c>
      <c r="I112" s="167">
        <f t="shared" si="301"/>
        <v>68.6</v>
      </c>
      <c r="J112" s="166">
        <f t="shared" si="301"/>
        <v>70.3</v>
      </c>
      <c r="K112" s="167">
        <f t="shared" ref="K112:U112" si="302">ROUND(AVERAGE($B112*(1+0.0333*K$2),$B112*K$2^0.1),1)</f>
        <v>71.9</v>
      </c>
      <c r="L112" s="166">
        <f t="shared" si="302"/>
        <v>73.2</v>
      </c>
      <c r="M112" s="167">
        <f t="shared" si="302"/>
        <v>74.4</v>
      </c>
      <c r="N112" s="166">
        <f t="shared" si="302"/>
        <v>75.6</v>
      </c>
      <c r="O112" s="166">
        <f t="shared" si="302"/>
        <v>76.8</v>
      </c>
      <c r="P112" s="167">
        <f t="shared" si="302"/>
        <v>78</v>
      </c>
      <c r="Q112" s="166">
        <f t="shared" si="302"/>
        <v>79.2</v>
      </c>
      <c r="R112" s="166">
        <f t="shared" si="302"/>
        <v>80.3</v>
      </c>
      <c r="S112" s="167">
        <f t="shared" si="302"/>
        <v>81.4</v>
      </c>
      <c r="T112" s="166">
        <f t="shared" si="302"/>
        <v>82.6</v>
      </c>
      <c r="U112" s="166">
        <f t="shared" si="302"/>
        <v>83.7</v>
      </c>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171">
        <v>56.0</v>
      </c>
      <c r="C113" s="166">
        <f t="shared" ref="C113:J113" si="303">ROUND(AVERAGE($B113/(1.0278-0.0278*C$2),$B113*C$2^0.1),1)</f>
        <v>58.8</v>
      </c>
      <c r="D113" s="166">
        <f t="shared" si="303"/>
        <v>60.9</v>
      </c>
      <c r="E113" s="166">
        <f t="shared" si="303"/>
        <v>62.7</v>
      </c>
      <c r="F113" s="167">
        <f t="shared" si="303"/>
        <v>64.4</v>
      </c>
      <c r="G113" s="166">
        <f t="shared" si="303"/>
        <v>66</v>
      </c>
      <c r="H113" s="166">
        <f t="shared" si="303"/>
        <v>67.6</v>
      </c>
      <c r="I113" s="167">
        <f t="shared" si="303"/>
        <v>69.2</v>
      </c>
      <c r="J113" s="166">
        <f t="shared" si="303"/>
        <v>70.9</v>
      </c>
      <c r="K113" s="167">
        <f t="shared" ref="K113:U113" si="304">ROUND(AVERAGE($B113*(1+0.0333*K$2),$B113*K$2^0.1),1)</f>
        <v>72.6</v>
      </c>
      <c r="L113" s="166">
        <f t="shared" si="304"/>
        <v>73.8</v>
      </c>
      <c r="M113" s="167">
        <f t="shared" si="304"/>
        <v>75.1</v>
      </c>
      <c r="N113" s="166">
        <f t="shared" si="304"/>
        <v>76.3</v>
      </c>
      <c r="O113" s="166">
        <f t="shared" si="304"/>
        <v>77.5</v>
      </c>
      <c r="P113" s="167">
        <f t="shared" si="304"/>
        <v>78.7</v>
      </c>
      <c r="Q113" s="166">
        <f t="shared" si="304"/>
        <v>79.9</v>
      </c>
      <c r="R113" s="166">
        <f t="shared" si="304"/>
        <v>81</v>
      </c>
      <c r="S113" s="167">
        <f t="shared" si="304"/>
        <v>82.2</v>
      </c>
      <c r="T113" s="166">
        <f t="shared" si="304"/>
        <v>83.3</v>
      </c>
      <c r="U113" s="166">
        <f t="shared" si="304"/>
        <v>84.4</v>
      </c>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171">
        <v>56.5</v>
      </c>
      <c r="C114" s="166">
        <f t="shared" ref="C114:J114" si="305">ROUND(AVERAGE($B114/(1.0278-0.0278*C$2),$B114*C$2^0.1),1)</f>
        <v>59.3</v>
      </c>
      <c r="D114" s="166">
        <f t="shared" si="305"/>
        <v>61.4</v>
      </c>
      <c r="E114" s="166">
        <f t="shared" si="305"/>
        <v>63.3</v>
      </c>
      <c r="F114" s="167">
        <f t="shared" si="305"/>
        <v>65</v>
      </c>
      <c r="G114" s="166">
        <f t="shared" si="305"/>
        <v>66.6</v>
      </c>
      <c r="H114" s="166">
        <f t="shared" si="305"/>
        <v>68.2</v>
      </c>
      <c r="I114" s="167">
        <f t="shared" si="305"/>
        <v>69.9</v>
      </c>
      <c r="J114" s="166">
        <f t="shared" si="305"/>
        <v>71.5</v>
      </c>
      <c r="K114" s="167">
        <f t="shared" ref="K114:U114" si="306">ROUND(AVERAGE($B114*(1+0.0333*K$2),$B114*K$2^0.1),1)</f>
        <v>73.2</v>
      </c>
      <c r="L114" s="166">
        <f t="shared" si="306"/>
        <v>74.5</v>
      </c>
      <c r="M114" s="167">
        <f t="shared" si="306"/>
        <v>75.8</v>
      </c>
      <c r="N114" s="166">
        <f t="shared" si="306"/>
        <v>77</v>
      </c>
      <c r="O114" s="166">
        <f t="shared" si="306"/>
        <v>78.2</v>
      </c>
      <c r="P114" s="167">
        <f t="shared" si="306"/>
        <v>79.4</v>
      </c>
      <c r="Q114" s="166">
        <f t="shared" si="306"/>
        <v>80.6</v>
      </c>
      <c r="R114" s="166">
        <f t="shared" si="306"/>
        <v>81.7</v>
      </c>
      <c r="S114" s="167">
        <f t="shared" si="306"/>
        <v>82.9</v>
      </c>
      <c r="T114" s="166">
        <f t="shared" si="306"/>
        <v>84</v>
      </c>
      <c r="U114" s="166">
        <f t="shared" si="306"/>
        <v>85.2</v>
      </c>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171">
        <v>57.0</v>
      </c>
      <c r="C115" s="166">
        <f t="shared" ref="C115:J115" si="307">ROUND(AVERAGE($B115/(1.0278-0.0278*C$2),$B115*C$2^0.1),1)</f>
        <v>59.9</v>
      </c>
      <c r="D115" s="166">
        <f t="shared" si="307"/>
        <v>62</v>
      </c>
      <c r="E115" s="166">
        <f t="shared" si="307"/>
        <v>63.8</v>
      </c>
      <c r="F115" s="167">
        <f t="shared" si="307"/>
        <v>65.5</v>
      </c>
      <c r="G115" s="166">
        <f t="shared" si="307"/>
        <v>67.2</v>
      </c>
      <c r="H115" s="166">
        <f t="shared" si="307"/>
        <v>68.8</v>
      </c>
      <c r="I115" s="167">
        <f t="shared" si="307"/>
        <v>70.5</v>
      </c>
      <c r="J115" s="166">
        <f t="shared" si="307"/>
        <v>72.2</v>
      </c>
      <c r="K115" s="167">
        <f t="shared" ref="K115:U115" si="308">ROUND(AVERAGE($B115*(1+0.0333*K$2),$B115*K$2^0.1),1)</f>
        <v>73.9</v>
      </c>
      <c r="L115" s="166">
        <f t="shared" si="308"/>
        <v>75.2</v>
      </c>
      <c r="M115" s="167">
        <f t="shared" si="308"/>
        <v>76.4</v>
      </c>
      <c r="N115" s="166">
        <f t="shared" si="308"/>
        <v>77.7</v>
      </c>
      <c r="O115" s="166">
        <f t="shared" si="308"/>
        <v>78.9</v>
      </c>
      <c r="P115" s="167">
        <f t="shared" si="308"/>
        <v>80.1</v>
      </c>
      <c r="Q115" s="166">
        <f t="shared" si="308"/>
        <v>81.3</v>
      </c>
      <c r="R115" s="166">
        <f t="shared" si="308"/>
        <v>82.5</v>
      </c>
      <c r="S115" s="167">
        <f t="shared" si="308"/>
        <v>83.6</v>
      </c>
      <c r="T115" s="166">
        <f t="shared" si="308"/>
        <v>84.8</v>
      </c>
      <c r="U115" s="166">
        <f t="shared" si="308"/>
        <v>85.9</v>
      </c>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171">
        <v>57.5</v>
      </c>
      <c r="C116" s="166">
        <f t="shared" ref="C116:J116" si="309">ROUND(AVERAGE($B116/(1.0278-0.0278*C$2),$B116*C$2^0.1),1)</f>
        <v>60.4</v>
      </c>
      <c r="D116" s="166">
        <f t="shared" si="309"/>
        <v>62.5</v>
      </c>
      <c r="E116" s="166">
        <f t="shared" si="309"/>
        <v>64.4</v>
      </c>
      <c r="F116" s="167">
        <f t="shared" si="309"/>
        <v>66.1</v>
      </c>
      <c r="G116" s="166">
        <f t="shared" si="309"/>
        <v>67.8</v>
      </c>
      <c r="H116" s="166">
        <f t="shared" si="309"/>
        <v>69.4</v>
      </c>
      <c r="I116" s="167">
        <f t="shared" si="309"/>
        <v>71.1</v>
      </c>
      <c r="J116" s="166">
        <f t="shared" si="309"/>
        <v>72.8</v>
      </c>
      <c r="K116" s="167">
        <f t="shared" ref="K116:U116" si="310">ROUND(AVERAGE($B116*(1+0.0333*K$2),$B116*K$2^0.1),1)</f>
        <v>74.5</v>
      </c>
      <c r="L116" s="166">
        <f t="shared" si="310"/>
        <v>75.8</v>
      </c>
      <c r="M116" s="167">
        <f t="shared" si="310"/>
        <v>77.1</v>
      </c>
      <c r="N116" s="166">
        <f t="shared" si="310"/>
        <v>78.4</v>
      </c>
      <c r="O116" s="166">
        <f t="shared" si="310"/>
        <v>79.6</v>
      </c>
      <c r="P116" s="167">
        <f t="shared" si="310"/>
        <v>80.8</v>
      </c>
      <c r="Q116" s="166">
        <f t="shared" si="310"/>
        <v>82</v>
      </c>
      <c r="R116" s="166">
        <f t="shared" si="310"/>
        <v>83.2</v>
      </c>
      <c r="S116" s="167">
        <f t="shared" si="310"/>
        <v>84.4</v>
      </c>
      <c r="T116" s="166">
        <f t="shared" si="310"/>
        <v>85.5</v>
      </c>
      <c r="U116" s="166">
        <f t="shared" si="310"/>
        <v>86.7</v>
      </c>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171">
        <v>58.0</v>
      </c>
      <c r="C117" s="166">
        <f t="shared" ref="C117:J117" si="311">ROUND(AVERAGE($B117/(1.0278-0.0278*C$2),$B117*C$2^0.1),1)</f>
        <v>60.9</v>
      </c>
      <c r="D117" s="166">
        <f t="shared" si="311"/>
        <v>63.1</v>
      </c>
      <c r="E117" s="166">
        <f t="shared" si="311"/>
        <v>65</v>
      </c>
      <c r="F117" s="167">
        <f t="shared" si="311"/>
        <v>66.7</v>
      </c>
      <c r="G117" s="166">
        <f t="shared" si="311"/>
        <v>68.4</v>
      </c>
      <c r="H117" s="166">
        <f t="shared" si="311"/>
        <v>70</v>
      </c>
      <c r="I117" s="167">
        <f t="shared" si="311"/>
        <v>71.7</v>
      </c>
      <c r="J117" s="166">
        <f t="shared" si="311"/>
        <v>73.4</v>
      </c>
      <c r="K117" s="167">
        <f t="shared" ref="K117:U117" si="312">ROUND(AVERAGE($B117*(1+0.0333*K$2),$B117*K$2^0.1),1)</f>
        <v>75.2</v>
      </c>
      <c r="L117" s="166">
        <f t="shared" si="312"/>
        <v>76.5</v>
      </c>
      <c r="M117" s="167">
        <f t="shared" si="312"/>
        <v>77.8</v>
      </c>
      <c r="N117" s="166">
        <f t="shared" si="312"/>
        <v>79</v>
      </c>
      <c r="O117" s="166">
        <f t="shared" si="312"/>
        <v>80.3</v>
      </c>
      <c r="P117" s="167">
        <f t="shared" si="312"/>
        <v>81.5</v>
      </c>
      <c r="Q117" s="166">
        <f t="shared" si="312"/>
        <v>82.7</v>
      </c>
      <c r="R117" s="166">
        <f t="shared" si="312"/>
        <v>83.9</v>
      </c>
      <c r="S117" s="167">
        <f t="shared" si="312"/>
        <v>85.1</v>
      </c>
      <c r="T117" s="166">
        <f t="shared" si="312"/>
        <v>86.3</v>
      </c>
      <c r="U117" s="166">
        <f t="shared" si="312"/>
        <v>87.4</v>
      </c>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171">
        <v>58.5</v>
      </c>
      <c r="C118" s="166">
        <f t="shared" ref="C118:J118" si="313">ROUND(AVERAGE($B118/(1.0278-0.0278*C$2),$B118*C$2^0.1),1)</f>
        <v>61.4</v>
      </c>
      <c r="D118" s="166">
        <f t="shared" si="313"/>
        <v>63.6</v>
      </c>
      <c r="E118" s="166">
        <f t="shared" si="313"/>
        <v>65.5</v>
      </c>
      <c r="F118" s="167">
        <f t="shared" si="313"/>
        <v>67.3</v>
      </c>
      <c r="G118" s="166">
        <f t="shared" si="313"/>
        <v>69</v>
      </c>
      <c r="H118" s="166">
        <f t="shared" si="313"/>
        <v>70.6</v>
      </c>
      <c r="I118" s="167">
        <f t="shared" si="313"/>
        <v>72.3</v>
      </c>
      <c r="J118" s="166">
        <f t="shared" si="313"/>
        <v>74.1</v>
      </c>
      <c r="K118" s="167">
        <f t="shared" ref="K118:U118" si="314">ROUND(AVERAGE($B118*(1+0.0333*K$2),$B118*K$2^0.1),1)</f>
        <v>75.8</v>
      </c>
      <c r="L118" s="166">
        <f t="shared" si="314"/>
        <v>77.1</v>
      </c>
      <c r="M118" s="167">
        <f t="shared" si="314"/>
        <v>78.4</v>
      </c>
      <c r="N118" s="166">
        <f t="shared" si="314"/>
        <v>79.7</v>
      </c>
      <c r="O118" s="166">
        <f t="shared" si="314"/>
        <v>81</v>
      </c>
      <c r="P118" s="167">
        <f t="shared" si="314"/>
        <v>82.2</v>
      </c>
      <c r="Q118" s="166">
        <f t="shared" si="314"/>
        <v>83.4</v>
      </c>
      <c r="R118" s="166">
        <f t="shared" si="314"/>
        <v>84.6</v>
      </c>
      <c r="S118" s="167">
        <f t="shared" si="314"/>
        <v>85.8</v>
      </c>
      <c r="T118" s="166">
        <f t="shared" si="314"/>
        <v>87</v>
      </c>
      <c r="U118" s="166">
        <f t="shared" si="314"/>
        <v>88.2</v>
      </c>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171">
        <v>59.0</v>
      </c>
      <c r="C119" s="166">
        <f t="shared" ref="C119:J119" si="315">ROUND(AVERAGE($B119/(1.0278-0.0278*C$2),$B119*C$2^0.1),1)</f>
        <v>62</v>
      </c>
      <c r="D119" s="166">
        <f t="shared" si="315"/>
        <v>64.2</v>
      </c>
      <c r="E119" s="166">
        <f t="shared" si="315"/>
        <v>66.1</v>
      </c>
      <c r="F119" s="167">
        <f t="shared" si="315"/>
        <v>67.8</v>
      </c>
      <c r="G119" s="166">
        <f t="shared" si="315"/>
        <v>69.6</v>
      </c>
      <c r="H119" s="166">
        <f t="shared" si="315"/>
        <v>71.2</v>
      </c>
      <c r="I119" s="167">
        <f t="shared" si="315"/>
        <v>72.9</v>
      </c>
      <c r="J119" s="166">
        <f t="shared" si="315"/>
        <v>74.7</v>
      </c>
      <c r="K119" s="167">
        <f t="shared" ref="K119:U119" si="316">ROUND(AVERAGE($B119*(1+0.0333*K$2),$B119*K$2^0.1),1)</f>
        <v>76.5</v>
      </c>
      <c r="L119" s="166">
        <f t="shared" si="316"/>
        <v>77.8</v>
      </c>
      <c r="M119" s="167">
        <f t="shared" si="316"/>
        <v>79.1</v>
      </c>
      <c r="N119" s="166">
        <f t="shared" si="316"/>
        <v>80.4</v>
      </c>
      <c r="O119" s="166">
        <f t="shared" si="316"/>
        <v>81.7</v>
      </c>
      <c r="P119" s="167">
        <f t="shared" si="316"/>
        <v>82.9</v>
      </c>
      <c r="Q119" s="166">
        <f t="shared" si="316"/>
        <v>84.1</v>
      </c>
      <c r="R119" s="166">
        <f t="shared" si="316"/>
        <v>85.4</v>
      </c>
      <c r="S119" s="167">
        <f t="shared" si="316"/>
        <v>86.6</v>
      </c>
      <c r="T119" s="166">
        <f t="shared" si="316"/>
        <v>87.8</v>
      </c>
      <c r="U119" s="166">
        <f t="shared" si="316"/>
        <v>89</v>
      </c>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171">
        <v>59.5</v>
      </c>
      <c r="C120" s="166">
        <f t="shared" ref="C120:J120" si="317">ROUND(AVERAGE($B120/(1.0278-0.0278*C$2),$B120*C$2^0.1),1)</f>
        <v>62.5</v>
      </c>
      <c r="D120" s="166">
        <f t="shared" si="317"/>
        <v>64.7</v>
      </c>
      <c r="E120" s="166">
        <f t="shared" si="317"/>
        <v>66.6</v>
      </c>
      <c r="F120" s="167">
        <f t="shared" si="317"/>
        <v>68.4</v>
      </c>
      <c r="G120" s="166">
        <f t="shared" si="317"/>
        <v>70.1</v>
      </c>
      <c r="H120" s="166">
        <f t="shared" si="317"/>
        <v>71.8</v>
      </c>
      <c r="I120" s="167">
        <f t="shared" si="317"/>
        <v>73.6</v>
      </c>
      <c r="J120" s="166">
        <f t="shared" si="317"/>
        <v>75.3</v>
      </c>
      <c r="K120" s="167">
        <f t="shared" ref="K120:U120" si="318">ROUND(AVERAGE($B120*(1+0.0333*K$2),$B120*K$2^0.1),1)</f>
        <v>77.1</v>
      </c>
      <c r="L120" s="166">
        <f t="shared" si="318"/>
        <v>78.5</v>
      </c>
      <c r="M120" s="167">
        <f t="shared" si="318"/>
        <v>79.8</v>
      </c>
      <c r="N120" s="166">
        <f t="shared" si="318"/>
        <v>81.1</v>
      </c>
      <c r="O120" s="166">
        <f t="shared" si="318"/>
        <v>82.4</v>
      </c>
      <c r="P120" s="167">
        <f t="shared" si="318"/>
        <v>83.6</v>
      </c>
      <c r="Q120" s="166">
        <f t="shared" si="318"/>
        <v>84.9</v>
      </c>
      <c r="R120" s="166">
        <f t="shared" si="318"/>
        <v>86.1</v>
      </c>
      <c r="S120" s="167">
        <f t="shared" si="318"/>
        <v>87.3</v>
      </c>
      <c r="T120" s="166">
        <f t="shared" si="318"/>
        <v>88.5</v>
      </c>
      <c r="U120" s="166">
        <f t="shared" si="318"/>
        <v>89.7</v>
      </c>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171">
        <v>60.0</v>
      </c>
      <c r="C121" s="166">
        <f t="shared" ref="C121:J121" si="319">ROUND(AVERAGE($B121/(1.0278-0.0278*C$2),$B121*C$2^0.1),1)</f>
        <v>63</v>
      </c>
      <c r="D121" s="166">
        <f t="shared" si="319"/>
        <v>65.2</v>
      </c>
      <c r="E121" s="166">
        <f t="shared" si="319"/>
        <v>67.2</v>
      </c>
      <c r="F121" s="167">
        <f t="shared" si="319"/>
        <v>69</v>
      </c>
      <c r="G121" s="166">
        <f t="shared" si="319"/>
        <v>70.7</v>
      </c>
      <c r="H121" s="166">
        <f t="shared" si="319"/>
        <v>72.5</v>
      </c>
      <c r="I121" s="167">
        <f t="shared" si="319"/>
        <v>74.2</v>
      </c>
      <c r="J121" s="166">
        <f t="shared" si="319"/>
        <v>76</v>
      </c>
      <c r="K121" s="167">
        <f t="shared" ref="K121:U121" si="320">ROUND(AVERAGE($B121*(1+0.0333*K$2),$B121*K$2^0.1),1)</f>
        <v>77.8</v>
      </c>
      <c r="L121" s="166">
        <f t="shared" si="320"/>
        <v>79.1</v>
      </c>
      <c r="M121" s="167">
        <f t="shared" si="320"/>
        <v>80.5</v>
      </c>
      <c r="N121" s="166">
        <f t="shared" si="320"/>
        <v>81.8</v>
      </c>
      <c r="O121" s="166">
        <f t="shared" si="320"/>
        <v>83</v>
      </c>
      <c r="P121" s="167">
        <f t="shared" si="320"/>
        <v>84.3</v>
      </c>
      <c r="Q121" s="166">
        <f t="shared" si="320"/>
        <v>85.6</v>
      </c>
      <c r="R121" s="166">
        <f t="shared" si="320"/>
        <v>86.8</v>
      </c>
      <c r="S121" s="167">
        <f t="shared" si="320"/>
        <v>88</v>
      </c>
      <c r="T121" s="166">
        <f t="shared" si="320"/>
        <v>89.3</v>
      </c>
      <c r="U121" s="166">
        <f t="shared" si="320"/>
        <v>90.5</v>
      </c>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171">
        <v>60.5</v>
      </c>
      <c r="C122" s="166">
        <f t="shared" ref="C122:J122" si="321">ROUND(AVERAGE($B122/(1.0278-0.0278*C$2),$B122*C$2^0.1),1)</f>
        <v>63.5</v>
      </c>
      <c r="D122" s="166">
        <f t="shared" si="321"/>
        <v>65.8</v>
      </c>
      <c r="E122" s="166">
        <f t="shared" si="321"/>
        <v>67.8</v>
      </c>
      <c r="F122" s="167">
        <f t="shared" si="321"/>
        <v>69.6</v>
      </c>
      <c r="G122" s="166">
        <f t="shared" si="321"/>
        <v>71.3</v>
      </c>
      <c r="H122" s="166">
        <f t="shared" si="321"/>
        <v>73.1</v>
      </c>
      <c r="I122" s="167">
        <f t="shared" si="321"/>
        <v>74.8</v>
      </c>
      <c r="J122" s="166">
        <f t="shared" si="321"/>
        <v>76.6</v>
      </c>
      <c r="K122" s="167">
        <f t="shared" ref="K122:U122" si="322">ROUND(AVERAGE($B122*(1+0.0333*K$2),$B122*K$2^0.1),1)</f>
        <v>78.4</v>
      </c>
      <c r="L122" s="166">
        <f t="shared" si="322"/>
        <v>79.8</v>
      </c>
      <c r="M122" s="167">
        <f t="shared" si="322"/>
        <v>81.1</v>
      </c>
      <c r="N122" s="166">
        <f t="shared" si="322"/>
        <v>82.4</v>
      </c>
      <c r="O122" s="166">
        <f t="shared" si="322"/>
        <v>83.7</v>
      </c>
      <c r="P122" s="167">
        <f t="shared" si="322"/>
        <v>85</v>
      </c>
      <c r="Q122" s="166">
        <f t="shared" si="322"/>
        <v>86.3</v>
      </c>
      <c r="R122" s="166">
        <f t="shared" si="322"/>
        <v>87.5</v>
      </c>
      <c r="S122" s="167">
        <f t="shared" si="322"/>
        <v>88.8</v>
      </c>
      <c r="T122" s="166">
        <f t="shared" si="322"/>
        <v>90</v>
      </c>
      <c r="U122" s="166">
        <f t="shared" si="322"/>
        <v>91.2</v>
      </c>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171">
        <v>61.0</v>
      </c>
      <c r="C123" s="166">
        <f t="shared" ref="C123:J123" si="323">ROUND(AVERAGE($B123/(1.0278-0.0278*C$2),$B123*C$2^0.1),1)</f>
        <v>64.1</v>
      </c>
      <c r="D123" s="166">
        <f t="shared" si="323"/>
        <v>66.3</v>
      </c>
      <c r="E123" s="166">
        <f t="shared" si="323"/>
        <v>68.3</v>
      </c>
      <c r="F123" s="167">
        <f t="shared" si="323"/>
        <v>70.1</v>
      </c>
      <c r="G123" s="166">
        <f t="shared" si="323"/>
        <v>71.9</v>
      </c>
      <c r="H123" s="166">
        <f t="shared" si="323"/>
        <v>73.7</v>
      </c>
      <c r="I123" s="167">
        <f t="shared" si="323"/>
        <v>75.4</v>
      </c>
      <c r="J123" s="166">
        <f t="shared" si="323"/>
        <v>77.2</v>
      </c>
      <c r="K123" s="167">
        <f t="shared" ref="K123:U123" si="324">ROUND(AVERAGE($B123*(1+0.0333*K$2),$B123*K$2^0.1),1)</f>
        <v>79.1</v>
      </c>
      <c r="L123" s="166">
        <f t="shared" si="324"/>
        <v>80.4</v>
      </c>
      <c r="M123" s="167">
        <f t="shared" si="324"/>
        <v>81.8</v>
      </c>
      <c r="N123" s="166">
        <f t="shared" si="324"/>
        <v>83.1</v>
      </c>
      <c r="O123" s="166">
        <f t="shared" si="324"/>
        <v>84.4</v>
      </c>
      <c r="P123" s="167">
        <f t="shared" si="324"/>
        <v>85.7</v>
      </c>
      <c r="Q123" s="166">
        <f t="shared" si="324"/>
        <v>87</v>
      </c>
      <c r="R123" s="166">
        <f t="shared" si="324"/>
        <v>88.3</v>
      </c>
      <c r="S123" s="167">
        <f t="shared" si="324"/>
        <v>89.5</v>
      </c>
      <c r="T123" s="166">
        <f t="shared" si="324"/>
        <v>90.7</v>
      </c>
      <c r="U123" s="166">
        <f t="shared" si="324"/>
        <v>92</v>
      </c>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171">
        <v>61.5</v>
      </c>
      <c r="C124" s="166">
        <f t="shared" ref="C124:J124" si="325">ROUND(AVERAGE($B124/(1.0278-0.0278*C$2),$B124*C$2^0.1),1)</f>
        <v>64.6</v>
      </c>
      <c r="D124" s="166">
        <f t="shared" si="325"/>
        <v>66.9</v>
      </c>
      <c r="E124" s="166">
        <f t="shared" si="325"/>
        <v>68.9</v>
      </c>
      <c r="F124" s="167">
        <f t="shared" si="325"/>
        <v>70.7</v>
      </c>
      <c r="G124" s="166">
        <f t="shared" si="325"/>
        <v>72.5</v>
      </c>
      <c r="H124" s="166">
        <f t="shared" si="325"/>
        <v>74.3</v>
      </c>
      <c r="I124" s="167">
        <f t="shared" si="325"/>
        <v>76</v>
      </c>
      <c r="J124" s="166">
        <f t="shared" si="325"/>
        <v>77.9</v>
      </c>
      <c r="K124" s="167">
        <f t="shared" ref="K124:U124" si="326">ROUND(AVERAGE($B124*(1+0.0333*K$2),$B124*K$2^0.1),1)</f>
        <v>79.7</v>
      </c>
      <c r="L124" s="166">
        <f t="shared" si="326"/>
        <v>81.1</v>
      </c>
      <c r="M124" s="167">
        <f t="shared" si="326"/>
        <v>82.5</v>
      </c>
      <c r="N124" s="166">
        <f t="shared" si="326"/>
        <v>83.8</v>
      </c>
      <c r="O124" s="166">
        <f t="shared" si="326"/>
        <v>85.1</v>
      </c>
      <c r="P124" s="167">
        <f t="shared" si="326"/>
        <v>86.4</v>
      </c>
      <c r="Q124" s="166">
        <f t="shared" si="326"/>
        <v>87.7</v>
      </c>
      <c r="R124" s="166">
        <f t="shared" si="326"/>
        <v>89</v>
      </c>
      <c r="S124" s="167">
        <f t="shared" si="326"/>
        <v>90.2</v>
      </c>
      <c r="T124" s="166">
        <f t="shared" si="326"/>
        <v>91.5</v>
      </c>
      <c r="U124" s="166">
        <f t="shared" si="326"/>
        <v>92.7</v>
      </c>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171">
        <v>62.0</v>
      </c>
      <c r="C125" s="166">
        <f t="shared" ref="C125:J125" si="327">ROUND(AVERAGE($B125/(1.0278-0.0278*C$2),$B125*C$2^0.1),1)</f>
        <v>65.1</v>
      </c>
      <c r="D125" s="166">
        <f t="shared" si="327"/>
        <v>67.4</v>
      </c>
      <c r="E125" s="166">
        <f t="shared" si="327"/>
        <v>69.4</v>
      </c>
      <c r="F125" s="167">
        <f t="shared" si="327"/>
        <v>71.3</v>
      </c>
      <c r="G125" s="166">
        <f t="shared" si="327"/>
        <v>73.1</v>
      </c>
      <c r="H125" s="166">
        <f t="shared" si="327"/>
        <v>74.9</v>
      </c>
      <c r="I125" s="167">
        <f t="shared" si="327"/>
        <v>76.7</v>
      </c>
      <c r="J125" s="166">
        <f t="shared" si="327"/>
        <v>78.5</v>
      </c>
      <c r="K125" s="167">
        <f t="shared" ref="K125:U125" si="328">ROUND(AVERAGE($B125*(1+0.0333*K$2),$B125*K$2^0.1),1)</f>
        <v>80.3</v>
      </c>
      <c r="L125" s="166">
        <f t="shared" si="328"/>
        <v>81.8</v>
      </c>
      <c r="M125" s="167">
        <f t="shared" si="328"/>
        <v>83.1</v>
      </c>
      <c r="N125" s="166">
        <f t="shared" si="328"/>
        <v>84.5</v>
      </c>
      <c r="O125" s="166">
        <f t="shared" si="328"/>
        <v>85.8</v>
      </c>
      <c r="P125" s="167">
        <f t="shared" si="328"/>
        <v>87.1</v>
      </c>
      <c r="Q125" s="166">
        <f t="shared" si="328"/>
        <v>88.4</v>
      </c>
      <c r="R125" s="166">
        <f t="shared" si="328"/>
        <v>89.7</v>
      </c>
      <c r="S125" s="167">
        <f t="shared" si="328"/>
        <v>91</v>
      </c>
      <c r="T125" s="166">
        <f t="shared" si="328"/>
        <v>92.2</v>
      </c>
      <c r="U125" s="166">
        <f t="shared" si="328"/>
        <v>93.5</v>
      </c>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171">
        <v>62.5</v>
      </c>
      <c r="C126" s="166">
        <f t="shared" ref="C126:J126" si="329">ROUND(AVERAGE($B126/(1.0278-0.0278*C$2),$B126*C$2^0.1),1)</f>
        <v>65.6</v>
      </c>
      <c r="D126" s="166">
        <f t="shared" si="329"/>
        <v>68</v>
      </c>
      <c r="E126" s="166">
        <f t="shared" si="329"/>
        <v>70</v>
      </c>
      <c r="F126" s="167">
        <f t="shared" si="329"/>
        <v>71.9</v>
      </c>
      <c r="G126" s="166">
        <f t="shared" si="329"/>
        <v>73.7</v>
      </c>
      <c r="H126" s="166">
        <f t="shared" si="329"/>
        <v>75.5</v>
      </c>
      <c r="I126" s="167">
        <f t="shared" si="329"/>
        <v>77.3</v>
      </c>
      <c r="J126" s="166">
        <f t="shared" si="329"/>
        <v>79.1</v>
      </c>
      <c r="K126" s="167">
        <f t="shared" ref="K126:U126" si="330">ROUND(AVERAGE($B126*(1+0.0333*K$2),$B126*K$2^0.1),1)</f>
        <v>81</v>
      </c>
      <c r="L126" s="166">
        <f t="shared" si="330"/>
        <v>82.4</v>
      </c>
      <c r="M126" s="167">
        <f t="shared" si="330"/>
        <v>83.8</v>
      </c>
      <c r="N126" s="166">
        <f t="shared" si="330"/>
        <v>85.2</v>
      </c>
      <c r="O126" s="166">
        <f t="shared" si="330"/>
        <v>86.5</v>
      </c>
      <c r="P126" s="167">
        <f t="shared" si="330"/>
        <v>87.8</v>
      </c>
      <c r="Q126" s="166">
        <f t="shared" si="330"/>
        <v>89.1</v>
      </c>
      <c r="R126" s="166">
        <f t="shared" si="330"/>
        <v>90.4</v>
      </c>
      <c r="S126" s="167">
        <f t="shared" si="330"/>
        <v>91.7</v>
      </c>
      <c r="T126" s="166">
        <f t="shared" si="330"/>
        <v>93</v>
      </c>
      <c r="U126" s="166">
        <f t="shared" si="330"/>
        <v>94.2</v>
      </c>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171">
        <v>63.0</v>
      </c>
      <c r="C127" s="166">
        <f t="shared" ref="C127:J127" si="331">ROUND(AVERAGE($B127/(1.0278-0.0278*C$2),$B127*C$2^0.1),1)</f>
        <v>66.2</v>
      </c>
      <c r="D127" s="166">
        <f t="shared" si="331"/>
        <v>68.5</v>
      </c>
      <c r="E127" s="166">
        <f t="shared" si="331"/>
        <v>70.6</v>
      </c>
      <c r="F127" s="167">
        <f t="shared" si="331"/>
        <v>72.4</v>
      </c>
      <c r="G127" s="166">
        <f t="shared" si="331"/>
        <v>74.3</v>
      </c>
      <c r="H127" s="166">
        <f t="shared" si="331"/>
        <v>76.1</v>
      </c>
      <c r="I127" s="167">
        <f t="shared" si="331"/>
        <v>77.9</v>
      </c>
      <c r="J127" s="166">
        <f t="shared" si="331"/>
        <v>79.7</v>
      </c>
      <c r="K127" s="167">
        <f t="shared" ref="K127:U127" si="332">ROUND(AVERAGE($B127*(1+0.0333*K$2),$B127*K$2^0.1),1)</f>
        <v>81.6</v>
      </c>
      <c r="L127" s="166">
        <f t="shared" si="332"/>
        <v>83.1</v>
      </c>
      <c r="M127" s="167">
        <f t="shared" si="332"/>
        <v>84.5</v>
      </c>
      <c r="N127" s="166">
        <f t="shared" si="332"/>
        <v>85.8</v>
      </c>
      <c r="O127" s="166">
        <f t="shared" si="332"/>
        <v>87.2</v>
      </c>
      <c r="P127" s="167">
        <f t="shared" si="332"/>
        <v>88.5</v>
      </c>
      <c r="Q127" s="166">
        <f t="shared" si="332"/>
        <v>89.8</v>
      </c>
      <c r="R127" s="166">
        <f t="shared" si="332"/>
        <v>91.1</v>
      </c>
      <c r="S127" s="167">
        <f t="shared" si="332"/>
        <v>92.4</v>
      </c>
      <c r="T127" s="166">
        <f t="shared" si="332"/>
        <v>93.7</v>
      </c>
      <c r="U127" s="166">
        <f t="shared" si="332"/>
        <v>95</v>
      </c>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171">
        <v>63.5</v>
      </c>
      <c r="C128" s="166">
        <f t="shared" ref="C128:J128" si="333">ROUND(AVERAGE($B128/(1.0278-0.0278*C$2),$B128*C$2^0.1),1)</f>
        <v>66.7</v>
      </c>
      <c r="D128" s="166">
        <f t="shared" si="333"/>
        <v>69.1</v>
      </c>
      <c r="E128" s="166">
        <f t="shared" si="333"/>
        <v>71.1</v>
      </c>
      <c r="F128" s="167">
        <f t="shared" si="333"/>
        <v>73</v>
      </c>
      <c r="G128" s="166">
        <f t="shared" si="333"/>
        <v>74.9</v>
      </c>
      <c r="H128" s="166">
        <f t="shared" si="333"/>
        <v>76.7</v>
      </c>
      <c r="I128" s="167">
        <f t="shared" si="333"/>
        <v>78.5</v>
      </c>
      <c r="J128" s="166">
        <f t="shared" si="333"/>
        <v>80.4</v>
      </c>
      <c r="K128" s="167">
        <f t="shared" ref="K128:U128" si="334">ROUND(AVERAGE($B128*(1+0.0333*K$2),$B128*K$2^0.1),1)</f>
        <v>82.3</v>
      </c>
      <c r="L128" s="166">
        <f t="shared" si="334"/>
        <v>83.7</v>
      </c>
      <c r="M128" s="167">
        <f t="shared" si="334"/>
        <v>85.1</v>
      </c>
      <c r="N128" s="166">
        <f t="shared" si="334"/>
        <v>86.5</v>
      </c>
      <c r="O128" s="166">
        <f t="shared" si="334"/>
        <v>87.9</v>
      </c>
      <c r="P128" s="167">
        <f t="shared" si="334"/>
        <v>89.2</v>
      </c>
      <c r="Q128" s="166">
        <f t="shared" si="334"/>
        <v>90.6</v>
      </c>
      <c r="R128" s="166">
        <f t="shared" si="334"/>
        <v>91.9</v>
      </c>
      <c r="S128" s="167">
        <f t="shared" si="334"/>
        <v>93.2</v>
      </c>
      <c r="T128" s="166">
        <f t="shared" si="334"/>
        <v>94.5</v>
      </c>
      <c r="U128" s="166">
        <f t="shared" si="334"/>
        <v>95.7</v>
      </c>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171">
        <v>64.0</v>
      </c>
      <c r="C129" s="166">
        <f t="shared" ref="C129:J129" si="335">ROUND(AVERAGE($B129/(1.0278-0.0278*C$2),$B129*C$2^0.1),1)</f>
        <v>67.2</v>
      </c>
      <c r="D129" s="166">
        <f t="shared" si="335"/>
        <v>69.6</v>
      </c>
      <c r="E129" s="166">
        <f t="shared" si="335"/>
        <v>71.7</v>
      </c>
      <c r="F129" s="167">
        <f t="shared" si="335"/>
        <v>73.6</v>
      </c>
      <c r="G129" s="166">
        <f t="shared" si="335"/>
        <v>75.4</v>
      </c>
      <c r="H129" s="166">
        <f t="shared" si="335"/>
        <v>77.3</v>
      </c>
      <c r="I129" s="167">
        <f t="shared" si="335"/>
        <v>79.1</v>
      </c>
      <c r="J129" s="166">
        <f t="shared" si="335"/>
        <v>81</v>
      </c>
      <c r="K129" s="167">
        <f t="shared" ref="K129:U129" si="336">ROUND(AVERAGE($B129*(1+0.0333*K$2),$B129*K$2^0.1),1)</f>
        <v>82.9</v>
      </c>
      <c r="L129" s="166">
        <f t="shared" si="336"/>
        <v>84.4</v>
      </c>
      <c r="M129" s="167">
        <f t="shared" si="336"/>
        <v>85.8</v>
      </c>
      <c r="N129" s="166">
        <f t="shared" si="336"/>
        <v>87.2</v>
      </c>
      <c r="O129" s="166">
        <f t="shared" si="336"/>
        <v>88.6</v>
      </c>
      <c r="P129" s="167">
        <f t="shared" si="336"/>
        <v>89.9</v>
      </c>
      <c r="Q129" s="166">
        <f t="shared" si="336"/>
        <v>91.3</v>
      </c>
      <c r="R129" s="166">
        <f t="shared" si="336"/>
        <v>92.6</v>
      </c>
      <c r="S129" s="167">
        <f t="shared" si="336"/>
        <v>93.9</v>
      </c>
      <c r="T129" s="166">
        <f t="shared" si="336"/>
        <v>95.2</v>
      </c>
      <c r="U129" s="166">
        <f t="shared" si="336"/>
        <v>96.5</v>
      </c>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171">
        <v>64.5</v>
      </c>
      <c r="C130" s="166">
        <f t="shared" ref="C130:J130" si="337">ROUND(AVERAGE($B130/(1.0278-0.0278*C$2),$B130*C$2^0.1),1)</f>
        <v>67.7</v>
      </c>
      <c r="D130" s="166">
        <f t="shared" si="337"/>
        <v>70.1</v>
      </c>
      <c r="E130" s="166">
        <f t="shared" si="337"/>
        <v>72.2</v>
      </c>
      <c r="F130" s="167">
        <f t="shared" si="337"/>
        <v>74.2</v>
      </c>
      <c r="G130" s="166">
        <f t="shared" si="337"/>
        <v>76</v>
      </c>
      <c r="H130" s="166">
        <f t="shared" si="337"/>
        <v>77.9</v>
      </c>
      <c r="I130" s="167">
        <f t="shared" si="337"/>
        <v>79.7</v>
      </c>
      <c r="J130" s="166">
        <f t="shared" si="337"/>
        <v>81.6</v>
      </c>
      <c r="K130" s="167">
        <f t="shared" ref="K130:U130" si="338">ROUND(AVERAGE($B130*(1+0.0333*K$2),$B130*K$2^0.1),1)</f>
        <v>83.6</v>
      </c>
      <c r="L130" s="166">
        <f t="shared" si="338"/>
        <v>85.1</v>
      </c>
      <c r="M130" s="167">
        <f t="shared" si="338"/>
        <v>86.5</v>
      </c>
      <c r="N130" s="166">
        <f t="shared" si="338"/>
        <v>87.9</v>
      </c>
      <c r="O130" s="166">
        <f t="shared" si="338"/>
        <v>89.3</v>
      </c>
      <c r="P130" s="167">
        <f t="shared" si="338"/>
        <v>90.6</v>
      </c>
      <c r="Q130" s="166">
        <f t="shared" si="338"/>
        <v>92</v>
      </c>
      <c r="R130" s="166">
        <f t="shared" si="338"/>
        <v>93.3</v>
      </c>
      <c r="S130" s="167">
        <f t="shared" si="338"/>
        <v>94.6</v>
      </c>
      <c r="T130" s="166">
        <f t="shared" si="338"/>
        <v>95.9</v>
      </c>
      <c r="U130" s="166">
        <f t="shared" si="338"/>
        <v>97.2</v>
      </c>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171">
        <v>65.0</v>
      </c>
      <c r="C131" s="166">
        <f t="shared" ref="C131:J131" si="339">ROUND(AVERAGE($B131/(1.0278-0.0278*C$2),$B131*C$2^0.1),1)</f>
        <v>68.3</v>
      </c>
      <c r="D131" s="166">
        <f t="shared" si="339"/>
        <v>70.7</v>
      </c>
      <c r="E131" s="166">
        <f t="shared" si="339"/>
        <v>72.8</v>
      </c>
      <c r="F131" s="167">
        <f t="shared" si="339"/>
        <v>74.7</v>
      </c>
      <c r="G131" s="166">
        <f t="shared" si="339"/>
        <v>76.6</v>
      </c>
      <c r="H131" s="166">
        <f t="shared" si="339"/>
        <v>78.5</v>
      </c>
      <c r="I131" s="167">
        <f t="shared" si="339"/>
        <v>80.4</v>
      </c>
      <c r="J131" s="166">
        <f t="shared" si="339"/>
        <v>82.3</v>
      </c>
      <c r="K131" s="167">
        <f t="shared" ref="K131:U131" si="340">ROUND(AVERAGE($B131*(1+0.0333*K$2),$B131*K$2^0.1),1)</f>
        <v>84.2</v>
      </c>
      <c r="L131" s="166">
        <f t="shared" si="340"/>
        <v>85.7</v>
      </c>
      <c r="M131" s="167">
        <f t="shared" si="340"/>
        <v>87.2</v>
      </c>
      <c r="N131" s="166">
        <f t="shared" si="340"/>
        <v>88.6</v>
      </c>
      <c r="O131" s="166">
        <f t="shared" si="340"/>
        <v>90</v>
      </c>
      <c r="P131" s="167">
        <f t="shared" si="340"/>
        <v>91.3</v>
      </c>
      <c r="Q131" s="166">
        <f t="shared" si="340"/>
        <v>92.7</v>
      </c>
      <c r="R131" s="166">
        <f t="shared" si="340"/>
        <v>94</v>
      </c>
      <c r="S131" s="167">
        <f t="shared" si="340"/>
        <v>95.4</v>
      </c>
      <c r="T131" s="166">
        <f t="shared" si="340"/>
        <v>96.7</v>
      </c>
      <c r="U131" s="166">
        <f t="shared" si="340"/>
        <v>98</v>
      </c>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171">
        <v>65.5</v>
      </c>
      <c r="C132" s="166">
        <f t="shared" ref="C132:J132" si="341">ROUND(AVERAGE($B132/(1.0278-0.0278*C$2),$B132*C$2^0.1),1)</f>
        <v>68.8</v>
      </c>
      <c r="D132" s="166">
        <f t="shared" si="341"/>
        <v>71.2</v>
      </c>
      <c r="E132" s="166">
        <f t="shared" si="341"/>
        <v>73.3</v>
      </c>
      <c r="F132" s="167">
        <f t="shared" si="341"/>
        <v>75.3</v>
      </c>
      <c r="G132" s="166">
        <f t="shared" si="341"/>
        <v>77.2</v>
      </c>
      <c r="H132" s="166">
        <f t="shared" si="341"/>
        <v>79.1</v>
      </c>
      <c r="I132" s="167">
        <f t="shared" si="341"/>
        <v>81</v>
      </c>
      <c r="J132" s="166">
        <f t="shared" si="341"/>
        <v>82.9</v>
      </c>
      <c r="K132" s="167">
        <f t="shared" ref="K132:U132" si="342">ROUND(AVERAGE($B132*(1+0.0333*K$2),$B132*K$2^0.1),1)</f>
        <v>84.9</v>
      </c>
      <c r="L132" s="166">
        <f t="shared" si="342"/>
        <v>86.4</v>
      </c>
      <c r="M132" s="167">
        <f t="shared" si="342"/>
        <v>87.8</v>
      </c>
      <c r="N132" s="166">
        <f t="shared" si="342"/>
        <v>89.3</v>
      </c>
      <c r="O132" s="166">
        <f t="shared" si="342"/>
        <v>90.7</v>
      </c>
      <c r="P132" s="167">
        <f t="shared" si="342"/>
        <v>92</v>
      </c>
      <c r="Q132" s="166">
        <f t="shared" si="342"/>
        <v>93.4</v>
      </c>
      <c r="R132" s="166">
        <f t="shared" si="342"/>
        <v>94.8</v>
      </c>
      <c r="S132" s="167">
        <f t="shared" si="342"/>
        <v>96.1</v>
      </c>
      <c r="T132" s="166">
        <f t="shared" si="342"/>
        <v>97.4</v>
      </c>
      <c r="U132" s="166">
        <f t="shared" si="342"/>
        <v>98.8</v>
      </c>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171">
        <v>66.0</v>
      </c>
      <c r="C133" s="166">
        <f t="shared" ref="C133:J133" si="343">ROUND(AVERAGE($B133/(1.0278-0.0278*C$2),$B133*C$2^0.1),1)</f>
        <v>69.3</v>
      </c>
      <c r="D133" s="166">
        <f t="shared" si="343"/>
        <v>71.8</v>
      </c>
      <c r="E133" s="166">
        <f t="shared" si="343"/>
        <v>73.9</v>
      </c>
      <c r="F133" s="167">
        <f t="shared" si="343"/>
        <v>75.9</v>
      </c>
      <c r="G133" s="166">
        <f t="shared" si="343"/>
        <v>77.8</v>
      </c>
      <c r="H133" s="166">
        <f t="shared" si="343"/>
        <v>79.7</v>
      </c>
      <c r="I133" s="167">
        <f t="shared" si="343"/>
        <v>81.6</v>
      </c>
      <c r="J133" s="166">
        <f t="shared" si="343"/>
        <v>83.5</v>
      </c>
      <c r="K133" s="167">
        <f t="shared" ref="K133:U133" si="344">ROUND(AVERAGE($B133*(1+0.0333*K$2),$B133*K$2^0.1),1)</f>
        <v>85.5</v>
      </c>
      <c r="L133" s="166">
        <f t="shared" si="344"/>
        <v>87</v>
      </c>
      <c r="M133" s="167">
        <f t="shared" si="344"/>
        <v>88.5</v>
      </c>
      <c r="N133" s="166">
        <f t="shared" si="344"/>
        <v>89.9</v>
      </c>
      <c r="O133" s="166">
        <f t="shared" si="344"/>
        <v>91.4</v>
      </c>
      <c r="P133" s="167">
        <f t="shared" si="344"/>
        <v>92.7</v>
      </c>
      <c r="Q133" s="166">
        <f t="shared" si="344"/>
        <v>94.1</v>
      </c>
      <c r="R133" s="166">
        <f t="shared" si="344"/>
        <v>95.5</v>
      </c>
      <c r="S133" s="167">
        <f t="shared" si="344"/>
        <v>96.8</v>
      </c>
      <c r="T133" s="166">
        <f t="shared" si="344"/>
        <v>98.2</v>
      </c>
      <c r="U133" s="166">
        <f t="shared" si="344"/>
        <v>99.5</v>
      </c>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171">
        <v>66.5</v>
      </c>
      <c r="C134" s="166">
        <f t="shared" ref="C134:J134" si="345">ROUND(AVERAGE($B134/(1.0278-0.0278*C$2),$B134*C$2^0.1),1)</f>
        <v>69.8</v>
      </c>
      <c r="D134" s="166">
        <f t="shared" si="345"/>
        <v>72.3</v>
      </c>
      <c r="E134" s="166">
        <f t="shared" si="345"/>
        <v>74.5</v>
      </c>
      <c r="F134" s="167">
        <f t="shared" si="345"/>
        <v>76.5</v>
      </c>
      <c r="G134" s="166">
        <f t="shared" si="345"/>
        <v>78.4</v>
      </c>
      <c r="H134" s="166">
        <f t="shared" si="345"/>
        <v>80.3</v>
      </c>
      <c r="I134" s="167">
        <f t="shared" si="345"/>
        <v>82.2</v>
      </c>
      <c r="J134" s="166">
        <f t="shared" si="345"/>
        <v>84.2</v>
      </c>
      <c r="K134" s="167">
        <f t="shared" ref="K134:U134" si="346">ROUND(AVERAGE($B134*(1+0.0333*K$2),$B134*K$2^0.1),1)</f>
        <v>86.2</v>
      </c>
      <c r="L134" s="166">
        <f t="shared" si="346"/>
        <v>87.7</v>
      </c>
      <c r="M134" s="167">
        <f t="shared" si="346"/>
        <v>89.2</v>
      </c>
      <c r="N134" s="166">
        <f t="shared" si="346"/>
        <v>90.6</v>
      </c>
      <c r="O134" s="166">
        <f t="shared" si="346"/>
        <v>92</v>
      </c>
      <c r="P134" s="167">
        <f t="shared" si="346"/>
        <v>93.4</v>
      </c>
      <c r="Q134" s="166">
        <f t="shared" si="346"/>
        <v>94.8</v>
      </c>
      <c r="R134" s="166">
        <f t="shared" si="346"/>
        <v>96.2</v>
      </c>
      <c r="S134" s="167">
        <f t="shared" si="346"/>
        <v>97.6</v>
      </c>
      <c r="T134" s="166">
        <f t="shared" si="346"/>
        <v>98.9</v>
      </c>
      <c r="U134" s="166">
        <f t="shared" si="346"/>
        <v>100.3</v>
      </c>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171">
        <v>67.0</v>
      </c>
      <c r="C135" s="166">
        <f t="shared" ref="C135:J135" si="347">ROUND(AVERAGE($B135/(1.0278-0.0278*C$2),$B135*C$2^0.1),1)</f>
        <v>70.4</v>
      </c>
      <c r="D135" s="166">
        <f t="shared" si="347"/>
        <v>72.9</v>
      </c>
      <c r="E135" s="166">
        <f t="shared" si="347"/>
        <v>75</v>
      </c>
      <c r="F135" s="167">
        <f t="shared" si="347"/>
        <v>77</v>
      </c>
      <c r="G135" s="166">
        <f t="shared" si="347"/>
        <v>79</v>
      </c>
      <c r="H135" s="166">
        <f t="shared" si="347"/>
        <v>80.9</v>
      </c>
      <c r="I135" s="167">
        <f t="shared" si="347"/>
        <v>82.8</v>
      </c>
      <c r="J135" s="166">
        <f t="shared" si="347"/>
        <v>84.8</v>
      </c>
      <c r="K135" s="167">
        <f t="shared" ref="K135:U135" si="348">ROUND(AVERAGE($B135*(1+0.0333*K$2),$B135*K$2^0.1),1)</f>
        <v>86.8</v>
      </c>
      <c r="L135" s="166">
        <f t="shared" si="348"/>
        <v>88.3</v>
      </c>
      <c r="M135" s="167">
        <f t="shared" si="348"/>
        <v>89.8</v>
      </c>
      <c r="N135" s="166">
        <f t="shared" si="348"/>
        <v>91.3</v>
      </c>
      <c r="O135" s="166">
        <f t="shared" si="348"/>
        <v>92.7</v>
      </c>
      <c r="P135" s="167">
        <f t="shared" si="348"/>
        <v>94.2</v>
      </c>
      <c r="Q135" s="166">
        <f t="shared" si="348"/>
        <v>95.6</v>
      </c>
      <c r="R135" s="166">
        <f t="shared" si="348"/>
        <v>96.9</v>
      </c>
      <c r="S135" s="167">
        <f t="shared" si="348"/>
        <v>98.3</v>
      </c>
      <c r="T135" s="166">
        <f t="shared" si="348"/>
        <v>99.7</v>
      </c>
      <c r="U135" s="166">
        <f t="shared" si="348"/>
        <v>101</v>
      </c>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171">
        <v>67.5</v>
      </c>
      <c r="C136" s="166">
        <f t="shared" ref="C136:J136" si="349">ROUND(AVERAGE($B136/(1.0278-0.0278*C$2),$B136*C$2^0.1),1)</f>
        <v>70.9</v>
      </c>
      <c r="D136" s="166">
        <f t="shared" si="349"/>
        <v>73.4</v>
      </c>
      <c r="E136" s="166">
        <f t="shared" si="349"/>
        <v>75.6</v>
      </c>
      <c r="F136" s="167">
        <f t="shared" si="349"/>
        <v>77.6</v>
      </c>
      <c r="G136" s="166">
        <f t="shared" si="349"/>
        <v>79.6</v>
      </c>
      <c r="H136" s="166">
        <f t="shared" si="349"/>
        <v>81.5</v>
      </c>
      <c r="I136" s="167">
        <f t="shared" si="349"/>
        <v>83.5</v>
      </c>
      <c r="J136" s="166">
        <f t="shared" si="349"/>
        <v>85.4</v>
      </c>
      <c r="K136" s="167">
        <f t="shared" ref="K136:U136" si="350">ROUND(AVERAGE($B136*(1+0.0333*K$2),$B136*K$2^0.1),1)</f>
        <v>87.5</v>
      </c>
      <c r="L136" s="166">
        <f t="shared" si="350"/>
        <v>89</v>
      </c>
      <c r="M136" s="167">
        <f t="shared" si="350"/>
        <v>90.5</v>
      </c>
      <c r="N136" s="166">
        <f t="shared" si="350"/>
        <v>92</v>
      </c>
      <c r="O136" s="166">
        <f t="shared" si="350"/>
        <v>93.4</v>
      </c>
      <c r="P136" s="167">
        <f t="shared" si="350"/>
        <v>94.9</v>
      </c>
      <c r="Q136" s="166">
        <f t="shared" si="350"/>
        <v>96.3</v>
      </c>
      <c r="R136" s="166">
        <f t="shared" si="350"/>
        <v>97.7</v>
      </c>
      <c r="S136" s="167">
        <f t="shared" si="350"/>
        <v>99</v>
      </c>
      <c r="T136" s="166">
        <f t="shared" si="350"/>
        <v>100.4</v>
      </c>
      <c r="U136" s="166">
        <f t="shared" si="350"/>
        <v>101.8</v>
      </c>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171">
        <v>68.0</v>
      </c>
      <c r="C137" s="166">
        <f t="shared" ref="C137:J137" si="351">ROUND(AVERAGE($B137/(1.0278-0.0278*C$2),$B137*C$2^0.1),1)</f>
        <v>71.4</v>
      </c>
      <c r="D137" s="166">
        <f t="shared" si="351"/>
        <v>73.9</v>
      </c>
      <c r="E137" s="166">
        <f t="shared" si="351"/>
        <v>76.1</v>
      </c>
      <c r="F137" s="167">
        <f t="shared" si="351"/>
        <v>78.2</v>
      </c>
      <c r="G137" s="166">
        <f t="shared" si="351"/>
        <v>80.2</v>
      </c>
      <c r="H137" s="166">
        <f t="shared" si="351"/>
        <v>82.1</v>
      </c>
      <c r="I137" s="167">
        <f t="shared" si="351"/>
        <v>84.1</v>
      </c>
      <c r="J137" s="166">
        <f t="shared" si="351"/>
        <v>86.1</v>
      </c>
      <c r="K137" s="167">
        <f t="shared" ref="K137:U137" si="352">ROUND(AVERAGE($B137*(1+0.0333*K$2),$B137*K$2^0.1),1)</f>
        <v>88.1</v>
      </c>
      <c r="L137" s="166">
        <f t="shared" si="352"/>
        <v>89.7</v>
      </c>
      <c r="M137" s="167">
        <f t="shared" si="352"/>
        <v>91.2</v>
      </c>
      <c r="N137" s="166">
        <f t="shared" si="352"/>
        <v>92.7</v>
      </c>
      <c r="O137" s="166">
        <f t="shared" si="352"/>
        <v>94.1</v>
      </c>
      <c r="P137" s="167">
        <f t="shared" si="352"/>
        <v>95.6</v>
      </c>
      <c r="Q137" s="166">
        <f t="shared" si="352"/>
        <v>97</v>
      </c>
      <c r="R137" s="166">
        <f t="shared" si="352"/>
        <v>98.4</v>
      </c>
      <c r="S137" s="167">
        <f t="shared" si="352"/>
        <v>99.8</v>
      </c>
      <c r="T137" s="166">
        <f t="shared" si="352"/>
        <v>101.2</v>
      </c>
      <c r="U137" s="166">
        <f t="shared" si="352"/>
        <v>102.5</v>
      </c>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171">
        <v>68.5</v>
      </c>
      <c r="C138" s="166">
        <f t="shared" ref="C138:J138" si="353">ROUND(AVERAGE($B138/(1.0278-0.0278*C$2),$B138*C$2^0.1),1)</f>
        <v>71.9</v>
      </c>
      <c r="D138" s="166">
        <f t="shared" si="353"/>
        <v>74.5</v>
      </c>
      <c r="E138" s="166">
        <f t="shared" si="353"/>
        <v>76.7</v>
      </c>
      <c r="F138" s="167">
        <f t="shared" si="353"/>
        <v>78.8</v>
      </c>
      <c r="G138" s="166">
        <f t="shared" si="353"/>
        <v>80.8</v>
      </c>
      <c r="H138" s="166">
        <f t="shared" si="353"/>
        <v>82.7</v>
      </c>
      <c r="I138" s="167">
        <f t="shared" si="353"/>
        <v>84.7</v>
      </c>
      <c r="J138" s="166">
        <f t="shared" si="353"/>
        <v>86.7</v>
      </c>
      <c r="K138" s="167">
        <f t="shared" ref="K138:U138" si="354">ROUND(AVERAGE($B138*(1+0.0333*K$2),$B138*K$2^0.1),1)</f>
        <v>88.8</v>
      </c>
      <c r="L138" s="166">
        <f t="shared" si="354"/>
        <v>90.3</v>
      </c>
      <c r="M138" s="167">
        <f t="shared" si="354"/>
        <v>91.8</v>
      </c>
      <c r="N138" s="166">
        <f t="shared" si="354"/>
        <v>93.3</v>
      </c>
      <c r="O138" s="166">
        <f t="shared" si="354"/>
        <v>94.8</v>
      </c>
      <c r="P138" s="167">
        <f t="shared" si="354"/>
        <v>96.3</v>
      </c>
      <c r="Q138" s="166">
        <f t="shared" si="354"/>
        <v>97.7</v>
      </c>
      <c r="R138" s="166">
        <f t="shared" si="354"/>
        <v>99.1</v>
      </c>
      <c r="S138" s="167">
        <f t="shared" si="354"/>
        <v>100.5</v>
      </c>
      <c r="T138" s="166">
        <f t="shared" si="354"/>
        <v>101.9</v>
      </c>
      <c r="U138" s="166">
        <f t="shared" si="354"/>
        <v>103.3</v>
      </c>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171">
        <v>69.0</v>
      </c>
      <c r="C139" s="166">
        <f t="shared" ref="C139:J139" si="355">ROUND(AVERAGE($B139/(1.0278-0.0278*C$2),$B139*C$2^0.1),1)</f>
        <v>72.5</v>
      </c>
      <c r="D139" s="166">
        <f t="shared" si="355"/>
        <v>75</v>
      </c>
      <c r="E139" s="166">
        <f t="shared" si="355"/>
        <v>77.3</v>
      </c>
      <c r="F139" s="167">
        <f t="shared" si="355"/>
        <v>79.3</v>
      </c>
      <c r="G139" s="166">
        <f t="shared" si="355"/>
        <v>81.3</v>
      </c>
      <c r="H139" s="166">
        <f t="shared" si="355"/>
        <v>83.3</v>
      </c>
      <c r="I139" s="167">
        <f t="shared" si="355"/>
        <v>85.3</v>
      </c>
      <c r="J139" s="166">
        <f t="shared" si="355"/>
        <v>87.3</v>
      </c>
      <c r="K139" s="167">
        <f t="shared" ref="K139:U139" si="356">ROUND(AVERAGE($B139*(1+0.0333*K$2),$B139*K$2^0.1),1)</f>
        <v>89.4</v>
      </c>
      <c r="L139" s="166">
        <f t="shared" si="356"/>
        <v>91</v>
      </c>
      <c r="M139" s="167">
        <f t="shared" si="356"/>
        <v>92.5</v>
      </c>
      <c r="N139" s="166">
        <f t="shared" si="356"/>
        <v>94</v>
      </c>
      <c r="O139" s="166">
        <f t="shared" si="356"/>
        <v>95.5</v>
      </c>
      <c r="P139" s="167">
        <f t="shared" si="356"/>
        <v>97</v>
      </c>
      <c r="Q139" s="166">
        <f t="shared" si="356"/>
        <v>98.4</v>
      </c>
      <c r="R139" s="166">
        <f t="shared" si="356"/>
        <v>99.8</v>
      </c>
      <c r="S139" s="167">
        <f t="shared" si="356"/>
        <v>101.2</v>
      </c>
      <c r="T139" s="166">
        <f t="shared" si="356"/>
        <v>102.6</v>
      </c>
      <c r="U139" s="166">
        <f t="shared" si="356"/>
        <v>104</v>
      </c>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171">
        <v>69.5</v>
      </c>
      <c r="C140" s="166">
        <f t="shared" ref="C140:J140" si="357">ROUND(AVERAGE($B140/(1.0278-0.0278*C$2),$B140*C$2^0.1),1)</f>
        <v>73</v>
      </c>
      <c r="D140" s="166">
        <f t="shared" si="357"/>
        <v>75.6</v>
      </c>
      <c r="E140" s="166">
        <f t="shared" si="357"/>
        <v>77.8</v>
      </c>
      <c r="F140" s="167">
        <f t="shared" si="357"/>
        <v>79.9</v>
      </c>
      <c r="G140" s="166">
        <f t="shared" si="357"/>
        <v>81.9</v>
      </c>
      <c r="H140" s="166">
        <f t="shared" si="357"/>
        <v>83.9</v>
      </c>
      <c r="I140" s="167">
        <f t="shared" si="357"/>
        <v>85.9</v>
      </c>
      <c r="J140" s="166">
        <f t="shared" si="357"/>
        <v>88</v>
      </c>
      <c r="K140" s="167">
        <f t="shared" ref="K140:U140" si="358">ROUND(AVERAGE($B140*(1+0.0333*K$2),$B140*K$2^0.1),1)</f>
        <v>90.1</v>
      </c>
      <c r="L140" s="166">
        <f t="shared" si="358"/>
        <v>91.6</v>
      </c>
      <c r="M140" s="167">
        <f t="shared" si="358"/>
        <v>93.2</v>
      </c>
      <c r="N140" s="166">
        <f t="shared" si="358"/>
        <v>94.7</v>
      </c>
      <c r="O140" s="166">
        <f t="shared" si="358"/>
        <v>96.2</v>
      </c>
      <c r="P140" s="167">
        <f t="shared" si="358"/>
        <v>97.7</v>
      </c>
      <c r="Q140" s="166">
        <f t="shared" si="358"/>
        <v>99.1</v>
      </c>
      <c r="R140" s="166">
        <f t="shared" si="358"/>
        <v>100.6</v>
      </c>
      <c r="S140" s="167">
        <f t="shared" si="358"/>
        <v>102</v>
      </c>
      <c r="T140" s="166">
        <f t="shared" si="358"/>
        <v>103.4</v>
      </c>
      <c r="U140" s="166">
        <f t="shared" si="358"/>
        <v>104.8</v>
      </c>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171">
        <v>70.0</v>
      </c>
      <c r="C141" s="166">
        <f t="shared" ref="C141:J141" si="359">ROUND(AVERAGE($B141/(1.0278-0.0278*C$2),$B141*C$2^0.1),1)</f>
        <v>73.5</v>
      </c>
      <c r="D141" s="166">
        <f t="shared" si="359"/>
        <v>76.1</v>
      </c>
      <c r="E141" s="166">
        <f t="shared" si="359"/>
        <v>78.4</v>
      </c>
      <c r="F141" s="167">
        <f t="shared" si="359"/>
        <v>80.5</v>
      </c>
      <c r="G141" s="166">
        <f t="shared" si="359"/>
        <v>82.5</v>
      </c>
      <c r="H141" s="166">
        <f t="shared" si="359"/>
        <v>84.5</v>
      </c>
      <c r="I141" s="167">
        <f t="shared" si="359"/>
        <v>86.5</v>
      </c>
      <c r="J141" s="166">
        <f t="shared" si="359"/>
        <v>88.6</v>
      </c>
      <c r="K141" s="167">
        <f t="shared" ref="K141:U141" si="360">ROUND(AVERAGE($B141*(1+0.0333*K$2),$B141*K$2^0.1),1)</f>
        <v>90.7</v>
      </c>
      <c r="L141" s="166">
        <f t="shared" si="360"/>
        <v>92.3</v>
      </c>
      <c r="M141" s="167">
        <f t="shared" si="360"/>
        <v>93.9</v>
      </c>
      <c r="N141" s="166">
        <f t="shared" si="360"/>
        <v>95.4</v>
      </c>
      <c r="O141" s="166">
        <f t="shared" si="360"/>
        <v>96.9</v>
      </c>
      <c r="P141" s="167">
        <f t="shared" si="360"/>
        <v>98.4</v>
      </c>
      <c r="Q141" s="166">
        <f t="shared" si="360"/>
        <v>99.8</v>
      </c>
      <c r="R141" s="166">
        <f t="shared" si="360"/>
        <v>101.3</v>
      </c>
      <c r="S141" s="167">
        <f t="shared" si="360"/>
        <v>102.7</v>
      </c>
      <c r="T141" s="166">
        <f t="shared" si="360"/>
        <v>104.1</v>
      </c>
      <c r="U141" s="166">
        <f t="shared" si="360"/>
        <v>105.5</v>
      </c>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171">
        <v>70.5</v>
      </c>
      <c r="C142" s="166">
        <f t="shared" ref="C142:J142" si="361">ROUND(AVERAGE($B142/(1.0278-0.0278*C$2),$B142*C$2^0.1),1)</f>
        <v>74</v>
      </c>
      <c r="D142" s="166">
        <f t="shared" si="361"/>
        <v>76.7</v>
      </c>
      <c r="E142" s="166">
        <f t="shared" si="361"/>
        <v>78.9</v>
      </c>
      <c r="F142" s="167">
        <f t="shared" si="361"/>
        <v>81.1</v>
      </c>
      <c r="G142" s="166">
        <f t="shared" si="361"/>
        <v>83.1</v>
      </c>
      <c r="H142" s="166">
        <f t="shared" si="361"/>
        <v>85.1</v>
      </c>
      <c r="I142" s="167">
        <f t="shared" si="361"/>
        <v>87.2</v>
      </c>
      <c r="J142" s="166">
        <f t="shared" si="361"/>
        <v>89.2</v>
      </c>
      <c r="K142" s="167">
        <f t="shared" ref="K142:U142" si="362">ROUND(AVERAGE($B142*(1+0.0333*K$2),$B142*K$2^0.1),1)</f>
        <v>91.4</v>
      </c>
      <c r="L142" s="166">
        <f t="shared" si="362"/>
        <v>93</v>
      </c>
      <c r="M142" s="167">
        <f t="shared" si="362"/>
        <v>94.5</v>
      </c>
      <c r="N142" s="166">
        <f t="shared" si="362"/>
        <v>96.1</v>
      </c>
      <c r="O142" s="166">
        <f t="shared" si="362"/>
        <v>97.6</v>
      </c>
      <c r="P142" s="167">
        <f t="shared" si="362"/>
        <v>99.1</v>
      </c>
      <c r="Q142" s="166">
        <f t="shared" si="362"/>
        <v>100.5</v>
      </c>
      <c r="R142" s="166">
        <f t="shared" si="362"/>
        <v>102</v>
      </c>
      <c r="S142" s="167">
        <f t="shared" si="362"/>
        <v>103.4</v>
      </c>
      <c r="T142" s="166">
        <f t="shared" si="362"/>
        <v>104.9</v>
      </c>
      <c r="U142" s="166">
        <f t="shared" si="362"/>
        <v>106.3</v>
      </c>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171">
        <v>71.0</v>
      </c>
      <c r="C143" s="166">
        <f t="shared" ref="C143:J143" si="363">ROUND(AVERAGE($B143/(1.0278-0.0278*C$2),$B143*C$2^0.1),1)</f>
        <v>74.6</v>
      </c>
      <c r="D143" s="166">
        <f t="shared" si="363"/>
        <v>77.2</v>
      </c>
      <c r="E143" s="166">
        <f t="shared" si="363"/>
        <v>79.5</v>
      </c>
      <c r="F143" s="167">
        <f t="shared" si="363"/>
        <v>81.6</v>
      </c>
      <c r="G143" s="166">
        <f t="shared" si="363"/>
        <v>83.7</v>
      </c>
      <c r="H143" s="166">
        <f t="shared" si="363"/>
        <v>85.7</v>
      </c>
      <c r="I143" s="167">
        <f t="shared" si="363"/>
        <v>87.8</v>
      </c>
      <c r="J143" s="166">
        <f t="shared" si="363"/>
        <v>89.9</v>
      </c>
      <c r="K143" s="167">
        <f t="shared" ref="K143:U143" si="364">ROUND(AVERAGE($B143*(1+0.0333*K$2),$B143*K$2^0.1),1)</f>
        <v>92</v>
      </c>
      <c r="L143" s="166">
        <f t="shared" si="364"/>
        <v>93.6</v>
      </c>
      <c r="M143" s="167">
        <f t="shared" si="364"/>
        <v>95.2</v>
      </c>
      <c r="N143" s="166">
        <f t="shared" si="364"/>
        <v>96.7</v>
      </c>
      <c r="O143" s="166">
        <f t="shared" si="364"/>
        <v>98.3</v>
      </c>
      <c r="P143" s="167">
        <f t="shared" si="364"/>
        <v>99.8</v>
      </c>
      <c r="Q143" s="166">
        <f t="shared" si="364"/>
        <v>101.3</v>
      </c>
      <c r="R143" s="166">
        <f t="shared" si="364"/>
        <v>102.7</v>
      </c>
      <c r="S143" s="167">
        <f t="shared" si="364"/>
        <v>104.2</v>
      </c>
      <c r="T143" s="166">
        <f t="shared" si="364"/>
        <v>105.6</v>
      </c>
      <c r="U143" s="166">
        <f t="shared" si="364"/>
        <v>107</v>
      </c>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171">
        <v>71.5</v>
      </c>
      <c r="C144" s="166">
        <f t="shared" ref="C144:J144" si="365">ROUND(AVERAGE($B144/(1.0278-0.0278*C$2),$B144*C$2^0.1),1)</f>
        <v>75.1</v>
      </c>
      <c r="D144" s="166">
        <f t="shared" si="365"/>
        <v>77.8</v>
      </c>
      <c r="E144" s="166">
        <f t="shared" si="365"/>
        <v>80.1</v>
      </c>
      <c r="F144" s="167">
        <f t="shared" si="365"/>
        <v>82.2</v>
      </c>
      <c r="G144" s="166">
        <f t="shared" si="365"/>
        <v>84.3</v>
      </c>
      <c r="H144" s="166">
        <f t="shared" si="365"/>
        <v>86.3</v>
      </c>
      <c r="I144" s="167">
        <f t="shared" si="365"/>
        <v>88.4</v>
      </c>
      <c r="J144" s="166">
        <f t="shared" si="365"/>
        <v>90.5</v>
      </c>
      <c r="K144" s="167">
        <f t="shared" ref="K144:U144" si="366">ROUND(AVERAGE($B144*(1+0.0333*K$2),$B144*K$2^0.1),1)</f>
        <v>92.7</v>
      </c>
      <c r="L144" s="166">
        <f t="shared" si="366"/>
        <v>94.3</v>
      </c>
      <c r="M144" s="167">
        <f t="shared" si="366"/>
        <v>95.9</v>
      </c>
      <c r="N144" s="166">
        <f t="shared" si="366"/>
        <v>97.4</v>
      </c>
      <c r="O144" s="166">
        <f t="shared" si="366"/>
        <v>99</v>
      </c>
      <c r="P144" s="167">
        <f t="shared" si="366"/>
        <v>100.5</v>
      </c>
      <c r="Q144" s="166">
        <f t="shared" si="366"/>
        <v>102</v>
      </c>
      <c r="R144" s="166">
        <f t="shared" si="366"/>
        <v>103.4</v>
      </c>
      <c r="S144" s="167">
        <f t="shared" si="366"/>
        <v>104.9</v>
      </c>
      <c r="T144" s="166">
        <f t="shared" si="366"/>
        <v>106.4</v>
      </c>
      <c r="U144" s="166">
        <f t="shared" si="366"/>
        <v>107.8</v>
      </c>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171">
        <v>72.0</v>
      </c>
      <c r="C145" s="166">
        <f t="shared" ref="C145:J145" si="367">ROUND(AVERAGE($B145/(1.0278-0.0278*C$2),$B145*C$2^0.1),1)</f>
        <v>75.6</v>
      </c>
      <c r="D145" s="166">
        <f t="shared" si="367"/>
        <v>78.3</v>
      </c>
      <c r="E145" s="166">
        <f t="shared" si="367"/>
        <v>80.6</v>
      </c>
      <c r="F145" s="167">
        <f t="shared" si="367"/>
        <v>82.8</v>
      </c>
      <c r="G145" s="166">
        <f t="shared" si="367"/>
        <v>84.9</v>
      </c>
      <c r="H145" s="166">
        <f t="shared" si="367"/>
        <v>86.9</v>
      </c>
      <c r="I145" s="167">
        <f t="shared" si="367"/>
        <v>89</v>
      </c>
      <c r="J145" s="166">
        <f t="shared" si="367"/>
        <v>91.1</v>
      </c>
      <c r="K145" s="167">
        <f t="shared" ref="K145:U145" si="368">ROUND(AVERAGE($B145*(1+0.0333*K$2),$B145*K$2^0.1),1)</f>
        <v>93.3</v>
      </c>
      <c r="L145" s="166">
        <f t="shared" si="368"/>
        <v>94.9</v>
      </c>
      <c r="M145" s="167">
        <f t="shared" si="368"/>
        <v>96.5</v>
      </c>
      <c r="N145" s="166">
        <f t="shared" si="368"/>
        <v>98.1</v>
      </c>
      <c r="O145" s="166">
        <f t="shared" si="368"/>
        <v>99.7</v>
      </c>
      <c r="P145" s="167">
        <f t="shared" si="368"/>
        <v>101.2</v>
      </c>
      <c r="Q145" s="166">
        <f t="shared" si="368"/>
        <v>102.7</v>
      </c>
      <c r="R145" s="166">
        <f t="shared" si="368"/>
        <v>104.2</v>
      </c>
      <c r="S145" s="167">
        <f t="shared" si="368"/>
        <v>105.6</v>
      </c>
      <c r="T145" s="166">
        <f t="shared" si="368"/>
        <v>107.1</v>
      </c>
      <c r="U145" s="166">
        <f t="shared" si="368"/>
        <v>108.6</v>
      </c>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171">
        <v>72.5</v>
      </c>
      <c r="C146" s="166">
        <f t="shared" ref="C146:J146" si="369">ROUND(AVERAGE($B146/(1.0278-0.0278*C$2),$B146*C$2^0.1),1)</f>
        <v>76.1</v>
      </c>
      <c r="D146" s="166">
        <f t="shared" si="369"/>
        <v>78.8</v>
      </c>
      <c r="E146" s="166">
        <f t="shared" si="369"/>
        <v>81.2</v>
      </c>
      <c r="F146" s="167">
        <f t="shared" si="369"/>
        <v>83.4</v>
      </c>
      <c r="G146" s="166">
        <f t="shared" si="369"/>
        <v>85.5</v>
      </c>
      <c r="H146" s="166">
        <f t="shared" si="369"/>
        <v>87.5</v>
      </c>
      <c r="I146" s="167">
        <f t="shared" si="369"/>
        <v>89.6</v>
      </c>
      <c r="J146" s="166">
        <f t="shared" si="369"/>
        <v>91.8</v>
      </c>
      <c r="K146" s="167">
        <f t="shared" ref="K146:U146" si="370">ROUND(AVERAGE($B146*(1+0.0333*K$2),$B146*K$2^0.1),1)</f>
        <v>94</v>
      </c>
      <c r="L146" s="166">
        <f t="shared" si="370"/>
        <v>95.6</v>
      </c>
      <c r="M146" s="167">
        <f t="shared" si="370"/>
        <v>97.2</v>
      </c>
      <c r="N146" s="166">
        <f t="shared" si="370"/>
        <v>98.8</v>
      </c>
      <c r="O146" s="166">
        <f t="shared" si="370"/>
        <v>100.3</v>
      </c>
      <c r="P146" s="167">
        <f t="shared" si="370"/>
        <v>101.9</v>
      </c>
      <c r="Q146" s="166">
        <f t="shared" si="370"/>
        <v>103.4</v>
      </c>
      <c r="R146" s="166">
        <f t="shared" si="370"/>
        <v>104.9</v>
      </c>
      <c r="S146" s="167">
        <f t="shared" si="370"/>
        <v>106.4</v>
      </c>
      <c r="T146" s="166">
        <f t="shared" si="370"/>
        <v>107.8</v>
      </c>
      <c r="U146" s="166">
        <f t="shared" si="370"/>
        <v>109.3</v>
      </c>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171">
        <v>73.0</v>
      </c>
      <c r="C147" s="166">
        <f t="shared" ref="C147:J147" si="371">ROUND(AVERAGE($B147/(1.0278-0.0278*C$2),$B147*C$2^0.1),1)</f>
        <v>76.7</v>
      </c>
      <c r="D147" s="166">
        <f t="shared" si="371"/>
        <v>79.4</v>
      </c>
      <c r="E147" s="166">
        <f t="shared" si="371"/>
        <v>81.7</v>
      </c>
      <c r="F147" s="167">
        <f t="shared" si="371"/>
        <v>83.9</v>
      </c>
      <c r="G147" s="166">
        <f t="shared" si="371"/>
        <v>86.1</v>
      </c>
      <c r="H147" s="166">
        <f t="shared" si="371"/>
        <v>88.1</v>
      </c>
      <c r="I147" s="167">
        <f t="shared" si="371"/>
        <v>90.3</v>
      </c>
      <c r="J147" s="166">
        <f t="shared" si="371"/>
        <v>92.4</v>
      </c>
      <c r="K147" s="167">
        <f t="shared" ref="K147:U147" si="372">ROUND(AVERAGE($B147*(1+0.0333*K$2),$B147*K$2^0.1),1)</f>
        <v>94.6</v>
      </c>
      <c r="L147" s="166">
        <f t="shared" si="372"/>
        <v>96.3</v>
      </c>
      <c r="M147" s="167">
        <f t="shared" si="372"/>
        <v>97.9</v>
      </c>
      <c r="N147" s="166">
        <f t="shared" si="372"/>
        <v>99.5</v>
      </c>
      <c r="O147" s="166">
        <f t="shared" si="372"/>
        <v>101</v>
      </c>
      <c r="P147" s="167">
        <f t="shared" si="372"/>
        <v>102.6</v>
      </c>
      <c r="Q147" s="166">
        <f t="shared" si="372"/>
        <v>104.1</v>
      </c>
      <c r="R147" s="166">
        <f t="shared" si="372"/>
        <v>105.6</v>
      </c>
      <c r="S147" s="167">
        <f t="shared" si="372"/>
        <v>107.1</v>
      </c>
      <c r="T147" s="166">
        <f t="shared" si="372"/>
        <v>108.6</v>
      </c>
      <c r="U147" s="166">
        <f t="shared" si="372"/>
        <v>110.1</v>
      </c>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171">
        <v>73.5</v>
      </c>
      <c r="C148" s="166">
        <f t="shared" ref="C148:J148" si="373">ROUND(AVERAGE($B148/(1.0278-0.0278*C$2),$B148*C$2^0.1),1)</f>
        <v>77.2</v>
      </c>
      <c r="D148" s="166">
        <f t="shared" si="373"/>
        <v>79.9</v>
      </c>
      <c r="E148" s="166">
        <f t="shared" si="373"/>
        <v>82.3</v>
      </c>
      <c r="F148" s="167">
        <f t="shared" si="373"/>
        <v>84.5</v>
      </c>
      <c r="G148" s="166">
        <f t="shared" si="373"/>
        <v>86.6</v>
      </c>
      <c r="H148" s="166">
        <f t="shared" si="373"/>
        <v>88.8</v>
      </c>
      <c r="I148" s="167">
        <f t="shared" si="373"/>
        <v>90.9</v>
      </c>
      <c r="J148" s="166">
        <f t="shared" si="373"/>
        <v>93</v>
      </c>
      <c r="K148" s="167">
        <f t="shared" ref="K148:U148" si="374">ROUND(AVERAGE($B148*(1+0.0333*K$2),$B148*K$2^0.1),1)</f>
        <v>95.3</v>
      </c>
      <c r="L148" s="166">
        <f t="shared" si="374"/>
        <v>96.9</v>
      </c>
      <c r="M148" s="167">
        <f t="shared" si="374"/>
        <v>98.6</v>
      </c>
      <c r="N148" s="166">
        <f t="shared" si="374"/>
        <v>100.2</v>
      </c>
      <c r="O148" s="166">
        <f t="shared" si="374"/>
        <v>101.7</v>
      </c>
      <c r="P148" s="167">
        <f t="shared" si="374"/>
        <v>103.3</v>
      </c>
      <c r="Q148" s="166">
        <f t="shared" si="374"/>
        <v>104.8</v>
      </c>
      <c r="R148" s="166">
        <f t="shared" si="374"/>
        <v>106.3</v>
      </c>
      <c r="S148" s="167">
        <f t="shared" si="374"/>
        <v>107.8</v>
      </c>
      <c r="T148" s="166">
        <f t="shared" si="374"/>
        <v>109.3</v>
      </c>
      <c r="U148" s="166">
        <f t="shared" si="374"/>
        <v>110.8</v>
      </c>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171">
        <v>74.0</v>
      </c>
      <c r="C149" s="166">
        <f t="shared" ref="C149:J149" si="375">ROUND(AVERAGE($B149/(1.0278-0.0278*C$2),$B149*C$2^0.1),1)</f>
        <v>77.7</v>
      </c>
      <c r="D149" s="166">
        <f t="shared" si="375"/>
        <v>80.5</v>
      </c>
      <c r="E149" s="166">
        <f t="shared" si="375"/>
        <v>82.9</v>
      </c>
      <c r="F149" s="167">
        <f t="shared" si="375"/>
        <v>85.1</v>
      </c>
      <c r="G149" s="166">
        <f t="shared" si="375"/>
        <v>87.2</v>
      </c>
      <c r="H149" s="166">
        <f t="shared" si="375"/>
        <v>89.4</v>
      </c>
      <c r="I149" s="167">
        <f t="shared" si="375"/>
        <v>91.5</v>
      </c>
      <c r="J149" s="166">
        <f t="shared" si="375"/>
        <v>93.7</v>
      </c>
      <c r="K149" s="167">
        <f t="shared" ref="K149:U149" si="376">ROUND(AVERAGE($B149*(1+0.0333*K$2),$B149*K$2^0.1),1)</f>
        <v>95.9</v>
      </c>
      <c r="L149" s="166">
        <f t="shared" si="376"/>
        <v>97.6</v>
      </c>
      <c r="M149" s="167">
        <f t="shared" si="376"/>
        <v>99.2</v>
      </c>
      <c r="N149" s="166">
        <f t="shared" si="376"/>
        <v>100.8</v>
      </c>
      <c r="O149" s="166">
        <f t="shared" si="376"/>
        <v>102.4</v>
      </c>
      <c r="P149" s="167">
        <f t="shared" si="376"/>
        <v>104</v>
      </c>
      <c r="Q149" s="166">
        <f t="shared" si="376"/>
        <v>105.5</v>
      </c>
      <c r="R149" s="166">
        <f t="shared" si="376"/>
        <v>107.1</v>
      </c>
      <c r="S149" s="167">
        <f t="shared" si="376"/>
        <v>108.6</v>
      </c>
      <c r="T149" s="166">
        <f t="shared" si="376"/>
        <v>110.1</v>
      </c>
      <c r="U149" s="166">
        <f t="shared" si="376"/>
        <v>111.6</v>
      </c>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171">
        <v>74.5</v>
      </c>
      <c r="C150" s="166">
        <f t="shared" ref="C150:J150" si="377">ROUND(AVERAGE($B150/(1.0278-0.0278*C$2),$B150*C$2^0.1),1)</f>
        <v>78.2</v>
      </c>
      <c r="D150" s="166">
        <f t="shared" si="377"/>
        <v>81</v>
      </c>
      <c r="E150" s="166">
        <f t="shared" si="377"/>
        <v>83.4</v>
      </c>
      <c r="F150" s="167">
        <f t="shared" si="377"/>
        <v>85.7</v>
      </c>
      <c r="G150" s="166">
        <f t="shared" si="377"/>
        <v>87.8</v>
      </c>
      <c r="H150" s="166">
        <f t="shared" si="377"/>
        <v>90</v>
      </c>
      <c r="I150" s="167">
        <f t="shared" si="377"/>
        <v>92.1</v>
      </c>
      <c r="J150" s="166">
        <f t="shared" si="377"/>
        <v>94.3</v>
      </c>
      <c r="K150" s="167">
        <f t="shared" ref="K150:U150" si="378">ROUND(AVERAGE($B150*(1+0.0333*K$2),$B150*K$2^0.1),1)</f>
        <v>96.5</v>
      </c>
      <c r="L150" s="166">
        <f t="shared" si="378"/>
        <v>98.2</v>
      </c>
      <c r="M150" s="167">
        <f t="shared" si="378"/>
        <v>99.9</v>
      </c>
      <c r="N150" s="166">
        <f t="shared" si="378"/>
        <v>101.5</v>
      </c>
      <c r="O150" s="166">
        <f t="shared" si="378"/>
        <v>103.1</v>
      </c>
      <c r="P150" s="167">
        <f t="shared" si="378"/>
        <v>104.7</v>
      </c>
      <c r="Q150" s="166">
        <f t="shared" si="378"/>
        <v>106.2</v>
      </c>
      <c r="R150" s="166">
        <f t="shared" si="378"/>
        <v>107.8</v>
      </c>
      <c r="S150" s="167">
        <f t="shared" si="378"/>
        <v>109.3</v>
      </c>
      <c r="T150" s="166">
        <f t="shared" si="378"/>
        <v>110.8</v>
      </c>
      <c r="U150" s="166">
        <f t="shared" si="378"/>
        <v>112.3</v>
      </c>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171">
        <v>75.0</v>
      </c>
      <c r="C151" s="166">
        <f t="shared" ref="C151:J151" si="379">ROUND(AVERAGE($B151/(1.0278-0.0278*C$2),$B151*C$2^0.1),1)</f>
        <v>78.8</v>
      </c>
      <c r="D151" s="166">
        <f t="shared" si="379"/>
        <v>81.6</v>
      </c>
      <c r="E151" s="166">
        <f t="shared" si="379"/>
        <v>84</v>
      </c>
      <c r="F151" s="167">
        <f t="shared" si="379"/>
        <v>86.2</v>
      </c>
      <c r="G151" s="166">
        <f t="shared" si="379"/>
        <v>88.4</v>
      </c>
      <c r="H151" s="166">
        <f t="shared" si="379"/>
        <v>90.6</v>
      </c>
      <c r="I151" s="167">
        <f t="shared" si="379"/>
        <v>92.7</v>
      </c>
      <c r="J151" s="166">
        <f t="shared" si="379"/>
        <v>94.9</v>
      </c>
      <c r="K151" s="167">
        <f t="shared" ref="K151:U151" si="380">ROUND(AVERAGE($B151*(1+0.0333*K$2),$B151*K$2^0.1),1)</f>
        <v>97.2</v>
      </c>
      <c r="L151" s="166">
        <f t="shared" si="380"/>
        <v>98.9</v>
      </c>
      <c r="M151" s="167">
        <f t="shared" si="380"/>
        <v>100.6</v>
      </c>
      <c r="N151" s="166">
        <f t="shared" si="380"/>
        <v>102.2</v>
      </c>
      <c r="O151" s="166">
        <f t="shared" si="380"/>
        <v>103.8</v>
      </c>
      <c r="P151" s="167">
        <f t="shared" si="380"/>
        <v>105.4</v>
      </c>
      <c r="Q151" s="166">
        <f t="shared" si="380"/>
        <v>107</v>
      </c>
      <c r="R151" s="166">
        <f t="shared" si="380"/>
        <v>108.5</v>
      </c>
      <c r="S151" s="167">
        <f t="shared" si="380"/>
        <v>110</v>
      </c>
      <c r="T151" s="166">
        <f t="shared" si="380"/>
        <v>111.6</v>
      </c>
      <c r="U151" s="166">
        <f t="shared" si="380"/>
        <v>113.1</v>
      </c>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171">
        <v>75.5</v>
      </c>
      <c r="C152" s="166">
        <f t="shared" ref="C152:J152" si="381">ROUND(AVERAGE($B152/(1.0278-0.0278*C$2),$B152*C$2^0.1),1)</f>
        <v>79.3</v>
      </c>
      <c r="D152" s="166">
        <f t="shared" si="381"/>
        <v>82.1</v>
      </c>
      <c r="E152" s="166">
        <f t="shared" si="381"/>
        <v>84.5</v>
      </c>
      <c r="F152" s="167">
        <f t="shared" si="381"/>
        <v>86.8</v>
      </c>
      <c r="G152" s="166">
        <f t="shared" si="381"/>
        <v>89</v>
      </c>
      <c r="H152" s="166">
        <f t="shared" si="381"/>
        <v>91.2</v>
      </c>
      <c r="I152" s="167">
        <f t="shared" si="381"/>
        <v>93.3</v>
      </c>
      <c r="J152" s="166">
        <f t="shared" si="381"/>
        <v>95.6</v>
      </c>
      <c r="K152" s="167">
        <f t="shared" ref="K152:U152" si="382">ROUND(AVERAGE($B152*(1+0.0333*K$2),$B152*K$2^0.1),1)</f>
        <v>97.8</v>
      </c>
      <c r="L152" s="166">
        <f t="shared" si="382"/>
        <v>99.6</v>
      </c>
      <c r="M152" s="167">
        <f t="shared" si="382"/>
        <v>101.2</v>
      </c>
      <c r="N152" s="166">
        <f t="shared" si="382"/>
        <v>102.9</v>
      </c>
      <c r="O152" s="166">
        <f t="shared" si="382"/>
        <v>104.5</v>
      </c>
      <c r="P152" s="167">
        <f t="shared" si="382"/>
        <v>106.1</v>
      </c>
      <c r="Q152" s="166">
        <f t="shared" si="382"/>
        <v>107.7</v>
      </c>
      <c r="R152" s="166">
        <f t="shared" si="382"/>
        <v>109.2</v>
      </c>
      <c r="S152" s="167">
        <f t="shared" si="382"/>
        <v>110.8</v>
      </c>
      <c r="T152" s="166">
        <f t="shared" si="382"/>
        <v>112.3</v>
      </c>
      <c r="U152" s="166">
        <f t="shared" si="382"/>
        <v>113.8</v>
      </c>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171">
        <v>76.0</v>
      </c>
      <c r="C153" s="166">
        <f t="shared" ref="C153:J153" si="383">ROUND(AVERAGE($B153/(1.0278-0.0278*C$2),$B153*C$2^0.1),1)</f>
        <v>79.8</v>
      </c>
      <c r="D153" s="166">
        <f t="shared" si="383"/>
        <v>82.6</v>
      </c>
      <c r="E153" s="166">
        <f t="shared" si="383"/>
        <v>85.1</v>
      </c>
      <c r="F153" s="167">
        <f t="shared" si="383"/>
        <v>87.4</v>
      </c>
      <c r="G153" s="166">
        <f t="shared" si="383"/>
        <v>89.6</v>
      </c>
      <c r="H153" s="166">
        <f t="shared" si="383"/>
        <v>91.8</v>
      </c>
      <c r="I153" s="167">
        <f t="shared" si="383"/>
        <v>94</v>
      </c>
      <c r="J153" s="166">
        <f t="shared" si="383"/>
        <v>96.2</v>
      </c>
      <c r="K153" s="167">
        <f t="shared" ref="K153:U153" si="384">ROUND(AVERAGE($B153*(1+0.0333*K$2),$B153*K$2^0.1),1)</f>
        <v>98.5</v>
      </c>
      <c r="L153" s="166">
        <f t="shared" si="384"/>
        <v>100.2</v>
      </c>
      <c r="M153" s="167">
        <f t="shared" si="384"/>
        <v>101.9</v>
      </c>
      <c r="N153" s="166">
        <f t="shared" si="384"/>
        <v>103.6</v>
      </c>
      <c r="O153" s="166">
        <f t="shared" si="384"/>
        <v>105.2</v>
      </c>
      <c r="P153" s="167">
        <f t="shared" si="384"/>
        <v>106.8</v>
      </c>
      <c r="Q153" s="166">
        <f t="shared" si="384"/>
        <v>108.4</v>
      </c>
      <c r="R153" s="166">
        <f t="shared" si="384"/>
        <v>110</v>
      </c>
      <c r="S153" s="167">
        <f t="shared" si="384"/>
        <v>111.5</v>
      </c>
      <c r="T153" s="166">
        <f t="shared" si="384"/>
        <v>113.1</v>
      </c>
      <c r="U153" s="166">
        <f t="shared" si="384"/>
        <v>114.6</v>
      </c>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171">
        <v>76.5</v>
      </c>
      <c r="C154" s="166">
        <f t="shared" ref="C154:J154" si="385">ROUND(AVERAGE($B154/(1.0278-0.0278*C$2),$B154*C$2^0.1),1)</f>
        <v>80.3</v>
      </c>
      <c r="D154" s="166">
        <f t="shared" si="385"/>
        <v>83.2</v>
      </c>
      <c r="E154" s="166">
        <f t="shared" si="385"/>
        <v>85.7</v>
      </c>
      <c r="F154" s="167">
        <f t="shared" si="385"/>
        <v>88</v>
      </c>
      <c r="G154" s="166">
        <f t="shared" si="385"/>
        <v>90.2</v>
      </c>
      <c r="H154" s="166">
        <f t="shared" si="385"/>
        <v>92.4</v>
      </c>
      <c r="I154" s="167">
        <f t="shared" si="385"/>
        <v>94.6</v>
      </c>
      <c r="J154" s="166">
        <f t="shared" si="385"/>
        <v>96.8</v>
      </c>
      <c r="K154" s="167">
        <f t="shared" ref="K154:U154" si="386">ROUND(AVERAGE($B154*(1+0.0333*K$2),$B154*K$2^0.1),1)</f>
        <v>99.1</v>
      </c>
      <c r="L154" s="166">
        <f t="shared" si="386"/>
        <v>100.9</v>
      </c>
      <c r="M154" s="167">
        <f t="shared" si="386"/>
        <v>102.6</v>
      </c>
      <c r="N154" s="166">
        <f t="shared" si="386"/>
        <v>104.2</v>
      </c>
      <c r="O154" s="166">
        <f t="shared" si="386"/>
        <v>105.9</v>
      </c>
      <c r="P154" s="167">
        <f t="shared" si="386"/>
        <v>107.5</v>
      </c>
      <c r="Q154" s="166">
        <f t="shared" si="386"/>
        <v>109.1</v>
      </c>
      <c r="R154" s="166">
        <f t="shared" si="386"/>
        <v>110.7</v>
      </c>
      <c r="S154" s="167">
        <f t="shared" si="386"/>
        <v>112.2</v>
      </c>
      <c r="T154" s="166">
        <f t="shared" si="386"/>
        <v>113.8</v>
      </c>
      <c r="U154" s="166">
        <f t="shared" si="386"/>
        <v>115.3</v>
      </c>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171">
        <v>77.0</v>
      </c>
      <c r="C155" s="166">
        <f t="shared" ref="C155:J155" si="387">ROUND(AVERAGE($B155/(1.0278-0.0278*C$2),$B155*C$2^0.1),1)</f>
        <v>80.9</v>
      </c>
      <c r="D155" s="166">
        <f t="shared" si="387"/>
        <v>83.7</v>
      </c>
      <c r="E155" s="166">
        <f t="shared" si="387"/>
        <v>86.2</v>
      </c>
      <c r="F155" s="167">
        <f t="shared" si="387"/>
        <v>88.5</v>
      </c>
      <c r="G155" s="166">
        <f t="shared" si="387"/>
        <v>90.8</v>
      </c>
      <c r="H155" s="166">
        <f t="shared" si="387"/>
        <v>93</v>
      </c>
      <c r="I155" s="167">
        <f t="shared" si="387"/>
        <v>95.2</v>
      </c>
      <c r="J155" s="166">
        <f t="shared" si="387"/>
        <v>97.5</v>
      </c>
      <c r="K155" s="167">
        <f t="shared" ref="K155:U155" si="388">ROUND(AVERAGE($B155*(1+0.0333*K$2),$B155*K$2^0.1),1)</f>
        <v>99.8</v>
      </c>
      <c r="L155" s="166">
        <f t="shared" si="388"/>
        <v>101.5</v>
      </c>
      <c r="M155" s="167">
        <f t="shared" si="388"/>
        <v>103.2</v>
      </c>
      <c r="N155" s="166">
        <f t="shared" si="388"/>
        <v>104.9</v>
      </c>
      <c r="O155" s="166">
        <f t="shared" si="388"/>
        <v>106.6</v>
      </c>
      <c r="P155" s="167">
        <f t="shared" si="388"/>
        <v>108.2</v>
      </c>
      <c r="Q155" s="166">
        <f t="shared" si="388"/>
        <v>109.8</v>
      </c>
      <c r="R155" s="166">
        <f t="shared" si="388"/>
        <v>111.4</v>
      </c>
      <c r="S155" s="167">
        <f t="shared" si="388"/>
        <v>113</v>
      </c>
      <c r="T155" s="166">
        <f t="shared" si="388"/>
        <v>114.5</v>
      </c>
      <c r="U155" s="166">
        <f t="shared" si="388"/>
        <v>116.1</v>
      </c>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171">
        <v>77.5</v>
      </c>
      <c r="C156" s="166">
        <f t="shared" ref="C156:J156" si="389">ROUND(AVERAGE($B156/(1.0278-0.0278*C$2),$B156*C$2^0.1),1)</f>
        <v>81.4</v>
      </c>
      <c r="D156" s="166">
        <f t="shared" si="389"/>
        <v>84.3</v>
      </c>
      <c r="E156" s="166">
        <f t="shared" si="389"/>
        <v>86.8</v>
      </c>
      <c r="F156" s="167">
        <f t="shared" si="389"/>
        <v>89.1</v>
      </c>
      <c r="G156" s="166">
        <f t="shared" si="389"/>
        <v>91.4</v>
      </c>
      <c r="H156" s="166">
        <f t="shared" si="389"/>
        <v>93.6</v>
      </c>
      <c r="I156" s="167">
        <f t="shared" si="389"/>
        <v>95.8</v>
      </c>
      <c r="J156" s="166">
        <f t="shared" si="389"/>
        <v>98.1</v>
      </c>
      <c r="K156" s="167">
        <f t="shared" ref="K156:U156" si="390">ROUND(AVERAGE($B156*(1+0.0333*K$2),$B156*K$2^0.1),1)</f>
        <v>100.4</v>
      </c>
      <c r="L156" s="166">
        <f t="shared" si="390"/>
        <v>102.2</v>
      </c>
      <c r="M156" s="167">
        <f t="shared" si="390"/>
        <v>103.9</v>
      </c>
      <c r="N156" s="166">
        <f t="shared" si="390"/>
        <v>105.6</v>
      </c>
      <c r="O156" s="166">
        <f t="shared" si="390"/>
        <v>107.3</v>
      </c>
      <c r="P156" s="167">
        <f t="shared" si="390"/>
        <v>108.9</v>
      </c>
      <c r="Q156" s="166">
        <f t="shared" si="390"/>
        <v>110.5</v>
      </c>
      <c r="R156" s="166">
        <f t="shared" si="390"/>
        <v>112.1</v>
      </c>
      <c r="S156" s="167">
        <f t="shared" si="390"/>
        <v>113.7</v>
      </c>
      <c r="T156" s="166">
        <f t="shared" si="390"/>
        <v>115.3</v>
      </c>
      <c r="U156" s="166">
        <f t="shared" si="390"/>
        <v>116.8</v>
      </c>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171">
        <v>78.0</v>
      </c>
      <c r="C157" s="166">
        <f t="shared" ref="C157:J157" si="391">ROUND(AVERAGE($B157/(1.0278-0.0278*C$2),$B157*C$2^0.1),1)</f>
        <v>81.9</v>
      </c>
      <c r="D157" s="166">
        <f t="shared" si="391"/>
        <v>84.8</v>
      </c>
      <c r="E157" s="166">
        <f t="shared" si="391"/>
        <v>87.3</v>
      </c>
      <c r="F157" s="167">
        <f t="shared" si="391"/>
        <v>89.7</v>
      </c>
      <c r="G157" s="166">
        <f t="shared" si="391"/>
        <v>91.9</v>
      </c>
      <c r="H157" s="166">
        <f t="shared" si="391"/>
        <v>94.2</v>
      </c>
      <c r="I157" s="167">
        <f t="shared" si="391"/>
        <v>96.4</v>
      </c>
      <c r="J157" s="166">
        <f t="shared" si="391"/>
        <v>98.7</v>
      </c>
      <c r="K157" s="167">
        <f t="shared" ref="K157:U157" si="392">ROUND(AVERAGE($B157*(1+0.0333*K$2),$B157*K$2^0.1),1)</f>
        <v>101.1</v>
      </c>
      <c r="L157" s="166">
        <f t="shared" si="392"/>
        <v>102.9</v>
      </c>
      <c r="M157" s="167">
        <f t="shared" si="392"/>
        <v>104.6</v>
      </c>
      <c r="N157" s="166">
        <f t="shared" si="392"/>
        <v>106.3</v>
      </c>
      <c r="O157" s="166">
        <f t="shared" si="392"/>
        <v>108</v>
      </c>
      <c r="P157" s="167">
        <f t="shared" si="392"/>
        <v>109.6</v>
      </c>
      <c r="Q157" s="166">
        <f t="shared" si="392"/>
        <v>111.2</v>
      </c>
      <c r="R157" s="166">
        <f t="shared" si="392"/>
        <v>112.9</v>
      </c>
      <c r="S157" s="167">
        <f t="shared" si="392"/>
        <v>114.4</v>
      </c>
      <c r="T157" s="166">
        <f t="shared" si="392"/>
        <v>116</v>
      </c>
      <c r="U157" s="166">
        <f t="shared" si="392"/>
        <v>117.6</v>
      </c>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171">
        <v>78.5</v>
      </c>
      <c r="C158" s="166">
        <f t="shared" ref="C158:J158" si="393">ROUND(AVERAGE($B158/(1.0278-0.0278*C$2),$B158*C$2^0.1),1)</f>
        <v>82.4</v>
      </c>
      <c r="D158" s="166">
        <f t="shared" si="393"/>
        <v>85.4</v>
      </c>
      <c r="E158" s="166">
        <f t="shared" si="393"/>
        <v>87.9</v>
      </c>
      <c r="F158" s="167">
        <f t="shared" si="393"/>
        <v>90.3</v>
      </c>
      <c r="G158" s="166">
        <f t="shared" si="393"/>
        <v>92.5</v>
      </c>
      <c r="H158" s="166">
        <f t="shared" si="393"/>
        <v>94.8</v>
      </c>
      <c r="I158" s="167">
        <f t="shared" si="393"/>
        <v>97.1</v>
      </c>
      <c r="J158" s="166">
        <f t="shared" si="393"/>
        <v>99.4</v>
      </c>
      <c r="K158" s="167">
        <f t="shared" ref="K158:U158" si="394">ROUND(AVERAGE($B158*(1+0.0333*K$2),$B158*K$2^0.1),1)</f>
        <v>101.7</v>
      </c>
      <c r="L158" s="166">
        <f t="shared" si="394"/>
        <v>103.5</v>
      </c>
      <c r="M158" s="167">
        <f t="shared" si="394"/>
        <v>105.3</v>
      </c>
      <c r="N158" s="166">
        <f t="shared" si="394"/>
        <v>107</v>
      </c>
      <c r="O158" s="166">
        <f t="shared" si="394"/>
        <v>108.7</v>
      </c>
      <c r="P158" s="167">
        <f t="shared" si="394"/>
        <v>110.3</v>
      </c>
      <c r="Q158" s="166">
        <f t="shared" si="394"/>
        <v>112</v>
      </c>
      <c r="R158" s="166">
        <f t="shared" si="394"/>
        <v>113.6</v>
      </c>
      <c r="S158" s="167">
        <f t="shared" si="394"/>
        <v>115.2</v>
      </c>
      <c r="T158" s="166">
        <f t="shared" si="394"/>
        <v>116.8</v>
      </c>
      <c r="U158" s="166">
        <f t="shared" si="394"/>
        <v>118.3</v>
      </c>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171">
        <v>79.0</v>
      </c>
      <c r="C159" s="166">
        <f t="shared" ref="C159:J159" si="395">ROUND(AVERAGE($B159/(1.0278-0.0278*C$2),$B159*C$2^0.1),1)</f>
        <v>83</v>
      </c>
      <c r="D159" s="166">
        <f t="shared" si="395"/>
        <v>85.9</v>
      </c>
      <c r="E159" s="166">
        <f t="shared" si="395"/>
        <v>88.5</v>
      </c>
      <c r="F159" s="167">
        <f t="shared" si="395"/>
        <v>90.8</v>
      </c>
      <c r="G159" s="166">
        <f t="shared" si="395"/>
        <v>93.1</v>
      </c>
      <c r="H159" s="166">
        <f t="shared" si="395"/>
        <v>95.4</v>
      </c>
      <c r="I159" s="167">
        <f t="shared" si="395"/>
        <v>97.7</v>
      </c>
      <c r="J159" s="166">
        <f t="shared" si="395"/>
        <v>100</v>
      </c>
      <c r="K159" s="167">
        <f t="shared" ref="K159:U159" si="396">ROUND(AVERAGE($B159*(1+0.0333*K$2),$B159*K$2^0.1),1)</f>
        <v>102.4</v>
      </c>
      <c r="L159" s="166">
        <f t="shared" si="396"/>
        <v>104.2</v>
      </c>
      <c r="M159" s="167">
        <f t="shared" si="396"/>
        <v>105.9</v>
      </c>
      <c r="N159" s="166">
        <f t="shared" si="396"/>
        <v>107.6</v>
      </c>
      <c r="O159" s="166">
        <f t="shared" si="396"/>
        <v>109.3</v>
      </c>
      <c r="P159" s="167">
        <f t="shared" si="396"/>
        <v>111</v>
      </c>
      <c r="Q159" s="166">
        <f t="shared" si="396"/>
        <v>112.7</v>
      </c>
      <c r="R159" s="166">
        <f t="shared" si="396"/>
        <v>114.3</v>
      </c>
      <c r="S159" s="167">
        <f t="shared" si="396"/>
        <v>115.9</v>
      </c>
      <c r="T159" s="166">
        <f t="shared" si="396"/>
        <v>117.5</v>
      </c>
      <c r="U159" s="166">
        <f t="shared" si="396"/>
        <v>119.1</v>
      </c>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171">
        <v>79.5</v>
      </c>
      <c r="C160" s="166">
        <f t="shared" ref="C160:J160" si="397">ROUND(AVERAGE($B160/(1.0278-0.0278*C$2),$B160*C$2^0.1),1)</f>
        <v>83.5</v>
      </c>
      <c r="D160" s="166">
        <f t="shared" si="397"/>
        <v>86.5</v>
      </c>
      <c r="E160" s="166">
        <f t="shared" si="397"/>
        <v>89</v>
      </c>
      <c r="F160" s="167">
        <f t="shared" si="397"/>
        <v>91.4</v>
      </c>
      <c r="G160" s="166">
        <f t="shared" si="397"/>
        <v>93.7</v>
      </c>
      <c r="H160" s="166">
        <f t="shared" si="397"/>
        <v>96</v>
      </c>
      <c r="I160" s="167">
        <f t="shared" si="397"/>
        <v>98.3</v>
      </c>
      <c r="J160" s="166">
        <f t="shared" si="397"/>
        <v>100.6</v>
      </c>
      <c r="K160" s="167">
        <f t="shared" ref="K160:U160" si="398">ROUND(AVERAGE($B160*(1+0.0333*K$2),$B160*K$2^0.1),1)</f>
        <v>103</v>
      </c>
      <c r="L160" s="166">
        <f t="shared" si="398"/>
        <v>104.8</v>
      </c>
      <c r="M160" s="167">
        <f t="shared" si="398"/>
        <v>106.6</v>
      </c>
      <c r="N160" s="166">
        <f t="shared" si="398"/>
        <v>108.3</v>
      </c>
      <c r="O160" s="166">
        <f t="shared" si="398"/>
        <v>110</v>
      </c>
      <c r="P160" s="167">
        <f t="shared" si="398"/>
        <v>111.7</v>
      </c>
      <c r="Q160" s="166">
        <f t="shared" si="398"/>
        <v>113.4</v>
      </c>
      <c r="R160" s="166">
        <f t="shared" si="398"/>
        <v>115</v>
      </c>
      <c r="S160" s="167">
        <f t="shared" si="398"/>
        <v>116.6</v>
      </c>
      <c r="T160" s="166">
        <f t="shared" si="398"/>
        <v>118.3</v>
      </c>
      <c r="U160" s="166">
        <f t="shared" si="398"/>
        <v>119.9</v>
      </c>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171">
        <v>80.0</v>
      </c>
      <c r="C161" s="166">
        <f t="shared" ref="C161:J161" si="399">ROUND(AVERAGE($B161/(1.0278-0.0278*C$2),$B161*C$2^0.1),1)</f>
        <v>84</v>
      </c>
      <c r="D161" s="166">
        <f t="shared" si="399"/>
        <v>87</v>
      </c>
      <c r="E161" s="166">
        <f t="shared" si="399"/>
        <v>89.6</v>
      </c>
      <c r="F161" s="167">
        <f t="shared" si="399"/>
        <v>92</v>
      </c>
      <c r="G161" s="166">
        <f t="shared" si="399"/>
        <v>94.3</v>
      </c>
      <c r="H161" s="166">
        <f t="shared" si="399"/>
        <v>96.6</v>
      </c>
      <c r="I161" s="167">
        <f t="shared" si="399"/>
        <v>98.9</v>
      </c>
      <c r="J161" s="166">
        <f t="shared" si="399"/>
        <v>101.3</v>
      </c>
      <c r="K161" s="167">
        <f t="shared" ref="K161:U161" si="400">ROUND(AVERAGE($B161*(1+0.0333*K$2),$B161*K$2^0.1),1)</f>
        <v>103.7</v>
      </c>
      <c r="L161" s="166">
        <f t="shared" si="400"/>
        <v>105.5</v>
      </c>
      <c r="M161" s="167">
        <f t="shared" si="400"/>
        <v>107.3</v>
      </c>
      <c r="N161" s="166">
        <f t="shared" si="400"/>
        <v>109</v>
      </c>
      <c r="O161" s="166">
        <f t="shared" si="400"/>
        <v>110.7</v>
      </c>
      <c r="P161" s="167">
        <f t="shared" si="400"/>
        <v>112.4</v>
      </c>
      <c r="Q161" s="166">
        <f t="shared" si="400"/>
        <v>114.1</v>
      </c>
      <c r="R161" s="166">
        <f t="shared" si="400"/>
        <v>115.7</v>
      </c>
      <c r="S161" s="167">
        <f t="shared" si="400"/>
        <v>117.4</v>
      </c>
      <c r="T161" s="166">
        <f t="shared" si="400"/>
        <v>119</v>
      </c>
      <c r="U161" s="166">
        <f t="shared" si="400"/>
        <v>120.6</v>
      </c>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171">
        <v>80.5</v>
      </c>
      <c r="C162" s="166">
        <f t="shared" ref="C162:J162" si="401">ROUND(AVERAGE($B162/(1.0278-0.0278*C$2),$B162*C$2^0.1),1)</f>
        <v>84.5</v>
      </c>
      <c r="D162" s="166">
        <f t="shared" si="401"/>
        <v>87.5</v>
      </c>
      <c r="E162" s="166">
        <f t="shared" si="401"/>
        <v>90.1</v>
      </c>
      <c r="F162" s="167">
        <f t="shared" si="401"/>
        <v>92.6</v>
      </c>
      <c r="G162" s="166">
        <f t="shared" si="401"/>
        <v>94.9</v>
      </c>
      <c r="H162" s="166">
        <f t="shared" si="401"/>
        <v>97.2</v>
      </c>
      <c r="I162" s="167">
        <f t="shared" si="401"/>
        <v>99.5</v>
      </c>
      <c r="J162" s="166">
        <f t="shared" si="401"/>
        <v>101.9</v>
      </c>
      <c r="K162" s="167">
        <f t="shared" ref="K162:U162" si="402">ROUND(AVERAGE($B162*(1+0.0333*K$2),$B162*K$2^0.1),1)</f>
        <v>104.3</v>
      </c>
      <c r="L162" s="166">
        <f t="shared" si="402"/>
        <v>106.2</v>
      </c>
      <c r="M162" s="167">
        <f t="shared" si="402"/>
        <v>107.9</v>
      </c>
      <c r="N162" s="166">
        <f t="shared" si="402"/>
        <v>109.7</v>
      </c>
      <c r="O162" s="166">
        <f t="shared" si="402"/>
        <v>111.4</v>
      </c>
      <c r="P162" s="167">
        <f t="shared" si="402"/>
        <v>113.1</v>
      </c>
      <c r="Q162" s="166">
        <f t="shared" si="402"/>
        <v>114.8</v>
      </c>
      <c r="R162" s="166">
        <f t="shared" si="402"/>
        <v>116.5</v>
      </c>
      <c r="S162" s="167">
        <f t="shared" si="402"/>
        <v>118.1</v>
      </c>
      <c r="T162" s="166">
        <f t="shared" si="402"/>
        <v>119.7</v>
      </c>
      <c r="U162" s="166">
        <f t="shared" si="402"/>
        <v>121.4</v>
      </c>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171">
        <v>81.0</v>
      </c>
      <c r="C163" s="166">
        <f t="shared" ref="C163:J163" si="403">ROUND(AVERAGE($B163/(1.0278-0.0278*C$2),$B163*C$2^0.1),1)</f>
        <v>85.1</v>
      </c>
      <c r="D163" s="166">
        <f t="shared" si="403"/>
        <v>88.1</v>
      </c>
      <c r="E163" s="166">
        <f t="shared" si="403"/>
        <v>90.7</v>
      </c>
      <c r="F163" s="167">
        <f t="shared" si="403"/>
        <v>93.1</v>
      </c>
      <c r="G163" s="166">
        <f t="shared" si="403"/>
        <v>95.5</v>
      </c>
      <c r="H163" s="166">
        <f t="shared" si="403"/>
        <v>97.8</v>
      </c>
      <c r="I163" s="167">
        <f t="shared" si="403"/>
        <v>100.1</v>
      </c>
      <c r="J163" s="166">
        <f t="shared" si="403"/>
        <v>102.5</v>
      </c>
      <c r="K163" s="167">
        <f t="shared" ref="K163:U163" si="404">ROUND(AVERAGE($B163*(1+0.0333*K$2),$B163*K$2^0.1),1)</f>
        <v>105</v>
      </c>
      <c r="L163" s="166">
        <f t="shared" si="404"/>
        <v>106.8</v>
      </c>
      <c r="M163" s="167">
        <f t="shared" si="404"/>
        <v>108.6</v>
      </c>
      <c r="N163" s="166">
        <f t="shared" si="404"/>
        <v>110.4</v>
      </c>
      <c r="O163" s="166">
        <f t="shared" si="404"/>
        <v>112.1</v>
      </c>
      <c r="P163" s="167">
        <f t="shared" si="404"/>
        <v>113.8</v>
      </c>
      <c r="Q163" s="166">
        <f t="shared" si="404"/>
        <v>115.5</v>
      </c>
      <c r="R163" s="166">
        <f t="shared" si="404"/>
        <v>117.2</v>
      </c>
      <c r="S163" s="167">
        <f t="shared" si="404"/>
        <v>118.8</v>
      </c>
      <c r="T163" s="166">
        <f t="shared" si="404"/>
        <v>120.5</v>
      </c>
      <c r="U163" s="166">
        <f t="shared" si="404"/>
        <v>122.1</v>
      </c>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171">
        <v>81.5</v>
      </c>
      <c r="C164" s="166">
        <f t="shared" ref="C164:J164" si="405">ROUND(AVERAGE($B164/(1.0278-0.0278*C$2),$B164*C$2^0.1),1)</f>
        <v>85.6</v>
      </c>
      <c r="D164" s="166">
        <f t="shared" si="405"/>
        <v>88.6</v>
      </c>
      <c r="E164" s="166">
        <f t="shared" si="405"/>
        <v>91.3</v>
      </c>
      <c r="F164" s="167">
        <f t="shared" si="405"/>
        <v>93.7</v>
      </c>
      <c r="G164" s="166">
        <f t="shared" si="405"/>
        <v>96.1</v>
      </c>
      <c r="H164" s="166">
        <f t="shared" si="405"/>
        <v>98.4</v>
      </c>
      <c r="I164" s="167">
        <f t="shared" si="405"/>
        <v>100.8</v>
      </c>
      <c r="J164" s="166">
        <f t="shared" si="405"/>
        <v>103.2</v>
      </c>
      <c r="K164" s="167">
        <f t="shared" ref="K164:U164" si="406">ROUND(AVERAGE($B164*(1+0.0333*K$2),$B164*K$2^0.1),1)</f>
        <v>105.6</v>
      </c>
      <c r="L164" s="166">
        <f t="shared" si="406"/>
        <v>107.5</v>
      </c>
      <c r="M164" s="167">
        <f t="shared" si="406"/>
        <v>109.3</v>
      </c>
      <c r="N164" s="166">
        <f t="shared" si="406"/>
        <v>111.1</v>
      </c>
      <c r="O164" s="166">
        <f t="shared" si="406"/>
        <v>112.8</v>
      </c>
      <c r="P164" s="167">
        <f t="shared" si="406"/>
        <v>114.5</v>
      </c>
      <c r="Q164" s="166">
        <f t="shared" si="406"/>
        <v>116.2</v>
      </c>
      <c r="R164" s="166">
        <f t="shared" si="406"/>
        <v>117.9</v>
      </c>
      <c r="S164" s="167">
        <f t="shared" si="406"/>
        <v>119.6</v>
      </c>
      <c r="T164" s="166">
        <f t="shared" si="406"/>
        <v>121.2</v>
      </c>
      <c r="U164" s="166">
        <f t="shared" si="406"/>
        <v>122.9</v>
      </c>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171">
        <v>82.0</v>
      </c>
      <c r="C165" s="166">
        <f t="shared" ref="C165:J165" si="407">ROUND(AVERAGE($B165/(1.0278-0.0278*C$2),$B165*C$2^0.1),1)</f>
        <v>86.1</v>
      </c>
      <c r="D165" s="166">
        <f t="shared" si="407"/>
        <v>89.2</v>
      </c>
      <c r="E165" s="166">
        <f t="shared" si="407"/>
        <v>91.8</v>
      </c>
      <c r="F165" s="167">
        <f t="shared" si="407"/>
        <v>94.3</v>
      </c>
      <c r="G165" s="166">
        <f t="shared" si="407"/>
        <v>96.7</v>
      </c>
      <c r="H165" s="166">
        <f t="shared" si="407"/>
        <v>99</v>
      </c>
      <c r="I165" s="167">
        <f t="shared" si="407"/>
        <v>101.4</v>
      </c>
      <c r="J165" s="166">
        <f t="shared" si="407"/>
        <v>103.8</v>
      </c>
      <c r="K165" s="167">
        <f t="shared" ref="K165:U165" si="408">ROUND(AVERAGE($B165*(1+0.0333*K$2),$B165*K$2^0.1),1)</f>
        <v>106.3</v>
      </c>
      <c r="L165" s="166">
        <f t="shared" si="408"/>
        <v>108.1</v>
      </c>
      <c r="M165" s="167">
        <f t="shared" si="408"/>
        <v>109.9</v>
      </c>
      <c r="N165" s="166">
        <f t="shared" si="408"/>
        <v>111.7</v>
      </c>
      <c r="O165" s="166">
        <f t="shared" si="408"/>
        <v>113.5</v>
      </c>
      <c r="P165" s="167">
        <f t="shared" si="408"/>
        <v>115.2</v>
      </c>
      <c r="Q165" s="166">
        <f t="shared" si="408"/>
        <v>116.9</v>
      </c>
      <c r="R165" s="166">
        <f t="shared" si="408"/>
        <v>118.6</v>
      </c>
      <c r="S165" s="167">
        <f t="shared" si="408"/>
        <v>120.3</v>
      </c>
      <c r="T165" s="166">
        <f t="shared" si="408"/>
        <v>122</v>
      </c>
      <c r="U165" s="166">
        <f t="shared" si="408"/>
        <v>123.6</v>
      </c>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171">
        <v>82.5</v>
      </c>
      <c r="C166" s="166">
        <f t="shared" ref="C166:J166" si="409">ROUND(AVERAGE($B166/(1.0278-0.0278*C$2),$B166*C$2^0.1),1)</f>
        <v>86.6</v>
      </c>
      <c r="D166" s="166">
        <f t="shared" si="409"/>
        <v>89.7</v>
      </c>
      <c r="E166" s="166">
        <f t="shared" si="409"/>
        <v>92.4</v>
      </c>
      <c r="F166" s="167">
        <f t="shared" si="409"/>
        <v>94.9</v>
      </c>
      <c r="G166" s="166">
        <f t="shared" si="409"/>
        <v>97.3</v>
      </c>
      <c r="H166" s="166">
        <f t="shared" si="409"/>
        <v>99.6</v>
      </c>
      <c r="I166" s="167">
        <f t="shared" si="409"/>
        <v>102</v>
      </c>
      <c r="J166" s="166">
        <f t="shared" si="409"/>
        <v>104.4</v>
      </c>
      <c r="K166" s="167">
        <f t="shared" ref="K166:U166" si="410">ROUND(AVERAGE($B166*(1+0.0333*K$2),$B166*K$2^0.1),1)</f>
        <v>106.9</v>
      </c>
      <c r="L166" s="166">
        <f t="shared" si="410"/>
        <v>108.8</v>
      </c>
      <c r="M166" s="167">
        <f t="shared" si="410"/>
        <v>110.6</v>
      </c>
      <c r="N166" s="166">
        <f t="shared" si="410"/>
        <v>112.4</v>
      </c>
      <c r="O166" s="166">
        <f t="shared" si="410"/>
        <v>114.2</v>
      </c>
      <c r="P166" s="167">
        <f t="shared" si="410"/>
        <v>115.9</v>
      </c>
      <c r="Q166" s="166">
        <f t="shared" si="410"/>
        <v>117.7</v>
      </c>
      <c r="R166" s="166">
        <f t="shared" si="410"/>
        <v>119.4</v>
      </c>
      <c r="S166" s="167">
        <f t="shared" si="410"/>
        <v>121</v>
      </c>
      <c r="T166" s="166">
        <f t="shared" si="410"/>
        <v>122.7</v>
      </c>
      <c r="U166" s="166">
        <f t="shared" si="410"/>
        <v>124.4</v>
      </c>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171">
        <v>83.0</v>
      </c>
      <c r="C167" s="166">
        <f t="shared" ref="C167:J167" si="411">ROUND(AVERAGE($B167/(1.0278-0.0278*C$2),$B167*C$2^0.1),1)</f>
        <v>87.2</v>
      </c>
      <c r="D167" s="166">
        <f t="shared" si="411"/>
        <v>90.3</v>
      </c>
      <c r="E167" s="166">
        <f t="shared" si="411"/>
        <v>92.9</v>
      </c>
      <c r="F167" s="167">
        <f t="shared" si="411"/>
        <v>95.4</v>
      </c>
      <c r="G167" s="166">
        <f t="shared" si="411"/>
        <v>97.8</v>
      </c>
      <c r="H167" s="166">
        <f t="shared" si="411"/>
        <v>100.2</v>
      </c>
      <c r="I167" s="167">
        <f t="shared" si="411"/>
        <v>102.6</v>
      </c>
      <c r="J167" s="166">
        <f t="shared" si="411"/>
        <v>105.1</v>
      </c>
      <c r="K167" s="167">
        <f t="shared" ref="K167:U167" si="412">ROUND(AVERAGE($B167*(1+0.0333*K$2),$B167*K$2^0.1),1)</f>
        <v>107.6</v>
      </c>
      <c r="L167" s="166">
        <f t="shared" si="412"/>
        <v>109.4</v>
      </c>
      <c r="M167" s="167">
        <f t="shared" si="412"/>
        <v>111.3</v>
      </c>
      <c r="N167" s="166">
        <f t="shared" si="412"/>
        <v>113.1</v>
      </c>
      <c r="O167" s="166">
        <f t="shared" si="412"/>
        <v>114.9</v>
      </c>
      <c r="P167" s="167">
        <f t="shared" si="412"/>
        <v>116.6</v>
      </c>
      <c r="Q167" s="166">
        <f t="shared" si="412"/>
        <v>118.4</v>
      </c>
      <c r="R167" s="166">
        <f t="shared" si="412"/>
        <v>120.1</v>
      </c>
      <c r="S167" s="167">
        <f t="shared" si="412"/>
        <v>121.8</v>
      </c>
      <c r="T167" s="166">
        <f t="shared" si="412"/>
        <v>123.5</v>
      </c>
      <c r="U167" s="166">
        <f t="shared" si="412"/>
        <v>125.1</v>
      </c>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171">
        <v>83.5</v>
      </c>
      <c r="C168" s="166">
        <f t="shared" ref="C168:J168" si="413">ROUND(AVERAGE($B168/(1.0278-0.0278*C$2),$B168*C$2^0.1),1)</f>
        <v>87.7</v>
      </c>
      <c r="D168" s="166">
        <f t="shared" si="413"/>
        <v>90.8</v>
      </c>
      <c r="E168" s="166">
        <f t="shared" si="413"/>
        <v>93.5</v>
      </c>
      <c r="F168" s="167">
        <f t="shared" si="413"/>
        <v>96</v>
      </c>
      <c r="G168" s="166">
        <f t="shared" si="413"/>
        <v>98.4</v>
      </c>
      <c r="H168" s="166">
        <f t="shared" si="413"/>
        <v>100.8</v>
      </c>
      <c r="I168" s="167">
        <f t="shared" si="413"/>
        <v>103.2</v>
      </c>
      <c r="J168" s="166">
        <f t="shared" si="413"/>
        <v>105.7</v>
      </c>
      <c r="K168" s="167">
        <f t="shared" ref="K168:U168" si="414">ROUND(AVERAGE($B168*(1+0.0333*K$2),$B168*K$2^0.1),1)</f>
        <v>108.2</v>
      </c>
      <c r="L168" s="166">
        <f t="shared" si="414"/>
        <v>110.1</v>
      </c>
      <c r="M168" s="167">
        <f t="shared" si="414"/>
        <v>112</v>
      </c>
      <c r="N168" s="166">
        <f t="shared" si="414"/>
        <v>113.8</v>
      </c>
      <c r="O168" s="166">
        <f t="shared" si="414"/>
        <v>115.6</v>
      </c>
      <c r="P168" s="167">
        <f t="shared" si="414"/>
        <v>117.3</v>
      </c>
      <c r="Q168" s="166">
        <f t="shared" si="414"/>
        <v>119.1</v>
      </c>
      <c r="R168" s="166">
        <f t="shared" si="414"/>
        <v>120.8</v>
      </c>
      <c r="S168" s="167">
        <f t="shared" si="414"/>
        <v>122.5</v>
      </c>
      <c r="T168" s="166">
        <f t="shared" si="414"/>
        <v>124.2</v>
      </c>
      <c r="U168" s="166">
        <f t="shared" si="414"/>
        <v>125.9</v>
      </c>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171">
        <v>84.0</v>
      </c>
      <c r="C169" s="166">
        <f t="shared" ref="C169:J169" si="415">ROUND(AVERAGE($B169/(1.0278-0.0278*C$2),$B169*C$2^0.1),1)</f>
        <v>88.2</v>
      </c>
      <c r="D169" s="166">
        <f t="shared" si="415"/>
        <v>91.3</v>
      </c>
      <c r="E169" s="166">
        <f t="shared" si="415"/>
        <v>94.1</v>
      </c>
      <c r="F169" s="167">
        <f t="shared" si="415"/>
        <v>96.6</v>
      </c>
      <c r="G169" s="166">
        <f t="shared" si="415"/>
        <v>99</v>
      </c>
      <c r="H169" s="166">
        <f t="shared" si="415"/>
        <v>101.4</v>
      </c>
      <c r="I169" s="167">
        <f t="shared" si="415"/>
        <v>103.9</v>
      </c>
      <c r="J169" s="166">
        <f t="shared" si="415"/>
        <v>106.3</v>
      </c>
      <c r="K169" s="167">
        <f t="shared" ref="K169:U169" si="416">ROUND(AVERAGE($B169*(1+0.0333*K$2),$B169*K$2^0.1),1)</f>
        <v>108.9</v>
      </c>
      <c r="L169" s="166">
        <f t="shared" si="416"/>
        <v>110.8</v>
      </c>
      <c r="M169" s="167">
        <f t="shared" si="416"/>
        <v>112.6</v>
      </c>
      <c r="N169" s="166">
        <f t="shared" si="416"/>
        <v>114.5</v>
      </c>
      <c r="O169" s="166">
        <f t="shared" si="416"/>
        <v>116.3</v>
      </c>
      <c r="P169" s="167">
        <f t="shared" si="416"/>
        <v>118</v>
      </c>
      <c r="Q169" s="166">
        <f t="shared" si="416"/>
        <v>119.8</v>
      </c>
      <c r="R169" s="166">
        <f t="shared" si="416"/>
        <v>121.5</v>
      </c>
      <c r="S169" s="167">
        <f t="shared" si="416"/>
        <v>123.3</v>
      </c>
      <c r="T169" s="166">
        <f t="shared" si="416"/>
        <v>125</v>
      </c>
      <c r="U169" s="166">
        <f t="shared" si="416"/>
        <v>126.6</v>
      </c>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171">
        <v>84.5</v>
      </c>
      <c r="C170" s="166">
        <f t="shared" ref="C170:J170" si="417">ROUND(AVERAGE($B170/(1.0278-0.0278*C$2),$B170*C$2^0.1),1)</f>
        <v>88.7</v>
      </c>
      <c r="D170" s="166">
        <f t="shared" si="417"/>
        <v>91.9</v>
      </c>
      <c r="E170" s="166">
        <f t="shared" si="417"/>
        <v>94.6</v>
      </c>
      <c r="F170" s="167">
        <f t="shared" si="417"/>
        <v>97.2</v>
      </c>
      <c r="G170" s="166">
        <f t="shared" si="417"/>
        <v>99.6</v>
      </c>
      <c r="H170" s="166">
        <f t="shared" si="417"/>
        <v>102</v>
      </c>
      <c r="I170" s="167">
        <f t="shared" si="417"/>
        <v>104.5</v>
      </c>
      <c r="J170" s="166">
        <f t="shared" si="417"/>
        <v>107</v>
      </c>
      <c r="K170" s="167">
        <f t="shared" ref="K170:U170" si="418">ROUND(AVERAGE($B170*(1+0.0333*K$2),$B170*K$2^0.1),1)</f>
        <v>109.5</v>
      </c>
      <c r="L170" s="166">
        <f t="shared" si="418"/>
        <v>111.4</v>
      </c>
      <c r="M170" s="167">
        <f t="shared" si="418"/>
        <v>113.3</v>
      </c>
      <c r="N170" s="166">
        <f t="shared" si="418"/>
        <v>115.1</v>
      </c>
      <c r="O170" s="166">
        <f t="shared" si="418"/>
        <v>117</v>
      </c>
      <c r="P170" s="167">
        <f t="shared" si="418"/>
        <v>118.7</v>
      </c>
      <c r="Q170" s="166">
        <f t="shared" si="418"/>
        <v>120.5</v>
      </c>
      <c r="R170" s="166">
        <f t="shared" si="418"/>
        <v>122.3</v>
      </c>
      <c r="S170" s="167">
        <f t="shared" si="418"/>
        <v>124</v>
      </c>
      <c r="T170" s="166">
        <f t="shared" si="418"/>
        <v>125.7</v>
      </c>
      <c r="U170" s="166">
        <f t="shared" si="418"/>
        <v>127.4</v>
      </c>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171">
        <v>85.0</v>
      </c>
      <c r="C171" s="166">
        <f t="shared" ref="C171:J171" si="419">ROUND(AVERAGE($B171/(1.0278-0.0278*C$2),$B171*C$2^0.1),1)</f>
        <v>89.3</v>
      </c>
      <c r="D171" s="166">
        <f t="shared" si="419"/>
        <v>92.4</v>
      </c>
      <c r="E171" s="166">
        <f t="shared" si="419"/>
        <v>95.2</v>
      </c>
      <c r="F171" s="167">
        <f t="shared" si="419"/>
        <v>97.7</v>
      </c>
      <c r="G171" s="166">
        <f t="shared" si="419"/>
        <v>100.2</v>
      </c>
      <c r="H171" s="166">
        <f t="shared" si="419"/>
        <v>102.6</v>
      </c>
      <c r="I171" s="167">
        <f t="shared" si="419"/>
        <v>105.1</v>
      </c>
      <c r="J171" s="166">
        <f t="shared" si="419"/>
        <v>107.6</v>
      </c>
      <c r="K171" s="167">
        <f t="shared" ref="K171:U171" si="420">ROUND(AVERAGE($B171*(1+0.0333*K$2),$B171*K$2^0.1),1)</f>
        <v>110.2</v>
      </c>
      <c r="L171" s="166">
        <f t="shared" si="420"/>
        <v>112.1</v>
      </c>
      <c r="M171" s="167">
        <f t="shared" si="420"/>
        <v>114</v>
      </c>
      <c r="N171" s="166">
        <f t="shared" si="420"/>
        <v>115.8</v>
      </c>
      <c r="O171" s="166">
        <f t="shared" si="420"/>
        <v>117.6</v>
      </c>
      <c r="P171" s="167">
        <f t="shared" si="420"/>
        <v>119.4</v>
      </c>
      <c r="Q171" s="166">
        <f t="shared" si="420"/>
        <v>121.2</v>
      </c>
      <c r="R171" s="166">
        <f t="shared" si="420"/>
        <v>123</v>
      </c>
      <c r="S171" s="167">
        <f t="shared" si="420"/>
        <v>124.7</v>
      </c>
      <c r="T171" s="166">
        <f t="shared" si="420"/>
        <v>126.4</v>
      </c>
      <c r="U171" s="166">
        <f t="shared" si="420"/>
        <v>128.1</v>
      </c>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171">
        <v>85.5</v>
      </c>
      <c r="C172" s="166">
        <f t="shared" ref="C172:J172" si="421">ROUND(AVERAGE($B172/(1.0278-0.0278*C$2),$B172*C$2^0.1),1)</f>
        <v>89.8</v>
      </c>
      <c r="D172" s="166">
        <f t="shared" si="421"/>
        <v>93</v>
      </c>
      <c r="E172" s="166">
        <f t="shared" si="421"/>
        <v>95.7</v>
      </c>
      <c r="F172" s="167">
        <f t="shared" si="421"/>
        <v>98.3</v>
      </c>
      <c r="G172" s="166">
        <f t="shared" si="421"/>
        <v>100.8</v>
      </c>
      <c r="H172" s="166">
        <f t="shared" si="421"/>
        <v>103.2</v>
      </c>
      <c r="I172" s="167">
        <f t="shared" si="421"/>
        <v>105.7</v>
      </c>
      <c r="J172" s="166">
        <f t="shared" si="421"/>
        <v>108.2</v>
      </c>
      <c r="K172" s="167">
        <f t="shared" ref="K172:U172" si="422">ROUND(AVERAGE($B172*(1+0.0333*K$2),$B172*K$2^0.1),1)</f>
        <v>110.8</v>
      </c>
      <c r="L172" s="166">
        <f t="shared" si="422"/>
        <v>112.7</v>
      </c>
      <c r="M172" s="167">
        <f t="shared" si="422"/>
        <v>114.6</v>
      </c>
      <c r="N172" s="166">
        <f t="shared" si="422"/>
        <v>116.5</v>
      </c>
      <c r="O172" s="166">
        <f t="shared" si="422"/>
        <v>118.3</v>
      </c>
      <c r="P172" s="167">
        <f t="shared" si="422"/>
        <v>120.1</v>
      </c>
      <c r="Q172" s="166">
        <f t="shared" si="422"/>
        <v>121.9</v>
      </c>
      <c r="R172" s="166">
        <f t="shared" si="422"/>
        <v>123.7</v>
      </c>
      <c r="S172" s="167">
        <f t="shared" si="422"/>
        <v>125.5</v>
      </c>
      <c r="T172" s="166">
        <f t="shared" si="422"/>
        <v>127.2</v>
      </c>
      <c r="U172" s="166">
        <f t="shared" si="422"/>
        <v>128.9</v>
      </c>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171">
        <v>86.0</v>
      </c>
      <c r="C173" s="166">
        <f t="shared" ref="C173:J173" si="423">ROUND(AVERAGE($B173/(1.0278-0.0278*C$2),$B173*C$2^0.1),1)</f>
        <v>90.3</v>
      </c>
      <c r="D173" s="166">
        <f t="shared" si="423"/>
        <v>93.5</v>
      </c>
      <c r="E173" s="166">
        <f t="shared" si="423"/>
        <v>96.3</v>
      </c>
      <c r="F173" s="167">
        <f t="shared" si="423"/>
        <v>98.9</v>
      </c>
      <c r="G173" s="166">
        <f t="shared" si="423"/>
        <v>101.4</v>
      </c>
      <c r="H173" s="166">
        <f t="shared" si="423"/>
        <v>103.8</v>
      </c>
      <c r="I173" s="167">
        <f t="shared" si="423"/>
        <v>106.3</v>
      </c>
      <c r="J173" s="166">
        <f t="shared" si="423"/>
        <v>108.9</v>
      </c>
      <c r="K173" s="167">
        <f t="shared" ref="K173:U173" si="424">ROUND(AVERAGE($B173*(1+0.0333*K$2),$B173*K$2^0.1),1)</f>
        <v>111.5</v>
      </c>
      <c r="L173" s="166">
        <f t="shared" si="424"/>
        <v>113.4</v>
      </c>
      <c r="M173" s="167">
        <f t="shared" si="424"/>
        <v>115.3</v>
      </c>
      <c r="N173" s="166">
        <f t="shared" si="424"/>
        <v>117.2</v>
      </c>
      <c r="O173" s="166">
        <f t="shared" si="424"/>
        <v>119</v>
      </c>
      <c r="P173" s="167">
        <f t="shared" si="424"/>
        <v>120.9</v>
      </c>
      <c r="Q173" s="166">
        <f t="shared" si="424"/>
        <v>122.6</v>
      </c>
      <c r="R173" s="166">
        <f t="shared" si="424"/>
        <v>124.4</v>
      </c>
      <c r="S173" s="167">
        <f t="shared" si="424"/>
        <v>126.2</v>
      </c>
      <c r="T173" s="166">
        <f t="shared" si="424"/>
        <v>127.9</v>
      </c>
      <c r="U173" s="166">
        <f t="shared" si="424"/>
        <v>129.7</v>
      </c>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171">
        <v>86.5</v>
      </c>
      <c r="C174" s="166">
        <f t="shared" ref="C174:J174" si="425">ROUND(AVERAGE($B174/(1.0278-0.0278*C$2),$B174*C$2^0.1),1)</f>
        <v>90.8</v>
      </c>
      <c r="D174" s="166">
        <f t="shared" si="425"/>
        <v>94.1</v>
      </c>
      <c r="E174" s="166">
        <f t="shared" si="425"/>
        <v>96.9</v>
      </c>
      <c r="F174" s="167">
        <f t="shared" si="425"/>
        <v>99.5</v>
      </c>
      <c r="G174" s="166">
        <f t="shared" si="425"/>
        <v>102</v>
      </c>
      <c r="H174" s="166">
        <f t="shared" si="425"/>
        <v>104.4</v>
      </c>
      <c r="I174" s="167">
        <f t="shared" si="425"/>
        <v>106.9</v>
      </c>
      <c r="J174" s="166">
        <f t="shared" si="425"/>
        <v>109.5</v>
      </c>
      <c r="K174" s="167">
        <f t="shared" ref="K174:U174" si="426">ROUND(AVERAGE($B174*(1+0.0333*K$2),$B174*K$2^0.1),1)</f>
        <v>112.1</v>
      </c>
      <c r="L174" s="166">
        <f t="shared" si="426"/>
        <v>114.1</v>
      </c>
      <c r="M174" s="167">
        <f t="shared" si="426"/>
        <v>116</v>
      </c>
      <c r="N174" s="166">
        <f t="shared" si="426"/>
        <v>117.9</v>
      </c>
      <c r="O174" s="166">
        <f t="shared" si="426"/>
        <v>119.7</v>
      </c>
      <c r="P174" s="167">
        <f t="shared" si="426"/>
        <v>121.6</v>
      </c>
      <c r="Q174" s="166">
        <f t="shared" si="426"/>
        <v>123.4</v>
      </c>
      <c r="R174" s="166">
        <f t="shared" si="426"/>
        <v>125.1</v>
      </c>
      <c r="S174" s="167">
        <f t="shared" si="426"/>
        <v>126.9</v>
      </c>
      <c r="T174" s="166">
        <f t="shared" si="426"/>
        <v>128.7</v>
      </c>
      <c r="U174" s="166">
        <f t="shared" si="426"/>
        <v>130.4</v>
      </c>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171">
        <v>87.0</v>
      </c>
      <c r="C175" s="166">
        <f t="shared" ref="C175:J175" si="427">ROUND(AVERAGE($B175/(1.0278-0.0278*C$2),$B175*C$2^0.1),1)</f>
        <v>91.4</v>
      </c>
      <c r="D175" s="166">
        <f t="shared" si="427"/>
        <v>94.6</v>
      </c>
      <c r="E175" s="166">
        <f t="shared" si="427"/>
        <v>97.4</v>
      </c>
      <c r="F175" s="167">
        <f t="shared" si="427"/>
        <v>100</v>
      </c>
      <c r="G175" s="166">
        <f t="shared" si="427"/>
        <v>102.6</v>
      </c>
      <c r="H175" s="166">
        <f t="shared" si="427"/>
        <v>105.1</v>
      </c>
      <c r="I175" s="167">
        <f t="shared" si="427"/>
        <v>107.6</v>
      </c>
      <c r="J175" s="166">
        <f t="shared" si="427"/>
        <v>110.1</v>
      </c>
      <c r="K175" s="167">
        <f t="shared" ref="K175:U175" si="428">ROUND(AVERAGE($B175*(1+0.0333*K$2),$B175*K$2^0.1),1)</f>
        <v>112.7</v>
      </c>
      <c r="L175" s="166">
        <f t="shared" si="428"/>
        <v>114.7</v>
      </c>
      <c r="M175" s="167">
        <f t="shared" si="428"/>
        <v>116.7</v>
      </c>
      <c r="N175" s="166">
        <f t="shared" si="428"/>
        <v>118.6</v>
      </c>
      <c r="O175" s="166">
        <f t="shared" si="428"/>
        <v>120.4</v>
      </c>
      <c r="P175" s="167">
        <f t="shared" si="428"/>
        <v>122.3</v>
      </c>
      <c r="Q175" s="166">
        <f t="shared" si="428"/>
        <v>124.1</v>
      </c>
      <c r="R175" s="166">
        <f t="shared" si="428"/>
        <v>125.9</v>
      </c>
      <c r="S175" s="167">
        <f t="shared" si="428"/>
        <v>127.7</v>
      </c>
      <c r="T175" s="166">
        <f t="shared" si="428"/>
        <v>129.4</v>
      </c>
      <c r="U175" s="166">
        <f t="shared" si="428"/>
        <v>131.2</v>
      </c>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171">
        <v>87.5</v>
      </c>
      <c r="C176" s="166">
        <f t="shared" ref="C176:J176" si="429">ROUND(AVERAGE($B176/(1.0278-0.0278*C$2),$B176*C$2^0.1),1)</f>
        <v>91.9</v>
      </c>
      <c r="D176" s="166">
        <f t="shared" si="429"/>
        <v>95.2</v>
      </c>
      <c r="E176" s="166">
        <f t="shared" si="429"/>
        <v>98</v>
      </c>
      <c r="F176" s="167">
        <f t="shared" si="429"/>
        <v>100.6</v>
      </c>
      <c r="G176" s="166">
        <f t="shared" si="429"/>
        <v>103.1</v>
      </c>
      <c r="H176" s="166">
        <f t="shared" si="429"/>
        <v>105.7</v>
      </c>
      <c r="I176" s="167">
        <f t="shared" si="429"/>
        <v>108.2</v>
      </c>
      <c r="J176" s="166">
        <f t="shared" si="429"/>
        <v>110.8</v>
      </c>
      <c r="K176" s="167">
        <f t="shared" ref="K176:U176" si="430">ROUND(AVERAGE($B176*(1+0.0333*K$2),$B176*K$2^0.1),1)</f>
        <v>113.4</v>
      </c>
      <c r="L176" s="166">
        <f t="shared" si="430"/>
        <v>115.4</v>
      </c>
      <c r="M176" s="167">
        <f t="shared" si="430"/>
        <v>117.3</v>
      </c>
      <c r="N176" s="166">
        <f t="shared" si="430"/>
        <v>119.2</v>
      </c>
      <c r="O176" s="166">
        <f t="shared" si="430"/>
        <v>121.1</v>
      </c>
      <c r="P176" s="167">
        <f t="shared" si="430"/>
        <v>123</v>
      </c>
      <c r="Q176" s="166">
        <f t="shared" si="430"/>
        <v>124.8</v>
      </c>
      <c r="R176" s="166">
        <f t="shared" si="430"/>
        <v>126.6</v>
      </c>
      <c r="S176" s="167">
        <f t="shared" si="430"/>
        <v>128.4</v>
      </c>
      <c r="T176" s="166">
        <f t="shared" si="430"/>
        <v>130.2</v>
      </c>
      <c r="U176" s="166">
        <f t="shared" si="430"/>
        <v>131.9</v>
      </c>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171">
        <v>88.0</v>
      </c>
      <c r="C177" s="166">
        <f t="shared" ref="C177:J177" si="431">ROUND(AVERAGE($B177/(1.0278-0.0278*C$2),$B177*C$2^0.1),1)</f>
        <v>92.4</v>
      </c>
      <c r="D177" s="166">
        <f t="shared" si="431"/>
        <v>95.7</v>
      </c>
      <c r="E177" s="166">
        <f t="shared" si="431"/>
        <v>98.5</v>
      </c>
      <c r="F177" s="167">
        <f t="shared" si="431"/>
        <v>101.2</v>
      </c>
      <c r="G177" s="166">
        <f t="shared" si="431"/>
        <v>103.7</v>
      </c>
      <c r="H177" s="166">
        <f t="shared" si="431"/>
        <v>106.3</v>
      </c>
      <c r="I177" s="167">
        <f t="shared" si="431"/>
        <v>108.8</v>
      </c>
      <c r="J177" s="166">
        <f t="shared" si="431"/>
        <v>111.4</v>
      </c>
      <c r="K177" s="167">
        <f t="shared" ref="K177:U177" si="432">ROUND(AVERAGE($B177*(1+0.0333*K$2),$B177*K$2^0.1),1)</f>
        <v>114</v>
      </c>
      <c r="L177" s="166">
        <f t="shared" si="432"/>
        <v>116</v>
      </c>
      <c r="M177" s="167">
        <f t="shared" si="432"/>
        <v>118</v>
      </c>
      <c r="N177" s="166">
        <f t="shared" si="432"/>
        <v>119.9</v>
      </c>
      <c r="O177" s="166">
        <f t="shared" si="432"/>
        <v>121.8</v>
      </c>
      <c r="P177" s="167">
        <f t="shared" si="432"/>
        <v>123.7</v>
      </c>
      <c r="Q177" s="166">
        <f t="shared" si="432"/>
        <v>125.5</v>
      </c>
      <c r="R177" s="166">
        <f t="shared" si="432"/>
        <v>127.3</v>
      </c>
      <c r="S177" s="167">
        <f t="shared" si="432"/>
        <v>129.1</v>
      </c>
      <c r="T177" s="166">
        <f t="shared" si="432"/>
        <v>130.9</v>
      </c>
      <c r="U177" s="166">
        <f t="shared" si="432"/>
        <v>132.7</v>
      </c>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171">
        <v>88.5</v>
      </c>
      <c r="C178" s="166">
        <f t="shared" ref="C178:J178" si="433">ROUND(AVERAGE($B178/(1.0278-0.0278*C$2),$B178*C$2^0.1),1)</f>
        <v>92.9</v>
      </c>
      <c r="D178" s="166">
        <f t="shared" si="433"/>
        <v>96.2</v>
      </c>
      <c r="E178" s="166">
        <f t="shared" si="433"/>
        <v>99.1</v>
      </c>
      <c r="F178" s="167">
        <f t="shared" si="433"/>
        <v>101.8</v>
      </c>
      <c r="G178" s="166">
        <f t="shared" si="433"/>
        <v>104.3</v>
      </c>
      <c r="H178" s="166">
        <f t="shared" si="433"/>
        <v>106.9</v>
      </c>
      <c r="I178" s="167">
        <f t="shared" si="433"/>
        <v>109.4</v>
      </c>
      <c r="J178" s="166">
        <f t="shared" si="433"/>
        <v>112</v>
      </c>
      <c r="K178" s="167">
        <f t="shared" ref="K178:U178" si="434">ROUND(AVERAGE($B178*(1+0.0333*K$2),$B178*K$2^0.1),1)</f>
        <v>114.7</v>
      </c>
      <c r="L178" s="166">
        <f t="shared" si="434"/>
        <v>116.7</v>
      </c>
      <c r="M178" s="167">
        <f t="shared" si="434"/>
        <v>118.7</v>
      </c>
      <c r="N178" s="166">
        <f t="shared" si="434"/>
        <v>120.6</v>
      </c>
      <c r="O178" s="166">
        <f t="shared" si="434"/>
        <v>122.5</v>
      </c>
      <c r="P178" s="167">
        <f t="shared" si="434"/>
        <v>124.4</v>
      </c>
      <c r="Q178" s="166">
        <f t="shared" si="434"/>
        <v>126.2</v>
      </c>
      <c r="R178" s="166">
        <f t="shared" si="434"/>
        <v>128</v>
      </c>
      <c r="S178" s="167">
        <f t="shared" si="434"/>
        <v>129.9</v>
      </c>
      <c r="T178" s="166">
        <f t="shared" si="434"/>
        <v>131.6</v>
      </c>
      <c r="U178" s="166">
        <f t="shared" si="434"/>
        <v>133.4</v>
      </c>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171">
        <v>89.0</v>
      </c>
      <c r="C179" s="166">
        <f t="shared" ref="C179:J179" si="435">ROUND(AVERAGE($B179/(1.0278-0.0278*C$2),$B179*C$2^0.1),1)</f>
        <v>93.5</v>
      </c>
      <c r="D179" s="166">
        <f t="shared" si="435"/>
        <v>96.8</v>
      </c>
      <c r="E179" s="166">
        <f t="shared" si="435"/>
        <v>99.7</v>
      </c>
      <c r="F179" s="167">
        <f t="shared" si="435"/>
        <v>102.3</v>
      </c>
      <c r="G179" s="166">
        <f t="shared" si="435"/>
        <v>104.9</v>
      </c>
      <c r="H179" s="166">
        <f t="shared" si="435"/>
        <v>107.5</v>
      </c>
      <c r="I179" s="167">
        <f t="shared" si="435"/>
        <v>110</v>
      </c>
      <c r="J179" s="166">
        <f t="shared" si="435"/>
        <v>112.7</v>
      </c>
      <c r="K179" s="167">
        <f t="shared" ref="K179:U179" si="436">ROUND(AVERAGE($B179*(1+0.0333*K$2),$B179*K$2^0.1),1)</f>
        <v>115.3</v>
      </c>
      <c r="L179" s="166">
        <f t="shared" si="436"/>
        <v>117.4</v>
      </c>
      <c r="M179" s="167">
        <f t="shared" si="436"/>
        <v>119.3</v>
      </c>
      <c r="N179" s="166">
        <f t="shared" si="436"/>
        <v>121.3</v>
      </c>
      <c r="O179" s="166">
        <f t="shared" si="436"/>
        <v>123.2</v>
      </c>
      <c r="P179" s="167">
        <f t="shared" si="436"/>
        <v>125.1</v>
      </c>
      <c r="Q179" s="166">
        <f t="shared" si="436"/>
        <v>126.9</v>
      </c>
      <c r="R179" s="166">
        <f t="shared" si="436"/>
        <v>128.8</v>
      </c>
      <c r="S179" s="167">
        <f t="shared" si="436"/>
        <v>130.6</v>
      </c>
      <c r="T179" s="166">
        <f t="shared" si="436"/>
        <v>132.4</v>
      </c>
      <c r="U179" s="166">
        <f t="shared" si="436"/>
        <v>134.2</v>
      </c>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171">
        <v>89.5</v>
      </c>
      <c r="C180" s="166">
        <f t="shared" ref="C180:J180" si="437">ROUND(AVERAGE($B180/(1.0278-0.0278*C$2),$B180*C$2^0.1),1)</f>
        <v>94</v>
      </c>
      <c r="D180" s="166">
        <f t="shared" si="437"/>
        <v>97.3</v>
      </c>
      <c r="E180" s="166">
        <f t="shared" si="437"/>
        <v>100.2</v>
      </c>
      <c r="F180" s="167">
        <f t="shared" si="437"/>
        <v>102.9</v>
      </c>
      <c r="G180" s="166">
        <f t="shared" si="437"/>
        <v>105.5</v>
      </c>
      <c r="H180" s="166">
        <f t="shared" si="437"/>
        <v>108.1</v>
      </c>
      <c r="I180" s="167">
        <f t="shared" si="437"/>
        <v>110.7</v>
      </c>
      <c r="J180" s="166">
        <f t="shared" si="437"/>
        <v>113.3</v>
      </c>
      <c r="K180" s="167">
        <f t="shared" ref="K180:U180" si="438">ROUND(AVERAGE($B180*(1+0.0333*K$2),$B180*K$2^0.1),1)</f>
        <v>116</v>
      </c>
      <c r="L180" s="166">
        <f t="shared" si="438"/>
        <v>118</v>
      </c>
      <c r="M180" s="167">
        <f t="shared" si="438"/>
        <v>120</v>
      </c>
      <c r="N180" s="166">
        <f t="shared" si="438"/>
        <v>122</v>
      </c>
      <c r="O180" s="166">
        <f t="shared" si="438"/>
        <v>123.9</v>
      </c>
      <c r="P180" s="167">
        <f t="shared" si="438"/>
        <v>125.8</v>
      </c>
      <c r="Q180" s="166">
        <f t="shared" si="438"/>
        <v>127.6</v>
      </c>
      <c r="R180" s="166">
        <f t="shared" si="438"/>
        <v>129.5</v>
      </c>
      <c r="S180" s="167">
        <f t="shared" si="438"/>
        <v>131.3</v>
      </c>
      <c r="T180" s="166">
        <f t="shared" si="438"/>
        <v>133.1</v>
      </c>
      <c r="U180" s="166">
        <f t="shared" si="438"/>
        <v>134.9</v>
      </c>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171">
        <v>90.0</v>
      </c>
      <c r="C181" s="166">
        <f t="shared" ref="C181:J181" si="439">ROUND(AVERAGE($B181/(1.0278-0.0278*C$2),$B181*C$2^0.1),1)</f>
        <v>94.5</v>
      </c>
      <c r="D181" s="166">
        <f t="shared" si="439"/>
        <v>97.9</v>
      </c>
      <c r="E181" s="166">
        <f t="shared" si="439"/>
        <v>100.8</v>
      </c>
      <c r="F181" s="167">
        <f t="shared" si="439"/>
        <v>103.5</v>
      </c>
      <c r="G181" s="166">
        <f t="shared" si="439"/>
        <v>106.1</v>
      </c>
      <c r="H181" s="166">
        <f t="shared" si="439"/>
        <v>108.7</v>
      </c>
      <c r="I181" s="167">
        <f t="shared" si="439"/>
        <v>111.3</v>
      </c>
      <c r="J181" s="166">
        <f t="shared" si="439"/>
        <v>113.9</v>
      </c>
      <c r="K181" s="167">
        <f t="shared" ref="K181:U181" si="440">ROUND(AVERAGE($B181*(1+0.0333*K$2),$B181*K$2^0.1),1)</f>
        <v>116.6</v>
      </c>
      <c r="L181" s="166">
        <f t="shared" si="440"/>
        <v>118.7</v>
      </c>
      <c r="M181" s="167">
        <f t="shared" si="440"/>
        <v>120.7</v>
      </c>
      <c r="N181" s="166">
        <f t="shared" si="440"/>
        <v>122.6</v>
      </c>
      <c r="O181" s="166">
        <f t="shared" si="440"/>
        <v>124.6</v>
      </c>
      <c r="P181" s="167">
        <f t="shared" si="440"/>
        <v>126.5</v>
      </c>
      <c r="Q181" s="166">
        <f t="shared" si="440"/>
        <v>128.4</v>
      </c>
      <c r="R181" s="166">
        <f t="shared" si="440"/>
        <v>130.2</v>
      </c>
      <c r="S181" s="167">
        <f t="shared" si="440"/>
        <v>132.1</v>
      </c>
      <c r="T181" s="166">
        <f t="shared" si="440"/>
        <v>133.9</v>
      </c>
      <c r="U181" s="166">
        <f t="shared" si="440"/>
        <v>135.7</v>
      </c>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171">
        <v>90.5</v>
      </c>
      <c r="C182" s="166">
        <f t="shared" ref="C182:J182" si="441">ROUND(AVERAGE($B182/(1.0278-0.0278*C$2),$B182*C$2^0.1),1)</f>
        <v>95</v>
      </c>
      <c r="D182" s="166">
        <f t="shared" si="441"/>
        <v>98.4</v>
      </c>
      <c r="E182" s="166">
        <f t="shared" si="441"/>
        <v>101.3</v>
      </c>
      <c r="F182" s="167">
        <f t="shared" si="441"/>
        <v>104.1</v>
      </c>
      <c r="G182" s="166">
        <f t="shared" si="441"/>
        <v>106.7</v>
      </c>
      <c r="H182" s="166">
        <f t="shared" si="441"/>
        <v>109.3</v>
      </c>
      <c r="I182" s="167">
        <f t="shared" si="441"/>
        <v>111.9</v>
      </c>
      <c r="J182" s="166">
        <f t="shared" si="441"/>
        <v>114.6</v>
      </c>
      <c r="K182" s="167">
        <f t="shared" ref="K182:U182" si="442">ROUND(AVERAGE($B182*(1+0.0333*K$2),$B182*K$2^0.1),1)</f>
        <v>117.3</v>
      </c>
      <c r="L182" s="166">
        <f t="shared" si="442"/>
        <v>119.3</v>
      </c>
      <c r="M182" s="167">
        <f t="shared" si="442"/>
        <v>121.3</v>
      </c>
      <c r="N182" s="166">
        <f t="shared" si="442"/>
        <v>123.3</v>
      </c>
      <c r="O182" s="166">
        <f t="shared" si="442"/>
        <v>125.3</v>
      </c>
      <c r="P182" s="167">
        <f t="shared" si="442"/>
        <v>127.2</v>
      </c>
      <c r="Q182" s="166">
        <f t="shared" si="442"/>
        <v>129.1</v>
      </c>
      <c r="R182" s="166">
        <f t="shared" si="442"/>
        <v>130.9</v>
      </c>
      <c r="S182" s="167">
        <f t="shared" si="442"/>
        <v>132.8</v>
      </c>
      <c r="T182" s="166">
        <f t="shared" si="442"/>
        <v>134.6</v>
      </c>
      <c r="U182" s="166">
        <f t="shared" si="442"/>
        <v>136.4</v>
      </c>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171">
        <v>91.0</v>
      </c>
      <c r="C183" s="166">
        <f t="shared" ref="C183:J183" si="443">ROUND(AVERAGE($B183/(1.0278-0.0278*C$2),$B183*C$2^0.1),1)</f>
        <v>95.6</v>
      </c>
      <c r="D183" s="166">
        <f t="shared" si="443"/>
        <v>99</v>
      </c>
      <c r="E183" s="166">
        <f t="shared" si="443"/>
        <v>101.9</v>
      </c>
      <c r="F183" s="167">
        <f t="shared" si="443"/>
        <v>104.6</v>
      </c>
      <c r="G183" s="166">
        <f t="shared" si="443"/>
        <v>107.3</v>
      </c>
      <c r="H183" s="166">
        <f t="shared" si="443"/>
        <v>109.9</v>
      </c>
      <c r="I183" s="167">
        <f t="shared" si="443"/>
        <v>112.5</v>
      </c>
      <c r="J183" s="166">
        <f t="shared" si="443"/>
        <v>115.2</v>
      </c>
      <c r="K183" s="167">
        <f t="shared" ref="K183:U183" si="444">ROUND(AVERAGE($B183*(1+0.0333*K$2),$B183*K$2^0.1),1)</f>
        <v>117.9</v>
      </c>
      <c r="L183" s="166">
        <f t="shared" si="444"/>
        <v>120</v>
      </c>
      <c r="M183" s="167">
        <f t="shared" si="444"/>
        <v>122</v>
      </c>
      <c r="N183" s="166">
        <f t="shared" si="444"/>
        <v>124</v>
      </c>
      <c r="O183" s="166">
        <f t="shared" si="444"/>
        <v>126</v>
      </c>
      <c r="P183" s="167">
        <f t="shared" si="444"/>
        <v>127.9</v>
      </c>
      <c r="Q183" s="166">
        <f t="shared" si="444"/>
        <v>129.8</v>
      </c>
      <c r="R183" s="166">
        <f t="shared" si="444"/>
        <v>131.7</v>
      </c>
      <c r="S183" s="167">
        <f t="shared" si="444"/>
        <v>133.5</v>
      </c>
      <c r="T183" s="166">
        <f t="shared" si="444"/>
        <v>135.4</v>
      </c>
      <c r="U183" s="166">
        <f t="shared" si="444"/>
        <v>137.2</v>
      </c>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171">
        <v>91.5</v>
      </c>
      <c r="C184" s="166">
        <f t="shared" ref="C184:J184" si="445">ROUND(AVERAGE($B184/(1.0278-0.0278*C$2),$B184*C$2^0.1),1)</f>
        <v>96.1</v>
      </c>
      <c r="D184" s="166">
        <f t="shared" si="445"/>
        <v>99.5</v>
      </c>
      <c r="E184" s="166">
        <f t="shared" si="445"/>
        <v>102.5</v>
      </c>
      <c r="F184" s="167">
        <f t="shared" si="445"/>
        <v>105.2</v>
      </c>
      <c r="G184" s="166">
        <f t="shared" si="445"/>
        <v>107.9</v>
      </c>
      <c r="H184" s="166">
        <f t="shared" si="445"/>
        <v>110.5</v>
      </c>
      <c r="I184" s="167">
        <f t="shared" si="445"/>
        <v>113.1</v>
      </c>
      <c r="J184" s="166">
        <f t="shared" si="445"/>
        <v>115.8</v>
      </c>
      <c r="K184" s="167">
        <f t="shared" ref="K184:U184" si="446">ROUND(AVERAGE($B184*(1+0.0333*K$2),$B184*K$2^0.1),1)</f>
        <v>118.6</v>
      </c>
      <c r="L184" s="166">
        <f t="shared" si="446"/>
        <v>120.7</v>
      </c>
      <c r="M184" s="167">
        <f t="shared" si="446"/>
        <v>122.7</v>
      </c>
      <c r="N184" s="166">
        <f t="shared" si="446"/>
        <v>124.7</v>
      </c>
      <c r="O184" s="166">
        <f t="shared" si="446"/>
        <v>126.6</v>
      </c>
      <c r="P184" s="167">
        <f t="shared" si="446"/>
        <v>128.6</v>
      </c>
      <c r="Q184" s="166">
        <f t="shared" si="446"/>
        <v>130.5</v>
      </c>
      <c r="R184" s="166">
        <f t="shared" si="446"/>
        <v>132.4</v>
      </c>
      <c r="S184" s="167">
        <f t="shared" si="446"/>
        <v>134.3</v>
      </c>
      <c r="T184" s="166">
        <f t="shared" si="446"/>
        <v>136.1</v>
      </c>
      <c r="U184" s="166">
        <f t="shared" si="446"/>
        <v>137.9</v>
      </c>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171">
        <v>92.0</v>
      </c>
      <c r="C185" s="166">
        <f t="shared" ref="C185:J185" si="447">ROUND(AVERAGE($B185/(1.0278-0.0278*C$2),$B185*C$2^0.1),1)</f>
        <v>96.6</v>
      </c>
      <c r="D185" s="166">
        <f t="shared" si="447"/>
        <v>100</v>
      </c>
      <c r="E185" s="166">
        <f t="shared" si="447"/>
        <v>103</v>
      </c>
      <c r="F185" s="167">
        <f t="shared" si="447"/>
        <v>105.8</v>
      </c>
      <c r="G185" s="166">
        <f t="shared" si="447"/>
        <v>108.5</v>
      </c>
      <c r="H185" s="166">
        <f t="shared" si="447"/>
        <v>111.1</v>
      </c>
      <c r="I185" s="167">
        <f t="shared" si="447"/>
        <v>113.7</v>
      </c>
      <c r="J185" s="166">
        <f t="shared" si="447"/>
        <v>116.5</v>
      </c>
      <c r="K185" s="167">
        <f t="shared" ref="K185:U185" si="448">ROUND(AVERAGE($B185*(1+0.0333*K$2),$B185*K$2^0.1),1)</f>
        <v>119.2</v>
      </c>
      <c r="L185" s="166">
        <f t="shared" si="448"/>
        <v>121.3</v>
      </c>
      <c r="M185" s="167">
        <f t="shared" si="448"/>
        <v>123.4</v>
      </c>
      <c r="N185" s="166">
        <f t="shared" si="448"/>
        <v>125.4</v>
      </c>
      <c r="O185" s="166">
        <f t="shared" si="448"/>
        <v>127.3</v>
      </c>
      <c r="P185" s="167">
        <f t="shared" si="448"/>
        <v>129.3</v>
      </c>
      <c r="Q185" s="166">
        <f t="shared" si="448"/>
        <v>131.2</v>
      </c>
      <c r="R185" s="166">
        <f t="shared" si="448"/>
        <v>133.1</v>
      </c>
      <c r="S185" s="167">
        <f t="shared" si="448"/>
        <v>135</v>
      </c>
      <c r="T185" s="166">
        <f t="shared" si="448"/>
        <v>136.9</v>
      </c>
      <c r="U185" s="166">
        <f t="shared" si="448"/>
        <v>138.7</v>
      </c>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171">
        <v>92.5</v>
      </c>
      <c r="C186" s="166">
        <f t="shared" ref="C186:J186" si="449">ROUND(AVERAGE($B186/(1.0278-0.0278*C$2),$B186*C$2^0.1),1)</f>
        <v>97.1</v>
      </c>
      <c r="D186" s="166">
        <f t="shared" si="449"/>
        <v>100.6</v>
      </c>
      <c r="E186" s="166">
        <f t="shared" si="449"/>
        <v>103.6</v>
      </c>
      <c r="F186" s="167">
        <f t="shared" si="449"/>
        <v>106.4</v>
      </c>
      <c r="G186" s="166">
        <f t="shared" si="449"/>
        <v>109</v>
      </c>
      <c r="H186" s="166">
        <f t="shared" si="449"/>
        <v>111.7</v>
      </c>
      <c r="I186" s="167">
        <f t="shared" si="449"/>
        <v>114.4</v>
      </c>
      <c r="J186" s="166">
        <f t="shared" si="449"/>
        <v>117.1</v>
      </c>
      <c r="K186" s="167">
        <f t="shared" ref="K186:U186" si="450">ROUND(AVERAGE($B186*(1+0.0333*K$2),$B186*K$2^0.1),1)</f>
        <v>119.9</v>
      </c>
      <c r="L186" s="166">
        <f t="shared" si="450"/>
        <v>122</v>
      </c>
      <c r="M186" s="167">
        <f t="shared" si="450"/>
        <v>124</v>
      </c>
      <c r="N186" s="166">
        <f t="shared" si="450"/>
        <v>126</v>
      </c>
      <c r="O186" s="166">
        <f t="shared" si="450"/>
        <v>128</v>
      </c>
      <c r="P186" s="167">
        <f t="shared" si="450"/>
        <v>130</v>
      </c>
      <c r="Q186" s="166">
        <f t="shared" si="450"/>
        <v>131.9</v>
      </c>
      <c r="R186" s="166">
        <f t="shared" si="450"/>
        <v>133.8</v>
      </c>
      <c r="S186" s="167">
        <f t="shared" si="450"/>
        <v>135.7</v>
      </c>
      <c r="T186" s="166">
        <f t="shared" si="450"/>
        <v>137.6</v>
      </c>
      <c r="U186" s="166">
        <f t="shared" si="450"/>
        <v>139.5</v>
      </c>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171">
        <v>93.0</v>
      </c>
      <c r="C187" s="166">
        <f t="shared" ref="C187:J187" si="451">ROUND(AVERAGE($B187/(1.0278-0.0278*C$2),$B187*C$2^0.1),1)</f>
        <v>97.7</v>
      </c>
      <c r="D187" s="166">
        <f t="shared" si="451"/>
        <v>101.1</v>
      </c>
      <c r="E187" s="166">
        <f t="shared" si="451"/>
        <v>104.1</v>
      </c>
      <c r="F187" s="167">
        <f t="shared" si="451"/>
        <v>106.9</v>
      </c>
      <c r="G187" s="166">
        <f t="shared" si="451"/>
        <v>109.6</v>
      </c>
      <c r="H187" s="166">
        <f t="shared" si="451"/>
        <v>112.3</v>
      </c>
      <c r="I187" s="167">
        <f t="shared" si="451"/>
        <v>115</v>
      </c>
      <c r="J187" s="166">
        <f t="shared" si="451"/>
        <v>117.7</v>
      </c>
      <c r="K187" s="167">
        <f t="shared" ref="K187:U187" si="452">ROUND(AVERAGE($B187*(1+0.0333*K$2),$B187*K$2^0.1),1)</f>
        <v>120.5</v>
      </c>
      <c r="L187" s="166">
        <f t="shared" si="452"/>
        <v>122.6</v>
      </c>
      <c r="M187" s="167">
        <f t="shared" si="452"/>
        <v>124.7</v>
      </c>
      <c r="N187" s="166">
        <f t="shared" si="452"/>
        <v>126.7</v>
      </c>
      <c r="O187" s="166">
        <f t="shared" si="452"/>
        <v>128.7</v>
      </c>
      <c r="P187" s="167">
        <f t="shared" si="452"/>
        <v>130.7</v>
      </c>
      <c r="Q187" s="166">
        <f t="shared" si="452"/>
        <v>132.6</v>
      </c>
      <c r="R187" s="166">
        <f t="shared" si="452"/>
        <v>134.6</v>
      </c>
      <c r="S187" s="167">
        <f t="shared" si="452"/>
        <v>136.5</v>
      </c>
      <c r="T187" s="166">
        <f t="shared" si="452"/>
        <v>138.3</v>
      </c>
      <c r="U187" s="166">
        <f t="shared" si="452"/>
        <v>140.2</v>
      </c>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171">
        <v>93.5</v>
      </c>
      <c r="C188" s="166">
        <f t="shared" ref="C188:J188" si="453">ROUND(AVERAGE($B188/(1.0278-0.0278*C$2),$B188*C$2^0.1),1)</f>
        <v>98.2</v>
      </c>
      <c r="D188" s="166">
        <f t="shared" si="453"/>
        <v>101.7</v>
      </c>
      <c r="E188" s="166">
        <f t="shared" si="453"/>
        <v>104.7</v>
      </c>
      <c r="F188" s="167">
        <f t="shared" si="453"/>
        <v>107.5</v>
      </c>
      <c r="G188" s="166">
        <f t="shared" si="453"/>
        <v>110.2</v>
      </c>
      <c r="H188" s="166">
        <f t="shared" si="453"/>
        <v>112.9</v>
      </c>
      <c r="I188" s="167">
        <f t="shared" si="453"/>
        <v>115.6</v>
      </c>
      <c r="J188" s="166">
        <f t="shared" si="453"/>
        <v>118.4</v>
      </c>
      <c r="K188" s="167">
        <f t="shared" ref="K188:U188" si="454">ROUND(AVERAGE($B188*(1+0.0333*K$2),$B188*K$2^0.1),1)</f>
        <v>121.2</v>
      </c>
      <c r="L188" s="166">
        <f t="shared" si="454"/>
        <v>123.3</v>
      </c>
      <c r="M188" s="167">
        <f t="shared" si="454"/>
        <v>125.4</v>
      </c>
      <c r="N188" s="166">
        <f t="shared" si="454"/>
        <v>127.4</v>
      </c>
      <c r="O188" s="166">
        <f t="shared" si="454"/>
        <v>129.4</v>
      </c>
      <c r="P188" s="167">
        <f t="shared" si="454"/>
        <v>131.4</v>
      </c>
      <c r="Q188" s="166">
        <f t="shared" si="454"/>
        <v>133.3</v>
      </c>
      <c r="R188" s="166">
        <f t="shared" si="454"/>
        <v>135.3</v>
      </c>
      <c r="S188" s="167">
        <f t="shared" si="454"/>
        <v>137.2</v>
      </c>
      <c r="T188" s="166">
        <f t="shared" si="454"/>
        <v>139.1</v>
      </c>
      <c r="U188" s="166">
        <f t="shared" si="454"/>
        <v>141</v>
      </c>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171">
        <v>94.0</v>
      </c>
      <c r="C189" s="166">
        <f t="shared" ref="C189:J189" si="455">ROUND(AVERAGE($B189/(1.0278-0.0278*C$2),$B189*C$2^0.1),1)</f>
        <v>98.7</v>
      </c>
      <c r="D189" s="166">
        <f t="shared" si="455"/>
        <v>102.2</v>
      </c>
      <c r="E189" s="166">
        <f t="shared" si="455"/>
        <v>105.3</v>
      </c>
      <c r="F189" s="167">
        <f t="shared" si="455"/>
        <v>108.1</v>
      </c>
      <c r="G189" s="166">
        <f t="shared" si="455"/>
        <v>110.8</v>
      </c>
      <c r="H189" s="166">
        <f t="shared" si="455"/>
        <v>113.5</v>
      </c>
      <c r="I189" s="167">
        <f t="shared" si="455"/>
        <v>116.2</v>
      </c>
      <c r="J189" s="166">
        <f t="shared" si="455"/>
        <v>119</v>
      </c>
      <c r="K189" s="167">
        <f t="shared" ref="K189:U189" si="456">ROUND(AVERAGE($B189*(1+0.0333*K$2),$B189*K$2^0.1),1)</f>
        <v>121.8</v>
      </c>
      <c r="L189" s="166">
        <f t="shared" si="456"/>
        <v>124</v>
      </c>
      <c r="M189" s="167">
        <f t="shared" si="456"/>
        <v>126</v>
      </c>
      <c r="N189" s="166">
        <f t="shared" si="456"/>
        <v>128.1</v>
      </c>
      <c r="O189" s="166">
        <f t="shared" si="456"/>
        <v>130.1</v>
      </c>
      <c r="P189" s="167">
        <f t="shared" si="456"/>
        <v>132.1</v>
      </c>
      <c r="Q189" s="166">
        <f t="shared" si="456"/>
        <v>134.1</v>
      </c>
      <c r="R189" s="166">
        <f t="shared" si="456"/>
        <v>136</v>
      </c>
      <c r="S189" s="167">
        <f t="shared" si="456"/>
        <v>137.9</v>
      </c>
      <c r="T189" s="166">
        <f t="shared" si="456"/>
        <v>139.8</v>
      </c>
      <c r="U189" s="166">
        <f t="shared" si="456"/>
        <v>141.7</v>
      </c>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171">
        <v>94.5</v>
      </c>
      <c r="C190" s="166">
        <f t="shared" ref="C190:J190" si="457">ROUND(AVERAGE($B190/(1.0278-0.0278*C$2),$B190*C$2^0.1),1)</f>
        <v>99.2</v>
      </c>
      <c r="D190" s="166">
        <f t="shared" si="457"/>
        <v>102.8</v>
      </c>
      <c r="E190" s="166">
        <f t="shared" si="457"/>
        <v>105.8</v>
      </c>
      <c r="F190" s="167">
        <f t="shared" si="457"/>
        <v>108.7</v>
      </c>
      <c r="G190" s="166">
        <f t="shared" si="457"/>
        <v>111.4</v>
      </c>
      <c r="H190" s="166">
        <f t="shared" si="457"/>
        <v>114.1</v>
      </c>
      <c r="I190" s="167">
        <f t="shared" si="457"/>
        <v>116.8</v>
      </c>
      <c r="J190" s="166">
        <f t="shared" si="457"/>
        <v>119.6</v>
      </c>
      <c r="K190" s="167">
        <f t="shared" ref="K190:U190" si="458">ROUND(AVERAGE($B190*(1+0.0333*K$2),$B190*K$2^0.1),1)</f>
        <v>122.5</v>
      </c>
      <c r="L190" s="166">
        <f t="shared" si="458"/>
        <v>124.6</v>
      </c>
      <c r="M190" s="167">
        <f t="shared" si="458"/>
        <v>126.7</v>
      </c>
      <c r="N190" s="166">
        <f t="shared" si="458"/>
        <v>128.8</v>
      </c>
      <c r="O190" s="166">
        <f t="shared" si="458"/>
        <v>130.8</v>
      </c>
      <c r="P190" s="167">
        <f t="shared" si="458"/>
        <v>132.8</v>
      </c>
      <c r="Q190" s="166">
        <f t="shared" si="458"/>
        <v>134.8</v>
      </c>
      <c r="R190" s="166">
        <f t="shared" si="458"/>
        <v>136.7</v>
      </c>
      <c r="S190" s="167">
        <f t="shared" si="458"/>
        <v>138.7</v>
      </c>
      <c r="T190" s="166">
        <f t="shared" si="458"/>
        <v>140.6</v>
      </c>
      <c r="U190" s="166">
        <f t="shared" si="458"/>
        <v>142.5</v>
      </c>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171">
        <v>95.0</v>
      </c>
      <c r="C191" s="166">
        <f t="shared" ref="C191:J191" si="459">ROUND(AVERAGE($B191/(1.0278-0.0278*C$2),$B191*C$2^0.1),1)</f>
        <v>99.8</v>
      </c>
      <c r="D191" s="166">
        <f t="shared" si="459"/>
        <v>103.3</v>
      </c>
      <c r="E191" s="166">
        <f t="shared" si="459"/>
        <v>106.4</v>
      </c>
      <c r="F191" s="167">
        <f t="shared" si="459"/>
        <v>109.2</v>
      </c>
      <c r="G191" s="166">
        <f t="shared" si="459"/>
        <v>112</v>
      </c>
      <c r="H191" s="166">
        <f t="shared" si="459"/>
        <v>114.7</v>
      </c>
      <c r="I191" s="167">
        <f t="shared" si="459"/>
        <v>117.5</v>
      </c>
      <c r="J191" s="166">
        <f t="shared" si="459"/>
        <v>120.3</v>
      </c>
      <c r="K191" s="167">
        <f t="shared" ref="K191:U191" si="460">ROUND(AVERAGE($B191*(1+0.0333*K$2),$B191*K$2^0.1),1)</f>
        <v>123.1</v>
      </c>
      <c r="L191" s="166">
        <f t="shared" si="460"/>
        <v>125.3</v>
      </c>
      <c r="M191" s="167">
        <f t="shared" si="460"/>
        <v>127.4</v>
      </c>
      <c r="N191" s="166">
        <f t="shared" si="460"/>
        <v>129.5</v>
      </c>
      <c r="O191" s="166">
        <f t="shared" si="460"/>
        <v>131.5</v>
      </c>
      <c r="P191" s="167">
        <f t="shared" si="460"/>
        <v>133.5</v>
      </c>
      <c r="Q191" s="166">
        <f t="shared" si="460"/>
        <v>135.5</v>
      </c>
      <c r="R191" s="166">
        <f t="shared" si="460"/>
        <v>137.4</v>
      </c>
      <c r="S191" s="167">
        <f t="shared" si="460"/>
        <v>139.4</v>
      </c>
      <c r="T191" s="166">
        <f t="shared" si="460"/>
        <v>141.3</v>
      </c>
      <c r="U191" s="166">
        <f t="shared" si="460"/>
        <v>143.2</v>
      </c>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171">
        <v>95.5</v>
      </c>
      <c r="C192" s="166">
        <f t="shared" ref="C192:J192" si="461">ROUND(AVERAGE($B192/(1.0278-0.0278*C$2),$B192*C$2^0.1),1)</f>
        <v>100.3</v>
      </c>
      <c r="D192" s="166">
        <f t="shared" si="461"/>
        <v>103.9</v>
      </c>
      <c r="E192" s="166">
        <f t="shared" si="461"/>
        <v>106.9</v>
      </c>
      <c r="F192" s="167">
        <f t="shared" si="461"/>
        <v>109.8</v>
      </c>
      <c r="G192" s="166">
        <f t="shared" si="461"/>
        <v>112.6</v>
      </c>
      <c r="H192" s="166">
        <f t="shared" si="461"/>
        <v>115.3</v>
      </c>
      <c r="I192" s="167">
        <f t="shared" si="461"/>
        <v>118.1</v>
      </c>
      <c r="J192" s="166">
        <f t="shared" si="461"/>
        <v>120.9</v>
      </c>
      <c r="K192" s="167">
        <f t="shared" ref="K192:U192" si="462">ROUND(AVERAGE($B192*(1+0.0333*K$2),$B192*K$2^0.1),1)</f>
        <v>123.8</v>
      </c>
      <c r="L192" s="166">
        <f t="shared" si="462"/>
        <v>125.9</v>
      </c>
      <c r="M192" s="167">
        <f t="shared" si="462"/>
        <v>128.1</v>
      </c>
      <c r="N192" s="166">
        <f t="shared" si="462"/>
        <v>130.1</v>
      </c>
      <c r="O192" s="166">
        <f t="shared" si="462"/>
        <v>132.2</v>
      </c>
      <c r="P192" s="167">
        <f t="shared" si="462"/>
        <v>134.2</v>
      </c>
      <c r="Q192" s="166">
        <f t="shared" si="462"/>
        <v>136.2</v>
      </c>
      <c r="R192" s="166">
        <f t="shared" si="462"/>
        <v>138.2</v>
      </c>
      <c r="S192" s="167">
        <f t="shared" si="462"/>
        <v>140.1</v>
      </c>
      <c r="T192" s="166">
        <f t="shared" si="462"/>
        <v>142.1</v>
      </c>
      <c r="U192" s="166">
        <f t="shared" si="462"/>
        <v>144</v>
      </c>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171">
        <v>96.0</v>
      </c>
      <c r="C193" s="166">
        <f t="shared" ref="C193:J193" si="463">ROUND(AVERAGE($B193/(1.0278-0.0278*C$2),$B193*C$2^0.1),1)</f>
        <v>100.8</v>
      </c>
      <c r="D193" s="166">
        <f t="shared" si="463"/>
        <v>104.4</v>
      </c>
      <c r="E193" s="166">
        <f t="shared" si="463"/>
        <v>107.5</v>
      </c>
      <c r="F193" s="167">
        <f t="shared" si="463"/>
        <v>110.4</v>
      </c>
      <c r="G193" s="166">
        <f t="shared" si="463"/>
        <v>113.2</v>
      </c>
      <c r="H193" s="166">
        <f t="shared" si="463"/>
        <v>115.9</v>
      </c>
      <c r="I193" s="167">
        <f t="shared" si="463"/>
        <v>118.7</v>
      </c>
      <c r="J193" s="166">
        <f t="shared" si="463"/>
        <v>121.5</v>
      </c>
      <c r="K193" s="167">
        <f t="shared" ref="K193:U193" si="464">ROUND(AVERAGE($B193*(1+0.0333*K$2),$B193*K$2^0.1),1)</f>
        <v>124.4</v>
      </c>
      <c r="L193" s="166">
        <f t="shared" si="464"/>
        <v>126.6</v>
      </c>
      <c r="M193" s="167">
        <f t="shared" si="464"/>
        <v>128.7</v>
      </c>
      <c r="N193" s="166">
        <f t="shared" si="464"/>
        <v>130.8</v>
      </c>
      <c r="O193" s="166">
        <f t="shared" si="464"/>
        <v>132.9</v>
      </c>
      <c r="P193" s="167">
        <f t="shared" si="464"/>
        <v>134.9</v>
      </c>
      <c r="Q193" s="166">
        <f t="shared" si="464"/>
        <v>136.9</v>
      </c>
      <c r="R193" s="166">
        <f t="shared" si="464"/>
        <v>138.9</v>
      </c>
      <c r="S193" s="167">
        <f t="shared" si="464"/>
        <v>140.9</v>
      </c>
      <c r="T193" s="166">
        <f t="shared" si="464"/>
        <v>142.8</v>
      </c>
      <c r="U193" s="166">
        <f t="shared" si="464"/>
        <v>144.7</v>
      </c>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171">
        <v>96.5</v>
      </c>
      <c r="C194" s="166">
        <f t="shared" ref="C194:J194" si="465">ROUND(AVERAGE($B194/(1.0278-0.0278*C$2),$B194*C$2^0.1),1)</f>
        <v>101.3</v>
      </c>
      <c r="D194" s="166">
        <f t="shared" si="465"/>
        <v>104.9</v>
      </c>
      <c r="E194" s="166">
        <f t="shared" si="465"/>
        <v>108.1</v>
      </c>
      <c r="F194" s="167">
        <f t="shared" si="465"/>
        <v>111</v>
      </c>
      <c r="G194" s="166">
        <f t="shared" si="465"/>
        <v>113.8</v>
      </c>
      <c r="H194" s="166">
        <f t="shared" si="465"/>
        <v>116.5</v>
      </c>
      <c r="I194" s="167">
        <f t="shared" si="465"/>
        <v>119.3</v>
      </c>
      <c r="J194" s="166">
        <f t="shared" si="465"/>
        <v>122.2</v>
      </c>
      <c r="K194" s="167">
        <f t="shared" ref="K194:U194" si="466">ROUND(AVERAGE($B194*(1+0.0333*K$2),$B194*K$2^0.1),1)</f>
        <v>125.1</v>
      </c>
      <c r="L194" s="166">
        <f t="shared" si="466"/>
        <v>127.2</v>
      </c>
      <c r="M194" s="167">
        <f t="shared" si="466"/>
        <v>129.4</v>
      </c>
      <c r="N194" s="166">
        <f t="shared" si="466"/>
        <v>131.5</v>
      </c>
      <c r="O194" s="166">
        <f t="shared" si="466"/>
        <v>133.6</v>
      </c>
      <c r="P194" s="167">
        <f t="shared" si="466"/>
        <v>135.6</v>
      </c>
      <c r="Q194" s="166">
        <f t="shared" si="466"/>
        <v>137.6</v>
      </c>
      <c r="R194" s="166">
        <f t="shared" si="466"/>
        <v>139.6</v>
      </c>
      <c r="S194" s="167">
        <f t="shared" si="466"/>
        <v>141.6</v>
      </c>
      <c r="T194" s="166">
        <f t="shared" si="466"/>
        <v>143.5</v>
      </c>
      <c r="U194" s="166">
        <f t="shared" si="466"/>
        <v>145.5</v>
      </c>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171">
        <v>97.0</v>
      </c>
      <c r="C195" s="166">
        <f t="shared" ref="C195:J195" si="467">ROUND(AVERAGE($B195/(1.0278-0.0278*C$2),$B195*C$2^0.1),1)</f>
        <v>101.9</v>
      </c>
      <c r="D195" s="166">
        <f t="shared" si="467"/>
        <v>105.5</v>
      </c>
      <c r="E195" s="166">
        <f t="shared" si="467"/>
        <v>108.6</v>
      </c>
      <c r="F195" s="167">
        <f t="shared" si="467"/>
        <v>111.5</v>
      </c>
      <c r="G195" s="166">
        <f t="shared" si="467"/>
        <v>114.3</v>
      </c>
      <c r="H195" s="166">
        <f t="shared" si="467"/>
        <v>117.1</v>
      </c>
      <c r="I195" s="167">
        <f t="shared" si="467"/>
        <v>119.9</v>
      </c>
      <c r="J195" s="166">
        <f t="shared" si="467"/>
        <v>122.8</v>
      </c>
      <c r="K195" s="167">
        <f t="shared" ref="K195:U195" si="468">ROUND(AVERAGE($B195*(1+0.0333*K$2),$B195*K$2^0.1),1)</f>
        <v>125.7</v>
      </c>
      <c r="L195" s="166">
        <f t="shared" si="468"/>
        <v>127.9</v>
      </c>
      <c r="M195" s="167">
        <f t="shared" si="468"/>
        <v>130.1</v>
      </c>
      <c r="N195" s="166">
        <f t="shared" si="468"/>
        <v>132.2</v>
      </c>
      <c r="O195" s="166">
        <f t="shared" si="468"/>
        <v>134.3</v>
      </c>
      <c r="P195" s="167">
        <f t="shared" si="468"/>
        <v>136.3</v>
      </c>
      <c r="Q195" s="166">
        <f t="shared" si="468"/>
        <v>138.3</v>
      </c>
      <c r="R195" s="166">
        <f t="shared" si="468"/>
        <v>140.3</v>
      </c>
      <c r="S195" s="167">
        <f t="shared" si="468"/>
        <v>142.3</v>
      </c>
      <c r="T195" s="166">
        <f t="shared" si="468"/>
        <v>144.3</v>
      </c>
      <c r="U195" s="166">
        <f t="shared" si="468"/>
        <v>146.2</v>
      </c>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171">
        <v>97.5</v>
      </c>
      <c r="C196" s="166">
        <f t="shared" ref="C196:J196" si="469">ROUND(AVERAGE($B196/(1.0278-0.0278*C$2),$B196*C$2^0.1),1)</f>
        <v>102.4</v>
      </c>
      <c r="D196" s="166">
        <f t="shared" si="469"/>
        <v>106</v>
      </c>
      <c r="E196" s="166">
        <f t="shared" si="469"/>
        <v>109.2</v>
      </c>
      <c r="F196" s="167">
        <f t="shared" si="469"/>
        <v>112.1</v>
      </c>
      <c r="G196" s="166">
        <f t="shared" si="469"/>
        <v>114.9</v>
      </c>
      <c r="H196" s="166">
        <f t="shared" si="469"/>
        <v>117.7</v>
      </c>
      <c r="I196" s="167">
        <f t="shared" si="469"/>
        <v>120.5</v>
      </c>
      <c r="J196" s="166">
        <f t="shared" si="469"/>
        <v>123.4</v>
      </c>
      <c r="K196" s="167">
        <f t="shared" ref="K196:U196" si="470">ROUND(AVERAGE($B196*(1+0.0333*K$2),$B196*K$2^0.1),1)</f>
        <v>126.4</v>
      </c>
      <c r="L196" s="166">
        <f t="shared" si="470"/>
        <v>128.6</v>
      </c>
      <c r="M196" s="167">
        <f t="shared" si="470"/>
        <v>130.7</v>
      </c>
      <c r="N196" s="166">
        <f t="shared" si="470"/>
        <v>132.9</v>
      </c>
      <c r="O196" s="166">
        <f t="shared" si="470"/>
        <v>135</v>
      </c>
      <c r="P196" s="167">
        <f t="shared" si="470"/>
        <v>137</v>
      </c>
      <c r="Q196" s="166">
        <f t="shared" si="470"/>
        <v>139.1</v>
      </c>
      <c r="R196" s="166">
        <f t="shared" si="470"/>
        <v>141.1</v>
      </c>
      <c r="S196" s="167">
        <f t="shared" si="470"/>
        <v>143.1</v>
      </c>
      <c r="T196" s="166">
        <f t="shared" si="470"/>
        <v>145</v>
      </c>
      <c r="U196" s="166">
        <f t="shared" si="470"/>
        <v>147</v>
      </c>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171">
        <v>98.0</v>
      </c>
      <c r="C197" s="166">
        <f t="shared" ref="C197:J197" si="471">ROUND(AVERAGE($B197/(1.0278-0.0278*C$2),$B197*C$2^0.1),1)</f>
        <v>102.9</v>
      </c>
      <c r="D197" s="166">
        <f t="shared" si="471"/>
        <v>106.6</v>
      </c>
      <c r="E197" s="166">
        <f t="shared" si="471"/>
        <v>109.7</v>
      </c>
      <c r="F197" s="167">
        <f t="shared" si="471"/>
        <v>112.7</v>
      </c>
      <c r="G197" s="166">
        <f t="shared" si="471"/>
        <v>115.5</v>
      </c>
      <c r="H197" s="166">
        <f t="shared" si="471"/>
        <v>118.3</v>
      </c>
      <c r="I197" s="167">
        <f t="shared" si="471"/>
        <v>121.2</v>
      </c>
      <c r="J197" s="166">
        <f t="shared" si="471"/>
        <v>124.1</v>
      </c>
      <c r="K197" s="167">
        <f t="shared" ref="K197:U197" si="472">ROUND(AVERAGE($B197*(1+0.0333*K$2),$B197*K$2^0.1),1)</f>
        <v>127</v>
      </c>
      <c r="L197" s="166">
        <f t="shared" si="472"/>
        <v>129.2</v>
      </c>
      <c r="M197" s="167">
        <f t="shared" si="472"/>
        <v>131.4</v>
      </c>
      <c r="N197" s="166">
        <f t="shared" si="472"/>
        <v>133.5</v>
      </c>
      <c r="O197" s="166">
        <f t="shared" si="472"/>
        <v>135.6</v>
      </c>
      <c r="P197" s="167">
        <f t="shared" si="472"/>
        <v>137.7</v>
      </c>
      <c r="Q197" s="166">
        <f t="shared" si="472"/>
        <v>139.8</v>
      </c>
      <c r="R197" s="166">
        <f t="shared" si="472"/>
        <v>141.8</v>
      </c>
      <c r="S197" s="167">
        <f t="shared" si="472"/>
        <v>143.8</v>
      </c>
      <c r="T197" s="166">
        <f t="shared" si="472"/>
        <v>145.8</v>
      </c>
      <c r="U197" s="166">
        <f t="shared" si="472"/>
        <v>147.7</v>
      </c>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171">
        <v>98.5</v>
      </c>
      <c r="C198" s="166">
        <f t="shared" ref="C198:J198" si="473">ROUND(AVERAGE($B198/(1.0278-0.0278*C$2),$B198*C$2^0.1),1)</f>
        <v>103.4</v>
      </c>
      <c r="D198" s="166">
        <f t="shared" si="473"/>
        <v>107.1</v>
      </c>
      <c r="E198" s="166">
        <f t="shared" si="473"/>
        <v>110.3</v>
      </c>
      <c r="F198" s="167">
        <f t="shared" si="473"/>
        <v>113.3</v>
      </c>
      <c r="G198" s="166">
        <f t="shared" si="473"/>
        <v>116.1</v>
      </c>
      <c r="H198" s="166">
        <f t="shared" si="473"/>
        <v>118.9</v>
      </c>
      <c r="I198" s="167">
        <f t="shared" si="473"/>
        <v>121.8</v>
      </c>
      <c r="J198" s="166">
        <f t="shared" si="473"/>
        <v>124.7</v>
      </c>
      <c r="K198" s="167">
        <f t="shared" ref="K198:U198" si="474">ROUND(AVERAGE($B198*(1+0.0333*K$2),$B198*K$2^0.1),1)</f>
        <v>127.7</v>
      </c>
      <c r="L198" s="166">
        <f t="shared" si="474"/>
        <v>129.9</v>
      </c>
      <c r="M198" s="167">
        <f t="shared" si="474"/>
        <v>132.1</v>
      </c>
      <c r="N198" s="166">
        <f t="shared" si="474"/>
        <v>134.2</v>
      </c>
      <c r="O198" s="166">
        <f t="shared" si="474"/>
        <v>136.3</v>
      </c>
      <c r="P198" s="167">
        <f t="shared" si="474"/>
        <v>138.4</v>
      </c>
      <c r="Q198" s="166">
        <f t="shared" si="474"/>
        <v>140.5</v>
      </c>
      <c r="R198" s="166">
        <f t="shared" si="474"/>
        <v>142.5</v>
      </c>
      <c r="S198" s="167">
        <f t="shared" si="474"/>
        <v>144.5</v>
      </c>
      <c r="T198" s="166">
        <f t="shared" si="474"/>
        <v>146.5</v>
      </c>
      <c r="U198" s="166">
        <f t="shared" si="474"/>
        <v>148.5</v>
      </c>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171">
        <v>99.0</v>
      </c>
      <c r="C199" s="166">
        <f t="shared" ref="C199:J199" si="475">ROUND(AVERAGE($B199/(1.0278-0.0278*C$2),$B199*C$2^0.1),1)</f>
        <v>104</v>
      </c>
      <c r="D199" s="166">
        <f t="shared" si="475"/>
        <v>107.7</v>
      </c>
      <c r="E199" s="166">
        <f t="shared" si="475"/>
        <v>110.9</v>
      </c>
      <c r="F199" s="167">
        <f t="shared" si="475"/>
        <v>113.8</v>
      </c>
      <c r="G199" s="166">
        <f t="shared" si="475"/>
        <v>116.7</v>
      </c>
      <c r="H199" s="166">
        <f t="shared" si="475"/>
        <v>119.5</v>
      </c>
      <c r="I199" s="167">
        <f t="shared" si="475"/>
        <v>122.4</v>
      </c>
      <c r="J199" s="166">
        <f t="shared" si="475"/>
        <v>125.3</v>
      </c>
      <c r="K199" s="167">
        <f t="shared" ref="K199:U199" si="476">ROUND(AVERAGE($B199*(1+0.0333*K$2),$B199*K$2^0.1),1)</f>
        <v>128.3</v>
      </c>
      <c r="L199" s="166">
        <f t="shared" si="476"/>
        <v>130.5</v>
      </c>
      <c r="M199" s="167">
        <f t="shared" si="476"/>
        <v>132.7</v>
      </c>
      <c r="N199" s="166">
        <f t="shared" si="476"/>
        <v>134.9</v>
      </c>
      <c r="O199" s="166">
        <f t="shared" si="476"/>
        <v>137</v>
      </c>
      <c r="P199" s="167">
        <f t="shared" si="476"/>
        <v>139.1</v>
      </c>
      <c r="Q199" s="166">
        <f t="shared" si="476"/>
        <v>141.2</v>
      </c>
      <c r="R199" s="166">
        <f t="shared" si="476"/>
        <v>143.2</v>
      </c>
      <c r="S199" s="167">
        <f t="shared" si="476"/>
        <v>145.3</v>
      </c>
      <c r="T199" s="166">
        <f t="shared" si="476"/>
        <v>147.3</v>
      </c>
      <c r="U199" s="166">
        <f t="shared" si="476"/>
        <v>149.3</v>
      </c>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171">
        <v>99.5</v>
      </c>
      <c r="C200" s="166">
        <f t="shared" ref="C200:J200" si="477">ROUND(AVERAGE($B200/(1.0278-0.0278*C$2),$B200*C$2^0.1),1)</f>
        <v>104.5</v>
      </c>
      <c r="D200" s="166">
        <f t="shared" si="477"/>
        <v>108.2</v>
      </c>
      <c r="E200" s="166">
        <f t="shared" si="477"/>
        <v>111.4</v>
      </c>
      <c r="F200" s="167">
        <f t="shared" si="477"/>
        <v>114.4</v>
      </c>
      <c r="G200" s="166">
        <f t="shared" si="477"/>
        <v>117.3</v>
      </c>
      <c r="H200" s="166">
        <f t="shared" si="477"/>
        <v>120.1</v>
      </c>
      <c r="I200" s="167">
        <f t="shared" si="477"/>
        <v>123</v>
      </c>
      <c r="J200" s="166">
        <f t="shared" si="477"/>
        <v>126</v>
      </c>
      <c r="K200" s="167">
        <f t="shared" ref="K200:U200" si="478">ROUND(AVERAGE($B200*(1+0.0333*K$2),$B200*K$2^0.1),1)</f>
        <v>128.9</v>
      </c>
      <c r="L200" s="166">
        <f t="shared" si="478"/>
        <v>131.2</v>
      </c>
      <c r="M200" s="167">
        <f t="shared" si="478"/>
        <v>133.4</v>
      </c>
      <c r="N200" s="166">
        <f t="shared" si="478"/>
        <v>135.6</v>
      </c>
      <c r="O200" s="166">
        <f t="shared" si="478"/>
        <v>137.7</v>
      </c>
      <c r="P200" s="167">
        <f t="shared" si="478"/>
        <v>139.8</v>
      </c>
      <c r="Q200" s="166">
        <f t="shared" si="478"/>
        <v>141.9</v>
      </c>
      <c r="R200" s="166">
        <f t="shared" si="478"/>
        <v>144</v>
      </c>
      <c r="S200" s="167">
        <f t="shared" si="478"/>
        <v>146</v>
      </c>
      <c r="T200" s="166">
        <f t="shared" si="478"/>
        <v>148</v>
      </c>
      <c r="U200" s="166">
        <f t="shared" si="478"/>
        <v>150</v>
      </c>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171">
        <v>100.0</v>
      </c>
      <c r="C201" s="166">
        <f t="shared" ref="C201:J201" si="479">ROUND(AVERAGE($B201/(1.0278-0.0278*C$2),$B201*C$2^0.1),1)</f>
        <v>105</v>
      </c>
      <c r="D201" s="166">
        <f t="shared" si="479"/>
        <v>108.7</v>
      </c>
      <c r="E201" s="166">
        <f t="shared" si="479"/>
        <v>112</v>
      </c>
      <c r="F201" s="167">
        <f t="shared" si="479"/>
        <v>115</v>
      </c>
      <c r="G201" s="166">
        <f t="shared" si="479"/>
        <v>117.9</v>
      </c>
      <c r="H201" s="166">
        <f t="shared" si="479"/>
        <v>120.8</v>
      </c>
      <c r="I201" s="167">
        <f t="shared" si="479"/>
        <v>123.6</v>
      </c>
      <c r="J201" s="166">
        <f t="shared" si="479"/>
        <v>126.6</v>
      </c>
      <c r="K201" s="167">
        <f t="shared" ref="K201:U201" si="480">ROUND(AVERAGE($B201*(1+0.0333*K$2),$B201*K$2^0.1),1)</f>
        <v>129.6</v>
      </c>
      <c r="L201" s="166">
        <f t="shared" si="480"/>
        <v>131.9</v>
      </c>
      <c r="M201" s="167">
        <f t="shared" si="480"/>
        <v>134.1</v>
      </c>
      <c r="N201" s="166">
        <f t="shared" si="480"/>
        <v>136.3</v>
      </c>
      <c r="O201" s="166">
        <f t="shared" si="480"/>
        <v>138.4</v>
      </c>
      <c r="P201" s="167">
        <f t="shared" si="480"/>
        <v>140.5</v>
      </c>
      <c r="Q201" s="166">
        <f t="shared" si="480"/>
        <v>142.6</v>
      </c>
      <c r="R201" s="166">
        <f t="shared" si="480"/>
        <v>144.7</v>
      </c>
      <c r="S201" s="167">
        <f t="shared" si="480"/>
        <v>146.7</v>
      </c>
      <c r="T201" s="166">
        <f t="shared" si="480"/>
        <v>148.8</v>
      </c>
      <c r="U201" s="166">
        <f t="shared" si="480"/>
        <v>150.8</v>
      </c>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170"/>
      <c r="C202" s="2"/>
      <c r="D202" s="2"/>
      <c r="E202" s="2"/>
      <c r="F202" s="165"/>
      <c r="G202" s="2"/>
      <c r="H202" s="2"/>
      <c r="I202" s="165"/>
      <c r="J202" s="2"/>
      <c r="K202" s="165"/>
      <c r="L202" s="2"/>
      <c r="M202" s="165"/>
      <c r="N202" s="2"/>
      <c r="O202" s="2"/>
      <c r="P202" s="165"/>
      <c r="Q202" s="2"/>
      <c r="R202" s="2"/>
      <c r="S202" s="165"/>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170"/>
      <c r="C203" s="2"/>
      <c r="D203" s="2"/>
      <c r="E203" s="2"/>
      <c r="F203" s="165"/>
      <c r="G203" s="2"/>
      <c r="H203" s="2"/>
      <c r="I203" s="165"/>
      <c r="J203" s="2"/>
      <c r="K203" s="165"/>
      <c r="L203" s="2"/>
      <c r="M203" s="165"/>
      <c r="N203" s="2"/>
      <c r="O203" s="2"/>
      <c r="P203" s="165"/>
      <c r="Q203" s="2"/>
      <c r="R203" s="2"/>
      <c r="S203" s="165"/>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170"/>
      <c r="C204" s="2"/>
      <c r="D204" s="2"/>
      <c r="E204" s="2"/>
      <c r="F204" s="165"/>
      <c r="G204" s="2"/>
      <c r="H204" s="2"/>
      <c r="I204" s="165"/>
      <c r="J204" s="2"/>
      <c r="K204" s="165"/>
      <c r="L204" s="2"/>
      <c r="M204" s="165"/>
      <c r="N204" s="2"/>
      <c r="O204" s="2"/>
      <c r="P204" s="165"/>
      <c r="Q204" s="2"/>
      <c r="R204" s="2"/>
      <c r="S204" s="165"/>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170"/>
      <c r="C205" s="2"/>
      <c r="D205" s="2"/>
      <c r="E205" s="2"/>
      <c r="F205" s="165"/>
      <c r="G205" s="2"/>
      <c r="H205" s="2"/>
      <c r="I205" s="165"/>
      <c r="J205" s="2"/>
      <c r="K205" s="165"/>
      <c r="L205" s="2"/>
      <c r="M205" s="165"/>
      <c r="N205" s="2"/>
      <c r="O205" s="2"/>
      <c r="P205" s="165"/>
      <c r="Q205" s="2"/>
      <c r="R205" s="2"/>
      <c r="S205" s="165"/>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170"/>
      <c r="C206" s="2"/>
      <c r="D206" s="2"/>
      <c r="E206" s="2"/>
      <c r="F206" s="165"/>
      <c r="G206" s="2"/>
      <c r="H206" s="2"/>
      <c r="I206" s="165"/>
      <c r="J206" s="2"/>
      <c r="K206" s="165"/>
      <c r="L206" s="2"/>
      <c r="M206" s="165"/>
      <c r="N206" s="2"/>
      <c r="O206" s="2"/>
      <c r="P206" s="165"/>
      <c r="Q206" s="2"/>
      <c r="R206" s="2"/>
      <c r="S206" s="165"/>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170"/>
      <c r="C207" s="2"/>
      <c r="D207" s="2"/>
      <c r="E207" s="2"/>
      <c r="F207" s="165"/>
      <c r="G207" s="2"/>
      <c r="H207" s="2"/>
      <c r="I207" s="165"/>
      <c r="J207" s="2"/>
      <c r="K207" s="165"/>
      <c r="L207" s="2"/>
      <c r="M207" s="165"/>
      <c r="N207" s="2"/>
      <c r="O207" s="2"/>
      <c r="P207" s="165"/>
      <c r="Q207" s="2"/>
      <c r="R207" s="2"/>
      <c r="S207" s="165"/>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170"/>
      <c r="C208" s="2"/>
      <c r="D208" s="2"/>
      <c r="E208" s="2"/>
      <c r="F208" s="165"/>
      <c r="G208" s="2"/>
      <c r="H208" s="2"/>
      <c r="I208" s="165"/>
      <c r="J208" s="2"/>
      <c r="K208" s="165"/>
      <c r="L208" s="2"/>
      <c r="M208" s="165"/>
      <c r="N208" s="2"/>
      <c r="O208" s="2"/>
      <c r="P208" s="165"/>
      <c r="Q208" s="2"/>
      <c r="R208" s="2"/>
      <c r="S208" s="165"/>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170"/>
      <c r="C209" s="2"/>
      <c r="D209" s="2"/>
      <c r="E209" s="2"/>
      <c r="F209" s="165"/>
      <c r="G209" s="2"/>
      <c r="H209" s="2"/>
      <c r="I209" s="165"/>
      <c r="J209" s="2"/>
      <c r="K209" s="165"/>
      <c r="L209" s="2"/>
      <c r="M209" s="165"/>
      <c r="N209" s="2"/>
      <c r="O209" s="2"/>
      <c r="P209" s="165"/>
      <c r="Q209" s="2"/>
      <c r="R209" s="2"/>
      <c r="S209" s="165"/>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170"/>
      <c r="C210" s="2"/>
      <c r="D210" s="2"/>
      <c r="E210" s="2"/>
      <c r="F210" s="165"/>
      <c r="G210" s="2"/>
      <c r="H210" s="2"/>
      <c r="I210" s="165"/>
      <c r="J210" s="2"/>
      <c r="K210" s="165"/>
      <c r="L210" s="2"/>
      <c r="M210" s="165"/>
      <c r="N210" s="2"/>
      <c r="O210" s="2"/>
      <c r="P210" s="165"/>
      <c r="Q210" s="2"/>
      <c r="R210" s="2"/>
      <c r="S210" s="165"/>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170"/>
      <c r="C211" s="2"/>
      <c r="D211" s="2"/>
      <c r="E211" s="2"/>
      <c r="F211" s="165"/>
      <c r="G211" s="2"/>
      <c r="H211" s="2"/>
      <c r="I211" s="165"/>
      <c r="J211" s="2"/>
      <c r="K211" s="165"/>
      <c r="L211" s="2"/>
      <c r="M211" s="165"/>
      <c r="N211" s="2"/>
      <c r="O211" s="2"/>
      <c r="P211" s="165"/>
      <c r="Q211" s="2"/>
      <c r="R211" s="2"/>
      <c r="S211" s="165"/>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170"/>
      <c r="C212" s="2"/>
      <c r="D212" s="2"/>
      <c r="E212" s="2"/>
      <c r="F212" s="165"/>
      <c r="G212" s="2"/>
      <c r="H212" s="2"/>
      <c r="I212" s="165"/>
      <c r="J212" s="2"/>
      <c r="K212" s="165"/>
      <c r="L212" s="2"/>
      <c r="M212" s="165"/>
      <c r="N212" s="2"/>
      <c r="O212" s="2"/>
      <c r="P212" s="165"/>
      <c r="Q212" s="2"/>
      <c r="R212" s="2"/>
      <c r="S212" s="165"/>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170"/>
      <c r="C213" s="2"/>
      <c r="D213" s="2"/>
      <c r="E213" s="2"/>
      <c r="F213" s="165"/>
      <c r="G213" s="2"/>
      <c r="H213" s="2"/>
      <c r="I213" s="165"/>
      <c r="J213" s="2"/>
      <c r="K213" s="165"/>
      <c r="L213" s="2"/>
      <c r="M213" s="165"/>
      <c r="N213" s="2"/>
      <c r="O213" s="2"/>
      <c r="P213" s="165"/>
      <c r="Q213" s="2"/>
      <c r="R213" s="2"/>
      <c r="S213" s="165"/>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170"/>
      <c r="C214" s="2"/>
      <c r="D214" s="2"/>
      <c r="E214" s="2"/>
      <c r="F214" s="165"/>
      <c r="G214" s="2"/>
      <c r="H214" s="2"/>
      <c r="I214" s="165"/>
      <c r="J214" s="2"/>
      <c r="K214" s="165"/>
      <c r="L214" s="2"/>
      <c r="M214" s="165"/>
      <c r="N214" s="2"/>
      <c r="O214" s="2"/>
      <c r="P214" s="165"/>
      <c r="Q214" s="2"/>
      <c r="R214" s="2"/>
      <c r="S214" s="165"/>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170"/>
      <c r="C215" s="2"/>
      <c r="D215" s="2"/>
      <c r="E215" s="2"/>
      <c r="F215" s="165"/>
      <c r="G215" s="2"/>
      <c r="H215" s="2"/>
      <c r="I215" s="165"/>
      <c r="J215" s="2"/>
      <c r="K215" s="165"/>
      <c r="L215" s="2"/>
      <c r="M215" s="165"/>
      <c r="N215" s="2"/>
      <c r="O215" s="2"/>
      <c r="P215" s="165"/>
      <c r="Q215" s="2"/>
      <c r="R215" s="2"/>
      <c r="S215" s="165"/>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170"/>
      <c r="C216" s="2"/>
      <c r="D216" s="2"/>
      <c r="E216" s="2"/>
      <c r="F216" s="165"/>
      <c r="G216" s="2"/>
      <c r="H216" s="2"/>
      <c r="I216" s="165"/>
      <c r="J216" s="2"/>
      <c r="K216" s="165"/>
      <c r="L216" s="2"/>
      <c r="M216" s="165"/>
      <c r="N216" s="2"/>
      <c r="O216" s="2"/>
      <c r="P216" s="165"/>
      <c r="Q216" s="2"/>
      <c r="R216" s="2"/>
      <c r="S216" s="165"/>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170"/>
      <c r="C217" s="2"/>
      <c r="D217" s="2"/>
      <c r="E217" s="2"/>
      <c r="F217" s="165"/>
      <c r="G217" s="2"/>
      <c r="H217" s="2"/>
      <c r="I217" s="165"/>
      <c r="J217" s="2"/>
      <c r="K217" s="165"/>
      <c r="L217" s="2"/>
      <c r="M217" s="165"/>
      <c r="N217" s="2"/>
      <c r="O217" s="2"/>
      <c r="P217" s="165"/>
      <c r="Q217" s="2"/>
      <c r="R217" s="2"/>
      <c r="S217" s="165"/>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170"/>
      <c r="C218" s="2"/>
      <c r="D218" s="2"/>
      <c r="E218" s="2"/>
      <c r="F218" s="165"/>
      <c r="G218" s="2"/>
      <c r="H218" s="2"/>
      <c r="I218" s="165"/>
      <c r="J218" s="2"/>
      <c r="K218" s="165"/>
      <c r="L218" s="2"/>
      <c r="M218" s="165"/>
      <c r="N218" s="2"/>
      <c r="O218" s="2"/>
      <c r="P218" s="165"/>
      <c r="Q218" s="2"/>
      <c r="R218" s="2"/>
      <c r="S218" s="165"/>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170"/>
      <c r="C219" s="2"/>
      <c r="D219" s="2"/>
      <c r="E219" s="2"/>
      <c r="F219" s="165"/>
      <c r="G219" s="2"/>
      <c r="H219" s="2"/>
      <c r="I219" s="165"/>
      <c r="J219" s="2"/>
      <c r="K219" s="165"/>
      <c r="L219" s="2"/>
      <c r="M219" s="165"/>
      <c r="N219" s="2"/>
      <c r="O219" s="2"/>
      <c r="P219" s="165"/>
      <c r="Q219" s="2"/>
      <c r="R219" s="2"/>
      <c r="S219" s="165"/>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170"/>
      <c r="C220" s="2"/>
      <c r="D220" s="2"/>
      <c r="E220" s="2"/>
      <c r="F220" s="165"/>
      <c r="G220" s="2"/>
      <c r="H220" s="2"/>
      <c r="I220" s="165"/>
      <c r="J220" s="2"/>
      <c r="K220" s="165"/>
      <c r="L220" s="2"/>
      <c r="M220" s="165"/>
      <c r="N220" s="2"/>
      <c r="O220" s="2"/>
      <c r="P220" s="165"/>
      <c r="Q220" s="2"/>
      <c r="R220" s="2"/>
      <c r="S220" s="165"/>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170"/>
      <c r="C221" s="2"/>
      <c r="D221" s="2"/>
      <c r="E221" s="2"/>
      <c r="F221" s="165"/>
      <c r="G221" s="2"/>
      <c r="H221" s="2"/>
      <c r="I221" s="165"/>
      <c r="J221" s="2"/>
      <c r="K221" s="165"/>
      <c r="L221" s="2"/>
      <c r="M221" s="165"/>
      <c r="N221" s="2"/>
      <c r="O221" s="2"/>
      <c r="P221" s="165"/>
      <c r="Q221" s="2"/>
      <c r="R221" s="2"/>
      <c r="S221" s="165"/>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170"/>
      <c r="C222" s="2"/>
      <c r="D222" s="2"/>
      <c r="E222" s="2"/>
      <c r="F222" s="165"/>
      <c r="G222" s="2"/>
      <c r="H222" s="2"/>
      <c r="I222" s="165"/>
      <c r="J222" s="2"/>
      <c r="K222" s="165"/>
      <c r="L222" s="2"/>
      <c r="M222" s="165"/>
      <c r="N222" s="2"/>
      <c r="O222" s="2"/>
      <c r="P222" s="165"/>
      <c r="Q222" s="2"/>
      <c r="R222" s="2"/>
      <c r="S222" s="165"/>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170"/>
      <c r="C223" s="2"/>
      <c r="D223" s="2"/>
      <c r="E223" s="2"/>
      <c r="F223" s="165"/>
      <c r="G223" s="2"/>
      <c r="H223" s="2"/>
      <c r="I223" s="165"/>
      <c r="J223" s="2"/>
      <c r="K223" s="165"/>
      <c r="L223" s="2"/>
      <c r="M223" s="165"/>
      <c r="N223" s="2"/>
      <c r="O223" s="2"/>
      <c r="P223" s="165"/>
      <c r="Q223" s="2"/>
      <c r="R223" s="2"/>
      <c r="S223" s="165"/>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170"/>
      <c r="C224" s="2"/>
      <c r="D224" s="2"/>
      <c r="E224" s="2"/>
      <c r="F224" s="165"/>
      <c r="G224" s="2"/>
      <c r="H224" s="2"/>
      <c r="I224" s="165"/>
      <c r="J224" s="2"/>
      <c r="K224" s="165"/>
      <c r="L224" s="2"/>
      <c r="M224" s="165"/>
      <c r="N224" s="2"/>
      <c r="O224" s="2"/>
      <c r="P224" s="165"/>
      <c r="Q224" s="2"/>
      <c r="R224" s="2"/>
      <c r="S224" s="165"/>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170"/>
      <c r="C225" s="2"/>
      <c r="D225" s="2"/>
      <c r="E225" s="2"/>
      <c r="F225" s="165"/>
      <c r="G225" s="2"/>
      <c r="H225" s="2"/>
      <c r="I225" s="165"/>
      <c r="J225" s="2"/>
      <c r="K225" s="165"/>
      <c r="L225" s="2"/>
      <c r="M225" s="165"/>
      <c r="N225" s="2"/>
      <c r="O225" s="2"/>
      <c r="P225" s="165"/>
      <c r="Q225" s="2"/>
      <c r="R225" s="2"/>
      <c r="S225" s="165"/>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170"/>
      <c r="C226" s="2"/>
      <c r="D226" s="2"/>
      <c r="E226" s="2"/>
      <c r="F226" s="165"/>
      <c r="G226" s="2"/>
      <c r="H226" s="2"/>
      <c r="I226" s="165"/>
      <c r="J226" s="2"/>
      <c r="K226" s="165"/>
      <c r="L226" s="2"/>
      <c r="M226" s="165"/>
      <c r="N226" s="2"/>
      <c r="O226" s="2"/>
      <c r="P226" s="165"/>
      <c r="Q226" s="2"/>
      <c r="R226" s="2"/>
      <c r="S226" s="165"/>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170"/>
      <c r="C227" s="2"/>
      <c r="D227" s="2"/>
      <c r="E227" s="2"/>
      <c r="F227" s="165"/>
      <c r="G227" s="2"/>
      <c r="H227" s="2"/>
      <c r="I227" s="165"/>
      <c r="J227" s="2"/>
      <c r="K227" s="165"/>
      <c r="L227" s="2"/>
      <c r="M227" s="165"/>
      <c r="N227" s="2"/>
      <c r="O227" s="2"/>
      <c r="P227" s="165"/>
      <c r="Q227" s="2"/>
      <c r="R227" s="2"/>
      <c r="S227" s="165"/>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170"/>
      <c r="C228" s="2"/>
      <c r="D228" s="2"/>
      <c r="E228" s="2"/>
      <c r="F228" s="165"/>
      <c r="G228" s="2"/>
      <c r="H228" s="2"/>
      <c r="I228" s="165"/>
      <c r="J228" s="2"/>
      <c r="K228" s="165"/>
      <c r="L228" s="2"/>
      <c r="M228" s="165"/>
      <c r="N228" s="2"/>
      <c r="O228" s="2"/>
      <c r="P228" s="165"/>
      <c r="Q228" s="2"/>
      <c r="R228" s="2"/>
      <c r="S228" s="165"/>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170"/>
      <c r="C229" s="2"/>
      <c r="D229" s="2"/>
      <c r="E229" s="2"/>
      <c r="F229" s="165"/>
      <c r="G229" s="2"/>
      <c r="H229" s="2"/>
      <c r="I229" s="165"/>
      <c r="J229" s="2"/>
      <c r="K229" s="165"/>
      <c r="L229" s="2"/>
      <c r="M229" s="165"/>
      <c r="N229" s="2"/>
      <c r="O229" s="2"/>
      <c r="P229" s="165"/>
      <c r="Q229" s="2"/>
      <c r="R229" s="2"/>
      <c r="S229" s="165"/>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170"/>
      <c r="C230" s="2"/>
      <c r="D230" s="2"/>
      <c r="E230" s="2"/>
      <c r="F230" s="165"/>
      <c r="G230" s="2"/>
      <c r="H230" s="2"/>
      <c r="I230" s="165"/>
      <c r="J230" s="2"/>
      <c r="K230" s="165"/>
      <c r="L230" s="2"/>
      <c r="M230" s="165"/>
      <c r="N230" s="2"/>
      <c r="O230" s="2"/>
      <c r="P230" s="165"/>
      <c r="Q230" s="2"/>
      <c r="R230" s="2"/>
      <c r="S230" s="165"/>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170"/>
      <c r="C231" s="2"/>
      <c r="D231" s="2"/>
      <c r="E231" s="2"/>
      <c r="F231" s="165"/>
      <c r="G231" s="2"/>
      <c r="H231" s="2"/>
      <c r="I231" s="165"/>
      <c r="J231" s="2"/>
      <c r="K231" s="165"/>
      <c r="L231" s="2"/>
      <c r="M231" s="165"/>
      <c r="N231" s="2"/>
      <c r="O231" s="2"/>
      <c r="P231" s="165"/>
      <c r="Q231" s="2"/>
      <c r="R231" s="2"/>
      <c r="S231" s="165"/>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170"/>
      <c r="C232" s="2"/>
      <c r="D232" s="2"/>
      <c r="E232" s="2"/>
      <c r="F232" s="165"/>
      <c r="G232" s="2"/>
      <c r="H232" s="2"/>
      <c r="I232" s="165"/>
      <c r="J232" s="2"/>
      <c r="K232" s="165"/>
      <c r="L232" s="2"/>
      <c r="M232" s="165"/>
      <c r="N232" s="2"/>
      <c r="O232" s="2"/>
      <c r="P232" s="165"/>
      <c r="Q232" s="2"/>
      <c r="R232" s="2"/>
      <c r="S232" s="165"/>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170"/>
      <c r="C233" s="2"/>
      <c r="D233" s="2"/>
      <c r="E233" s="2"/>
      <c r="F233" s="165"/>
      <c r="G233" s="2"/>
      <c r="H233" s="2"/>
      <c r="I233" s="165"/>
      <c r="J233" s="2"/>
      <c r="K233" s="165"/>
      <c r="L233" s="2"/>
      <c r="M233" s="165"/>
      <c r="N233" s="2"/>
      <c r="O233" s="2"/>
      <c r="P233" s="165"/>
      <c r="Q233" s="2"/>
      <c r="R233" s="2"/>
      <c r="S233" s="165"/>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170"/>
      <c r="C234" s="2"/>
      <c r="D234" s="2"/>
      <c r="E234" s="2"/>
      <c r="F234" s="165"/>
      <c r="G234" s="2"/>
      <c r="H234" s="2"/>
      <c r="I234" s="165"/>
      <c r="J234" s="2"/>
      <c r="K234" s="165"/>
      <c r="L234" s="2"/>
      <c r="M234" s="165"/>
      <c r="N234" s="2"/>
      <c r="O234" s="2"/>
      <c r="P234" s="165"/>
      <c r="Q234" s="2"/>
      <c r="R234" s="2"/>
      <c r="S234" s="165"/>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170"/>
      <c r="C235" s="2"/>
      <c r="D235" s="2"/>
      <c r="E235" s="2"/>
      <c r="F235" s="165"/>
      <c r="G235" s="2"/>
      <c r="H235" s="2"/>
      <c r="I235" s="165"/>
      <c r="J235" s="2"/>
      <c r="K235" s="165"/>
      <c r="L235" s="2"/>
      <c r="M235" s="165"/>
      <c r="N235" s="2"/>
      <c r="O235" s="2"/>
      <c r="P235" s="165"/>
      <c r="Q235" s="2"/>
      <c r="R235" s="2"/>
      <c r="S235" s="165"/>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170"/>
      <c r="C236" s="2"/>
      <c r="D236" s="2"/>
      <c r="E236" s="2"/>
      <c r="F236" s="165"/>
      <c r="G236" s="2"/>
      <c r="H236" s="2"/>
      <c r="I236" s="165"/>
      <c r="J236" s="2"/>
      <c r="K236" s="165"/>
      <c r="L236" s="2"/>
      <c r="M236" s="165"/>
      <c r="N236" s="2"/>
      <c r="O236" s="2"/>
      <c r="P236" s="165"/>
      <c r="Q236" s="2"/>
      <c r="R236" s="2"/>
      <c r="S236" s="165"/>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170"/>
      <c r="C237" s="2"/>
      <c r="D237" s="2"/>
      <c r="E237" s="2"/>
      <c r="F237" s="165"/>
      <c r="G237" s="2"/>
      <c r="H237" s="2"/>
      <c r="I237" s="165"/>
      <c r="J237" s="2"/>
      <c r="K237" s="165"/>
      <c r="L237" s="2"/>
      <c r="M237" s="165"/>
      <c r="N237" s="2"/>
      <c r="O237" s="2"/>
      <c r="P237" s="165"/>
      <c r="Q237" s="2"/>
      <c r="R237" s="2"/>
      <c r="S237" s="165"/>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170"/>
      <c r="C238" s="2"/>
      <c r="D238" s="2"/>
      <c r="E238" s="2"/>
      <c r="F238" s="165"/>
      <c r="G238" s="2"/>
      <c r="H238" s="2"/>
      <c r="I238" s="165"/>
      <c r="J238" s="2"/>
      <c r="K238" s="165"/>
      <c r="L238" s="2"/>
      <c r="M238" s="165"/>
      <c r="N238" s="2"/>
      <c r="O238" s="2"/>
      <c r="P238" s="165"/>
      <c r="Q238" s="2"/>
      <c r="R238" s="2"/>
      <c r="S238" s="165"/>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170"/>
      <c r="C239" s="2"/>
      <c r="D239" s="2"/>
      <c r="E239" s="2"/>
      <c r="F239" s="165"/>
      <c r="G239" s="2"/>
      <c r="H239" s="2"/>
      <c r="I239" s="165"/>
      <c r="J239" s="2"/>
      <c r="K239" s="165"/>
      <c r="L239" s="2"/>
      <c r="M239" s="165"/>
      <c r="N239" s="2"/>
      <c r="O239" s="2"/>
      <c r="P239" s="165"/>
      <c r="Q239" s="2"/>
      <c r="R239" s="2"/>
      <c r="S239" s="165"/>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170"/>
      <c r="C240" s="2"/>
      <c r="D240" s="2"/>
      <c r="E240" s="2"/>
      <c r="F240" s="165"/>
      <c r="G240" s="2"/>
      <c r="H240" s="2"/>
      <c r="I240" s="165"/>
      <c r="J240" s="2"/>
      <c r="K240" s="165"/>
      <c r="L240" s="2"/>
      <c r="M240" s="165"/>
      <c r="N240" s="2"/>
      <c r="O240" s="2"/>
      <c r="P240" s="165"/>
      <c r="Q240" s="2"/>
      <c r="R240" s="2"/>
      <c r="S240" s="165"/>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170"/>
      <c r="C241" s="2"/>
      <c r="D241" s="2"/>
      <c r="E241" s="2"/>
      <c r="F241" s="165"/>
      <c r="G241" s="2"/>
      <c r="H241" s="2"/>
      <c r="I241" s="165"/>
      <c r="J241" s="2"/>
      <c r="K241" s="165"/>
      <c r="L241" s="2"/>
      <c r="M241" s="165"/>
      <c r="N241" s="2"/>
      <c r="O241" s="2"/>
      <c r="P241" s="165"/>
      <c r="Q241" s="2"/>
      <c r="R241" s="2"/>
      <c r="S241" s="165"/>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170"/>
      <c r="C242" s="2"/>
      <c r="D242" s="2"/>
      <c r="E242" s="2"/>
      <c r="F242" s="165"/>
      <c r="G242" s="2"/>
      <c r="H242" s="2"/>
      <c r="I242" s="165"/>
      <c r="J242" s="2"/>
      <c r="K242" s="165"/>
      <c r="L242" s="2"/>
      <c r="M242" s="165"/>
      <c r="N242" s="2"/>
      <c r="O242" s="2"/>
      <c r="P242" s="165"/>
      <c r="Q242" s="2"/>
      <c r="R242" s="2"/>
      <c r="S242" s="165"/>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170"/>
      <c r="C243" s="2"/>
      <c r="D243" s="2"/>
      <c r="E243" s="2"/>
      <c r="F243" s="165"/>
      <c r="G243" s="2"/>
      <c r="H243" s="2"/>
      <c r="I243" s="165"/>
      <c r="J243" s="2"/>
      <c r="K243" s="165"/>
      <c r="L243" s="2"/>
      <c r="M243" s="165"/>
      <c r="N243" s="2"/>
      <c r="O243" s="2"/>
      <c r="P243" s="165"/>
      <c r="Q243" s="2"/>
      <c r="R243" s="2"/>
      <c r="S243" s="165"/>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170"/>
      <c r="C244" s="2"/>
      <c r="D244" s="2"/>
      <c r="E244" s="2"/>
      <c r="F244" s="165"/>
      <c r="G244" s="2"/>
      <c r="H244" s="2"/>
      <c r="I244" s="165"/>
      <c r="J244" s="2"/>
      <c r="K244" s="165"/>
      <c r="L244" s="2"/>
      <c r="M244" s="165"/>
      <c r="N244" s="2"/>
      <c r="O244" s="2"/>
      <c r="P244" s="165"/>
      <c r="Q244" s="2"/>
      <c r="R244" s="2"/>
      <c r="S244" s="165"/>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170"/>
      <c r="C245" s="2"/>
      <c r="D245" s="2"/>
      <c r="E245" s="2"/>
      <c r="F245" s="165"/>
      <c r="G245" s="2"/>
      <c r="H245" s="2"/>
      <c r="I245" s="165"/>
      <c r="J245" s="2"/>
      <c r="K245" s="165"/>
      <c r="L245" s="2"/>
      <c r="M245" s="165"/>
      <c r="N245" s="2"/>
      <c r="O245" s="2"/>
      <c r="P245" s="165"/>
      <c r="Q245" s="2"/>
      <c r="R245" s="2"/>
      <c r="S245" s="165"/>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170"/>
      <c r="C246" s="2"/>
      <c r="D246" s="2"/>
      <c r="E246" s="2"/>
      <c r="F246" s="165"/>
      <c r="G246" s="2"/>
      <c r="H246" s="2"/>
      <c r="I246" s="165"/>
      <c r="J246" s="2"/>
      <c r="K246" s="165"/>
      <c r="L246" s="2"/>
      <c r="M246" s="165"/>
      <c r="N246" s="2"/>
      <c r="O246" s="2"/>
      <c r="P246" s="165"/>
      <c r="Q246" s="2"/>
      <c r="R246" s="2"/>
      <c r="S246" s="165"/>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170"/>
      <c r="C247" s="2"/>
      <c r="D247" s="2"/>
      <c r="E247" s="2"/>
      <c r="F247" s="165"/>
      <c r="G247" s="2"/>
      <c r="H247" s="2"/>
      <c r="I247" s="165"/>
      <c r="J247" s="2"/>
      <c r="K247" s="165"/>
      <c r="L247" s="2"/>
      <c r="M247" s="165"/>
      <c r="N247" s="2"/>
      <c r="O247" s="2"/>
      <c r="P247" s="165"/>
      <c r="Q247" s="2"/>
      <c r="R247" s="2"/>
      <c r="S247" s="165"/>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170"/>
      <c r="C248" s="2"/>
      <c r="D248" s="2"/>
      <c r="E248" s="2"/>
      <c r="F248" s="165"/>
      <c r="G248" s="2"/>
      <c r="H248" s="2"/>
      <c r="I248" s="165"/>
      <c r="J248" s="2"/>
      <c r="K248" s="165"/>
      <c r="L248" s="2"/>
      <c r="M248" s="165"/>
      <c r="N248" s="2"/>
      <c r="O248" s="2"/>
      <c r="P248" s="165"/>
      <c r="Q248" s="2"/>
      <c r="R248" s="2"/>
      <c r="S248" s="165"/>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170"/>
      <c r="C249" s="2"/>
      <c r="D249" s="2"/>
      <c r="E249" s="2"/>
      <c r="F249" s="165"/>
      <c r="G249" s="2"/>
      <c r="H249" s="2"/>
      <c r="I249" s="165"/>
      <c r="J249" s="2"/>
      <c r="K249" s="165"/>
      <c r="L249" s="2"/>
      <c r="M249" s="165"/>
      <c r="N249" s="2"/>
      <c r="O249" s="2"/>
      <c r="P249" s="165"/>
      <c r="Q249" s="2"/>
      <c r="R249" s="2"/>
      <c r="S249" s="165"/>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170"/>
      <c r="C250" s="2"/>
      <c r="D250" s="2"/>
      <c r="E250" s="2"/>
      <c r="F250" s="165"/>
      <c r="G250" s="2"/>
      <c r="H250" s="2"/>
      <c r="I250" s="165"/>
      <c r="J250" s="2"/>
      <c r="K250" s="165"/>
      <c r="L250" s="2"/>
      <c r="M250" s="165"/>
      <c r="N250" s="2"/>
      <c r="O250" s="2"/>
      <c r="P250" s="165"/>
      <c r="Q250" s="2"/>
      <c r="R250" s="2"/>
      <c r="S250" s="165"/>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170"/>
      <c r="C251" s="2"/>
      <c r="D251" s="2"/>
      <c r="E251" s="2"/>
      <c r="F251" s="165"/>
      <c r="G251" s="2"/>
      <c r="H251" s="2"/>
      <c r="I251" s="165"/>
      <c r="J251" s="2"/>
      <c r="K251" s="165"/>
      <c r="L251" s="2"/>
      <c r="M251" s="165"/>
      <c r="N251" s="2"/>
      <c r="O251" s="2"/>
      <c r="P251" s="165"/>
      <c r="Q251" s="2"/>
      <c r="R251" s="2"/>
      <c r="S251" s="165"/>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170"/>
      <c r="C252" s="2"/>
      <c r="D252" s="2"/>
      <c r="E252" s="2"/>
      <c r="F252" s="165"/>
      <c r="G252" s="2"/>
      <c r="H252" s="2"/>
      <c r="I252" s="165"/>
      <c r="J252" s="2"/>
      <c r="K252" s="165"/>
      <c r="L252" s="2"/>
      <c r="M252" s="165"/>
      <c r="N252" s="2"/>
      <c r="O252" s="2"/>
      <c r="P252" s="165"/>
      <c r="Q252" s="2"/>
      <c r="R252" s="2"/>
      <c r="S252" s="165"/>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170"/>
      <c r="C253" s="2"/>
      <c r="D253" s="2"/>
      <c r="E253" s="2"/>
      <c r="F253" s="165"/>
      <c r="G253" s="2"/>
      <c r="H253" s="2"/>
      <c r="I253" s="165"/>
      <c r="J253" s="2"/>
      <c r="K253" s="165"/>
      <c r="L253" s="2"/>
      <c r="M253" s="165"/>
      <c r="N253" s="2"/>
      <c r="O253" s="2"/>
      <c r="P253" s="165"/>
      <c r="Q253" s="2"/>
      <c r="R253" s="2"/>
      <c r="S253" s="165"/>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170"/>
      <c r="C254" s="2"/>
      <c r="D254" s="2"/>
      <c r="E254" s="2"/>
      <c r="F254" s="165"/>
      <c r="G254" s="2"/>
      <c r="H254" s="2"/>
      <c r="I254" s="165"/>
      <c r="J254" s="2"/>
      <c r="K254" s="165"/>
      <c r="L254" s="2"/>
      <c r="M254" s="165"/>
      <c r="N254" s="2"/>
      <c r="O254" s="2"/>
      <c r="P254" s="165"/>
      <c r="Q254" s="2"/>
      <c r="R254" s="2"/>
      <c r="S254" s="165"/>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170"/>
      <c r="C255" s="2"/>
      <c r="D255" s="2"/>
      <c r="E255" s="2"/>
      <c r="F255" s="165"/>
      <c r="G255" s="2"/>
      <c r="H255" s="2"/>
      <c r="I255" s="165"/>
      <c r="J255" s="2"/>
      <c r="K255" s="165"/>
      <c r="L255" s="2"/>
      <c r="M255" s="165"/>
      <c r="N255" s="2"/>
      <c r="O255" s="2"/>
      <c r="P255" s="165"/>
      <c r="Q255" s="2"/>
      <c r="R255" s="2"/>
      <c r="S255" s="165"/>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170"/>
      <c r="C256" s="2"/>
      <c r="D256" s="2"/>
      <c r="E256" s="2"/>
      <c r="F256" s="165"/>
      <c r="G256" s="2"/>
      <c r="H256" s="2"/>
      <c r="I256" s="165"/>
      <c r="J256" s="2"/>
      <c r="K256" s="165"/>
      <c r="L256" s="2"/>
      <c r="M256" s="165"/>
      <c r="N256" s="2"/>
      <c r="O256" s="2"/>
      <c r="P256" s="165"/>
      <c r="Q256" s="2"/>
      <c r="R256" s="2"/>
      <c r="S256" s="165"/>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170"/>
      <c r="C257" s="2"/>
      <c r="D257" s="2"/>
      <c r="E257" s="2"/>
      <c r="F257" s="165"/>
      <c r="G257" s="2"/>
      <c r="H257" s="2"/>
      <c r="I257" s="165"/>
      <c r="J257" s="2"/>
      <c r="K257" s="165"/>
      <c r="L257" s="2"/>
      <c r="M257" s="165"/>
      <c r="N257" s="2"/>
      <c r="O257" s="2"/>
      <c r="P257" s="165"/>
      <c r="Q257" s="2"/>
      <c r="R257" s="2"/>
      <c r="S257" s="165"/>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170"/>
      <c r="C258" s="2"/>
      <c r="D258" s="2"/>
      <c r="E258" s="2"/>
      <c r="F258" s="165"/>
      <c r="G258" s="2"/>
      <c r="H258" s="2"/>
      <c r="I258" s="165"/>
      <c r="J258" s="2"/>
      <c r="K258" s="165"/>
      <c r="L258" s="2"/>
      <c r="M258" s="165"/>
      <c r="N258" s="2"/>
      <c r="O258" s="2"/>
      <c r="P258" s="165"/>
      <c r="Q258" s="2"/>
      <c r="R258" s="2"/>
      <c r="S258" s="165"/>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170"/>
      <c r="C259" s="2"/>
      <c r="D259" s="2"/>
      <c r="E259" s="2"/>
      <c r="F259" s="165"/>
      <c r="G259" s="2"/>
      <c r="H259" s="2"/>
      <c r="I259" s="165"/>
      <c r="J259" s="2"/>
      <c r="K259" s="165"/>
      <c r="L259" s="2"/>
      <c r="M259" s="165"/>
      <c r="N259" s="2"/>
      <c r="O259" s="2"/>
      <c r="P259" s="165"/>
      <c r="Q259" s="2"/>
      <c r="R259" s="2"/>
      <c r="S259" s="165"/>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170"/>
      <c r="C260" s="2"/>
      <c r="D260" s="2"/>
      <c r="E260" s="2"/>
      <c r="F260" s="165"/>
      <c r="G260" s="2"/>
      <c r="H260" s="2"/>
      <c r="I260" s="165"/>
      <c r="J260" s="2"/>
      <c r="K260" s="165"/>
      <c r="L260" s="2"/>
      <c r="M260" s="165"/>
      <c r="N260" s="2"/>
      <c r="O260" s="2"/>
      <c r="P260" s="165"/>
      <c r="Q260" s="2"/>
      <c r="R260" s="2"/>
      <c r="S260" s="165"/>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170"/>
      <c r="C261" s="2"/>
      <c r="D261" s="2"/>
      <c r="E261" s="2"/>
      <c r="F261" s="165"/>
      <c r="G261" s="2"/>
      <c r="H261" s="2"/>
      <c r="I261" s="165"/>
      <c r="J261" s="2"/>
      <c r="K261" s="165"/>
      <c r="L261" s="2"/>
      <c r="M261" s="165"/>
      <c r="N261" s="2"/>
      <c r="O261" s="2"/>
      <c r="P261" s="165"/>
      <c r="Q261" s="2"/>
      <c r="R261" s="2"/>
      <c r="S261" s="165"/>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170"/>
      <c r="C262" s="2"/>
      <c r="D262" s="2"/>
      <c r="E262" s="2"/>
      <c r="F262" s="165"/>
      <c r="G262" s="2"/>
      <c r="H262" s="2"/>
      <c r="I262" s="165"/>
      <c r="J262" s="2"/>
      <c r="K262" s="165"/>
      <c r="L262" s="2"/>
      <c r="M262" s="165"/>
      <c r="N262" s="2"/>
      <c r="O262" s="2"/>
      <c r="P262" s="165"/>
      <c r="Q262" s="2"/>
      <c r="R262" s="2"/>
      <c r="S262" s="165"/>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170"/>
      <c r="C263" s="2"/>
      <c r="D263" s="2"/>
      <c r="E263" s="2"/>
      <c r="F263" s="165"/>
      <c r="G263" s="2"/>
      <c r="H263" s="2"/>
      <c r="I263" s="165"/>
      <c r="J263" s="2"/>
      <c r="K263" s="165"/>
      <c r="L263" s="2"/>
      <c r="M263" s="165"/>
      <c r="N263" s="2"/>
      <c r="O263" s="2"/>
      <c r="P263" s="165"/>
      <c r="Q263" s="2"/>
      <c r="R263" s="2"/>
      <c r="S263" s="165"/>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170"/>
      <c r="C264" s="2"/>
      <c r="D264" s="2"/>
      <c r="E264" s="2"/>
      <c r="F264" s="165"/>
      <c r="G264" s="2"/>
      <c r="H264" s="2"/>
      <c r="I264" s="165"/>
      <c r="J264" s="2"/>
      <c r="K264" s="165"/>
      <c r="L264" s="2"/>
      <c r="M264" s="165"/>
      <c r="N264" s="2"/>
      <c r="O264" s="2"/>
      <c r="P264" s="165"/>
      <c r="Q264" s="2"/>
      <c r="R264" s="2"/>
      <c r="S264" s="165"/>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170"/>
      <c r="C265" s="2"/>
      <c r="D265" s="2"/>
      <c r="E265" s="2"/>
      <c r="F265" s="165"/>
      <c r="G265" s="2"/>
      <c r="H265" s="2"/>
      <c r="I265" s="165"/>
      <c r="J265" s="2"/>
      <c r="K265" s="165"/>
      <c r="L265" s="2"/>
      <c r="M265" s="165"/>
      <c r="N265" s="2"/>
      <c r="O265" s="2"/>
      <c r="P265" s="165"/>
      <c r="Q265" s="2"/>
      <c r="R265" s="2"/>
      <c r="S265" s="165"/>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170"/>
      <c r="C266" s="2"/>
      <c r="D266" s="2"/>
      <c r="E266" s="2"/>
      <c r="F266" s="165"/>
      <c r="G266" s="2"/>
      <c r="H266" s="2"/>
      <c r="I266" s="165"/>
      <c r="J266" s="2"/>
      <c r="K266" s="165"/>
      <c r="L266" s="2"/>
      <c r="M266" s="165"/>
      <c r="N266" s="2"/>
      <c r="O266" s="2"/>
      <c r="P266" s="165"/>
      <c r="Q266" s="2"/>
      <c r="R266" s="2"/>
      <c r="S266" s="165"/>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170"/>
      <c r="C267" s="2"/>
      <c r="D267" s="2"/>
      <c r="E267" s="2"/>
      <c r="F267" s="165"/>
      <c r="G267" s="2"/>
      <c r="H267" s="2"/>
      <c r="I267" s="165"/>
      <c r="J267" s="2"/>
      <c r="K267" s="165"/>
      <c r="L267" s="2"/>
      <c r="M267" s="165"/>
      <c r="N267" s="2"/>
      <c r="O267" s="2"/>
      <c r="P267" s="165"/>
      <c r="Q267" s="2"/>
      <c r="R267" s="2"/>
      <c r="S267" s="165"/>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170"/>
      <c r="C268" s="2"/>
      <c r="D268" s="2"/>
      <c r="E268" s="2"/>
      <c r="F268" s="165"/>
      <c r="G268" s="2"/>
      <c r="H268" s="2"/>
      <c r="I268" s="165"/>
      <c r="J268" s="2"/>
      <c r="K268" s="165"/>
      <c r="L268" s="2"/>
      <c r="M268" s="165"/>
      <c r="N268" s="2"/>
      <c r="O268" s="2"/>
      <c r="P268" s="165"/>
      <c r="Q268" s="2"/>
      <c r="R268" s="2"/>
      <c r="S268" s="165"/>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170"/>
      <c r="C269" s="2"/>
      <c r="D269" s="2"/>
      <c r="E269" s="2"/>
      <c r="F269" s="165"/>
      <c r="G269" s="2"/>
      <c r="H269" s="2"/>
      <c r="I269" s="165"/>
      <c r="J269" s="2"/>
      <c r="K269" s="165"/>
      <c r="L269" s="2"/>
      <c r="M269" s="165"/>
      <c r="N269" s="2"/>
      <c r="O269" s="2"/>
      <c r="P269" s="165"/>
      <c r="Q269" s="2"/>
      <c r="R269" s="2"/>
      <c r="S269" s="165"/>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170"/>
      <c r="C270" s="2"/>
      <c r="D270" s="2"/>
      <c r="E270" s="2"/>
      <c r="F270" s="165"/>
      <c r="G270" s="2"/>
      <c r="H270" s="2"/>
      <c r="I270" s="165"/>
      <c r="J270" s="2"/>
      <c r="K270" s="165"/>
      <c r="L270" s="2"/>
      <c r="M270" s="165"/>
      <c r="N270" s="2"/>
      <c r="O270" s="2"/>
      <c r="P270" s="165"/>
      <c r="Q270" s="2"/>
      <c r="R270" s="2"/>
      <c r="S270" s="165"/>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170"/>
      <c r="C271" s="2"/>
      <c r="D271" s="2"/>
      <c r="E271" s="2"/>
      <c r="F271" s="165"/>
      <c r="G271" s="2"/>
      <c r="H271" s="2"/>
      <c r="I271" s="165"/>
      <c r="J271" s="2"/>
      <c r="K271" s="165"/>
      <c r="L271" s="2"/>
      <c r="M271" s="165"/>
      <c r="N271" s="2"/>
      <c r="O271" s="2"/>
      <c r="P271" s="165"/>
      <c r="Q271" s="2"/>
      <c r="R271" s="2"/>
      <c r="S271" s="165"/>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170"/>
      <c r="C272" s="2"/>
      <c r="D272" s="2"/>
      <c r="E272" s="2"/>
      <c r="F272" s="165"/>
      <c r="G272" s="2"/>
      <c r="H272" s="2"/>
      <c r="I272" s="165"/>
      <c r="J272" s="2"/>
      <c r="K272" s="165"/>
      <c r="L272" s="2"/>
      <c r="M272" s="165"/>
      <c r="N272" s="2"/>
      <c r="O272" s="2"/>
      <c r="P272" s="165"/>
      <c r="Q272" s="2"/>
      <c r="R272" s="2"/>
      <c r="S272" s="165"/>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170"/>
      <c r="C273" s="2"/>
      <c r="D273" s="2"/>
      <c r="E273" s="2"/>
      <c r="F273" s="165"/>
      <c r="G273" s="2"/>
      <c r="H273" s="2"/>
      <c r="I273" s="165"/>
      <c r="J273" s="2"/>
      <c r="K273" s="165"/>
      <c r="L273" s="2"/>
      <c r="M273" s="165"/>
      <c r="N273" s="2"/>
      <c r="O273" s="2"/>
      <c r="P273" s="165"/>
      <c r="Q273" s="2"/>
      <c r="R273" s="2"/>
      <c r="S273" s="165"/>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170"/>
      <c r="C274" s="2"/>
      <c r="D274" s="2"/>
      <c r="E274" s="2"/>
      <c r="F274" s="165"/>
      <c r="G274" s="2"/>
      <c r="H274" s="2"/>
      <c r="I274" s="165"/>
      <c r="J274" s="2"/>
      <c r="K274" s="165"/>
      <c r="L274" s="2"/>
      <c r="M274" s="165"/>
      <c r="N274" s="2"/>
      <c r="O274" s="2"/>
      <c r="P274" s="165"/>
      <c r="Q274" s="2"/>
      <c r="R274" s="2"/>
      <c r="S274" s="165"/>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170"/>
      <c r="C275" s="2"/>
      <c r="D275" s="2"/>
      <c r="E275" s="2"/>
      <c r="F275" s="165"/>
      <c r="G275" s="2"/>
      <c r="H275" s="2"/>
      <c r="I275" s="165"/>
      <c r="J275" s="2"/>
      <c r="K275" s="165"/>
      <c r="L275" s="2"/>
      <c r="M275" s="165"/>
      <c r="N275" s="2"/>
      <c r="O275" s="2"/>
      <c r="P275" s="165"/>
      <c r="Q275" s="2"/>
      <c r="R275" s="2"/>
      <c r="S275" s="165"/>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170"/>
      <c r="C276" s="2"/>
      <c r="D276" s="2"/>
      <c r="E276" s="2"/>
      <c r="F276" s="165"/>
      <c r="G276" s="2"/>
      <c r="H276" s="2"/>
      <c r="I276" s="165"/>
      <c r="J276" s="2"/>
      <c r="K276" s="165"/>
      <c r="L276" s="2"/>
      <c r="M276" s="165"/>
      <c r="N276" s="2"/>
      <c r="O276" s="2"/>
      <c r="P276" s="165"/>
      <c r="Q276" s="2"/>
      <c r="R276" s="2"/>
      <c r="S276" s="165"/>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170"/>
      <c r="C277" s="2"/>
      <c r="D277" s="2"/>
      <c r="E277" s="2"/>
      <c r="F277" s="165"/>
      <c r="G277" s="2"/>
      <c r="H277" s="2"/>
      <c r="I277" s="165"/>
      <c r="J277" s="2"/>
      <c r="K277" s="165"/>
      <c r="L277" s="2"/>
      <c r="M277" s="165"/>
      <c r="N277" s="2"/>
      <c r="O277" s="2"/>
      <c r="P277" s="165"/>
      <c r="Q277" s="2"/>
      <c r="R277" s="2"/>
      <c r="S277" s="165"/>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170"/>
      <c r="C278" s="2"/>
      <c r="D278" s="2"/>
      <c r="E278" s="2"/>
      <c r="F278" s="165"/>
      <c r="G278" s="2"/>
      <c r="H278" s="2"/>
      <c r="I278" s="165"/>
      <c r="J278" s="2"/>
      <c r="K278" s="165"/>
      <c r="L278" s="2"/>
      <c r="M278" s="165"/>
      <c r="N278" s="2"/>
      <c r="O278" s="2"/>
      <c r="P278" s="165"/>
      <c r="Q278" s="2"/>
      <c r="R278" s="2"/>
      <c r="S278" s="165"/>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170"/>
      <c r="C279" s="2"/>
      <c r="D279" s="2"/>
      <c r="E279" s="2"/>
      <c r="F279" s="165"/>
      <c r="G279" s="2"/>
      <c r="H279" s="2"/>
      <c r="I279" s="165"/>
      <c r="J279" s="2"/>
      <c r="K279" s="165"/>
      <c r="L279" s="2"/>
      <c r="M279" s="165"/>
      <c r="N279" s="2"/>
      <c r="O279" s="2"/>
      <c r="P279" s="165"/>
      <c r="Q279" s="2"/>
      <c r="R279" s="2"/>
      <c r="S279" s="165"/>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170"/>
      <c r="C280" s="2"/>
      <c r="D280" s="2"/>
      <c r="E280" s="2"/>
      <c r="F280" s="165"/>
      <c r="G280" s="2"/>
      <c r="H280" s="2"/>
      <c r="I280" s="165"/>
      <c r="J280" s="2"/>
      <c r="K280" s="165"/>
      <c r="L280" s="2"/>
      <c r="M280" s="165"/>
      <c r="N280" s="2"/>
      <c r="O280" s="2"/>
      <c r="P280" s="165"/>
      <c r="Q280" s="2"/>
      <c r="R280" s="2"/>
      <c r="S280" s="165"/>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170"/>
      <c r="C281" s="2"/>
      <c r="D281" s="2"/>
      <c r="E281" s="2"/>
      <c r="F281" s="165"/>
      <c r="G281" s="2"/>
      <c r="H281" s="2"/>
      <c r="I281" s="165"/>
      <c r="J281" s="2"/>
      <c r="K281" s="165"/>
      <c r="L281" s="2"/>
      <c r="M281" s="165"/>
      <c r="N281" s="2"/>
      <c r="O281" s="2"/>
      <c r="P281" s="165"/>
      <c r="Q281" s="2"/>
      <c r="R281" s="2"/>
      <c r="S281" s="165"/>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170"/>
      <c r="C282" s="2"/>
      <c r="D282" s="2"/>
      <c r="E282" s="2"/>
      <c r="F282" s="165"/>
      <c r="G282" s="2"/>
      <c r="H282" s="2"/>
      <c r="I282" s="165"/>
      <c r="J282" s="2"/>
      <c r="K282" s="165"/>
      <c r="L282" s="2"/>
      <c r="M282" s="165"/>
      <c r="N282" s="2"/>
      <c r="O282" s="2"/>
      <c r="P282" s="165"/>
      <c r="Q282" s="2"/>
      <c r="R282" s="2"/>
      <c r="S282" s="165"/>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170"/>
      <c r="C283" s="2"/>
      <c r="D283" s="2"/>
      <c r="E283" s="2"/>
      <c r="F283" s="165"/>
      <c r="G283" s="2"/>
      <c r="H283" s="2"/>
      <c r="I283" s="165"/>
      <c r="J283" s="2"/>
      <c r="K283" s="165"/>
      <c r="L283" s="2"/>
      <c r="M283" s="165"/>
      <c r="N283" s="2"/>
      <c r="O283" s="2"/>
      <c r="P283" s="165"/>
      <c r="Q283" s="2"/>
      <c r="R283" s="2"/>
      <c r="S283" s="165"/>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170"/>
      <c r="C284" s="2"/>
      <c r="D284" s="2"/>
      <c r="E284" s="2"/>
      <c r="F284" s="165"/>
      <c r="G284" s="2"/>
      <c r="H284" s="2"/>
      <c r="I284" s="165"/>
      <c r="J284" s="2"/>
      <c r="K284" s="165"/>
      <c r="L284" s="2"/>
      <c r="M284" s="165"/>
      <c r="N284" s="2"/>
      <c r="O284" s="2"/>
      <c r="P284" s="165"/>
      <c r="Q284" s="2"/>
      <c r="R284" s="2"/>
      <c r="S284" s="165"/>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170"/>
      <c r="C285" s="2"/>
      <c r="D285" s="2"/>
      <c r="E285" s="2"/>
      <c r="F285" s="165"/>
      <c r="G285" s="2"/>
      <c r="H285" s="2"/>
      <c r="I285" s="165"/>
      <c r="J285" s="2"/>
      <c r="K285" s="165"/>
      <c r="L285" s="2"/>
      <c r="M285" s="165"/>
      <c r="N285" s="2"/>
      <c r="O285" s="2"/>
      <c r="P285" s="165"/>
      <c r="Q285" s="2"/>
      <c r="R285" s="2"/>
      <c r="S285" s="165"/>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170"/>
      <c r="C286" s="2"/>
      <c r="D286" s="2"/>
      <c r="E286" s="2"/>
      <c r="F286" s="165"/>
      <c r="G286" s="2"/>
      <c r="H286" s="2"/>
      <c r="I286" s="165"/>
      <c r="J286" s="2"/>
      <c r="K286" s="165"/>
      <c r="L286" s="2"/>
      <c r="M286" s="165"/>
      <c r="N286" s="2"/>
      <c r="O286" s="2"/>
      <c r="P286" s="165"/>
      <c r="Q286" s="2"/>
      <c r="R286" s="2"/>
      <c r="S286" s="165"/>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170"/>
      <c r="C287" s="2"/>
      <c r="D287" s="2"/>
      <c r="E287" s="2"/>
      <c r="F287" s="165"/>
      <c r="G287" s="2"/>
      <c r="H287" s="2"/>
      <c r="I287" s="165"/>
      <c r="J287" s="2"/>
      <c r="K287" s="165"/>
      <c r="L287" s="2"/>
      <c r="M287" s="165"/>
      <c r="N287" s="2"/>
      <c r="O287" s="2"/>
      <c r="P287" s="165"/>
      <c r="Q287" s="2"/>
      <c r="R287" s="2"/>
      <c r="S287" s="165"/>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170"/>
      <c r="C288" s="2"/>
      <c r="D288" s="2"/>
      <c r="E288" s="2"/>
      <c r="F288" s="165"/>
      <c r="G288" s="2"/>
      <c r="H288" s="2"/>
      <c r="I288" s="165"/>
      <c r="J288" s="2"/>
      <c r="K288" s="165"/>
      <c r="L288" s="2"/>
      <c r="M288" s="165"/>
      <c r="N288" s="2"/>
      <c r="O288" s="2"/>
      <c r="P288" s="165"/>
      <c r="Q288" s="2"/>
      <c r="R288" s="2"/>
      <c r="S288" s="165"/>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170"/>
      <c r="C289" s="2"/>
      <c r="D289" s="2"/>
      <c r="E289" s="2"/>
      <c r="F289" s="165"/>
      <c r="G289" s="2"/>
      <c r="H289" s="2"/>
      <c r="I289" s="165"/>
      <c r="J289" s="2"/>
      <c r="K289" s="165"/>
      <c r="L289" s="2"/>
      <c r="M289" s="165"/>
      <c r="N289" s="2"/>
      <c r="O289" s="2"/>
      <c r="P289" s="165"/>
      <c r="Q289" s="2"/>
      <c r="R289" s="2"/>
      <c r="S289" s="165"/>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170"/>
      <c r="C290" s="2"/>
      <c r="D290" s="2"/>
      <c r="E290" s="2"/>
      <c r="F290" s="165"/>
      <c r="G290" s="2"/>
      <c r="H290" s="2"/>
      <c r="I290" s="165"/>
      <c r="J290" s="2"/>
      <c r="K290" s="165"/>
      <c r="L290" s="2"/>
      <c r="M290" s="165"/>
      <c r="N290" s="2"/>
      <c r="O290" s="2"/>
      <c r="P290" s="165"/>
      <c r="Q290" s="2"/>
      <c r="R290" s="2"/>
      <c r="S290" s="165"/>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170"/>
      <c r="C291" s="2"/>
      <c r="D291" s="2"/>
      <c r="E291" s="2"/>
      <c r="F291" s="165"/>
      <c r="G291" s="2"/>
      <c r="H291" s="2"/>
      <c r="I291" s="165"/>
      <c r="J291" s="2"/>
      <c r="K291" s="165"/>
      <c r="L291" s="2"/>
      <c r="M291" s="165"/>
      <c r="N291" s="2"/>
      <c r="O291" s="2"/>
      <c r="P291" s="165"/>
      <c r="Q291" s="2"/>
      <c r="R291" s="2"/>
      <c r="S291" s="165"/>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170"/>
      <c r="C292" s="2"/>
      <c r="D292" s="2"/>
      <c r="E292" s="2"/>
      <c r="F292" s="165"/>
      <c r="G292" s="2"/>
      <c r="H292" s="2"/>
      <c r="I292" s="165"/>
      <c r="J292" s="2"/>
      <c r="K292" s="165"/>
      <c r="L292" s="2"/>
      <c r="M292" s="165"/>
      <c r="N292" s="2"/>
      <c r="O292" s="2"/>
      <c r="P292" s="165"/>
      <c r="Q292" s="2"/>
      <c r="R292" s="2"/>
      <c r="S292" s="165"/>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170"/>
      <c r="C293" s="2"/>
      <c r="D293" s="2"/>
      <c r="E293" s="2"/>
      <c r="F293" s="165"/>
      <c r="G293" s="2"/>
      <c r="H293" s="2"/>
      <c r="I293" s="165"/>
      <c r="J293" s="2"/>
      <c r="K293" s="165"/>
      <c r="L293" s="2"/>
      <c r="M293" s="165"/>
      <c r="N293" s="2"/>
      <c r="O293" s="2"/>
      <c r="P293" s="165"/>
      <c r="Q293" s="2"/>
      <c r="R293" s="2"/>
      <c r="S293" s="165"/>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170"/>
      <c r="C294" s="2"/>
      <c r="D294" s="2"/>
      <c r="E294" s="2"/>
      <c r="F294" s="165"/>
      <c r="G294" s="2"/>
      <c r="H294" s="2"/>
      <c r="I294" s="165"/>
      <c r="J294" s="2"/>
      <c r="K294" s="165"/>
      <c r="L294" s="2"/>
      <c r="M294" s="165"/>
      <c r="N294" s="2"/>
      <c r="O294" s="2"/>
      <c r="P294" s="165"/>
      <c r="Q294" s="2"/>
      <c r="R294" s="2"/>
      <c r="S294" s="165"/>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170"/>
      <c r="C295" s="2"/>
      <c r="D295" s="2"/>
      <c r="E295" s="2"/>
      <c r="F295" s="165"/>
      <c r="G295" s="2"/>
      <c r="H295" s="2"/>
      <c r="I295" s="165"/>
      <c r="J295" s="2"/>
      <c r="K295" s="165"/>
      <c r="L295" s="2"/>
      <c r="M295" s="165"/>
      <c r="N295" s="2"/>
      <c r="O295" s="2"/>
      <c r="P295" s="165"/>
      <c r="Q295" s="2"/>
      <c r="R295" s="2"/>
      <c r="S295" s="165"/>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170"/>
      <c r="C296" s="2"/>
      <c r="D296" s="2"/>
      <c r="E296" s="2"/>
      <c r="F296" s="165"/>
      <c r="G296" s="2"/>
      <c r="H296" s="2"/>
      <c r="I296" s="165"/>
      <c r="J296" s="2"/>
      <c r="K296" s="165"/>
      <c r="L296" s="2"/>
      <c r="M296" s="165"/>
      <c r="N296" s="2"/>
      <c r="O296" s="2"/>
      <c r="P296" s="165"/>
      <c r="Q296" s="2"/>
      <c r="R296" s="2"/>
      <c r="S296" s="165"/>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170"/>
      <c r="C297" s="2"/>
      <c r="D297" s="2"/>
      <c r="E297" s="2"/>
      <c r="F297" s="165"/>
      <c r="G297" s="2"/>
      <c r="H297" s="2"/>
      <c r="I297" s="165"/>
      <c r="J297" s="2"/>
      <c r="K297" s="165"/>
      <c r="L297" s="2"/>
      <c r="M297" s="165"/>
      <c r="N297" s="2"/>
      <c r="O297" s="2"/>
      <c r="P297" s="165"/>
      <c r="Q297" s="2"/>
      <c r="R297" s="2"/>
      <c r="S297" s="165"/>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170"/>
      <c r="C298" s="2"/>
      <c r="D298" s="2"/>
      <c r="E298" s="2"/>
      <c r="F298" s="165"/>
      <c r="G298" s="2"/>
      <c r="H298" s="2"/>
      <c r="I298" s="165"/>
      <c r="J298" s="2"/>
      <c r="K298" s="165"/>
      <c r="L298" s="2"/>
      <c r="M298" s="165"/>
      <c r="N298" s="2"/>
      <c r="O298" s="2"/>
      <c r="P298" s="165"/>
      <c r="Q298" s="2"/>
      <c r="R298" s="2"/>
      <c r="S298" s="165"/>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170"/>
      <c r="C299" s="2"/>
      <c r="D299" s="2"/>
      <c r="E299" s="2"/>
      <c r="F299" s="165"/>
      <c r="G299" s="2"/>
      <c r="H299" s="2"/>
      <c r="I299" s="165"/>
      <c r="J299" s="2"/>
      <c r="K299" s="165"/>
      <c r="L299" s="2"/>
      <c r="M299" s="165"/>
      <c r="N299" s="2"/>
      <c r="O299" s="2"/>
      <c r="P299" s="165"/>
      <c r="Q299" s="2"/>
      <c r="R299" s="2"/>
      <c r="S299" s="165"/>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170"/>
      <c r="C300" s="2"/>
      <c r="D300" s="2"/>
      <c r="E300" s="2"/>
      <c r="F300" s="165"/>
      <c r="G300" s="2"/>
      <c r="H300" s="2"/>
      <c r="I300" s="165"/>
      <c r="J300" s="2"/>
      <c r="K300" s="165"/>
      <c r="L300" s="2"/>
      <c r="M300" s="165"/>
      <c r="N300" s="2"/>
      <c r="O300" s="2"/>
      <c r="P300" s="165"/>
      <c r="Q300" s="2"/>
      <c r="R300" s="2"/>
      <c r="S300" s="165"/>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170"/>
      <c r="C301" s="2"/>
      <c r="D301" s="2"/>
      <c r="E301" s="2"/>
      <c r="F301" s="165"/>
      <c r="G301" s="2"/>
      <c r="H301" s="2"/>
      <c r="I301" s="165"/>
      <c r="J301" s="2"/>
      <c r="K301" s="165"/>
      <c r="L301" s="2"/>
      <c r="M301" s="165"/>
      <c r="N301" s="2"/>
      <c r="O301" s="2"/>
      <c r="P301" s="165"/>
      <c r="Q301" s="2"/>
      <c r="R301" s="2"/>
      <c r="S301" s="165"/>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170"/>
      <c r="C302" s="2"/>
      <c r="D302" s="2"/>
      <c r="E302" s="2"/>
      <c r="F302" s="165"/>
      <c r="G302" s="2"/>
      <c r="H302" s="2"/>
      <c r="I302" s="165"/>
      <c r="J302" s="2"/>
      <c r="K302" s="165"/>
      <c r="L302" s="2"/>
      <c r="M302" s="165"/>
      <c r="N302" s="2"/>
      <c r="O302" s="2"/>
      <c r="P302" s="165"/>
      <c r="Q302" s="2"/>
      <c r="R302" s="2"/>
      <c r="S302" s="165"/>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170"/>
      <c r="C303" s="2"/>
      <c r="D303" s="2"/>
      <c r="E303" s="2"/>
      <c r="F303" s="165"/>
      <c r="G303" s="2"/>
      <c r="H303" s="2"/>
      <c r="I303" s="165"/>
      <c r="J303" s="2"/>
      <c r="K303" s="165"/>
      <c r="L303" s="2"/>
      <c r="M303" s="165"/>
      <c r="N303" s="2"/>
      <c r="O303" s="2"/>
      <c r="P303" s="165"/>
      <c r="Q303" s="2"/>
      <c r="R303" s="2"/>
      <c r="S303" s="165"/>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170"/>
      <c r="C304" s="2"/>
      <c r="D304" s="2"/>
      <c r="E304" s="2"/>
      <c r="F304" s="165"/>
      <c r="G304" s="2"/>
      <c r="H304" s="2"/>
      <c r="I304" s="165"/>
      <c r="J304" s="2"/>
      <c r="K304" s="165"/>
      <c r="L304" s="2"/>
      <c r="M304" s="165"/>
      <c r="N304" s="2"/>
      <c r="O304" s="2"/>
      <c r="P304" s="165"/>
      <c r="Q304" s="2"/>
      <c r="R304" s="2"/>
      <c r="S304" s="165"/>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170"/>
      <c r="C305" s="2"/>
      <c r="D305" s="2"/>
      <c r="E305" s="2"/>
      <c r="F305" s="165"/>
      <c r="G305" s="2"/>
      <c r="H305" s="2"/>
      <c r="I305" s="165"/>
      <c r="J305" s="2"/>
      <c r="K305" s="165"/>
      <c r="L305" s="2"/>
      <c r="M305" s="165"/>
      <c r="N305" s="2"/>
      <c r="O305" s="2"/>
      <c r="P305" s="165"/>
      <c r="Q305" s="2"/>
      <c r="R305" s="2"/>
      <c r="S305" s="165"/>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170"/>
      <c r="C306" s="2"/>
      <c r="D306" s="2"/>
      <c r="E306" s="2"/>
      <c r="F306" s="165"/>
      <c r="G306" s="2"/>
      <c r="H306" s="2"/>
      <c r="I306" s="165"/>
      <c r="J306" s="2"/>
      <c r="K306" s="165"/>
      <c r="L306" s="2"/>
      <c r="M306" s="165"/>
      <c r="N306" s="2"/>
      <c r="O306" s="2"/>
      <c r="P306" s="165"/>
      <c r="Q306" s="2"/>
      <c r="R306" s="2"/>
      <c r="S306" s="165"/>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170"/>
      <c r="C307" s="2"/>
      <c r="D307" s="2"/>
      <c r="E307" s="2"/>
      <c r="F307" s="165"/>
      <c r="G307" s="2"/>
      <c r="H307" s="2"/>
      <c r="I307" s="165"/>
      <c r="J307" s="2"/>
      <c r="K307" s="165"/>
      <c r="L307" s="2"/>
      <c r="M307" s="165"/>
      <c r="N307" s="2"/>
      <c r="O307" s="2"/>
      <c r="P307" s="165"/>
      <c r="Q307" s="2"/>
      <c r="R307" s="2"/>
      <c r="S307" s="165"/>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170"/>
      <c r="C308" s="2"/>
      <c r="D308" s="2"/>
      <c r="E308" s="2"/>
      <c r="F308" s="165"/>
      <c r="G308" s="2"/>
      <c r="H308" s="2"/>
      <c r="I308" s="165"/>
      <c r="J308" s="2"/>
      <c r="K308" s="165"/>
      <c r="L308" s="2"/>
      <c r="M308" s="165"/>
      <c r="N308" s="2"/>
      <c r="O308" s="2"/>
      <c r="P308" s="165"/>
      <c r="Q308" s="2"/>
      <c r="R308" s="2"/>
      <c r="S308" s="165"/>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170"/>
      <c r="C309" s="2"/>
      <c r="D309" s="2"/>
      <c r="E309" s="2"/>
      <c r="F309" s="165"/>
      <c r="G309" s="2"/>
      <c r="H309" s="2"/>
      <c r="I309" s="165"/>
      <c r="J309" s="2"/>
      <c r="K309" s="165"/>
      <c r="L309" s="2"/>
      <c r="M309" s="165"/>
      <c r="N309" s="2"/>
      <c r="O309" s="2"/>
      <c r="P309" s="165"/>
      <c r="Q309" s="2"/>
      <c r="R309" s="2"/>
      <c r="S309" s="165"/>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170"/>
      <c r="C310" s="2"/>
      <c r="D310" s="2"/>
      <c r="E310" s="2"/>
      <c r="F310" s="165"/>
      <c r="G310" s="2"/>
      <c r="H310" s="2"/>
      <c r="I310" s="165"/>
      <c r="J310" s="2"/>
      <c r="K310" s="165"/>
      <c r="L310" s="2"/>
      <c r="M310" s="165"/>
      <c r="N310" s="2"/>
      <c r="O310" s="2"/>
      <c r="P310" s="165"/>
      <c r="Q310" s="2"/>
      <c r="R310" s="2"/>
      <c r="S310" s="165"/>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170"/>
      <c r="C311" s="2"/>
      <c r="D311" s="2"/>
      <c r="E311" s="2"/>
      <c r="F311" s="165"/>
      <c r="G311" s="2"/>
      <c r="H311" s="2"/>
      <c r="I311" s="165"/>
      <c r="J311" s="2"/>
      <c r="K311" s="165"/>
      <c r="L311" s="2"/>
      <c r="M311" s="165"/>
      <c r="N311" s="2"/>
      <c r="O311" s="2"/>
      <c r="P311" s="165"/>
      <c r="Q311" s="2"/>
      <c r="R311" s="2"/>
      <c r="S311" s="165"/>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170"/>
      <c r="C312" s="2"/>
      <c r="D312" s="2"/>
      <c r="E312" s="2"/>
      <c r="F312" s="165"/>
      <c r="G312" s="2"/>
      <c r="H312" s="2"/>
      <c r="I312" s="165"/>
      <c r="J312" s="2"/>
      <c r="K312" s="165"/>
      <c r="L312" s="2"/>
      <c r="M312" s="165"/>
      <c r="N312" s="2"/>
      <c r="O312" s="2"/>
      <c r="P312" s="165"/>
      <c r="Q312" s="2"/>
      <c r="R312" s="2"/>
      <c r="S312" s="165"/>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170"/>
      <c r="C313" s="2"/>
      <c r="D313" s="2"/>
      <c r="E313" s="2"/>
      <c r="F313" s="165"/>
      <c r="G313" s="2"/>
      <c r="H313" s="2"/>
      <c r="I313" s="165"/>
      <c r="J313" s="2"/>
      <c r="K313" s="165"/>
      <c r="L313" s="2"/>
      <c r="M313" s="165"/>
      <c r="N313" s="2"/>
      <c r="O313" s="2"/>
      <c r="P313" s="165"/>
      <c r="Q313" s="2"/>
      <c r="R313" s="2"/>
      <c r="S313" s="165"/>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170"/>
      <c r="C314" s="2"/>
      <c r="D314" s="2"/>
      <c r="E314" s="2"/>
      <c r="F314" s="165"/>
      <c r="G314" s="2"/>
      <c r="H314" s="2"/>
      <c r="I314" s="165"/>
      <c r="J314" s="2"/>
      <c r="K314" s="165"/>
      <c r="L314" s="2"/>
      <c r="M314" s="165"/>
      <c r="N314" s="2"/>
      <c r="O314" s="2"/>
      <c r="P314" s="165"/>
      <c r="Q314" s="2"/>
      <c r="R314" s="2"/>
      <c r="S314" s="165"/>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170"/>
      <c r="C315" s="2"/>
      <c r="D315" s="2"/>
      <c r="E315" s="2"/>
      <c r="F315" s="165"/>
      <c r="G315" s="2"/>
      <c r="H315" s="2"/>
      <c r="I315" s="165"/>
      <c r="J315" s="2"/>
      <c r="K315" s="165"/>
      <c r="L315" s="2"/>
      <c r="M315" s="165"/>
      <c r="N315" s="2"/>
      <c r="O315" s="2"/>
      <c r="P315" s="165"/>
      <c r="Q315" s="2"/>
      <c r="R315" s="2"/>
      <c r="S315" s="165"/>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170"/>
      <c r="C316" s="2"/>
      <c r="D316" s="2"/>
      <c r="E316" s="2"/>
      <c r="F316" s="165"/>
      <c r="G316" s="2"/>
      <c r="H316" s="2"/>
      <c r="I316" s="165"/>
      <c r="J316" s="2"/>
      <c r="K316" s="165"/>
      <c r="L316" s="2"/>
      <c r="M316" s="165"/>
      <c r="N316" s="2"/>
      <c r="O316" s="2"/>
      <c r="P316" s="165"/>
      <c r="Q316" s="2"/>
      <c r="R316" s="2"/>
      <c r="S316" s="165"/>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170"/>
      <c r="C317" s="2"/>
      <c r="D317" s="2"/>
      <c r="E317" s="2"/>
      <c r="F317" s="165"/>
      <c r="G317" s="2"/>
      <c r="H317" s="2"/>
      <c r="I317" s="165"/>
      <c r="J317" s="2"/>
      <c r="K317" s="165"/>
      <c r="L317" s="2"/>
      <c r="M317" s="165"/>
      <c r="N317" s="2"/>
      <c r="O317" s="2"/>
      <c r="P317" s="165"/>
      <c r="Q317" s="2"/>
      <c r="R317" s="2"/>
      <c r="S317" s="165"/>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170"/>
      <c r="C318" s="2"/>
      <c r="D318" s="2"/>
      <c r="E318" s="2"/>
      <c r="F318" s="165"/>
      <c r="G318" s="2"/>
      <c r="H318" s="2"/>
      <c r="I318" s="165"/>
      <c r="J318" s="2"/>
      <c r="K318" s="165"/>
      <c r="L318" s="2"/>
      <c r="M318" s="165"/>
      <c r="N318" s="2"/>
      <c r="O318" s="2"/>
      <c r="P318" s="165"/>
      <c r="Q318" s="2"/>
      <c r="R318" s="2"/>
      <c r="S318" s="165"/>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170"/>
      <c r="C319" s="2"/>
      <c r="D319" s="2"/>
      <c r="E319" s="2"/>
      <c r="F319" s="165"/>
      <c r="G319" s="2"/>
      <c r="H319" s="2"/>
      <c r="I319" s="165"/>
      <c r="J319" s="2"/>
      <c r="K319" s="165"/>
      <c r="L319" s="2"/>
      <c r="M319" s="165"/>
      <c r="N319" s="2"/>
      <c r="O319" s="2"/>
      <c r="P319" s="165"/>
      <c r="Q319" s="2"/>
      <c r="R319" s="2"/>
      <c r="S319" s="165"/>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170"/>
      <c r="C320" s="2"/>
      <c r="D320" s="2"/>
      <c r="E320" s="2"/>
      <c r="F320" s="165"/>
      <c r="G320" s="2"/>
      <c r="H320" s="2"/>
      <c r="I320" s="165"/>
      <c r="J320" s="2"/>
      <c r="K320" s="165"/>
      <c r="L320" s="2"/>
      <c r="M320" s="165"/>
      <c r="N320" s="2"/>
      <c r="O320" s="2"/>
      <c r="P320" s="165"/>
      <c r="Q320" s="2"/>
      <c r="R320" s="2"/>
      <c r="S320" s="165"/>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170"/>
      <c r="C321" s="2"/>
      <c r="D321" s="2"/>
      <c r="E321" s="2"/>
      <c r="F321" s="165"/>
      <c r="G321" s="2"/>
      <c r="H321" s="2"/>
      <c r="I321" s="165"/>
      <c r="J321" s="2"/>
      <c r="K321" s="165"/>
      <c r="L321" s="2"/>
      <c r="M321" s="165"/>
      <c r="N321" s="2"/>
      <c r="O321" s="2"/>
      <c r="P321" s="165"/>
      <c r="Q321" s="2"/>
      <c r="R321" s="2"/>
      <c r="S321" s="165"/>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170"/>
      <c r="C322" s="2"/>
      <c r="D322" s="2"/>
      <c r="E322" s="2"/>
      <c r="F322" s="165"/>
      <c r="G322" s="2"/>
      <c r="H322" s="2"/>
      <c r="I322" s="165"/>
      <c r="J322" s="2"/>
      <c r="K322" s="165"/>
      <c r="L322" s="2"/>
      <c r="M322" s="165"/>
      <c r="N322" s="2"/>
      <c r="O322" s="2"/>
      <c r="P322" s="165"/>
      <c r="Q322" s="2"/>
      <c r="R322" s="2"/>
      <c r="S322" s="165"/>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170"/>
      <c r="C323" s="2"/>
      <c r="D323" s="2"/>
      <c r="E323" s="2"/>
      <c r="F323" s="165"/>
      <c r="G323" s="2"/>
      <c r="H323" s="2"/>
      <c r="I323" s="165"/>
      <c r="J323" s="2"/>
      <c r="K323" s="165"/>
      <c r="L323" s="2"/>
      <c r="M323" s="165"/>
      <c r="N323" s="2"/>
      <c r="O323" s="2"/>
      <c r="P323" s="165"/>
      <c r="Q323" s="2"/>
      <c r="R323" s="2"/>
      <c r="S323" s="165"/>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170"/>
      <c r="C324" s="2"/>
      <c r="D324" s="2"/>
      <c r="E324" s="2"/>
      <c r="F324" s="165"/>
      <c r="G324" s="2"/>
      <c r="H324" s="2"/>
      <c r="I324" s="165"/>
      <c r="J324" s="2"/>
      <c r="K324" s="165"/>
      <c r="L324" s="2"/>
      <c r="M324" s="165"/>
      <c r="N324" s="2"/>
      <c r="O324" s="2"/>
      <c r="P324" s="165"/>
      <c r="Q324" s="2"/>
      <c r="R324" s="2"/>
      <c r="S324" s="165"/>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170"/>
      <c r="C325" s="2"/>
      <c r="D325" s="2"/>
      <c r="E325" s="2"/>
      <c r="F325" s="165"/>
      <c r="G325" s="2"/>
      <c r="H325" s="2"/>
      <c r="I325" s="165"/>
      <c r="J325" s="2"/>
      <c r="K325" s="165"/>
      <c r="L325" s="2"/>
      <c r="M325" s="165"/>
      <c r="N325" s="2"/>
      <c r="O325" s="2"/>
      <c r="P325" s="165"/>
      <c r="Q325" s="2"/>
      <c r="R325" s="2"/>
      <c r="S325" s="165"/>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170"/>
      <c r="C326" s="2"/>
      <c r="D326" s="2"/>
      <c r="E326" s="2"/>
      <c r="F326" s="165"/>
      <c r="G326" s="2"/>
      <c r="H326" s="2"/>
      <c r="I326" s="165"/>
      <c r="J326" s="2"/>
      <c r="K326" s="165"/>
      <c r="L326" s="2"/>
      <c r="M326" s="165"/>
      <c r="N326" s="2"/>
      <c r="O326" s="2"/>
      <c r="P326" s="165"/>
      <c r="Q326" s="2"/>
      <c r="R326" s="2"/>
      <c r="S326" s="165"/>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170"/>
      <c r="C327" s="2"/>
      <c r="D327" s="2"/>
      <c r="E327" s="2"/>
      <c r="F327" s="165"/>
      <c r="G327" s="2"/>
      <c r="H327" s="2"/>
      <c r="I327" s="165"/>
      <c r="J327" s="2"/>
      <c r="K327" s="165"/>
      <c r="L327" s="2"/>
      <c r="M327" s="165"/>
      <c r="N327" s="2"/>
      <c r="O327" s="2"/>
      <c r="P327" s="165"/>
      <c r="Q327" s="2"/>
      <c r="R327" s="2"/>
      <c r="S327" s="165"/>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170"/>
      <c r="C328" s="2"/>
      <c r="D328" s="2"/>
      <c r="E328" s="2"/>
      <c r="F328" s="165"/>
      <c r="G328" s="2"/>
      <c r="H328" s="2"/>
      <c r="I328" s="165"/>
      <c r="J328" s="2"/>
      <c r="K328" s="165"/>
      <c r="L328" s="2"/>
      <c r="M328" s="165"/>
      <c r="N328" s="2"/>
      <c r="O328" s="2"/>
      <c r="P328" s="165"/>
      <c r="Q328" s="2"/>
      <c r="R328" s="2"/>
      <c r="S328" s="165"/>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170"/>
      <c r="C329" s="2"/>
      <c r="D329" s="2"/>
      <c r="E329" s="2"/>
      <c r="F329" s="165"/>
      <c r="G329" s="2"/>
      <c r="H329" s="2"/>
      <c r="I329" s="165"/>
      <c r="J329" s="2"/>
      <c r="K329" s="165"/>
      <c r="L329" s="2"/>
      <c r="M329" s="165"/>
      <c r="N329" s="2"/>
      <c r="O329" s="2"/>
      <c r="P329" s="165"/>
      <c r="Q329" s="2"/>
      <c r="R329" s="2"/>
      <c r="S329" s="165"/>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170"/>
      <c r="C330" s="2"/>
      <c r="D330" s="2"/>
      <c r="E330" s="2"/>
      <c r="F330" s="165"/>
      <c r="G330" s="2"/>
      <c r="H330" s="2"/>
      <c r="I330" s="165"/>
      <c r="J330" s="2"/>
      <c r="K330" s="165"/>
      <c r="L330" s="2"/>
      <c r="M330" s="165"/>
      <c r="N330" s="2"/>
      <c r="O330" s="2"/>
      <c r="P330" s="165"/>
      <c r="Q330" s="2"/>
      <c r="R330" s="2"/>
      <c r="S330" s="165"/>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170"/>
      <c r="C331" s="2"/>
      <c r="D331" s="2"/>
      <c r="E331" s="2"/>
      <c r="F331" s="165"/>
      <c r="G331" s="2"/>
      <c r="H331" s="2"/>
      <c r="I331" s="165"/>
      <c r="J331" s="2"/>
      <c r="K331" s="165"/>
      <c r="L331" s="2"/>
      <c r="M331" s="165"/>
      <c r="N331" s="2"/>
      <c r="O331" s="2"/>
      <c r="P331" s="165"/>
      <c r="Q331" s="2"/>
      <c r="R331" s="2"/>
      <c r="S331" s="165"/>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170"/>
      <c r="C332" s="2"/>
      <c r="D332" s="2"/>
      <c r="E332" s="2"/>
      <c r="F332" s="165"/>
      <c r="G332" s="2"/>
      <c r="H332" s="2"/>
      <c r="I332" s="165"/>
      <c r="J332" s="2"/>
      <c r="K332" s="165"/>
      <c r="L332" s="2"/>
      <c r="M332" s="165"/>
      <c r="N332" s="2"/>
      <c r="O332" s="2"/>
      <c r="P332" s="165"/>
      <c r="Q332" s="2"/>
      <c r="R332" s="2"/>
      <c r="S332" s="165"/>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170"/>
      <c r="C333" s="2"/>
      <c r="D333" s="2"/>
      <c r="E333" s="2"/>
      <c r="F333" s="165"/>
      <c r="G333" s="2"/>
      <c r="H333" s="2"/>
      <c r="I333" s="165"/>
      <c r="J333" s="2"/>
      <c r="K333" s="165"/>
      <c r="L333" s="2"/>
      <c r="M333" s="165"/>
      <c r="N333" s="2"/>
      <c r="O333" s="2"/>
      <c r="P333" s="165"/>
      <c r="Q333" s="2"/>
      <c r="R333" s="2"/>
      <c r="S333" s="165"/>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170"/>
      <c r="C334" s="2"/>
      <c r="D334" s="2"/>
      <c r="E334" s="2"/>
      <c r="F334" s="165"/>
      <c r="G334" s="2"/>
      <c r="H334" s="2"/>
      <c r="I334" s="165"/>
      <c r="J334" s="2"/>
      <c r="K334" s="165"/>
      <c r="L334" s="2"/>
      <c r="M334" s="165"/>
      <c r="N334" s="2"/>
      <c r="O334" s="2"/>
      <c r="P334" s="165"/>
      <c r="Q334" s="2"/>
      <c r="R334" s="2"/>
      <c r="S334" s="165"/>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170"/>
      <c r="C335" s="2"/>
      <c r="D335" s="2"/>
      <c r="E335" s="2"/>
      <c r="F335" s="165"/>
      <c r="G335" s="2"/>
      <c r="H335" s="2"/>
      <c r="I335" s="165"/>
      <c r="J335" s="2"/>
      <c r="K335" s="165"/>
      <c r="L335" s="2"/>
      <c r="M335" s="165"/>
      <c r="N335" s="2"/>
      <c r="O335" s="2"/>
      <c r="P335" s="165"/>
      <c r="Q335" s="2"/>
      <c r="R335" s="2"/>
      <c r="S335" s="165"/>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170"/>
      <c r="C336" s="2"/>
      <c r="D336" s="2"/>
      <c r="E336" s="2"/>
      <c r="F336" s="165"/>
      <c r="G336" s="2"/>
      <c r="H336" s="2"/>
      <c r="I336" s="165"/>
      <c r="J336" s="2"/>
      <c r="K336" s="165"/>
      <c r="L336" s="2"/>
      <c r="M336" s="165"/>
      <c r="N336" s="2"/>
      <c r="O336" s="2"/>
      <c r="P336" s="165"/>
      <c r="Q336" s="2"/>
      <c r="R336" s="2"/>
      <c r="S336" s="165"/>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170"/>
      <c r="C337" s="2"/>
      <c r="D337" s="2"/>
      <c r="E337" s="2"/>
      <c r="F337" s="165"/>
      <c r="G337" s="2"/>
      <c r="H337" s="2"/>
      <c r="I337" s="165"/>
      <c r="J337" s="2"/>
      <c r="K337" s="165"/>
      <c r="L337" s="2"/>
      <c r="M337" s="165"/>
      <c r="N337" s="2"/>
      <c r="O337" s="2"/>
      <c r="P337" s="165"/>
      <c r="Q337" s="2"/>
      <c r="R337" s="2"/>
      <c r="S337" s="165"/>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170"/>
      <c r="C338" s="2"/>
      <c r="D338" s="2"/>
      <c r="E338" s="2"/>
      <c r="F338" s="165"/>
      <c r="G338" s="2"/>
      <c r="H338" s="2"/>
      <c r="I338" s="165"/>
      <c r="J338" s="2"/>
      <c r="K338" s="165"/>
      <c r="L338" s="2"/>
      <c r="M338" s="165"/>
      <c r="N338" s="2"/>
      <c r="O338" s="2"/>
      <c r="P338" s="165"/>
      <c r="Q338" s="2"/>
      <c r="R338" s="2"/>
      <c r="S338" s="165"/>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170"/>
      <c r="C339" s="2"/>
      <c r="D339" s="2"/>
      <c r="E339" s="2"/>
      <c r="F339" s="165"/>
      <c r="G339" s="2"/>
      <c r="H339" s="2"/>
      <c r="I339" s="165"/>
      <c r="J339" s="2"/>
      <c r="K339" s="165"/>
      <c r="L339" s="2"/>
      <c r="M339" s="165"/>
      <c r="N339" s="2"/>
      <c r="O339" s="2"/>
      <c r="P339" s="165"/>
      <c r="Q339" s="2"/>
      <c r="R339" s="2"/>
      <c r="S339" s="165"/>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170"/>
      <c r="C340" s="2"/>
      <c r="D340" s="2"/>
      <c r="E340" s="2"/>
      <c r="F340" s="165"/>
      <c r="G340" s="2"/>
      <c r="H340" s="2"/>
      <c r="I340" s="165"/>
      <c r="J340" s="2"/>
      <c r="K340" s="165"/>
      <c r="L340" s="2"/>
      <c r="M340" s="165"/>
      <c r="N340" s="2"/>
      <c r="O340" s="2"/>
      <c r="P340" s="165"/>
      <c r="Q340" s="2"/>
      <c r="R340" s="2"/>
      <c r="S340" s="165"/>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170"/>
      <c r="C341" s="2"/>
      <c r="D341" s="2"/>
      <c r="E341" s="2"/>
      <c r="F341" s="165"/>
      <c r="G341" s="2"/>
      <c r="H341" s="2"/>
      <c r="I341" s="165"/>
      <c r="J341" s="2"/>
      <c r="K341" s="165"/>
      <c r="L341" s="2"/>
      <c r="M341" s="165"/>
      <c r="N341" s="2"/>
      <c r="O341" s="2"/>
      <c r="P341" s="165"/>
      <c r="Q341" s="2"/>
      <c r="R341" s="2"/>
      <c r="S341" s="165"/>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170"/>
      <c r="C342" s="2"/>
      <c r="D342" s="2"/>
      <c r="E342" s="2"/>
      <c r="F342" s="165"/>
      <c r="G342" s="2"/>
      <c r="H342" s="2"/>
      <c r="I342" s="165"/>
      <c r="J342" s="2"/>
      <c r="K342" s="165"/>
      <c r="L342" s="2"/>
      <c r="M342" s="165"/>
      <c r="N342" s="2"/>
      <c r="O342" s="2"/>
      <c r="P342" s="165"/>
      <c r="Q342" s="2"/>
      <c r="R342" s="2"/>
      <c r="S342" s="165"/>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170"/>
      <c r="C343" s="2"/>
      <c r="D343" s="2"/>
      <c r="E343" s="2"/>
      <c r="F343" s="165"/>
      <c r="G343" s="2"/>
      <c r="H343" s="2"/>
      <c r="I343" s="165"/>
      <c r="J343" s="2"/>
      <c r="K343" s="165"/>
      <c r="L343" s="2"/>
      <c r="M343" s="165"/>
      <c r="N343" s="2"/>
      <c r="O343" s="2"/>
      <c r="P343" s="165"/>
      <c r="Q343" s="2"/>
      <c r="R343" s="2"/>
      <c r="S343" s="165"/>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170"/>
      <c r="C344" s="2"/>
      <c r="D344" s="2"/>
      <c r="E344" s="2"/>
      <c r="F344" s="165"/>
      <c r="G344" s="2"/>
      <c r="H344" s="2"/>
      <c r="I344" s="165"/>
      <c r="J344" s="2"/>
      <c r="K344" s="165"/>
      <c r="L344" s="2"/>
      <c r="M344" s="165"/>
      <c r="N344" s="2"/>
      <c r="O344" s="2"/>
      <c r="P344" s="165"/>
      <c r="Q344" s="2"/>
      <c r="R344" s="2"/>
      <c r="S344" s="165"/>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170"/>
      <c r="C345" s="2"/>
      <c r="D345" s="2"/>
      <c r="E345" s="2"/>
      <c r="F345" s="165"/>
      <c r="G345" s="2"/>
      <c r="H345" s="2"/>
      <c r="I345" s="165"/>
      <c r="J345" s="2"/>
      <c r="K345" s="165"/>
      <c r="L345" s="2"/>
      <c r="M345" s="165"/>
      <c r="N345" s="2"/>
      <c r="O345" s="2"/>
      <c r="P345" s="165"/>
      <c r="Q345" s="2"/>
      <c r="R345" s="2"/>
      <c r="S345" s="165"/>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170"/>
      <c r="C346" s="2"/>
      <c r="D346" s="2"/>
      <c r="E346" s="2"/>
      <c r="F346" s="165"/>
      <c r="G346" s="2"/>
      <c r="H346" s="2"/>
      <c r="I346" s="165"/>
      <c r="J346" s="2"/>
      <c r="K346" s="165"/>
      <c r="L346" s="2"/>
      <c r="M346" s="165"/>
      <c r="N346" s="2"/>
      <c r="O346" s="2"/>
      <c r="P346" s="165"/>
      <c r="Q346" s="2"/>
      <c r="R346" s="2"/>
      <c r="S346" s="165"/>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170"/>
      <c r="C347" s="2"/>
      <c r="D347" s="2"/>
      <c r="E347" s="2"/>
      <c r="F347" s="165"/>
      <c r="G347" s="2"/>
      <c r="H347" s="2"/>
      <c r="I347" s="165"/>
      <c r="J347" s="2"/>
      <c r="K347" s="165"/>
      <c r="L347" s="2"/>
      <c r="M347" s="165"/>
      <c r="N347" s="2"/>
      <c r="O347" s="2"/>
      <c r="P347" s="165"/>
      <c r="Q347" s="2"/>
      <c r="R347" s="2"/>
      <c r="S347" s="165"/>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170"/>
      <c r="C348" s="2"/>
      <c r="D348" s="2"/>
      <c r="E348" s="2"/>
      <c r="F348" s="165"/>
      <c r="G348" s="2"/>
      <c r="H348" s="2"/>
      <c r="I348" s="165"/>
      <c r="J348" s="2"/>
      <c r="K348" s="165"/>
      <c r="L348" s="2"/>
      <c r="M348" s="165"/>
      <c r="N348" s="2"/>
      <c r="O348" s="2"/>
      <c r="P348" s="165"/>
      <c r="Q348" s="2"/>
      <c r="R348" s="2"/>
      <c r="S348" s="165"/>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170"/>
      <c r="C349" s="2"/>
      <c r="D349" s="2"/>
      <c r="E349" s="2"/>
      <c r="F349" s="165"/>
      <c r="G349" s="2"/>
      <c r="H349" s="2"/>
      <c r="I349" s="165"/>
      <c r="J349" s="2"/>
      <c r="K349" s="165"/>
      <c r="L349" s="2"/>
      <c r="M349" s="165"/>
      <c r="N349" s="2"/>
      <c r="O349" s="2"/>
      <c r="P349" s="165"/>
      <c r="Q349" s="2"/>
      <c r="R349" s="2"/>
      <c r="S349" s="165"/>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170"/>
      <c r="C350" s="2"/>
      <c r="D350" s="2"/>
      <c r="E350" s="2"/>
      <c r="F350" s="165"/>
      <c r="G350" s="2"/>
      <c r="H350" s="2"/>
      <c r="I350" s="165"/>
      <c r="J350" s="2"/>
      <c r="K350" s="165"/>
      <c r="L350" s="2"/>
      <c r="M350" s="165"/>
      <c r="N350" s="2"/>
      <c r="O350" s="2"/>
      <c r="P350" s="165"/>
      <c r="Q350" s="2"/>
      <c r="R350" s="2"/>
      <c r="S350" s="165"/>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170"/>
      <c r="C351" s="2"/>
      <c r="D351" s="2"/>
      <c r="E351" s="2"/>
      <c r="F351" s="165"/>
      <c r="G351" s="2"/>
      <c r="H351" s="2"/>
      <c r="I351" s="165"/>
      <c r="J351" s="2"/>
      <c r="K351" s="165"/>
      <c r="L351" s="2"/>
      <c r="M351" s="165"/>
      <c r="N351" s="2"/>
      <c r="O351" s="2"/>
      <c r="P351" s="165"/>
      <c r="Q351" s="2"/>
      <c r="R351" s="2"/>
      <c r="S351" s="165"/>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170"/>
      <c r="C352" s="2"/>
      <c r="D352" s="2"/>
      <c r="E352" s="2"/>
      <c r="F352" s="165"/>
      <c r="G352" s="2"/>
      <c r="H352" s="2"/>
      <c r="I352" s="165"/>
      <c r="J352" s="2"/>
      <c r="K352" s="165"/>
      <c r="L352" s="2"/>
      <c r="M352" s="165"/>
      <c r="N352" s="2"/>
      <c r="O352" s="2"/>
      <c r="P352" s="165"/>
      <c r="Q352" s="2"/>
      <c r="R352" s="2"/>
      <c r="S352" s="165"/>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170"/>
      <c r="C353" s="2"/>
      <c r="D353" s="2"/>
      <c r="E353" s="2"/>
      <c r="F353" s="165"/>
      <c r="G353" s="2"/>
      <c r="H353" s="2"/>
      <c r="I353" s="165"/>
      <c r="J353" s="2"/>
      <c r="K353" s="165"/>
      <c r="L353" s="2"/>
      <c r="M353" s="165"/>
      <c r="N353" s="2"/>
      <c r="O353" s="2"/>
      <c r="P353" s="165"/>
      <c r="Q353" s="2"/>
      <c r="R353" s="2"/>
      <c r="S353" s="165"/>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170"/>
      <c r="C354" s="2"/>
      <c r="D354" s="2"/>
      <c r="E354" s="2"/>
      <c r="F354" s="165"/>
      <c r="G354" s="2"/>
      <c r="H354" s="2"/>
      <c r="I354" s="165"/>
      <c r="J354" s="2"/>
      <c r="K354" s="165"/>
      <c r="L354" s="2"/>
      <c r="M354" s="165"/>
      <c r="N354" s="2"/>
      <c r="O354" s="2"/>
      <c r="P354" s="165"/>
      <c r="Q354" s="2"/>
      <c r="R354" s="2"/>
      <c r="S354" s="165"/>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170"/>
      <c r="C355" s="2"/>
      <c r="D355" s="2"/>
      <c r="E355" s="2"/>
      <c r="F355" s="165"/>
      <c r="G355" s="2"/>
      <c r="H355" s="2"/>
      <c r="I355" s="165"/>
      <c r="J355" s="2"/>
      <c r="K355" s="165"/>
      <c r="L355" s="2"/>
      <c r="M355" s="165"/>
      <c r="N355" s="2"/>
      <c r="O355" s="2"/>
      <c r="P355" s="165"/>
      <c r="Q355" s="2"/>
      <c r="R355" s="2"/>
      <c r="S355" s="165"/>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170"/>
      <c r="C356" s="2"/>
      <c r="D356" s="2"/>
      <c r="E356" s="2"/>
      <c r="F356" s="165"/>
      <c r="G356" s="2"/>
      <c r="H356" s="2"/>
      <c r="I356" s="165"/>
      <c r="J356" s="2"/>
      <c r="K356" s="165"/>
      <c r="L356" s="2"/>
      <c r="M356" s="165"/>
      <c r="N356" s="2"/>
      <c r="O356" s="2"/>
      <c r="P356" s="165"/>
      <c r="Q356" s="2"/>
      <c r="R356" s="2"/>
      <c r="S356" s="165"/>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170"/>
      <c r="C357" s="2"/>
      <c r="D357" s="2"/>
      <c r="E357" s="2"/>
      <c r="F357" s="165"/>
      <c r="G357" s="2"/>
      <c r="H357" s="2"/>
      <c r="I357" s="165"/>
      <c r="J357" s="2"/>
      <c r="K357" s="165"/>
      <c r="L357" s="2"/>
      <c r="M357" s="165"/>
      <c r="N357" s="2"/>
      <c r="O357" s="2"/>
      <c r="P357" s="165"/>
      <c r="Q357" s="2"/>
      <c r="R357" s="2"/>
      <c r="S357" s="165"/>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170"/>
      <c r="C358" s="2"/>
      <c r="D358" s="2"/>
      <c r="E358" s="2"/>
      <c r="F358" s="165"/>
      <c r="G358" s="2"/>
      <c r="H358" s="2"/>
      <c r="I358" s="165"/>
      <c r="J358" s="2"/>
      <c r="K358" s="165"/>
      <c r="L358" s="2"/>
      <c r="M358" s="165"/>
      <c r="N358" s="2"/>
      <c r="O358" s="2"/>
      <c r="P358" s="165"/>
      <c r="Q358" s="2"/>
      <c r="R358" s="2"/>
      <c r="S358" s="165"/>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170"/>
      <c r="C359" s="2"/>
      <c r="D359" s="2"/>
      <c r="E359" s="2"/>
      <c r="F359" s="165"/>
      <c r="G359" s="2"/>
      <c r="H359" s="2"/>
      <c r="I359" s="165"/>
      <c r="J359" s="2"/>
      <c r="K359" s="165"/>
      <c r="L359" s="2"/>
      <c r="M359" s="165"/>
      <c r="N359" s="2"/>
      <c r="O359" s="2"/>
      <c r="P359" s="165"/>
      <c r="Q359" s="2"/>
      <c r="R359" s="2"/>
      <c r="S359" s="165"/>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170"/>
      <c r="C360" s="2"/>
      <c r="D360" s="2"/>
      <c r="E360" s="2"/>
      <c r="F360" s="165"/>
      <c r="G360" s="2"/>
      <c r="H360" s="2"/>
      <c r="I360" s="165"/>
      <c r="J360" s="2"/>
      <c r="K360" s="165"/>
      <c r="L360" s="2"/>
      <c r="M360" s="165"/>
      <c r="N360" s="2"/>
      <c r="O360" s="2"/>
      <c r="P360" s="165"/>
      <c r="Q360" s="2"/>
      <c r="R360" s="2"/>
      <c r="S360" s="165"/>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170"/>
      <c r="C361" s="2"/>
      <c r="D361" s="2"/>
      <c r="E361" s="2"/>
      <c r="F361" s="165"/>
      <c r="G361" s="2"/>
      <c r="H361" s="2"/>
      <c r="I361" s="165"/>
      <c r="J361" s="2"/>
      <c r="K361" s="165"/>
      <c r="L361" s="2"/>
      <c r="M361" s="165"/>
      <c r="N361" s="2"/>
      <c r="O361" s="2"/>
      <c r="P361" s="165"/>
      <c r="Q361" s="2"/>
      <c r="R361" s="2"/>
      <c r="S361" s="165"/>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170"/>
      <c r="C362" s="2"/>
      <c r="D362" s="2"/>
      <c r="E362" s="2"/>
      <c r="F362" s="165"/>
      <c r="G362" s="2"/>
      <c r="H362" s="2"/>
      <c r="I362" s="165"/>
      <c r="J362" s="2"/>
      <c r="K362" s="165"/>
      <c r="L362" s="2"/>
      <c r="M362" s="165"/>
      <c r="N362" s="2"/>
      <c r="O362" s="2"/>
      <c r="P362" s="165"/>
      <c r="Q362" s="2"/>
      <c r="R362" s="2"/>
      <c r="S362" s="165"/>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170"/>
      <c r="C363" s="2"/>
      <c r="D363" s="2"/>
      <c r="E363" s="2"/>
      <c r="F363" s="165"/>
      <c r="G363" s="2"/>
      <c r="H363" s="2"/>
      <c r="I363" s="165"/>
      <c r="J363" s="2"/>
      <c r="K363" s="165"/>
      <c r="L363" s="2"/>
      <c r="M363" s="165"/>
      <c r="N363" s="2"/>
      <c r="O363" s="2"/>
      <c r="P363" s="165"/>
      <c r="Q363" s="2"/>
      <c r="R363" s="2"/>
      <c r="S363" s="165"/>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170"/>
      <c r="C364" s="2"/>
      <c r="D364" s="2"/>
      <c r="E364" s="2"/>
      <c r="F364" s="165"/>
      <c r="G364" s="2"/>
      <c r="H364" s="2"/>
      <c r="I364" s="165"/>
      <c r="J364" s="2"/>
      <c r="K364" s="165"/>
      <c r="L364" s="2"/>
      <c r="M364" s="165"/>
      <c r="N364" s="2"/>
      <c r="O364" s="2"/>
      <c r="P364" s="165"/>
      <c r="Q364" s="2"/>
      <c r="R364" s="2"/>
      <c r="S364" s="165"/>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170"/>
      <c r="C365" s="2"/>
      <c r="D365" s="2"/>
      <c r="E365" s="2"/>
      <c r="F365" s="165"/>
      <c r="G365" s="2"/>
      <c r="H365" s="2"/>
      <c r="I365" s="165"/>
      <c r="J365" s="2"/>
      <c r="K365" s="165"/>
      <c r="L365" s="2"/>
      <c r="M365" s="165"/>
      <c r="N365" s="2"/>
      <c r="O365" s="2"/>
      <c r="P365" s="165"/>
      <c r="Q365" s="2"/>
      <c r="R365" s="2"/>
      <c r="S365" s="165"/>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170"/>
      <c r="C366" s="2"/>
      <c r="D366" s="2"/>
      <c r="E366" s="2"/>
      <c r="F366" s="165"/>
      <c r="G366" s="2"/>
      <c r="H366" s="2"/>
      <c r="I366" s="165"/>
      <c r="J366" s="2"/>
      <c r="K366" s="165"/>
      <c r="L366" s="2"/>
      <c r="M366" s="165"/>
      <c r="N366" s="2"/>
      <c r="O366" s="2"/>
      <c r="P366" s="165"/>
      <c r="Q366" s="2"/>
      <c r="R366" s="2"/>
      <c r="S366" s="165"/>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170"/>
      <c r="C367" s="2"/>
      <c r="D367" s="2"/>
      <c r="E367" s="2"/>
      <c r="F367" s="165"/>
      <c r="G367" s="2"/>
      <c r="H367" s="2"/>
      <c r="I367" s="165"/>
      <c r="J367" s="2"/>
      <c r="K367" s="165"/>
      <c r="L367" s="2"/>
      <c r="M367" s="165"/>
      <c r="N367" s="2"/>
      <c r="O367" s="2"/>
      <c r="P367" s="165"/>
      <c r="Q367" s="2"/>
      <c r="R367" s="2"/>
      <c r="S367" s="165"/>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170"/>
      <c r="C368" s="2"/>
      <c r="D368" s="2"/>
      <c r="E368" s="2"/>
      <c r="F368" s="165"/>
      <c r="G368" s="2"/>
      <c r="H368" s="2"/>
      <c r="I368" s="165"/>
      <c r="J368" s="2"/>
      <c r="K368" s="165"/>
      <c r="L368" s="2"/>
      <c r="M368" s="165"/>
      <c r="N368" s="2"/>
      <c r="O368" s="2"/>
      <c r="P368" s="165"/>
      <c r="Q368" s="2"/>
      <c r="R368" s="2"/>
      <c r="S368" s="165"/>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170"/>
      <c r="C369" s="2"/>
      <c r="D369" s="2"/>
      <c r="E369" s="2"/>
      <c r="F369" s="165"/>
      <c r="G369" s="2"/>
      <c r="H369" s="2"/>
      <c r="I369" s="165"/>
      <c r="J369" s="2"/>
      <c r="K369" s="165"/>
      <c r="L369" s="2"/>
      <c r="M369" s="165"/>
      <c r="N369" s="2"/>
      <c r="O369" s="2"/>
      <c r="P369" s="165"/>
      <c r="Q369" s="2"/>
      <c r="R369" s="2"/>
      <c r="S369" s="165"/>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170"/>
      <c r="C370" s="2"/>
      <c r="D370" s="2"/>
      <c r="E370" s="2"/>
      <c r="F370" s="165"/>
      <c r="G370" s="2"/>
      <c r="H370" s="2"/>
      <c r="I370" s="165"/>
      <c r="J370" s="2"/>
      <c r="K370" s="165"/>
      <c r="L370" s="2"/>
      <c r="M370" s="165"/>
      <c r="N370" s="2"/>
      <c r="O370" s="2"/>
      <c r="P370" s="165"/>
      <c r="Q370" s="2"/>
      <c r="R370" s="2"/>
      <c r="S370" s="165"/>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170"/>
      <c r="C371" s="2"/>
      <c r="D371" s="2"/>
      <c r="E371" s="2"/>
      <c r="F371" s="165"/>
      <c r="G371" s="2"/>
      <c r="H371" s="2"/>
      <c r="I371" s="165"/>
      <c r="J371" s="2"/>
      <c r="K371" s="165"/>
      <c r="L371" s="2"/>
      <c r="M371" s="165"/>
      <c r="N371" s="2"/>
      <c r="O371" s="2"/>
      <c r="P371" s="165"/>
      <c r="Q371" s="2"/>
      <c r="R371" s="2"/>
      <c r="S371" s="165"/>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170"/>
      <c r="C372" s="2"/>
      <c r="D372" s="2"/>
      <c r="E372" s="2"/>
      <c r="F372" s="165"/>
      <c r="G372" s="2"/>
      <c r="H372" s="2"/>
      <c r="I372" s="165"/>
      <c r="J372" s="2"/>
      <c r="K372" s="165"/>
      <c r="L372" s="2"/>
      <c r="M372" s="165"/>
      <c r="N372" s="2"/>
      <c r="O372" s="2"/>
      <c r="P372" s="165"/>
      <c r="Q372" s="2"/>
      <c r="R372" s="2"/>
      <c r="S372" s="165"/>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170"/>
      <c r="C373" s="2"/>
      <c r="D373" s="2"/>
      <c r="E373" s="2"/>
      <c r="F373" s="165"/>
      <c r="G373" s="2"/>
      <c r="H373" s="2"/>
      <c r="I373" s="165"/>
      <c r="J373" s="2"/>
      <c r="K373" s="165"/>
      <c r="L373" s="2"/>
      <c r="M373" s="165"/>
      <c r="N373" s="2"/>
      <c r="O373" s="2"/>
      <c r="P373" s="165"/>
      <c r="Q373" s="2"/>
      <c r="R373" s="2"/>
      <c r="S373" s="165"/>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170"/>
      <c r="C374" s="2"/>
      <c r="D374" s="2"/>
      <c r="E374" s="2"/>
      <c r="F374" s="165"/>
      <c r="G374" s="2"/>
      <c r="H374" s="2"/>
      <c r="I374" s="165"/>
      <c r="J374" s="2"/>
      <c r="K374" s="165"/>
      <c r="L374" s="2"/>
      <c r="M374" s="165"/>
      <c r="N374" s="2"/>
      <c r="O374" s="2"/>
      <c r="P374" s="165"/>
      <c r="Q374" s="2"/>
      <c r="R374" s="2"/>
      <c r="S374" s="165"/>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170"/>
      <c r="C375" s="2"/>
      <c r="D375" s="2"/>
      <c r="E375" s="2"/>
      <c r="F375" s="165"/>
      <c r="G375" s="2"/>
      <c r="H375" s="2"/>
      <c r="I375" s="165"/>
      <c r="J375" s="2"/>
      <c r="K375" s="165"/>
      <c r="L375" s="2"/>
      <c r="M375" s="165"/>
      <c r="N375" s="2"/>
      <c r="O375" s="2"/>
      <c r="P375" s="165"/>
      <c r="Q375" s="2"/>
      <c r="R375" s="2"/>
      <c r="S375" s="165"/>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170"/>
      <c r="C376" s="2"/>
      <c r="D376" s="2"/>
      <c r="E376" s="2"/>
      <c r="F376" s="165"/>
      <c r="G376" s="2"/>
      <c r="H376" s="2"/>
      <c r="I376" s="165"/>
      <c r="J376" s="2"/>
      <c r="K376" s="165"/>
      <c r="L376" s="2"/>
      <c r="M376" s="165"/>
      <c r="N376" s="2"/>
      <c r="O376" s="2"/>
      <c r="P376" s="165"/>
      <c r="Q376" s="2"/>
      <c r="R376" s="2"/>
      <c r="S376" s="165"/>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170"/>
      <c r="C377" s="2"/>
      <c r="D377" s="2"/>
      <c r="E377" s="2"/>
      <c r="F377" s="165"/>
      <c r="G377" s="2"/>
      <c r="H377" s="2"/>
      <c r="I377" s="165"/>
      <c r="J377" s="2"/>
      <c r="K377" s="165"/>
      <c r="L377" s="2"/>
      <c r="M377" s="165"/>
      <c r="N377" s="2"/>
      <c r="O377" s="2"/>
      <c r="P377" s="165"/>
      <c r="Q377" s="2"/>
      <c r="R377" s="2"/>
      <c r="S377" s="165"/>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170"/>
      <c r="C378" s="2"/>
      <c r="D378" s="2"/>
      <c r="E378" s="2"/>
      <c r="F378" s="165"/>
      <c r="G378" s="2"/>
      <c r="H378" s="2"/>
      <c r="I378" s="165"/>
      <c r="J378" s="2"/>
      <c r="K378" s="165"/>
      <c r="L378" s="2"/>
      <c r="M378" s="165"/>
      <c r="N378" s="2"/>
      <c r="O378" s="2"/>
      <c r="P378" s="165"/>
      <c r="Q378" s="2"/>
      <c r="R378" s="2"/>
      <c r="S378" s="165"/>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170"/>
      <c r="C379" s="2"/>
      <c r="D379" s="2"/>
      <c r="E379" s="2"/>
      <c r="F379" s="165"/>
      <c r="G379" s="2"/>
      <c r="H379" s="2"/>
      <c r="I379" s="165"/>
      <c r="J379" s="2"/>
      <c r="K379" s="165"/>
      <c r="L379" s="2"/>
      <c r="M379" s="165"/>
      <c r="N379" s="2"/>
      <c r="O379" s="2"/>
      <c r="P379" s="165"/>
      <c r="Q379" s="2"/>
      <c r="R379" s="2"/>
      <c r="S379" s="165"/>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170"/>
      <c r="C380" s="2"/>
      <c r="D380" s="2"/>
      <c r="E380" s="2"/>
      <c r="F380" s="165"/>
      <c r="G380" s="2"/>
      <c r="H380" s="2"/>
      <c r="I380" s="165"/>
      <c r="J380" s="2"/>
      <c r="K380" s="165"/>
      <c r="L380" s="2"/>
      <c r="M380" s="165"/>
      <c r="N380" s="2"/>
      <c r="O380" s="2"/>
      <c r="P380" s="165"/>
      <c r="Q380" s="2"/>
      <c r="R380" s="2"/>
      <c r="S380" s="165"/>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170"/>
      <c r="C381" s="2"/>
      <c r="D381" s="2"/>
      <c r="E381" s="2"/>
      <c r="F381" s="165"/>
      <c r="G381" s="2"/>
      <c r="H381" s="2"/>
      <c r="I381" s="165"/>
      <c r="J381" s="2"/>
      <c r="K381" s="165"/>
      <c r="L381" s="2"/>
      <c r="M381" s="165"/>
      <c r="N381" s="2"/>
      <c r="O381" s="2"/>
      <c r="P381" s="165"/>
      <c r="Q381" s="2"/>
      <c r="R381" s="2"/>
      <c r="S381" s="165"/>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170"/>
      <c r="C382" s="2"/>
      <c r="D382" s="2"/>
      <c r="E382" s="2"/>
      <c r="F382" s="165"/>
      <c r="G382" s="2"/>
      <c r="H382" s="2"/>
      <c r="I382" s="165"/>
      <c r="J382" s="2"/>
      <c r="K382" s="165"/>
      <c r="L382" s="2"/>
      <c r="M382" s="165"/>
      <c r="N382" s="2"/>
      <c r="O382" s="2"/>
      <c r="P382" s="165"/>
      <c r="Q382" s="2"/>
      <c r="R382" s="2"/>
      <c r="S382" s="165"/>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170"/>
      <c r="C383" s="2"/>
      <c r="D383" s="2"/>
      <c r="E383" s="2"/>
      <c r="F383" s="165"/>
      <c r="G383" s="2"/>
      <c r="H383" s="2"/>
      <c r="I383" s="165"/>
      <c r="J383" s="2"/>
      <c r="K383" s="165"/>
      <c r="L383" s="2"/>
      <c r="M383" s="165"/>
      <c r="N383" s="2"/>
      <c r="O383" s="2"/>
      <c r="P383" s="165"/>
      <c r="Q383" s="2"/>
      <c r="R383" s="2"/>
      <c r="S383" s="165"/>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170"/>
      <c r="C384" s="2"/>
      <c r="D384" s="2"/>
      <c r="E384" s="2"/>
      <c r="F384" s="165"/>
      <c r="G384" s="2"/>
      <c r="H384" s="2"/>
      <c r="I384" s="165"/>
      <c r="J384" s="2"/>
      <c r="K384" s="165"/>
      <c r="L384" s="2"/>
      <c r="M384" s="165"/>
      <c r="N384" s="2"/>
      <c r="O384" s="2"/>
      <c r="P384" s="165"/>
      <c r="Q384" s="2"/>
      <c r="R384" s="2"/>
      <c r="S384" s="165"/>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170"/>
      <c r="C385" s="2"/>
      <c r="D385" s="2"/>
      <c r="E385" s="2"/>
      <c r="F385" s="165"/>
      <c r="G385" s="2"/>
      <c r="H385" s="2"/>
      <c r="I385" s="165"/>
      <c r="J385" s="2"/>
      <c r="K385" s="165"/>
      <c r="L385" s="2"/>
      <c r="M385" s="165"/>
      <c r="N385" s="2"/>
      <c r="O385" s="2"/>
      <c r="P385" s="165"/>
      <c r="Q385" s="2"/>
      <c r="R385" s="2"/>
      <c r="S385" s="165"/>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170"/>
      <c r="C386" s="2"/>
      <c r="D386" s="2"/>
      <c r="E386" s="2"/>
      <c r="F386" s="165"/>
      <c r="G386" s="2"/>
      <c r="H386" s="2"/>
      <c r="I386" s="165"/>
      <c r="J386" s="2"/>
      <c r="K386" s="165"/>
      <c r="L386" s="2"/>
      <c r="M386" s="165"/>
      <c r="N386" s="2"/>
      <c r="O386" s="2"/>
      <c r="P386" s="165"/>
      <c r="Q386" s="2"/>
      <c r="R386" s="2"/>
      <c r="S386" s="165"/>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170"/>
      <c r="C387" s="2"/>
      <c r="D387" s="2"/>
      <c r="E387" s="2"/>
      <c r="F387" s="165"/>
      <c r="G387" s="2"/>
      <c r="H387" s="2"/>
      <c r="I387" s="165"/>
      <c r="J387" s="2"/>
      <c r="K387" s="165"/>
      <c r="L387" s="2"/>
      <c r="M387" s="165"/>
      <c r="N387" s="2"/>
      <c r="O387" s="2"/>
      <c r="P387" s="165"/>
      <c r="Q387" s="2"/>
      <c r="R387" s="2"/>
      <c r="S387" s="165"/>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170"/>
      <c r="C388" s="2"/>
      <c r="D388" s="2"/>
      <c r="E388" s="2"/>
      <c r="F388" s="165"/>
      <c r="G388" s="2"/>
      <c r="H388" s="2"/>
      <c r="I388" s="165"/>
      <c r="J388" s="2"/>
      <c r="K388" s="165"/>
      <c r="L388" s="2"/>
      <c r="M388" s="165"/>
      <c r="N388" s="2"/>
      <c r="O388" s="2"/>
      <c r="P388" s="165"/>
      <c r="Q388" s="2"/>
      <c r="R388" s="2"/>
      <c r="S388" s="165"/>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170"/>
      <c r="C389" s="2"/>
      <c r="D389" s="2"/>
      <c r="E389" s="2"/>
      <c r="F389" s="165"/>
      <c r="G389" s="2"/>
      <c r="H389" s="2"/>
      <c r="I389" s="165"/>
      <c r="J389" s="2"/>
      <c r="K389" s="165"/>
      <c r="L389" s="2"/>
      <c r="M389" s="165"/>
      <c r="N389" s="2"/>
      <c r="O389" s="2"/>
      <c r="P389" s="165"/>
      <c r="Q389" s="2"/>
      <c r="R389" s="2"/>
      <c r="S389" s="165"/>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170"/>
      <c r="C390" s="2"/>
      <c r="D390" s="2"/>
      <c r="E390" s="2"/>
      <c r="F390" s="165"/>
      <c r="G390" s="2"/>
      <c r="H390" s="2"/>
      <c r="I390" s="165"/>
      <c r="J390" s="2"/>
      <c r="K390" s="165"/>
      <c r="L390" s="2"/>
      <c r="M390" s="165"/>
      <c r="N390" s="2"/>
      <c r="O390" s="2"/>
      <c r="P390" s="165"/>
      <c r="Q390" s="2"/>
      <c r="R390" s="2"/>
      <c r="S390" s="165"/>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170"/>
      <c r="C391" s="2"/>
      <c r="D391" s="2"/>
      <c r="E391" s="2"/>
      <c r="F391" s="165"/>
      <c r="G391" s="2"/>
      <c r="H391" s="2"/>
      <c r="I391" s="165"/>
      <c r="J391" s="2"/>
      <c r="K391" s="165"/>
      <c r="L391" s="2"/>
      <c r="M391" s="165"/>
      <c r="N391" s="2"/>
      <c r="O391" s="2"/>
      <c r="P391" s="165"/>
      <c r="Q391" s="2"/>
      <c r="R391" s="2"/>
      <c r="S391" s="165"/>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170"/>
      <c r="C392" s="2"/>
      <c r="D392" s="2"/>
      <c r="E392" s="2"/>
      <c r="F392" s="165"/>
      <c r="G392" s="2"/>
      <c r="H392" s="2"/>
      <c r="I392" s="165"/>
      <c r="J392" s="2"/>
      <c r="K392" s="165"/>
      <c r="L392" s="2"/>
      <c r="M392" s="165"/>
      <c r="N392" s="2"/>
      <c r="O392" s="2"/>
      <c r="P392" s="165"/>
      <c r="Q392" s="2"/>
      <c r="R392" s="2"/>
      <c r="S392" s="165"/>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170"/>
      <c r="C393" s="2"/>
      <c r="D393" s="2"/>
      <c r="E393" s="2"/>
      <c r="F393" s="165"/>
      <c r="G393" s="2"/>
      <c r="H393" s="2"/>
      <c r="I393" s="165"/>
      <c r="J393" s="2"/>
      <c r="K393" s="165"/>
      <c r="L393" s="2"/>
      <c r="M393" s="165"/>
      <c r="N393" s="2"/>
      <c r="O393" s="2"/>
      <c r="P393" s="165"/>
      <c r="Q393" s="2"/>
      <c r="R393" s="2"/>
      <c r="S393" s="165"/>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170"/>
      <c r="C394" s="2"/>
      <c r="D394" s="2"/>
      <c r="E394" s="2"/>
      <c r="F394" s="165"/>
      <c r="G394" s="2"/>
      <c r="H394" s="2"/>
      <c r="I394" s="165"/>
      <c r="J394" s="2"/>
      <c r="K394" s="165"/>
      <c r="L394" s="2"/>
      <c r="M394" s="165"/>
      <c r="N394" s="2"/>
      <c r="O394" s="2"/>
      <c r="P394" s="165"/>
      <c r="Q394" s="2"/>
      <c r="R394" s="2"/>
      <c r="S394" s="165"/>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170"/>
      <c r="C395" s="2"/>
      <c r="D395" s="2"/>
      <c r="E395" s="2"/>
      <c r="F395" s="165"/>
      <c r="G395" s="2"/>
      <c r="H395" s="2"/>
      <c r="I395" s="165"/>
      <c r="J395" s="2"/>
      <c r="K395" s="165"/>
      <c r="L395" s="2"/>
      <c r="M395" s="165"/>
      <c r="N395" s="2"/>
      <c r="O395" s="2"/>
      <c r="P395" s="165"/>
      <c r="Q395" s="2"/>
      <c r="R395" s="2"/>
      <c r="S395" s="165"/>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170"/>
      <c r="C396" s="2"/>
      <c r="D396" s="2"/>
      <c r="E396" s="2"/>
      <c r="F396" s="165"/>
      <c r="G396" s="2"/>
      <c r="H396" s="2"/>
      <c r="I396" s="165"/>
      <c r="J396" s="2"/>
      <c r="K396" s="165"/>
      <c r="L396" s="2"/>
      <c r="M396" s="165"/>
      <c r="N396" s="2"/>
      <c r="O396" s="2"/>
      <c r="P396" s="165"/>
      <c r="Q396" s="2"/>
      <c r="R396" s="2"/>
      <c r="S396" s="165"/>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170"/>
      <c r="C397" s="2"/>
      <c r="D397" s="2"/>
      <c r="E397" s="2"/>
      <c r="F397" s="165"/>
      <c r="G397" s="2"/>
      <c r="H397" s="2"/>
      <c r="I397" s="165"/>
      <c r="J397" s="2"/>
      <c r="K397" s="165"/>
      <c r="L397" s="2"/>
      <c r="M397" s="165"/>
      <c r="N397" s="2"/>
      <c r="O397" s="2"/>
      <c r="P397" s="165"/>
      <c r="Q397" s="2"/>
      <c r="R397" s="2"/>
      <c r="S397" s="165"/>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170"/>
      <c r="C398" s="2"/>
      <c r="D398" s="2"/>
      <c r="E398" s="2"/>
      <c r="F398" s="165"/>
      <c r="G398" s="2"/>
      <c r="H398" s="2"/>
      <c r="I398" s="165"/>
      <c r="J398" s="2"/>
      <c r="K398" s="165"/>
      <c r="L398" s="2"/>
      <c r="M398" s="165"/>
      <c r="N398" s="2"/>
      <c r="O398" s="2"/>
      <c r="P398" s="165"/>
      <c r="Q398" s="2"/>
      <c r="R398" s="2"/>
      <c r="S398" s="165"/>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170"/>
      <c r="C399" s="2"/>
      <c r="D399" s="2"/>
      <c r="E399" s="2"/>
      <c r="F399" s="165"/>
      <c r="G399" s="2"/>
      <c r="H399" s="2"/>
      <c r="I399" s="165"/>
      <c r="J399" s="2"/>
      <c r="K399" s="165"/>
      <c r="L399" s="2"/>
      <c r="M399" s="165"/>
      <c r="N399" s="2"/>
      <c r="O399" s="2"/>
      <c r="P399" s="165"/>
      <c r="Q399" s="2"/>
      <c r="R399" s="2"/>
      <c r="S399" s="165"/>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170"/>
      <c r="C400" s="2"/>
      <c r="D400" s="2"/>
      <c r="E400" s="2"/>
      <c r="F400" s="165"/>
      <c r="G400" s="2"/>
      <c r="H400" s="2"/>
      <c r="I400" s="165"/>
      <c r="J400" s="2"/>
      <c r="K400" s="165"/>
      <c r="L400" s="2"/>
      <c r="M400" s="165"/>
      <c r="N400" s="2"/>
      <c r="O400" s="2"/>
      <c r="P400" s="165"/>
      <c r="Q400" s="2"/>
      <c r="R400" s="2"/>
      <c r="S400" s="165"/>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170"/>
      <c r="C401" s="2"/>
      <c r="D401" s="2"/>
      <c r="E401" s="2"/>
      <c r="F401" s="165"/>
      <c r="G401" s="2"/>
      <c r="H401" s="2"/>
      <c r="I401" s="165"/>
      <c r="J401" s="2"/>
      <c r="K401" s="165"/>
      <c r="L401" s="2"/>
      <c r="M401" s="165"/>
      <c r="N401" s="2"/>
      <c r="O401" s="2"/>
      <c r="P401" s="165"/>
      <c r="Q401" s="2"/>
      <c r="R401" s="2"/>
      <c r="S401" s="165"/>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170"/>
      <c r="C402" s="2"/>
      <c r="D402" s="2"/>
      <c r="E402" s="2"/>
      <c r="F402" s="165"/>
      <c r="G402" s="2"/>
      <c r="H402" s="2"/>
      <c r="I402" s="165"/>
      <c r="J402" s="2"/>
      <c r="K402" s="165"/>
      <c r="L402" s="2"/>
      <c r="M402" s="165"/>
      <c r="N402" s="2"/>
      <c r="O402" s="2"/>
      <c r="P402" s="165"/>
      <c r="Q402" s="2"/>
      <c r="R402" s="2"/>
      <c r="S402" s="165"/>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170"/>
      <c r="C403" s="2"/>
      <c r="D403" s="2"/>
      <c r="E403" s="2"/>
      <c r="F403" s="165"/>
      <c r="G403" s="2"/>
      <c r="H403" s="2"/>
      <c r="I403" s="165"/>
      <c r="J403" s="2"/>
      <c r="K403" s="165"/>
      <c r="L403" s="2"/>
      <c r="M403" s="165"/>
      <c r="N403" s="2"/>
      <c r="O403" s="2"/>
      <c r="P403" s="165"/>
      <c r="Q403" s="2"/>
      <c r="R403" s="2"/>
      <c r="S403" s="165"/>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170"/>
      <c r="C404" s="2"/>
      <c r="D404" s="2"/>
      <c r="E404" s="2"/>
      <c r="F404" s="165"/>
      <c r="G404" s="2"/>
      <c r="H404" s="2"/>
      <c r="I404" s="165"/>
      <c r="J404" s="2"/>
      <c r="K404" s="165"/>
      <c r="L404" s="2"/>
      <c r="M404" s="165"/>
      <c r="N404" s="2"/>
      <c r="O404" s="2"/>
      <c r="P404" s="165"/>
      <c r="Q404" s="2"/>
      <c r="R404" s="2"/>
      <c r="S404" s="165"/>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170"/>
      <c r="C405" s="2"/>
      <c r="D405" s="2"/>
      <c r="E405" s="2"/>
      <c r="F405" s="165"/>
      <c r="G405" s="2"/>
      <c r="H405" s="2"/>
      <c r="I405" s="165"/>
      <c r="J405" s="2"/>
      <c r="K405" s="165"/>
      <c r="L405" s="2"/>
      <c r="M405" s="165"/>
      <c r="N405" s="2"/>
      <c r="O405" s="2"/>
      <c r="P405" s="165"/>
      <c r="Q405" s="2"/>
      <c r="R405" s="2"/>
      <c r="S405" s="165"/>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170"/>
      <c r="C406" s="2"/>
      <c r="D406" s="2"/>
      <c r="E406" s="2"/>
      <c r="F406" s="165"/>
      <c r="G406" s="2"/>
      <c r="H406" s="2"/>
      <c r="I406" s="165"/>
      <c r="J406" s="2"/>
      <c r="K406" s="165"/>
      <c r="L406" s="2"/>
      <c r="M406" s="165"/>
      <c r="N406" s="2"/>
      <c r="O406" s="2"/>
      <c r="P406" s="165"/>
      <c r="Q406" s="2"/>
      <c r="R406" s="2"/>
      <c r="S406" s="165"/>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170"/>
      <c r="C407" s="2"/>
      <c r="D407" s="2"/>
      <c r="E407" s="2"/>
      <c r="F407" s="165"/>
      <c r="G407" s="2"/>
      <c r="H407" s="2"/>
      <c r="I407" s="165"/>
      <c r="J407" s="2"/>
      <c r="K407" s="165"/>
      <c r="L407" s="2"/>
      <c r="M407" s="165"/>
      <c r="N407" s="2"/>
      <c r="O407" s="2"/>
      <c r="P407" s="165"/>
      <c r="Q407" s="2"/>
      <c r="R407" s="2"/>
      <c r="S407" s="165"/>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170"/>
      <c r="C408" s="2"/>
      <c r="D408" s="2"/>
      <c r="E408" s="2"/>
      <c r="F408" s="165"/>
      <c r="G408" s="2"/>
      <c r="H408" s="2"/>
      <c r="I408" s="165"/>
      <c r="J408" s="2"/>
      <c r="K408" s="165"/>
      <c r="L408" s="2"/>
      <c r="M408" s="165"/>
      <c r="N408" s="2"/>
      <c r="O408" s="2"/>
      <c r="P408" s="165"/>
      <c r="Q408" s="2"/>
      <c r="R408" s="2"/>
      <c r="S408" s="165"/>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170"/>
      <c r="C409" s="2"/>
      <c r="D409" s="2"/>
      <c r="E409" s="2"/>
      <c r="F409" s="165"/>
      <c r="G409" s="2"/>
      <c r="H409" s="2"/>
      <c r="I409" s="165"/>
      <c r="J409" s="2"/>
      <c r="K409" s="165"/>
      <c r="L409" s="2"/>
      <c r="M409" s="165"/>
      <c r="N409" s="2"/>
      <c r="O409" s="2"/>
      <c r="P409" s="165"/>
      <c r="Q409" s="2"/>
      <c r="R409" s="2"/>
      <c r="S409" s="165"/>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170"/>
      <c r="C410" s="2"/>
      <c r="D410" s="2"/>
      <c r="E410" s="2"/>
      <c r="F410" s="165"/>
      <c r="G410" s="2"/>
      <c r="H410" s="2"/>
      <c r="I410" s="165"/>
      <c r="J410" s="2"/>
      <c r="K410" s="165"/>
      <c r="L410" s="2"/>
      <c r="M410" s="165"/>
      <c r="N410" s="2"/>
      <c r="O410" s="2"/>
      <c r="P410" s="165"/>
      <c r="Q410" s="2"/>
      <c r="R410" s="2"/>
      <c r="S410" s="165"/>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170"/>
      <c r="C411" s="2"/>
      <c r="D411" s="2"/>
      <c r="E411" s="2"/>
      <c r="F411" s="165"/>
      <c r="G411" s="2"/>
      <c r="H411" s="2"/>
      <c r="I411" s="165"/>
      <c r="J411" s="2"/>
      <c r="K411" s="165"/>
      <c r="L411" s="2"/>
      <c r="M411" s="165"/>
      <c r="N411" s="2"/>
      <c r="O411" s="2"/>
      <c r="P411" s="165"/>
      <c r="Q411" s="2"/>
      <c r="R411" s="2"/>
      <c r="S411" s="165"/>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170"/>
      <c r="C412" s="2"/>
      <c r="D412" s="2"/>
      <c r="E412" s="2"/>
      <c r="F412" s="165"/>
      <c r="G412" s="2"/>
      <c r="H412" s="2"/>
      <c r="I412" s="165"/>
      <c r="J412" s="2"/>
      <c r="K412" s="165"/>
      <c r="L412" s="2"/>
      <c r="M412" s="165"/>
      <c r="N412" s="2"/>
      <c r="O412" s="2"/>
      <c r="P412" s="165"/>
      <c r="Q412" s="2"/>
      <c r="R412" s="2"/>
      <c r="S412" s="165"/>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170"/>
      <c r="C413" s="2"/>
      <c r="D413" s="2"/>
      <c r="E413" s="2"/>
      <c r="F413" s="165"/>
      <c r="G413" s="2"/>
      <c r="H413" s="2"/>
      <c r="I413" s="165"/>
      <c r="J413" s="2"/>
      <c r="K413" s="165"/>
      <c r="L413" s="2"/>
      <c r="M413" s="165"/>
      <c r="N413" s="2"/>
      <c r="O413" s="2"/>
      <c r="P413" s="165"/>
      <c r="Q413" s="2"/>
      <c r="R413" s="2"/>
      <c r="S413" s="165"/>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170"/>
      <c r="C414" s="2"/>
      <c r="D414" s="2"/>
      <c r="E414" s="2"/>
      <c r="F414" s="165"/>
      <c r="G414" s="2"/>
      <c r="H414" s="2"/>
      <c r="I414" s="165"/>
      <c r="J414" s="2"/>
      <c r="K414" s="165"/>
      <c r="L414" s="2"/>
      <c r="M414" s="165"/>
      <c r="N414" s="2"/>
      <c r="O414" s="2"/>
      <c r="P414" s="165"/>
      <c r="Q414" s="2"/>
      <c r="R414" s="2"/>
      <c r="S414" s="165"/>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170"/>
      <c r="C415" s="2"/>
      <c r="D415" s="2"/>
      <c r="E415" s="2"/>
      <c r="F415" s="165"/>
      <c r="G415" s="2"/>
      <c r="H415" s="2"/>
      <c r="I415" s="165"/>
      <c r="J415" s="2"/>
      <c r="K415" s="165"/>
      <c r="L415" s="2"/>
      <c r="M415" s="165"/>
      <c r="N415" s="2"/>
      <c r="O415" s="2"/>
      <c r="P415" s="165"/>
      <c r="Q415" s="2"/>
      <c r="R415" s="2"/>
      <c r="S415" s="165"/>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170"/>
      <c r="C416" s="2"/>
      <c r="D416" s="2"/>
      <c r="E416" s="2"/>
      <c r="F416" s="165"/>
      <c r="G416" s="2"/>
      <c r="H416" s="2"/>
      <c r="I416" s="165"/>
      <c r="J416" s="2"/>
      <c r="K416" s="165"/>
      <c r="L416" s="2"/>
      <c r="M416" s="165"/>
      <c r="N416" s="2"/>
      <c r="O416" s="2"/>
      <c r="P416" s="165"/>
      <c r="Q416" s="2"/>
      <c r="R416" s="2"/>
      <c r="S416" s="165"/>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170"/>
      <c r="C417" s="2"/>
      <c r="D417" s="2"/>
      <c r="E417" s="2"/>
      <c r="F417" s="165"/>
      <c r="G417" s="2"/>
      <c r="H417" s="2"/>
      <c r="I417" s="165"/>
      <c r="J417" s="2"/>
      <c r="K417" s="165"/>
      <c r="L417" s="2"/>
      <c r="M417" s="165"/>
      <c r="N417" s="2"/>
      <c r="O417" s="2"/>
      <c r="P417" s="165"/>
      <c r="Q417" s="2"/>
      <c r="R417" s="2"/>
      <c r="S417" s="165"/>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170"/>
      <c r="C418" s="2"/>
      <c r="D418" s="2"/>
      <c r="E418" s="2"/>
      <c r="F418" s="165"/>
      <c r="G418" s="2"/>
      <c r="H418" s="2"/>
      <c r="I418" s="165"/>
      <c r="J418" s="2"/>
      <c r="K418" s="165"/>
      <c r="L418" s="2"/>
      <c r="M418" s="165"/>
      <c r="N418" s="2"/>
      <c r="O418" s="2"/>
      <c r="P418" s="165"/>
      <c r="Q418" s="2"/>
      <c r="R418" s="2"/>
      <c r="S418" s="165"/>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170"/>
      <c r="C419" s="2"/>
      <c r="D419" s="2"/>
      <c r="E419" s="2"/>
      <c r="F419" s="165"/>
      <c r="G419" s="2"/>
      <c r="H419" s="2"/>
      <c r="I419" s="165"/>
      <c r="J419" s="2"/>
      <c r="K419" s="165"/>
      <c r="L419" s="2"/>
      <c r="M419" s="165"/>
      <c r="N419" s="2"/>
      <c r="O419" s="2"/>
      <c r="P419" s="165"/>
      <c r="Q419" s="2"/>
      <c r="R419" s="2"/>
      <c r="S419" s="165"/>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170"/>
      <c r="C420" s="2"/>
      <c r="D420" s="2"/>
      <c r="E420" s="2"/>
      <c r="F420" s="165"/>
      <c r="G420" s="2"/>
      <c r="H420" s="2"/>
      <c r="I420" s="165"/>
      <c r="J420" s="2"/>
      <c r="K420" s="165"/>
      <c r="L420" s="2"/>
      <c r="M420" s="165"/>
      <c r="N420" s="2"/>
      <c r="O420" s="2"/>
      <c r="P420" s="165"/>
      <c r="Q420" s="2"/>
      <c r="R420" s="2"/>
      <c r="S420" s="165"/>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170"/>
      <c r="C421" s="2"/>
      <c r="D421" s="2"/>
      <c r="E421" s="2"/>
      <c r="F421" s="165"/>
      <c r="G421" s="2"/>
      <c r="H421" s="2"/>
      <c r="I421" s="165"/>
      <c r="J421" s="2"/>
      <c r="K421" s="165"/>
      <c r="L421" s="2"/>
      <c r="M421" s="165"/>
      <c r="N421" s="2"/>
      <c r="O421" s="2"/>
      <c r="P421" s="165"/>
      <c r="Q421" s="2"/>
      <c r="R421" s="2"/>
      <c r="S421" s="165"/>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170"/>
      <c r="C422" s="2"/>
      <c r="D422" s="2"/>
      <c r="E422" s="2"/>
      <c r="F422" s="165"/>
      <c r="G422" s="2"/>
      <c r="H422" s="2"/>
      <c r="I422" s="165"/>
      <c r="J422" s="2"/>
      <c r="K422" s="165"/>
      <c r="L422" s="2"/>
      <c r="M422" s="165"/>
      <c r="N422" s="2"/>
      <c r="O422" s="2"/>
      <c r="P422" s="165"/>
      <c r="Q422" s="2"/>
      <c r="R422" s="2"/>
      <c r="S422" s="165"/>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170"/>
      <c r="C423" s="2"/>
      <c r="D423" s="2"/>
      <c r="E423" s="2"/>
      <c r="F423" s="165"/>
      <c r="G423" s="2"/>
      <c r="H423" s="2"/>
      <c r="I423" s="165"/>
      <c r="J423" s="2"/>
      <c r="K423" s="165"/>
      <c r="L423" s="2"/>
      <c r="M423" s="165"/>
      <c r="N423" s="2"/>
      <c r="O423" s="2"/>
      <c r="P423" s="165"/>
      <c r="Q423" s="2"/>
      <c r="R423" s="2"/>
      <c r="S423" s="165"/>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170"/>
      <c r="C424" s="2"/>
      <c r="D424" s="2"/>
      <c r="E424" s="2"/>
      <c r="F424" s="165"/>
      <c r="G424" s="2"/>
      <c r="H424" s="2"/>
      <c r="I424" s="165"/>
      <c r="J424" s="2"/>
      <c r="K424" s="165"/>
      <c r="L424" s="2"/>
      <c r="M424" s="165"/>
      <c r="N424" s="2"/>
      <c r="O424" s="2"/>
      <c r="P424" s="165"/>
      <c r="Q424" s="2"/>
      <c r="R424" s="2"/>
      <c r="S424" s="165"/>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170"/>
      <c r="C425" s="2"/>
      <c r="D425" s="2"/>
      <c r="E425" s="2"/>
      <c r="F425" s="165"/>
      <c r="G425" s="2"/>
      <c r="H425" s="2"/>
      <c r="I425" s="165"/>
      <c r="J425" s="2"/>
      <c r="K425" s="165"/>
      <c r="L425" s="2"/>
      <c r="M425" s="165"/>
      <c r="N425" s="2"/>
      <c r="O425" s="2"/>
      <c r="P425" s="165"/>
      <c r="Q425" s="2"/>
      <c r="R425" s="2"/>
      <c r="S425" s="165"/>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170"/>
      <c r="C426" s="2"/>
      <c r="D426" s="2"/>
      <c r="E426" s="2"/>
      <c r="F426" s="165"/>
      <c r="G426" s="2"/>
      <c r="H426" s="2"/>
      <c r="I426" s="165"/>
      <c r="J426" s="2"/>
      <c r="K426" s="165"/>
      <c r="L426" s="2"/>
      <c r="M426" s="165"/>
      <c r="N426" s="2"/>
      <c r="O426" s="2"/>
      <c r="P426" s="165"/>
      <c r="Q426" s="2"/>
      <c r="R426" s="2"/>
      <c r="S426" s="165"/>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170"/>
      <c r="C427" s="2"/>
      <c r="D427" s="2"/>
      <c r="E427" s="2"/>
      <c r="F427" s="165"/>
      <c r="G427" s="2"/>
      <c r="H427" s="2"/>
      <c r="I427" s="165"/>
      <c r="J427" s="2"/>
      <c r="K427" s="165"/>
      <c r="L427" s="2"/>
      <c r="M427" s="165"/>
      <c r="N427" s="2"/>
      <c r="O427" s="2"/>
      <c r="P427" s="165"/>
      <c r="Q427" s="2"/>
      <c r="R427" s="2"/>
      <c r="S427" s="165"/>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170"/>
      <c r="C428" s="2"/>
      <c r="D428" s="2"/>
      <c r="E428" s="2"/>
      <c r="F428" s="165"/>
      <c r="G428" s="2"/>
      <c r="H428" s="2"/>
      <c r="I428" s="165"/>
      <c r="J428" s="2"/>
      <c r="K428" s="165"/>
      <c r="L428" s="2"/>
      <c r="M428" s="165"/>
      <c r="N428" s="2"/>
      <c r="O428" s="2"/>
      <c r="P428" s="165"/>
      <c r="Q428" s="2"/>
      <c r="R428" s="2"/>
      <c r="S428" s="165"/>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170"/>
      <c r="C429" s="2"/>
      <c r="D429" s="2"/>
      <c r="E429" s="2"/>
      <c r="F429" s="165"/>
      <c r="G429" s="2"/>
      <c r="H429" s="2"/>
      <c r="I429" s="165"/>
      <c r="J429" s="2"/>
      <c r="K429" s="165"/>
      <c r="L429" s="2"/>
      <c r="M429" s="165"/>
      <c r="N429" s="2"/>
      <c r="O429" s="2"/>
      <c r="P429" s="165"/>
      <c r="Q429" s="2"/>
      <c r="R429" s="2"/>
      <c r="S429" s="165"/>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170"/>
      <c r="C430" s="2"/>
      <c r="D430" s="2"/>
      <c r="E430" s="2"/>
      <c r="F430" s="165"/>
      <c r="G430" s="2"/>
      <c r="H430" s="2"/>
      <c r="I430" s="165"/>
      <c r="J430" s="2"/>
      <c r="K430" s="165"/>
      <c r="L430" s="2"/>
      <c r="M430" s="165"/>
      <c r="N430" s="2"/>
      <c r="O430" s="2"/>
      <c r="P430" s="165"/>
      <c r="Q430" s="2"/>
      <c r="R430" s="2"/>
      <c r="S430" s="165"/>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170"/>
      <c r="C431" s="2"/>
      <c r="D431" s="2"/>
      <c r="E431" s="2"/>
      <c r="F431" s="165"/>
      <c r="G431" s="2"/>
      <c r="H431" s="2"/>
      <c r="I431" s="165"/>
      <c r="J431" s="2"/>
      <c r="K431" s="165"/>
      <c r="L431" s="2"/>
      <c r="M431" s="165"/>
      <c r="N431" s="2"/>
      <c r="O431" s="2"/>
      <c r="P431" s="165"/>
      <c r="Q431" s="2"/>
      <c r="R431" s="2"/>
      <c r="S431" s="165"/>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170"/>
      <c r="C432" s="2"/>
      <c r="D432" s="2"/>
      <c r="E432" s="2"/>
      <c r="F432" s="165"/>
      <c r="G432" s="2"/>
      <c r="H432" s="2"/>
      <c r="I432" s="165"/>
      <c r="J432" s="2"/>
      <c r="K432" s="165"/>
      <c r="L432" s="2"/>
      <c r="M432" s="165"/>
      <c r="N432" s="2"/>
      <c r="O432" s="2"/>
      <c r="P432" s="165"/>
      <c r="Q432" s="2"/>
      <c r="R432" s="2"/>
      <c r="S432" s="165"/>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170"/>
      <c r="C433" s="2"/>
      <c r="D433" s="2"/>
      <c r="E433" s="2"/>
      <c r="F433" s="165"/>
      <c r="G433" s="2"/>
      <c r="H433" s="2"/>
      <c r="I433" s="165"/>
      <c r="J433" s="2"/>
      <c r="K433" s="165"/>
      <c r="L433" s="2"/>
      <c r="M433" s="165"/>
      <c r="N433" s="2"/>
      <c r="O433" s="2"/>
      <c r="P433" s="165"/>
      <c r="Q433" s="2"/>
      <c r="R433" s="2"/>
      <c r="S433" s="165"/>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170"/>
      <c r="C434" s="2"/>
      <c r="D434" s="2"/>
      <c r="E434" s="2"/>
      <c r="F434" s="165"/>
      <c r="G434" s="2"/>
      <c r="H434" s="2"/>
      <c r="I434" s="165"/>
      <c r="J434" s="2"/>
      <c r="K434" s="165"/>
      <c r="L434" s="2"/>
      <c r="M434" s="165"/>
      <c r="N434" s="2"/>
      <c r="O434" s="2"/>
      <c r="P434" s="165"/>
      <c r="Q434" s="2"/>
      <c r="R434" s="2"/>
      <c r="S434" s="165"/>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170"/>
      <c r="C435" s="2"/>
      <c r="D435" s="2"/>
      <c r="E435" s="2"/>
      <c r="F435" s="165"/>
      <c r="G435" s="2"/>
      <c r="H435" s="2"/>
      <c r="I435" s="165"/>
      <c r="J435" s="2"/>
      <c r="K435" s="165"/>
      <c r="L435" s="2"/>
      <c r="M435" s="165"/>
      <c r="N435" s="2"/>
      <c r="O435" s="2"/>
      <c r="P435" s="165"/>
      <c r="Q435" s="2"/>
      <c r="R435" s="2"/>
      <c r="S435" s="165"/>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170"/>
      <c r="C436" s="2"/>
      <c r="D436" s="2"/>
      <c r="E436" s="2"/>
      <c r="F436" s="165"/>
      <c r="G436" s="2"/>
      <c r="H436" s="2"/>
      <c r="I436" s="165"/>
      <c r="J436" s="2"/>
      <c r="K436" s="165"/>
      <c r="L436" s="2"/>
      <c r="M436" s="165"/>
      <c r="N436" s="2"/>
      <c r="O436" s="2"/>
      <c r="P436" s="165"/>
      <c r="Q436" s="2"/>
      <c r="R436" s="2"/>
      <c r="S436" s="165"/>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170"/>
      <c r="C437" s="2"/>
      <c r="D437" s="2"/>
      <c r="E437" s="2"/>
      <c r="F437" s="165"/>
      <c r="G437" s="2"/>
      <c r="H437" s="2"/>
      <c r="I437" s="165"/>
      <c r="J437" s="2"/>
      <c r="K437" s="165"/>
      <c r="L437" s="2"/>
      <c r="M437" s="165"/>
      <c r="N437" s="2"/>
      <c r="O437" s="2"/>
      <c r="P437" s="165"/>
      <c r="Q437" s="2"/>
      <c r="R437" s="2"/>
      <c r="S437" s="165"/>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170"/>
      <c r="C438" s="2"/>
      <c r="D438" s="2"/>
      <c r="E438" s="2"/>
      <c r="F438" s="165"/>
      <c r="G438" s="2"/>
      <c r="H438" s="2"/>
      <c r="I438" s="165"/>
      <c r="J438" s="2"/>
      <c r="K438" s="165"/>
      <c r="L438" s="2"/>
      <c r="M438" s="165"/>
      <c r="N438" s="2"/>
      <c r="O438" s="2"/>
      <c r="P438" s="165"/>
      <c r="Q438" s="2"/>
      <c r="R438" s="2"/>
      <c r="S438" s="165"/>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170"/>
      <c r="C439" s="2"/>
      <c r="D439" s="2"/>
      <c r="E439" s="2"/>
      <c r="F439" s="165"/>
      <c r="G439" s="2"/>
      <c r="H439" s="2"/>
      <c r="I439" s="165"/>
      <c r="J439" s="2"/>
      <c r="K439" s="165"/>
      <c r="L439" s="2"/>
      <c r="M439" s="165"/>
      <c r="N439" s="2"/>
      <c r="O439" s="2"/>
      <c r="P439" s="165"/>
      <c r="Q439" s="2"/>
      <c r="R439" s="2"/>
      <c r="S439" s="165"/>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170"/>
      <c r="C440" s="2"/>
      <c r="D440" s="2"/>
      <c r="E440" s="2"/>
      <c r="F440" s="165"/>
      <c r="G440" s="2"/>
      <c r="H440" s="2"/>
      <c r="I440" s="165"/>
      <c r="J440" s="2"/>
      <c r="K440" s="165"/>
      <c r="L440" s="2"/>
      <c r="M440" s="165"/>
      <c r="N440" s="2"/>
      <c r="O440" s="2"/>
      <c r="P440" s="165"/>
      <c r="Q440" s="2"/>
      <c r="R440" s="2"/>
      <c r="S440" s="165"/>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170"/>
      <c r="C441" s="2"/>
      <c r="D441" s="2"/>
      <c r="E441" s="2"/>
      <c r="F441" s="165"/>
      <c r="G441" s="2"/>
      <c r="H441" s="2"/>
      <c r="I441" s="165"/>
      <c r="J441" s="2"/>
      <c r="K441" s="165"/>
      <c r="L441" s="2"/>
      <c r="M441" s="165"/>
      <c r="N441" s="2"/>
      <c r="O441" s="2"/>
      <c r="P441" s="165"/>
      <c r="Q441" s="2"/>
      <c r="R441" s="2"/>
      <c r="S441" s="165"/>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170"/>
      <c r="C442" s="2"/>
      <c r="D442" s="2"/>
      <c r="E442" s="2"/>
      <c r="F442" s="165"/>
      <c r="G442" s="2"/>
      <c r="H442" s="2"/>
      <c r="I442" s="165"/>
      <c r="J442" s="2"/>
      <c r="K442" s="165"/>
      <c r="L442" s="2"/>
      <c r="M442" s="165"/>
      <c r="N442" s="2"/>
      <c r="O442" s="2"/>
      <c r="P442" s="165"/>
      <c r="Q442" s="2"/>
      <c r="R442" s="2"/>
      <c r="S442" s="165"/>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170"/>
      <c r="C443" s="2"/>
      <c r="D443" s="2"/>
      <c r="E443" s="2"/>
      <c r="F443" s="165"/>
      <c r="G443" s="2"/>
      <c r="H443" s="2"/>
      <c r="I443" s="165"/>
      <c r="J443" s="2"/>
      <c r="K443" s="165"/>
      <c r="L443" s="2"/>
      <c r="M443" s="165"/>
      <c r="N443" s="2"/>
      <c r="O443" s="2"/>
      <c r="P443" s="165"/>
      <c r="Q443" s="2"/>
      <c r="R443" s="2"/>
      <c r="S443" s="165"/>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170"/>
      <c r="C444" s="2"/>
      <c r="D444" s="2"/>
      <c r="E444" s="2"/>
      <c r="F444" s="165"/>
      <c r="G444" s="2"/>
      <c r="H444" s="2"/>
      <c r="I444" s="165"/>
      <c r="J444" s="2"/>
      <c r="K444" s="165"/>
      <c r="L444" s="2"/>
      <c r="M444" s="165"/>
      <c r="N444" s="2"/>
      <c r="O444" s="2"/>
      <c r="P444" s="165"/>
      <c r="Q444" s="2"/>
      <c r="R444" s="2"/>
      <c r="S444" s="165"/>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170"/>
      <c r="C445" s="2"/>
      <c r="D445" s="2"/>
      <c r="E445" s="2"/>
      <c r="F445" s="165"/>
      <c r="G445" s="2"/>
      <c r="H445" s="2"/>
      <c r="I445" s="165"/>
      <c r="J445" s="2"/>
      <c r="K445" s="165"/>
      <c r="L445" s="2"/>
      <c r="M445" s="165"/>
      <c r="N445" s="2"/>
      <c r="O445" s="2"/>
      <c r="P445" s="165"/>
      <c r="Q445" s="2"/>
      <c r="R445" s="2"/>
      <c r="S445" s="165"/>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170"/>
      <c r="C446" s="2"/>
      <c r="D446" s="2"/>
      <c r="E446" s="2"/>
      <c r="F446" s="165"/>
      <c r="G446" s="2"/>
      <c r="H446" s="2"/>
      <c r="I446" s="165"/>
      <c r="J446" s="2"/>
      <c r="K446" s="165"/>
      <c r="L446" s="2"/>
      <c r="M446" s="165"/>
      <c r="N446" s="2"/>
      <c r="O446" s="2"/>
      <c r="P446" s="165"/>
      <c r="Q446" s="2"/>
      <c r="R446" s="2"/>
      <c r="S446" s="165"/>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170"/>
      <c r="C447" s="2"/>
      <c r="D447" s="2"/>
      <c r="E447" s="2"/>
      <c r="F447" s="165"/>
      <c r="G447" s="2"/>
      <c r="H447" s="2"/>
      <c r="I447" s="165"/>
      <c r="J447" s="2"/>
      <c r="K447" s="165"/>
      <c r="L447" s="2"/>
      <c r="M447" s="165"/>
      <c r="N447" s="2"/>
      <c r="O447" s="2"/>
      <c r="P447" s="165"/>
      <c r="Q447" s="2"/>
      <c r="R447" s="2"/>
      <c r="S447" s="165"/>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170"/>
      <c r="C448" s="2"/>
      <c r="D448" s="2"/>
      <c r="E448" s="2"/>
      <c r="F448" s="165"/>
      <c r="G448" s="2"/>
      <c r="H448" s="2"/>
      <c r="I448" s="165"/>
      <c r="J448" s="2"/>
      <c r="K448" s="165"/>
      <c r="L448" s="2"/>
      <c r="M448" s="165"/>
      <c r="N448" s="2"/>
      <c r="O448" s="2"/>
      <c r="P448" s="165"/>
      <c r="Q448" s="2"/>
      <c r="R448" s="2"/>
      <c r="S448" s="165"/>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170"/>
      <c r="C449" s="2"/>
      <c r="D449" s="2"/>
      <c r="E449" s="2"/>
      <c r="F449" s="165"/>
      <c r="G449" s="2"/>
      <c r="H449" s="2"/>
      <c r="I449" s="165"/>
      <c r="J449" s="2"/>
      <c r="K449" s="165"/>
      <c r="L449" s="2"/>
      <c r="M449" s="165"/>
      <c r="N449" s="2"/>
      <c r="O449" s="2"/>
      <c r="P449" s="165"/>
      <c r="Q449" s="2"/>
      <c r="R449" s="2"/>
      <c r="S449" s="165"/>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170"/>
      <c r="C450" s="2"/>
      <c r="D450" s="2"/>
      <c r="E450" s="2"/>
      <c r="F450" s="165"/>
      <c r="G450" s="2"/>
      <c r="H450" s="2"/>
      <c r="I450" s="165"/>
      <c r="J450" s="2"/>
      <c r="K450" s="165"/>
      <c r="L450" s="2"/>
      <c r="M450" s="165"/>
      <c r="N450" s="2"/>
      <c r="O450" s="2"/>
      <c r="P450" s="165"/>
      <c r="Q450" s="2"/>
      <c r="R450" s="2"/>
      <c r="S450" s="165"/>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170"/>
      <c r="C451" s="2"/>
      <c r="D451" s="2"/>
      <c r="E451" s="2"/>
      <c r="F451" s="165"/>
      <c r="G451" s="2"/>
      <c r="H451" s="2"/>
      <c r="I451" s="165"/>
      <c r="J451" s="2"/>
      <c r="K451" s="165"/>
      <c r="L451" s="2"/>
      <c r="M451" s="165"/>
      <c r="N451" s="2"/>
      <c r="O451" s="2"/>
      <c r="P451" s="165"/>
      <c r="Q451" s="2"/>
      <c r="R451" s="2"/>
      <c r="S451" s="165"/>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170"/>
      <c r="C452" s="2"/>
      <c r="D452" s="2"/>
      <c r="E452" s="2"/>
      <c r="F452" s="165"/>
      <c r="G452" s="2"/>
      <c r="H452" s="2"/>
      <c r="I452" s="165"/>
      <c r="J452" s="2"/>
      <c r="K452" s="165"/>
      <c r="L452" s="2"/>
      <c r="M452" s="165"/>
      <c r="N452" s="2"/>
      <c r="O452" s="2"/>
      <c r="P452" s="165"/>
      <c r="Q452" s="2"/>
      <c r="R452" s="2"/>
      <c r="S452" s="165"/>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170"/>
      <c r="C453" s="2"/>
      <c r="D453" s="2"/>
      <c r="E453" s="2"/>
      <c r="F453" s="165"/>
      <c r="G453" s="2"/>
      <c r="H453" s="2"/>
      <c r="I453" s="165"/>
      <c r="J453" s="2"/>
      <c r="K453" s="165"/>
      <c r="L453" s="2"/>
      <c r="M453" s="165"/>
      <c r="N453" s="2"/>
      <c r="O453" s="2"/>
      <c r="P453" s="165"/>
      <c r="Q453" s="2"/>
      <c r="R453" s="2"/>
      <c r="S453" s="165"/>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170"/>
      <c r="C454" s="2"/>
      <c r="D454" s="2"/>
      <c r="E454" s="2"/>
      <c r="F454" s="165"/>
      <c r="G454" s="2"/>
      <c r="H454" s="2"/>
      <c r="I454" s="165"/>
      <c r="J454" s="2"/>
      <c r="K454" s="165"/>
      <c r="L454" s="2"/>
      <c r="M454" s="165"/>
      <c r="N454" s="2"/>
      <c r="O454" s="2"/>
      <c r="P454" s="165"/>
      <c r="Q454" s="2"/>
      <c r="R454" s="2"/>
      <c r="S454" s="165"/>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170"/>
      <c r="C455" s="2"/>
      <c r="D455" s="2"/>
      <c r="E455" s="2"/>
      <c r="F455" s="165"/>
      <c r="G455" s="2"/>
      <c r="H455" s="2"/>
      <c r="I455" s="165"/>
      <c r="J455" s="2"/>
      <c r="K455" s="165"/>
      <c r="L455" s="2"/>
      <c r="M455" s="165"/>
      <c r="N455" s="2"/>
      <c r="O455" s="2"/>
      <c r="P455" s="165"/>
      <c r="Q455" s="2"/>
      <c r="R455" s="2"/>
      <c r="S455" s="165"/>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170"/>
      <c r="C456" s="2"/>
      <c r="D456" s="2"/>
      <c r="E456" s="2"/>
      <c r="F456" s="165"/>
      <c r="G456" s="2"/>
      <c r="H456" s="2"/>
      <c r="I456" s="165"/>
      <c r="J456" s="2"/>
      <c r="K456" s="165"/>
      <c r="L456" s="2"/>
      <c r="M456" s="165"/>
      <c r="N456" s="2"/>
      <c r="O456" s="2"/>
      <c r="P456" s="165"/>
      <c r="Q456" s="2"/>
      <c r="R456" s="2"/>
      <c r="S456" s="165"/>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170"/>
      <c r="C457" s="2"/>
      <c r="D457" s="2"/>
      <c r="E457" s="2"/>
      <c r="F457" s="165"/>
      <c r="G457" s="2"/>
      <c r="H457" s="2"/>
      <c r="I457" s="165"/>
      <c r="J457" s="2"/>
      <c r="K457" s="165"/>
      <c r="L457" s="2"/>
      <c r="M457" s="165"/>
      <c r="N457" s="2"/>
      <c r="O457" s="2"/>
      <c r="P457" s="165"/>
      <c r="Q457" s="2"/>
      <c r="R457" s="2"/>
      <c r="S457" s="165"/>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170"/>
      <c r="C458" s="2"/>
      <c r="D458" s="2"/>
      <c r="E458" s="2"/>
      <c r="F458" s="165"/>
      <c r="G458" s="2"/>
      <c r="H458" s="2"/>
      <c r="I458" s="165"/>
      <c r="J458" s="2"/>
      <c r="K458" s="165"/>
      <c r="L458" s="2"/>
      <c r="M458" s="165"/>
      <c r="N458" s="2"/>
      <c r="O458" s="2"/>
      <c r="P458" s="165"/>
      <c r="Q458" s="2"/>
      <c r="R458" s="2"/>
      <c r="S458" s="165"/>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170"/>
      <c r="C459" s="2"/>
      <c r="D459" s="2"/>
      <c r="E459" s="2"/>
      <c r="F459" s="165"/>
      <c r="G459" s="2"/>
      <c r="H459" s="2"/>
      <c r="I459" s="165"/>
      <c r="J459" s="2"/>
      <c r="K459" s="165"/>
      <c r="L459" s="2"/>
      <c r="M459" s="165"/>
      <c r="N459" s="2"/>
      <c r="O459" s="2"/>
      <c r="P459" s="165"/>
      <c r="Q459" s="2"/>
      <c r="R459" s="2"/>
      <c r="S459" s="165"/>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170"/>
      <c r="C460" s="2"/>
      <c r="D460" s="2"/>
      <c r="E460" s="2"/>
      <c r="F460" s="165"/>
      <c r="G460" s="2"/>
      <c r="H460" s="2"/>
      <c r="I460" s="165"/>
      <c r="J460" s="2"/>
      <c r="K460" s="165"/>
      <c r="L460" s="2"/>
      <c r="M460" s="165"/>
      <c r="N460" s="2"/>
      <c r="O460" s="2"/>
      <c r="P460" s="165"/>
      <c r="Q460" s="2"/>
      <c r="R460" s="2"/>
      <c r="S460" s="165"/>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170"/>
      <c r="C461" s="2"/>
      <c r="D461" s="2"/>
      <c r="E461" s="2"/>
      <c r="F461" s="165"/>
      <c r="G461" s="2"/>
      <c r="H461" s="2"/>
      <c r="I461" s="165"/>
      <c r="J461" s="2"/>
      <c r="K461" s="165"/>
      <c r="L461" s="2"/>
      <c r="M461" s="165"/>
      <c r="N461" s="2"/>
      <c r="O461" s="2"/>
      <c r="P461" s="165"/>
      <c r="Q461" s="2"/>
      <c r="R461" s="2"/>
      <c r="S461" s="165"/>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170"/>
      <c r="C462" s="2"/>
      <c r="D462" s="2"/>
      <c r="E462" s="2"/>
      <c r="F462" s="165"/>
      <c r="G462" s="2"/>
      <c r="H462" s="2"/>
      <c r="I462" s="165"/>
      <c r="J462" s="2"/>
      <c r="K462" s="165"/>
      <c r="L462" s="2"/>
      <c r="M462" s="165"/>
      <c r="N462" s="2"/>
      <c r="O462" s="2"/>
      <c r="P462" s="165"/>
      <c r="Q462" s="2"/>
      <c r="R462" s="2"/>
      <c r="S462" s="165"/>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170"/>
      <c r="C463" s="2"/>
      <c r="D463" s="2"/>
      <c r="E463" s="2"/>
      <c r="F463" s="165"/>
      <c r="G463" s="2"/>
      <c r="H463" s="2"/>
      <c r="I463" s="165"/>
      <c r="J463" s="2"/>
      <c r="K463" s="165"/>
      <c r="L463" s="2"/>
      <c r="M463" s="165"/>
      <c r="N463" s="2"/>
      <c r="O463" s="2"/>
      <c r="P463" s="165"/>
      <c r="Q463" s="2"/>
      <c r="R463" s="2"/>
      <c r="S463" s="165"/>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170"/>
      <c r="C464" s="2"/>
      <c r="D464" s="2"/>
      <c r="E464" s="2"/>
      <c r="F464" s="165"/>
      <c r="G464" s="2"/>
      <c r="H464" s="2"/>
      <c r="I464" s="165"/>
      <c r="J464" s="2"/>
      <c r="K464" s="165"/>
      <c r="L464" s="2"/>
      <c r="M464" s="165"/>
      <c r="N464" s="2"/>
      <c r="O464" s="2"/>
      <c r="P464" s="165"/>
      <c r="Q464" s="2"/>
      <c r="R464" s="2"/>
      <c r="S464" s="165"/>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170"/>
      <c r="C465" s="2"/>
      <c r="D465" s="2"/>
      <c r="E465" s="2"/>
      <c r="F465" s="165"/>
      <c r="G465" s="2"/>
      <c r="H465" s="2"/>
      <c r="I465" s="165"/>
      <c r="J465" s="2"/>
      <c r="K465" s="165"/>
      <c r="L465" s="2"/>
      <c r="M465" s="165"/>
      <c r="N465" s="2"/>
      <c r="O465" s="2"/>
      <c r="P465" s="165"/>
      <c r="Q465" s="2"/>
      <c r="R465" s="2"/>
      <c r="S465" s="165"/>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170"/>
      <c r="C466" s="2"/>
      <c r="D466" s="2"/>
      <c r="E466" s="2"/>
      <c r="F466" s="165"/>
      <c r="G466" s="2"/>
      <c r="H466" s="2"/>
      <c r="I466" s="165"/>
      <c r="J466" s="2"/>
      <c r="K466" s="165"/>
      <c r="L466" s="2"/>
      <c r="M466" s="165"/>
      <c r="N466" s="2"/>
      <c r="O466" s="2"/>
      <c r="P466" s="165"/>
      <c r="Q466" s="2"/>
      <c r="R466" s="2"/>
      <c r="S466" s="165"/>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170"/>
      <c r="C467" s="2"/>
      <c r="D467" s="2"/>
      <c r="E467" s="2"/>
      <c r="F467" s="165"/>
      <c r="G467" s="2"/>
      <c r="H467" s="2"/>
      <c r="I467" s="165"/>
      <c r="J467" s="2"/>
      <c r="K467" s="165"/>
      <c r="L467" s="2"/>
      <c r="M467" s="165"/>
      <c r="N467" s="2"/>
      <c r="O467" s="2"/>
      <c r="P467" s="165"/>
      <c r="Q467" s="2"/>
      <c r="R467" s="2"/>
      <c r="S467" s="165"/>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170"/>
      <c r="C468" s="2"/>
      <c r="D468" s="2"/>
      <c r="E468" s="2"/>
      <c r="F468" s="165"/>
      <c r="G468" s="2"/>
      <c r="H468" s="2"/>
      <c r="I468" s="165"/>
      <c r="J468" s="2"/>
      <c r="K468" s="165"/>
      <c r="L468" s="2"/>
      <c r="M468" s="165"/>
      <c r="N468" s="2"/>
      <c r="O468" s="2"/>
      <c r="P468" s="165"/>
      <c r="Q468" s="2"/>
      <c r="R468" s="2"/>
      <c r="S468" s="165"/>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170"/>
      <c r="C469" s="2"/>
      <c r="D469" s="2"/>
      <c r="E469" s="2"/>
      <c r="F469" s="165"/>
      <c r="G469" s="2"/>
      <c r="H469" s="2"/>
      <c r="I469" s="165"/>
      <c r="J469" s="2"/>
      <c r="K469" s="165"/>
      <c r="L469" s="2"/>
      <c r="M469" s="165"/>
      <c r="N469" s="2"/>
      <c r="O469" s="2"/>
      <c r="P469" s="165"/>
      <c r="Q469" s="2"/>
      <c r="R469" s="2"/>
      <c r="S469" s="165"/>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170"/>
      <c r="C470" s="2"/>
      <c r="D470" s="2"/>
      <c r="E470" s="2"/>
      <c r="F470" s="165"/>
      <c r="G470" s="2"/>
      <c r="H470" s="2"/>
      <c r="I470" s="165"/>
      <c r="J470" s="2"/>
      <c r="K470" s="165"/>
      <c r="L470" s="2"/>
      <c r="M470" s="165"/>
      <c r="N470" s="2"/>
      <c r="O470" s="2"/>
      <c r="P470" s="165"/>
      <c r="Q470" s="2"/>
      <c r="R470" s="2"/>
      <c r="S470" s="165"/>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170"/>
      <c r="C471" s="2"/>
      <c r="D471" s="2"/>
      <c r="E471" s="2"/>
      <c r="F471" s="165"/>
      <c r="G471" s="2"/>
      <c r="H471" s="2"/>
      <c r="I471" s="165"/>
      <c r="J471" s="2"/>
      <c r="K471" s="165"/>
      <c r="L471" s="2"/>
      <c r="M471" s="165"/>
      <c r="N471" s="2"/>
      <c r="O471" s="2"/>
      <c r="P471" s="165"/>
      <c r="Q471" s="2"/>
      <c r="R471" s="2"/>
      <c r="S471" s="165"/>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170"/>
      <c r="C472" s="2"/>
      <c r="D472" s="2"/>
      <c r="E472" s="2"/>
      <c r="F472" s="165"/>
      <c r="G472" s="2"/>
      <c r="H472" s="2"/>
      <c r="I472" s="165"/>
      <c r="J472" s="2"/>
      <c r="K472" s="165"/>
      <c r="L472" s="2"/>
      <c r="M472" s="165"/>
      <c r="N472" s="2"/>
      <c r="O472" s="2"/>
      <c r="P472" s="165"/>
      <c r="Q472" s="2"/>
      <c r="R472" s="2"/>
      <c r="S472" s="165"/>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170"/>
      <c r="C473" s="2"/>
      <c r="D473" s="2"/>
      <c r="E473" s="2"/>
      <c r="F473" s="165"/>
      <c r="G473" s="2"/>
      <c r="H473" s="2"/>
      <c r="I473" s="165"/>
      <c r="J473" s="2"/>
      <c r="K473" s="165"/>
      <c r="L473" s="2"/>
      <c r="M473" s="165"/>
      <c r="N473" s="2"/>
      <c r="O473" s="2"/>
      <c r="P473" s="165"/>
      <c r="Q473" s="2"/>
      <c r="R473" s="2"/>
      <c r="S473" s="165"/>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170"/>
      <c r="C474" s="2"/>
      <c r="D474" s="2"/>
      <c r="E474" s="2"/>
      <c r="F474" s="165"/>
      <c r="G474" s="2"/>
      <c r="H474" s="2"/>
      <c r="I474" s="165"/>
      <c r="J474" s="2"/>
      <c r="K474" s="165"/>
      <c r="L474" s="2"/>
      <c r="M474" s="165"/>
      <c r="N474" s="2"/>
      <c r="O474" s="2"/>
      <c r="P474" s="165"/>
      <c r="Q474" s="2"/>
      <c r="R474" s="2"/>
      <c r="S474" s="165"/>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170"/>
      <c r="C475" s="2"/>
      <c r="D475" s="2"/>
      <c r="E475" s="2"/>
      <c r="F475" s="165"/>
      <c r="G475" s="2"/>
      <c r="H475" s="2"/>
      <c r="I475" s="165"/>
      <c r="J475" s="2"/>
      <c r="K475" s="165"/>
      <c r="L475" s="2"/>
      <c r="M475" s="165"/>
      <c r="N475" s="2"/>
      <c r="O475" s="2"/>
      <c r="P475" s="165"/>
      <c r="Q475" s="2"/>
      <c r="R475" s="2"/>
      <c r="S475" s="165"/>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170"/>
      <c r="C476" s="2"/>
      <c r="D476" s="2"/>
      <c r="E476" s="2"/>
      <c r="F476" s="165"/>
      <c r="G476" s="2"/>
      <c r="H476" s="2"/>
      <c r="I476" s="165"/>
      <c r="J476" s="2"/>
      <c r="K476" s="165"/>
      <c r="L476" s="2"/>
      <c r="M476" s="165"/>
      <c r="N476" s="2"/>
      <c r="O476" s="2"/>
      <c r="P476" s="165"/>
      <c r="Q476" s="2"/>
      <c r="R476" s="2"/>
      <c r="S476" s="165"/>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170"/>
      <c r="C477" s="2"/>
      <c r="D477" s="2"/>
      <c r="E477" s="2"/>
      <c r="F477" s="165"/>
      <c r="G477" s="2"/>
      <c r="H477" s="2"/>
      <c r="I477" s="165"/>
      <c r="J477" s="2"/>
      <c r="K477" s="165"/>
      <c r="L477" s="2"/>
      <c r="M477" s="165"/>
      <c r="N477" s="2"/>
      <c r="O477" s="2"/>
      <c r="P477" s="165"/>
      <c r="Q477" s="2"/>
      <c r="R477" s="2"/>
      <c r="S477" s="165"/>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170"/>
      <c r="C478" s="2"/>
      <c r="D478" s="2"/>
      <c r="E478" s="2"/>
      <c r="F478" s="165"/>
      <c r="G478" s="2"/>
      <c r="H478" s="2"/>
      <c r="I478" s="165"/>
      <c r="J478" s="2"/>
      <c r="K478" s="165"/>
      <c r="L478" s="2"/>
      <c r="M478" s="165"/>
      <c r="N478" s="2"/>
      <c r="O478" s="2"/>
      <c r="P478" s="165"/>
      <c r="Q478" s="2"/>
      <c r="R478" s="2"/>
      <c r="S478" s="165"/>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170"/>
      <c r="C479" s="2"/>
      <c r="D479" s="2"/>
      <c r="E479" s="2"/>
      <c r="F479" s="165"/>
      <c r="G479" s="2"/>
      <c r="H479" s="2"/>
      <c r="I479" s="165"/>
      <c r="J479" s="2"/>
      <c r="K479" s="165"/>
      <c r="L479" s="2"/>
      <c r="M479" s="165"/>
      <c r="N479" s="2"/>
      <c r="O479" s="2"/>
      <c r="P479" s="165"/>
      <c r="Q479" s="2"/>
      <c r="R479" s="2"/>
      <c r="S479" s="165"/>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170"/>
      <c r="C480" s="2"/>
      <c r="D480" s="2"/>
      <c r="E480" s="2"/>
      <c r="F480" s="165"/>
      <c r="G480" s="2"/>
      <c r="H480" s="2"/>
      <c r="I480" s="165"/>
      <c r="J480" s="2"/>
      <c r="K480" s="165"/>
      <c r="L480" s="2"/>
      <c r="M480" s="165"/>
      <c r="N480" s="2"/>
      <c r="O480" s="2"/>
      <c r="P480" s="165"/>
      <c r="Q480" s="2"/>
      <c r="R480" s="2"/>
      <c r="S480" s="165"/>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170"/>
      <c r="C481" s="2"/>
      <c r="D481" s="2"/>
      <c r="E481" s="2"/>
      <c r="F481" s="165"/>
      <c r="G481" s="2"/>
      <c r="H481" s="2"/>
      <c r="I481" s="165"/>
      <c r="J481" s="2"/>
      <c r="K481" s="165"/>
      <c r="L481" s="2"/>
      <c r="M481" s="165"/>
      <c r="N481" s="2"/>
      <c r="O481" s="2"/>
      <c r="P481" s="165"/>
      <c r="Q481" s="2"/>
      <c r="R481" s="2"/>
      <c r="S481" s="165"/>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170"/>
      <c r="C482" s="2"/>
      <c r="D482" s="2"/>
      <c r="E482" s="2"/>
      <c r="F482" s="165"/>
      <c r="G482" s="2"/>
      <c r="H482" s="2"/>
      <c r="I482" s="165"/>
      <c r="J482" s="2"/>
      <c r="K482" s="165"/>
      <c r="L482" s="2"/>
      <c r="M482" s="165"/>
      <c r="N482" s="2"/>
      <c r="O482" s="2"/>
      <c r="P482" s="165"/>
      <c r="Q482" s="2"/>
      <c r="R482" s="2"/>
      <c r="S482" s="165"/>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170"/>
      <c r="C483" s="2"/>
      <c r="D483" s="2"/>
      <c r="E483" s="2"/>
      <c r="F483" s="165"/>
      <c r="G483" s="2"/>
      <c r="H483" s="2"/>
      <c r="I483" s="165"/>
      <c r="J483" s="2"/>
      <c r="K483" s="165"/>
      <c r="L483" s="2"/>
      <c r="M483" s="165"/>
      <c r="N483" s="2"/>
      <c r="O483" s="2"/>
      <c r="P483" s="165"/>
      <c r="Q483" s="2"/>
      <c r="R483" s="2"/>
      <c r="S483" s="165"/>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170"/>
      <c r="C484" s="2"/>
      <c r="D484" s="2"/>
      <c r="E484" s="2"/>
      <c r="F484" s="165"/>
      <c r="G484" s="2"/>
      <c r="H484" s="2"/>
      <c r="I484" s="165"/>
      <c r="J484" s="2"/>
      <c r="K484" s="165"/>
      <c r="L484" s="2"/>
      <c r="M484" s="165"/>
      <c r="N484" s="2"/>
      <c r="O484" s="2"/>
      <c r="P484" s="165"/>
      <c r="Q484" s="2"/>
      <c r="R484" s="2"/>
      <c r="S484" s="165"/>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170"/>
      <c r="C485" s="2"/>
      <c r="D485" s="2"/>
      <c r="E485" s="2"/>
      <c r="F485" s="165"/>
      <c r="G485" s="2"/>
      <c r="H485" s="2"/>
      <c r="I485" s="165"/>
      <c r="J485" s="2"/>
      <c r="K485" s="165"/>
      <c r="L485" s="2"/>
      <c r="M485" s="165"/>
      <c r="N485" s="2"/>
      <c r="O485" s="2"/>
      <c r="P485" s="165"/>
      <c r="Q485" s="2"/>
      <c r="R485" s="2"/>
      <c r="S485" s="165"/>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170"/>
      <c r="C486" s="2"/>
      <c r="D486" s="2"/>
      <c r="E486" s="2"/>
      <c r="F486" s="165"/>
      <c r="G486" s="2"/>
      <c r="H486" s="2"/>
      <c r="I486" s="165"/>
      <c r="J486" s="2"/>
      <c r="K486" s="165"/>
      <c r="L486" s="2"/>
      <c r="M486" s="165"/>
      <c r="N486" s="2"/>
      <c r="O486" s="2"/>
      <c r="P486" s="165"/>
      <c r="Q486" s="2"/>
      <c r="R486" s="2"/>
      <c r="S486" s="165"/>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170"/>
      <c r="C487" s="2"/>
      <c r="D487" s="2"/>
      <c r="E487" s="2"/>
      <c r="F487" s="165"/>
      <c r="G487" s="2"/>
      <c r="H487" s="2"/>
      <c r="I487" s="165"/>
      <c r="J487" s="2"/>
      <c r="K487" s="165"/>
      <c r="L487" s="2"/>
      <c r="M487" s="165"/>
      <c r="N487" s="2"/>
      <c r="O487" s="2"/>
      <c r="P487" s="165"/>
      <c r="Q487" s="2"/>
      <c r="R487" s="2"/>
      <c r="S487" s="165"/>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170"/>
      <c r="C488" s="2"/>
      <c r="D488" s="2"/>
      <c r="E488" s="2"/>
      <c r="F488" s="165"/>
      <c r="G488" s="2"/>
      <c r="H488" s="2"/>
      <c r="I488" s="165"/>
      <c r="J488" s="2"/>
      <c r="K488" s="165"/>
      <c r="L488" s="2"/>
      <c r="M488" s="165"/>
      <c r="N488" s="2"/>
      <c r="O488" s="2"/>
      <c r="P488" s="165"/>
      <c r="Q488" s="2"/>
      <c r="R488" s="2"/>
      <c r="S488" s="165"/>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170"/>
      <c r="C489" s="2"/>
      <c r="D489" s="2"/>
      <c r="E489" s="2"/>
      <c r="F489" s="165"/>
      <c r="G489" s="2"/>
      <c r="H489" s="2"/>
      <c r="I489" s="165"/>
      <c r="J489" s="2"/>
      <c r="K489" s="165"/>
      <c r="L489" s="2"/>
      <c r="M489" s="165"/>
      <c r="N489" s="2"/>
      <c r="O489" s="2"/>
      <c r="P489" s="165"/>
      <c r="Q489" s="2"/>
      <c r="R489" s="2"/>
      <c r="S489" s="165"/>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170"/>
      <c r="C490" s="2"/>
      <c r="D490" s="2"/>
      <c r="E490" s="2"/>
      <c r="F490" s="165"/>
      <c r="G490" s="2"/>
      <c r="H490" s="2"/>
      <c r="I490" s="165"/>
      <c r="J490" s="2"/>
      <c r="K490" s="165"/>
      <c r="L490" s="2"/>
      <c r="M490" s="165"/>
      <c r="N490" s="2"/>
      <c r="O490" s="2"/>
      <c r="P490" s="165"/>
      <c r="Q490" s="2"/>
      <c r="R490" s="2"/>
      <c r="S490" s="165"/>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170"/>
      <c r="C491" s="2"/>
      <c r="D491" s="2"/>
      <c r="E491" s="2"/>
      <c r="F491" s="165"/>
      <c r="G491" s="2"/>
      <c r="H491" s="2"/>
      <c r="I491" s="165"/>
      <c r="J491" s="2"/>
      <c r="K491" s="165"/>
      <c r="L491" s="2"/>
      <c r="M491" s="165"/>
      <c r="N491" s="2"/>
      <c r="O491" s="2"/>
      <c r="P491" s="165"/>
      <c r="Q491" s="2"/>
      <c r="R491" s="2"/>
      <c r="S491" s="165"/>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170"/>
      <c r="C492" s="2"/>
      <c r="D492" s="2"/>
      <c r="E492" s="2"/>
      <c r="F492" s="165"/>
      <c r="G492" s="2"/>
      <c r="H492" s="2"/>
      <c r="I492" s="165"/>
      <c r="J492" s="2"/>
      <c r="K492" s="165"/>
      <c r="L492" s="2"/>
      <c r="M492" s="165"/>
      <c r="N492" s="2"/>
      <c r="O492" s="2"/>
      <c r="P492" s="165"/>
      <c r="Q492" s="2"/>
      <c r="R492" s="2"/>
      <c r="S492" s="165"/>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170"/>
      <c r="C493" s="2"/>
      <c r="D493" s="2"/>
      <c r="E493" s="2"/>
      <c r="F493" s="165"/>
      <c r="G493" s="2"/>
      <c r="H493" s="2"/>
      <c r="I493" s="165"/>
      <c r="J493" s="2"/>
      <c r="K493" s="165"/>
      <c r="L493" s="2"/>
      <c r="M493" s="165"/>
      <c r="N493" s="2"/>
      <c r="O493" s="2"/>
      <c r="P493" s="165"/>
      <c r="Q493" s="2"/>
      <c r="R493" s="2"/>
      <c r="S493" s="165"/>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170"/>
      <c r="C494" s="2"/>
      <c r="D494" s="2"/>
      <c r="E494" s="2"/>
      <c r="F494" s="165"/>
      <c r="G494" s="2"/>
      <c r="H494" s="2"/>
      <c r="I494" s="165"/>
      <c r="J494" s="2"/>
      <c r="K494" s="165"/>
      <c r="L494" s="2"/>
      <c r="M494" s="165"/>
      <c r="N494" s="2"/>
      <c r="O494" s="2"/>
      <c r="P494" s="165"/>
      <c r="Q494" s="2"/>
      <c r="R494" s="2"/>
      <c r="S494" s="165"/>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170"/>
      <c r="C495" s="2"/>
      <c r="D495" s="2"/>
      <c r="E495" s="2"/>
      <c r="F495" s="165"/>
      <c r="G495" s="2"/>
      <c r="H495" s="2"/>
      <c r="I495" s="165"/>
      <c r="J495" s="2"/>
      <c r="K495" s="165"/>
      <c r="L495" s="2"/>
      <c r="M495" s="165"/>
      <c r="N495" s="2"/>
      <c r="O495" s="2"/>
      <c r="P495" s="165"/>
      <c r="Q495" s="2"/>
      <c r="R495" s="2"/>
      <c r="S495" s="165"/>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170"/>
      <c r="C496" s="2"/>
      <c r="D496" s="2"/>
      <c r="E496" s="2"/>
      <c r="F496" s="165"/>
      <c r="G496" s="2"/>
      <c r="H496" s="2"/>
      <c r="I496" s="165"/>
      <c r="J496" s="2"/>
      <c r="K496" s="165"/>
      <c r="L496" s="2"/>
      <c r="M496" s="165"/>
      <c r="N496" s="2"/>
      <c r="O496" s="2"/>
      <c r="P496" s="165"/>
      <c r="Q496" s="2"/>
      <c r="R496" s="2"/>
      <c r="S496" s="165"/>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170"/>
      <c r="C497" s="2"/>
      <c r="D497" s="2"/>
      <c r="E497" s="2"/>
      <c r="F497" s="165"/>
      <c r="G497" s="2"/>
      <c r="H497" s="2"/>
      <c r="I497" s="165"/>
      <c r="J497" s="2"/>
      <c r="K497" s="165"/>
      <c r="L497" s="2"/>
      <c r="M497" s="165"/>
      <c r="N497" s="2"/>
      <c r="O497" s="2"/>
      <c r="P497" s="165"/>
      <c r="Q497" s="2"/>
      <c r="R497" s="2"/>
      <c r="S497" s="165"/>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170"/>
      <c r="C498" s="2"/>
      <c r="D498" s="2"/>
      <c r="E498" s="2"/>
      <c r="F498" s="165"/>
      <c r="G498" s="2"/>
      <c r="H498" s="2"/>
      <c r="I498" s="165"/>
      <c r="J498" s="2"/>
      <c r="K498" s="165"/>
      <c r="L498" s="2"/>
      <c r="M498" s="165"/>
      <c r="N498" s="2"/>
      <c r="O498" s="2"/>
      <c r="P498" s="165"/>
      <c r="Q498" s="2"/>
      <c r="R498" s="2"/>
      <c r="S498" s="165"/>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170"/>
      <c r="C499" s="2"/>
      <c r="D499" s="2"/>
      <c r="E499" s="2"/>
      <c r="F499" s="165"/>
      <c r="G499" s="2"/>
      <c r="H499" s="2"/>
      <c r="I499" s="165"/>
      <c r="J499" s="2"/>
      <c r="K499" s="165"/>
      <c r="L499" s="2"/>
      <c r="M499" s="165"/>
      <c r="N499" s="2"/>
      <c r="O499" s="2"/>
      <c r="P499" s="165"/>
      <c r="Q499" s="2"/>
      <c r="R499" s="2"/>
      <c r="S499" s="165"/>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170"/>
      <c r="C500" s="2"/>
      <c r="D500" s="2"/>
      <c r="E500" s="2"/>
      <c r="F500" s="165"/>
      <c r="G500" s="2"/>
      <c r="H500" s="2"/>
      <c r="I500" s="165"/>
      <c r="J500" s="2"/>
      <c r="K500" s="165"/>
      <c r="L500" s="2"/>
      <c r="M500" s="165"/>
      <c r="N500" s="2"/>
      <c r="O500" s="2"/>
      <c r="P500" s="165"/>
      <c r="Q500" s="2"/>
      <c r="R500" s="2"/>
      <c r="S500" s="165"/>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170"/>
      <c r="C501" s="2"/>
      <c r="D501" s="2"/>
      <c r="E501" s="2"/>
      <c r="F501" s="165"/>
      <c r="G501" s="2"/>
      <c r="H501" s="2"/>
      <c r="I501" s="165"/>
      <c r="J501" s="2"/>
      <c r="K501" s="165"/>
      <c r="L501" s="2"/>
      <c r="M501" s="165"/>
      <c r="N501" s="2"/>
      <c r="O501" s="2"/>
      <c r="P501" s="165"/>
      <c r="Q501" s="2"/>
      <c r="R501" s="2"/>
      <c r="S501" s="165"/>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170"/>
      <c r="C502" s="2"/>
      <c r="D502" s="2"/>
      <c r="E502" s="2"/>
      <c r="F502" s="165"/>
      <c r="G502" s="2"/>
      <c r="H502" s="2"/>
      <c r="I502" s="165"/>
      <c r="J502" s="2"/>
      <c r="K502" s="165"/>
      <c r="L502" s="2"/>
      <c r="M502" s="165"/>
      <c r="N502" s="2"/>
      <c r="O502" s="2"/>
      <c r="P502" s="165"/>
      <c r="Q502" s="2"/>
      <c r="R502" s="2"/>
      <c r="S502" s="165"/>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170"/>
      <c r="C503" s="2"/>
      <c r="D503" s="2"/>
      <c r="E503" s="2"/>
      <c r="F503" s="165"/>
      <c r="G503" s="2"/>
      <c r="H503" s="2"/>
      <c r="I503" s="165"/>
      <c r="J503" s="2"/>
      <c r="K503" s="165"/>
      <c r="L503" s="2"/>
      <c r="M503" s="165"/>
      <c r="N503" s="2"/>
      <c r="O503" s="2"/>
      <c r="P503" s="165"/>
      <c r="Q503" s="2"/>
      <c r="R503" s="2"/>
      <c r="S503" s="165"/>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170"/>
      <c r="C504" s="2"/>
      <c r="D504" s="2"/>
      <c r="E504" s="2"/>
      <c r="F504" s="165"/>
      <c r="G504" s="2"/>
      <c r="H504" s="2"/>
      <c r="I504" s="165"/>
      <c r="J504" s="2"/>
      <c r="K504" s="165"/>
      <c r="L504" s="2"/>
      <c r="M504" s="165"/>
      <c r="N504" s="2"/>
      <c r="O504" s="2"/>
      <c r="P504" s="165"/>
      <c r="Q504" s="2"/>
      <c r="R504" s="2"/>
      <c r="S504" s="165"/>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170"/>
      <c r="C505" s="2"/>
      <c r="D505" s="2"/>
      <c r="E505" s="2"/>
      <c r="F505" s="165"/>
      <c r="G505" s="2"/>
      <c r="H505" s="2"/>
      <c r="I505" s="165"/>
      <c r="J505" s="2"/>
      <c r="K505" s="165"/>
      <c r="L505" s="2"/>
      <c r="M505" s="165"/>
      <c r="N505" s="2"/>
      <c r="O505" s="2"/>
      <c r="P505" s="165"/>
      <c r="Q505" s="2"/>
      <c r="R505" s="2"/>
      <c r="S505" s="165"/>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170"/>
      <c r="C506" s="2"/>
      <c r="D506" s="2"/>
      <c r="E506" s="2"/>
      <c r="F506" s="165"/>
      <c r="G506" s="2"/>
      <c r="H506" s="2"/>
      <c r="I506" s="165"/>
      <c r="J506" s="2"/>
      <c r="K506" s="165"/>
      <c r="L506" s="2"/>
      <c r="M506" s="165"/>
      <c r="N506" s="2"/>
      <c r="O506" s="2"/>
      <c r="P506" s="165"/>
      <c r="Q506" s="2"/>
      <c r="R506" s="2"/>
      <c r="S506" s="165"/>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170"/>
      <c r="C507" s="2"/>
      <c r="D507" s="2"/>
      <c r="E507" s="2"/>
      <c r="F507" s="165"/>
      <c r="G507" s="2"/>
      <c r="H507" s="2"/>
      <c r="I507" s="165"/>
      <c r="J507" s="2"/>
      <c r="K507" s="165"/>
      <c r="L507" s="2"/>
      <c r="M507" s="165"/>
      <c r="N507" s="2"/>
      <c r="O507" s="2"/>
      <c r="P507" s="165"/>
      <c r="Q507" s="2"/>
      <c r="R507" s="2"/>
      <c r="S507" s="165"/>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170"/>
      <c r="C508" s="2"/>
      <c r="D508" s="2"/>
      <c r="E508" s="2"/>
      <c r="F508" s="165"/>
      <c r="G508" s="2"/>
      <c r="H508" s="2"/>
      <c r="I508" s="165"/>
      <c r="J508" s="2"/>
      <c r="K508" s="165"/>
      <c r="L508" s="2"/>
      <c r="M508" s="165"/>
      <c r="N508" s="2"/>
      <c r="O508" s="2"/>
      <c r="P508" s="165"/>
      <c r="Q508" s="2"/>
      <c r="R508" s="2"/>
      <c r="S508" s="165"/>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170"/>
      <c r="C509" s="2"/>
      <c r="D509" s="2"/>
      <c r="E509" s="2"/>
      <c r="F509" s="165"/>
      <c r="G509" s="2"/>
      <c r="H509" s="2"/>
      <c r="I509" s="165"/>
      <c r="J509" s="2"/>
      <c r="K509" s="165"/>
      <c r="L509" s="2"/>
      <c r="M509" s="165"/>
      <c r="N509" s="2"/>
      <c r="O509" s="2"/>
      <c r="P509" s="165"/>
      <c r="Q509" s="2"/>
      <c r="R509" s="2"/>
      <c r="S509" s="165"/>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170"/>
      <c r="C510" s="2"/>
      <c r="D510" s="2"/>
      <c r="E510" s="2"/>
      <c r="F510" s="165"/>
      <c r="G510" s="2"/>
      <c r="H510" s="2"/>
      <c r="I510" s="165"/>
      <c r="J510" s="2"/>
      <c r="K510" s="165"/>
      <c r="L510" s="2"/>
      <c r="M510" s="165"/>
      <c r="N510" s="2"/>
      <c r="O510" s="2"/>
      <c r="P510" s="165"/>
      <c r="Q510" s="2"/>
      <c r="R510" s="2"/>
      <c r="S510" s="165"/>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170"/>
      <c r="C511" s="2"/>
      <c r="D511" s="2"/>
      <c r="E511" s="2"/>
      <c r="F511" s="165"/>
      <c r="G511" s="2"/>
      <c r="H511" s="2"/>
      <c r="I511" s="165"/>
      <c r="J511" s="2"/>
      <c r="K511" s="165"/>
      <c r="L511" s="2"/>
      <c r="M511" s="165"/>
      <c r="N511" s="2"/>
      <c r="O511" s="2"/>
      <c r="P511" s="165"/>
      <c r="Q511" s="2"/>
      <c r="R511" s="2"/>
      <c r="S511" s="165"/>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170"/>
      <c r="C512" s="2"/>
      <c r="D512" s="2"/>
      <c r="E512" s="2"/>
      <c r="F512" s="165"/>
      <c r="G512" s="2"/>
      <c r="H512" s="2"/>
      <c r="I512" s="165"/>
      <c r="J512" s="2"/>
      <c r="K512" s="165"/>
      <c r="L512" s="2"/>
      <c r="M512" s="165"/>
      <c r="N512" s="2"/>
      <c r="O512" s="2"/>
      <c r="P512" s="165"/>
      <c r="Q512" s="2"/>
      <c r="R512" s="2"/>
      <c r="S512" s="165"/>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170"/>
      <c r="C513" s="2"/>
      <c r="D513" s="2"/>
      <c r="E513" s="2"/>
      <c r="F513" s="165"/>
      <c r="G513" s="2"/>
      <c r="H513" s="2"/>
      <c r="I513" s="165"/>
      <c r="J513" s="2"/>
      <c r="K513" s="165"/>
      <c r="L513" s="2"/>
      <c r="M513" s="165"/>
      <c r="N513" s="2"/>
      <c r="O513" s="2"/>
      <c r="P513" s="165"/>
      <c r="Q513" s="2"/>
      <c r="R513" s="2"/>
      <c r="S513" s="165"/>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170"/>
      <c r="C514" s="2"/>
      <c r="D514" s="2"/>
      <c r="E514" s="2"/>
      <c r="F514" s="165"/>
      <c r="G514" s="2"/>
      <c r="H514" s="2"/>
      <c r="I514" s="165"/>
      <c r="J514" s="2"/>
      <c r="K514" s="165"/>
      <c r="L514" s="2"/>
      <c r="M514" s="165"/>
      <c r="N514" s="2"/>
      <c r="O514" s="2"/>
      <c r="P514" s="165"/>
      <c r="Q514" s="2"/>
      <c r="R514" s="2"/>
      <c r="S514" s="165"/>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170"/>
      <c r="C515" s="2"/>
      <c r="D515" s="2"/>
      <c r="E515" s="2"/>
      <c r="F515" s="165"/>
      <c r="G515" s="2"/>
      <c r="H515" s="2"/>
      <c r="I515" s="165"/>
      <c r="J515" s="2"/>
      <c r="K515" s="165"/>
      <c r="L515" s="2"/>
      <c r="M515" s="165"/>
      <c r="N515" s="2"/>
      <c r="O515" s="2"/>
      <c r="P515" s="165"/>
      <c r="Q515" s="2"/>
      <c r="R515" s="2"/>
      <c r="S515" s="165"/>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170"/>
      <c r="C516" s="2"/>
      <c r="D516" s="2"/>
      <c r="E516" s="2"/>
      <c r="F516" s="165"/>
      <c r="G516" s="2"/>
      <c r="H516" s="2"/>
      <c r="I516" s="165"/>
      <c r="J516" s="2"/>
      <c r="K516" s="165"/>
      <c r="L516" s="2"/>
      <c r="M516" s="165"/>
      <c r="N516" s="2"/>
      <c r="O516" s="2"/>
      <c r="P516" s="165"/>
      <c r="Q516" s="2"/>
      <c r="R516" s="2"/>
      <c r="S516" s="165"/>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170"/>
      <c r="C517" s="2"/>
      <c r="D517" s="2"/>
      <c r="E517" s="2"/>
      <c r="F517" s="165"/>
      <c r="G517" s="2"/>
      <c r="H517" s="2"/>
      <c r="I517" s="165"/>
      <c r="J517" s="2"/>
      <c r="K517" s="165"/>
      <c r="L517" s="2"/>
      <c r="M517" s="165"/>
      <c r="N517" s="2"/>
      <c r="O517" s="2"/>
      <c r="P517" s="165"/>
      <c r="Q517" s="2"/>
      <c r="R517" s="2"/>
      <c r="S517" s="165"/>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170"/>
      <c r="C518" s="2"/>
      <c r="D518" s="2"/>
      <c r="E518" s="2"/>
      <c r="F518" s="165"/>
      <c r="G518" s="2"/>
      <c r="H518" s="2"/>
      <c r="I518" s="165"/>
      <c r="J518" s="2"/>
      <c r="K518" s="165"/>
      <c r="L518" s="2"/>
      <c r="M518" s="165"/>
      <c r="N518" s="2"/>
      <c r="O518" s="2"/>
      <c r="P518" s="165"/>
      <c r="Q518" s="2"/>
      <c r="R518" s="2"/>
      <c r="S518" s="165"/>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170"/>
      <c r="C519" s="2"/>
      <c r="D519" s="2"/>
      <c r="E519" s="2"/>
      <c r="F519" s="165"/>
      <c r="G519" s="2"/>
      <c r="H519" s="2"/>
      <c r="I519" s="165"/>
      <c r="J519" s="2"/>
      <c r="K519" s="165"/>
      <c r="L519" s="2"/>
      <c r="M519" s="165"/>
      <c r="N519" s="2"/>
      <c r="O519" s="2"/>
      <c r="P519" s="165"/>
      <c r="Q519" s="2"/>
      <c r="R519" s="2"/>
      <c r="S519" s="165"/>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170"/>
      <c r="C520" s="2"/>
      <c r="D520" s="2"/>
      <c r="E520" s="2"/>
      <c r="F520" s="165"/>
      <c r="G520" s="2"/>
      <c r="H520" s="2"/>
      <c r="I520" s="165"/>
      <c r="J520" s="2"/>
      <c r="K520" s="165"/>
      <c r="L520" s="2"/>
      <c r="M520" s="165"/>
      <c r="N520" s="2"/>
      <c r="O520" s="2"/>
      <c r="P520" s="165"/>
      <c r="Q520" s="2"/>
      <c r="R520" s="2"/>
      <c r="S520" s="165"/>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170"/>
      <c r="C521" s="2"/>
      <c r="D521" s="2"/>
      <c r="E521" s="2"/>
      <c r="F521" s="165"/>
      <c r="G521" s="2"/>
      <c r="H521" s="2"/>
      <c r="I521" s="165"/>
      <c r="J521" s="2"/>
      <c r="K521" s="165"/>
      <c r="L521" s="2"/>
      <c r="M521" s="165"/>
      <c r="N521" s="2"/>
      <c r="O521" s="2"/>
      <c r="P521" s="165"/>
      <c r="Q521" s="2"/>
      <c r="R521" s="2"/>
      <c r="S521" s="165"/>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170"/>
      <c r="C522" s="2"/>
      <c r="D522" s="2"/>
      <c r="E522" s="2"/>
      <c r="F522" s="165"/>
      <c r="G522" s="2"/>
      <c r="H522" s="2"/>
      <c r="I522" s="165"/>
      <c r="J522" s="2"/>
      <c r="K522" s="165"/>
      <c r="L522" s="2"/>
      <c r="M522" s="165"/>
      <c r="N522" s="2"/>
      <c r="O522" s="2"/>
      <c r="P522" s="165"/>
      <c r="Q522" s="2"/>
      <c r="R522" s="2"/>
      <c r="S522" s="165"/>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170"/>
      <c r="C523" s="2"/>
      <c r="D523" s="2"/>
      <c r="E523" s="2"/>
      <c r="F523" s="165"/>
      <c r="G523" s="2"/>
      <c r="H523" s="2"/>
      <c r="I523" s="165"/>
      <c r="J523" s="2"/>
      <c r="K523" s="165"/>
      <c r="L523" s="2"/>
      <c r="M523" s="165"/>
      <c r="N523" s="2"/>
      <c r="O523" s="2"/>
      <c r="P523" s="165"/>
      <c r="Q523" s="2"/>
      <c r="R523" s="2"/>
      <c r="S523" s="165"/>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170"/>
      <c r="C524" s="2"/>
      <c r="D524" s="2"/>
      <c r="E524" s="2"/>
      <c r="F524" s="165"/>
      <c r="G524" s="2"/>
      <c r="H524" s="2"/>
      <c r="I524" s="165"/>
      <c r="J524" s="2"/>
      <c r="K524" s="165"/>
      <c r="L524" s="2"/>
      <c r="M524" s="165"/>
      <c r="N524" s="2"/>
      <c r="O524" s="2"/>
      <c r="P524" s="165"/>
      <c r="Q524" s="2"/>
      <c r="R524" s="2"/>
      <c r="S524" s="165"/>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170"/>
      <c r="C525" s="2"/>
      <c r="D525" s="2"/>
      <c r="E525" s="2"/>
      <c r="F525" s="165"/>
      <c r="G525" s="2"/>
      <c r="H525" s="2"/>
      <c r="I525" s="165"/>
      <c r="J525" s="2"/>
      <c r="K525" s="165"/>
      <c r="L525" s="2"/>
      <c r="M525" s="165"/>
      <c r="N525" s="2"/>
      <c r="O525" s="2"/>
      <c r="P525" s="165"/>
      <c r="Q525" s="2"/>
      <c r="R525" s="2"/>
      <c r="S525" s="165"/>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170"/>
      <c r="C526" s="2"/>
      <c r="D526" s="2"/>
      <c r="E526" s="2"/>
      <c r="F526" s="165"/>
      <c r="G526" s="2"/>
      <c r="H526" s="2"/>
      <c r="I526" s="165"/>
      <c r="J526" s="2"/>
      <c r="K526" s="165"/>
      <c r="L526" s="2"/>
      <c r="M526" s="165"/>
      <c r="N526" s="2"/>
      <c r="O526" s="2"/>
      <c r="P526" s="165"/>
      <c r="Q526" s="2"/>
      <c r="R526" s="2"/>
      <c r="S526" s="165"/>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170"/>
      <c r="C527" s="2"/>
      <c r="D527" s="2"/>
      <c r="E527" s="2"/>
      <c r="F527" s="165"/>
      <c r="G527" s="2"/>
      <c r="H527" s="2"/>
      <c r="I527" s="165"/>
      <c r="J527" s="2"/>
      <c r="K527" s="165"/>
      <c r="L527" s="2"/>
      <c r="M527" s="165"/>
      <c r="N527" s="2"/>
      <c r="O527" s="2"/>
      <c r="P527" s="165"/>
      <c r="Q527" s="2"/>
      <c r="R527" s="2"/>
      <c r="S527" s="165"/>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170"/>
      <c r="C528" s="2"/>
      <c r="D528" s="2"/>
      <c r="E528" s="2"/>
      <c r="F528" s="165"/>
      <c r="G528" s="2"/>
      <c r="H528" s="2"/>
      <c r="I528" s="165"/>
      <c r="J528" s="2"/>
      <c r="K528" s="165"/>
      <c r="L528" s="2"/>
      <c r="M528" s="165"/>
      <c r="N528" s="2"/>
      <c r="O528" s="2"/>
      <c r="P528" s="165"/>
      <c r="Q528" s="2"/>
      <c r="R528" s="2"/>
      <c r="S528" s="165"/>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170"/>
      <c r="C529" s="2"/>
      <c r="D529" s="2"/>
      <c r="E529" s="2"/>
      <c r="F529" s="165"/>
      <c r="G529" s="2"/>
      <c r="H529" s="2"/>
      <c r="I529" s="165"/>
      <c r="J529" s="2"/>
      <c r="K529" s="165"/>
      <c r="L529" s="2"/>
      <c r="M529" s="165"/>
      <c r="N529" s="2"/>
      <c r="O529" s="2"/>
      <c r="P529" s="165"/>
      <c r="Q529" s="2"/>
      <c r="R529" s="2"/>
      <c r="S529" s="165"/>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170"/>
      <c r="C530" s="2"/>
      <c r="D530" s="2"/>
      <c r="E530" s="2"/>
      <c r="F530" s="165"/>
      <c r="G530" s="2"/>
      <c r="H530" s="2"/>
      <c r="I530" s="165"/>
      <c r="J530" s="2"/>
      <c r="K530" s="165"/>
      <c r="L530" s="2"/>
      <c r="M530" s="165"/>
      <c r="N530" s="2"/>
      <c r="O530" s="2"/>
      <c r="P530" s="165"/>
      <c r="Q530" s="2"/>
      <c r="R530" s="2"/>
      <c r="S530" s="165"/>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170"/>
      <c r="C531" s="2"/>
      <c r="D531" s="2"/>
      <c r="E531" s="2"/>
      <c r="F531" s="165"/>
      <c r="G531" s="2"/>
      <c r="H531" s="2"/>
      <c r="I531" s="165"/>
      <c r="J531" s="2"/>
      <c r="K531" s="165"/>
      <c r="L531" s="2"/>
      <c r="M531" s="165"/>
      <c r="N531" s="2"/>
      <c r="O531" s="2"/>
      <c r="P531" s="165"/>
      <c r="Q531" s="2"/>
      <c r="R531" s="2"/>
      <c r="S531" s="165"/>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170"/>
      <c r="C532" s="2"/>
      <c r="D532" s="2"/>
      <c r="E532" s="2"/>
      <c r="F532" s="165"/>
      <c r="G532" s="2"/>
      <c r="H532" s="2"/>
      <c r="I532" s="165"/>
      <c r="J532" s="2"/>
      <c r="K532" s="165"/>
      <c r="L532" s="2"/>
      <c r="M532" s="165"/>
      <c r="N532" s="2"/>
      <c r="O532" s="2"/>
      <c r="P532" s="165"/>
      <c r="Q532" s="2"/>
      <c r="R532" s="2"/>
      <c r="S532" s="165"/>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170"/>
      <c r="C533" s="2"/>
      <c r="D533" s="2"/>
      <c r="E533" s="2"/>
      <c r="F533" s="165"/>
      <c r="G533" s="2"/>
      <c r="H533" s="2"/>
      <c r="I533" s="165"/>
      <c r="J533" s="2"/>
      <c r="K533" s="165"/>
      <c r="L533" s="2"/>
      <c r="M533" s="165"/>
      <c r="N533" s="2"/>
      <c r="O533" s="2"/>
      <c r="P533" s="165"/>
      <c r="Q533" s="2"/>
      <c r="R533" s="2"/>
      <c r="S533" s="165"/>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170"/>
      <c r="C534" s="2"/>
      <c r="D534" s="2"/>
      <c r="E534" s="2"/>
      <c r="F534" s="165"/>
      <c r="G534" s="2"/>
      <c r="H534" s="2"/>
      <c r="I534" s="165"/>
      <c r="J534" s="2"/>
      <c r="K534" s="165"/>
      <c r="L534" s="2"/>
      <c r="M534" s="165"/>
      <c r="N534" s="2"/>
      <c r="O534" s="2"/>
      <c r="P534" s="165"/>
      <c r="Q534" s="2"/>
      <c r="R534" s="2"/>
      <c r="S534" s="165"/>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170"/>
      <c r="C535" s="2"/>
      <c r="D535" s="2"/>
      <c r="E535" s="2"/>
      <c r="F535" s="165"/>
      <c r="G535" s="2"/>
      <c r="H535" s="2"/>
      <c r="I535" s="165"/>
      <c r="J535" s="2"/>
      <c r="K535" s="165"/>
      <c r="L535" s="2"/>
      <c r="M535" s="165"/>
      <c r="N535" s="2"/>
      <c r="O535" s="2"/>
      <c r="P535" s="165"/>
      <c r="Q535" s="2"/>
      <c r="R535" s="2"/>
      <c r="S535" s="165"/>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170"/>
      <c r="C536" s="2"/>
      <c r="D536" s="2"/>
      <c r="E536" s="2"/>
      <c r="F536" s="165"/>
      <c r="G536" s="2"/>
      <c r="H536" s="2"/>
      <c r="I536" s="165"/>
      <c r="J536" s="2"/>
      <c r="K536" s="165"/>
      <c r="L536" s="2"/>
      <c r="M536" s="165"/>
      <c r="N536" s="2"/>
      <c r="O536" s="2"/>
      <c r="P536" s="165"/>
      <c r="Q536" s="2"/>
      <c r="R536" s="2"/>
      <c r="S536" s="165"/>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170"/>
      <c r="C537" s="2"/>
      <c r="D537" s="2"/>
      <c r="E537" s="2"/>
      <c r="F537" s="165"/>
      <c r="G537" s="2"/>
      <c r="H537" s="2"/>
      <c r="I537" s="165"/>
      <c r="J537" s="2"/>
      <c r="K537" s="165"/>
      <c r="L537" s="2"/>
      <c r="M537" s="165"/>
      <c r="N537" s="2"/>
      <c r="O537" s="2"/>
      <c r="P537" s="165"/>
      <c r="Q537" s="2"/>
      <c r="R537" s="2"/>
      <c r="S537" s="165"/>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170"/>
      <c r="C538" s="2"/>
      <c r="D538" s="2"/>
      <c r="E538" s="2"/>
      <c r="F538" s="165"/>
      <c r="G538" s="2"/>
      <c r="H538" s="2"/>
      <c r="I538" s="165"/>
      <c r="J538" s="2"/>
      <c r="K538" s="165"/>
      <c r="L538" s="2"/>
      <c r="M538" s="165"/>
      <c r="N538" s="2"/>
      <c r="O538" s="2"/>
      <c r="P538" s="165"/>
      <c r="Q538" s="2"/>
      <c r="R538" s="2"/>
      <c r="S538" s="165"/>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170"/>
      <c r="C539" s="2"/>
      <c r="D539" s="2"/>
      <c r="E539" s="2"/>
      <c r="F539" s="165"/>
      <c r="G539" s="2"/>
      <c r="H539" s="2"/>
      <c r="I539" s="165"/>
      <c r="J539" s="2"/>
      <c r="K539" s="165"/>
      <c r="L539" s="2"/>
      <c r="M539" s="165"/>
      <c r="N539" s="2"/>
      <c r="O539" s="2"/>
      <c r="P539" s="165"/>
      <c r="Q539" s="2"/>
      <c r="R539" s="2"/>
      <c r="S539" s="165"/>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170"/>
      <c r="C540" s="2"/>
      <c r="D540" s="2"/>
      <c r="E540" s="2"/>
      <c r="F540" s="165"/>
      <c r="G540" s="2"/>
      <c r="H540" s="2"/>
      <c r="I540" s="165"/>
      <c r="J540" s="2"/>
      <c r="K540" s="165"/>
      <c r="L540" s="2"/>
      <c r="M540" s="165"/>
      <c r="N540" s="2"/>
      <c r="O540" s="2"/>
      <c r="P540" s="165"/>
      <c r="Q540" s="2"/>
      <c r="R540" s="2"/>
      <c r="S540" s="165"/>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170"/>
      <c r="C541" s="2"/>
      <c r="D541" s="2"/>
      <c r="E541" s="2"/>
      <c r="F541" s="165"/>
      <c r="G541" s="2"/>
      <c r="H541" s="2"/>
      <c r="I541" s="165"/>
      <c r="J541" s="2"/>
      <c r="K541" s="165"/>
      <c r="L541" s="2"/>
      <c r="M541" s="165"/>
      <c r="N541" s="2"/>
      <c r="O541" s="2"/>
      <c r="P541" s="165"/>
      <c r="Q541" s="2"/>
      <c r="R541" s="2"/>
      <c r="S541" s="165"/>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170"/>
      <c r="C542" s="2"/>
      <c r="D542" s="2"/>
      <c r="E542" s="2"/>
      <c r="F542" s="165"/>
      <c r="G542" s="2"/>
      <c r="H542" s="2"/>
      <c r="I542" s="165"/>
      <c r="J542" s="2"/>
      <c r="K542" s="165"/>
      <c r="L542" s="2"/>
      <c r="M542" s="165"/>
      <c r="N542" s="2"/>
      <c r="O542" s="2"/>
      <c r="P542" s="165"/>
      <c r="Q542" s="2"/>
      <c r="R542" s="2"/>
      <c r="S542" s="165"/>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170"/>
      <c r="C543" s="2"/>
      <c r="D543" s="2"/>
      <c r="E543" s="2"/>
      <c r="F543" s="165"/>
      <c r="G543" s="2"/>
      <c r="H543" s="2"/>
      <c r="I543" s="165"/>
      <c r="J543" s="2"/>
      <c r="K543" s="165"/>
      <c r="L543" s="2"/>
      <c r="M543" s="165"/>
      <c r="N543" s="2"/>
      <c r="O543" s="2"/>
      <c r="P543" s="165"/>
      <c r="Q543" s="2"/>
      <c r="R543" s="2"/>
      <c r="S543" s="165"/>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170"/>
      <c r="C544" s="2"/>
      <c r="D544" s="2"/>
      <c r="E544" s="2"/>
      <c r="F544" s="165"/>
      <c r="G544" s="2"/>
      <c r="H544" s="2"/>
      <c r="I544" s="165"/>
      <c r="J544" s="2"/>
      <c r="K544" s="165"/>
      <c r="L544" s="2"/>
      <c r="M544" s="165"/>
      <c r="N544" s="2"/>
      <c r="O544" s="2"/>
      <c r="P544" s="165"/>
      <c r="Q544" s="2"/>
      <c r="R544" s="2"/>
      <c r="S544" s="165"/>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170"/>
      <c r="C545" s="2"/>
      <c r="D545" s="2"/>
      <c r="E545" s="2"/>
      <c r="F545" s="165"/>
      <c r="G545" s="2"/>
      <c r="H545" s="2"/>
      <c r="I545" s="165"/>
      <c r="J545" s="2"/>
      <c r="K545" s="165"/>
      <c r="L545" s="2"/>
      <c r="M545" s="165"/>
      <c r="N545" s="2"/>
      <c r="O545" s="2"/>
      <c r="P545" s="165"/>
      <c r="Q545" s="2"/>
      <c r="R545" s="2"/>
      <c r="S545" s="165"/>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170"/>
      <c r="C546" s="2"/>
      <c r="D546" s="2"/>
      <c r="E546" s="2"/>
      <c r="F546" s="165"/>
      <c r="G546" s="2"/>
      <c r="H546" s="2"/>
      <c r="I546" s="165"/>
      <c r="J546" s="2"/>
      <c r="K546" s="165"/>
      <c r="L546" s="2"/>
      <c r="M546" s="165"/>
      <c r="N546" s="2"/>
      <c r="O546" s="2"/>
      <c r="P546" s="165"/>
      <c r="Q546" s="2"/>
      <c r="R546" s="2"/>
      <c r="S546" s="165"/>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170"/>
      <c r="C547" s="2"/>
      <c r="D547" s="2"/>
      <c r="E547" s="2"/>
      <c r="F547" s="165"/>
      <c r="G547" s="2"/>
      <c r="H547" s="2"/>
      <c r="I547" s="165"/>
      <c r="J547" s="2"/>
      <c r="K547" s="165"/>
      <c r="L547" s="2"/>
      <c r="M547" s="165"/>
      <c r="N547" s="2"/>
      <c r="O547" s="2"/>
      <c r="P547" s="165"/>
      <c r="Q547" s="2"/>
      <c r="R547" s="2"/>
      <c r="S547" s="165"/>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170"/>
      <c r="C548" s="2"/>
      <c r="D548" s="2"/>
      <c r="E548" s="2"/>
      <c r="F548" s="165"/>
      <c r="G548" s="2"/>
      <c r="H548" s="2"/>
      <c r="I548" s="165"/>
      <c r="J548" s="2"/>
      <c r="K548" s="165"/>
      <c r="L548" s="2"/>
      <c r="M548" s="165"/>
      <c r="N548" s="2"/>
      <c r="O548" s="2"/>
      <c r="P548" s="165"/>
      <c r="Q548" s="2"/>
      <c r="R548" s="2"/>
      <c r="S548" s="165"/>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170"/>
      <c r="C549" s="2"/>
      <c r="D549" s="2"/>
      <c r="E549" s="2"/>
      <c r="F549" s="165"/>
      <c r="G549" s="2"/>
      <c r="H549" s="2"/>
      <c r="I549" s="165"/>
      <c r="J549" s="2"/>
      <c r="K549" s="165"/>
      <c r="L549" s="2"/>
      <c r="M549" s="165"/>
      <c r="N549" s="2"/>
      <c r="O549" s="2"/>
      <c r="P549" s="165"/>
      <c r="Q549" s="2"/>
      <c r="R549" s="2"/>
      <c r="S549" s="165"/>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170"/>
      <c r="C550" s="2"/>
      <c r="D550" s="2"/>
      <c r="E550" s="2"/>
      <c r="F550" s="165"/>
      <c r="G550" s="2"/>
      <c r="H550" s="2"/>
      <c r="I550" s="165"/>
      <c r="J550" s="2"/>
      <c r="K550" s="165"/>
      <c r="L550" s="2"/>
      <c r="M550" s="165"/>
      <c r="N550" s="2"/>
      <c r="O550" s="2"/>
      <c r="P550" s="165"/>
      <c r="Q550" s="2"/>
      <c r="R550" s="2"/>
      <c r="S550" s="165"/>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170"/>
      <c r="C551" s="2"/>
      <c r="D551" s="2"/>
      <c r="E551" s="2"/>
      <c r="F551" s="165"/>
      <c r="G551" s="2"/>
      <c r="H551" s="2"/>
      <c r="I551" s="165"/>
      <c r="J551" s="2"/>
      <c r="K551" s="165"/>
      <c r="L551" s="2"/>
      <c r="M551" s="165"/>
      <c r="N551" s="2"/>
      <c r="O551" s="2"/>
      <c r="P551" s="165"/>
      <c r="Q551" s="2"/>
      <c r="R551" s="2"/>
      <c r="S551" s="165"/>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170"/>
      <c r="C552" s="2"/>
      <c r="D552" s="2"/>
      <c r="E552" s="2"/>
      <c r="F552" s="165"/>
      <c r="G552" s="2"/>
      <c r="H552" s="2"/>
      <c r="I552" s="165"/>
      <c r="J552" s="2"/>
      <c r="K552" s="165"/>
      <c r="L552" s="2"/>
      <c r="M552" s="165"/>
      <c r="N552" s="2"/>
      <c r="O552" s="2"/>
      <c r="P552" s="165"/>
      <c r="Q552" s="2"/>
      <c r="R552" s="2"/>
      <c r="S552" s="165"/>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170"/>
      <c r="C553" s="2"/>
      <c r="D553" s="2"/>
      <c r="E553" s="2"/>
      <c r="F553" s="165"/>
      <c r="G553" s="2"/>
      <c r="H553" s="2"/>
      <c r="I553" s="165"/>
      <c r="J553" s="2"/>
      <c r="K553" s="165"/>
      <c r="L553" s="2"/>
      <c r="M553" s="165"/>
      <c r="N553" s="2"/>
      <c r="O553" s="2"/>
      <c r="P553" s="165"/>
      <c r="Q553" s="2"/>
      <c r="R553" s="2"/>
      <c r="S553" s="165"/>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170"/>
      <c r="C554" s="2"/>
      <c r="D554" s="2"/>
      <c r="E554" s="2"/>
      <c r="F554" s="165"/>
      <c r="G554" s="2"/>
      <c r="H554" s="2"/>
      <c r="I554" s="165"/>
      <c r="J554" s="2"/>
      <c r="K554" s="165"/>
      <c r="L554" s="2"/>
      <c r="M554" s="165"/>
      <c r="N554" s="2"/>
      <c r="O554" s="2"/>
      <c r="P554" s="165"/>
      <c r="Q554" s="2"/>
      <c r="R554" s="2"/>
      <c r="S554" s="165"/>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170"/>
      <c r="C555" s="2"/>
      <c r="D555" s="2"/>
      <c r="E555" s="2"/>
      <c r="F555" s="165"/>
      <c r="G555" s="2"/>
      <c r="H555" s="2"/>
      <c r="I555" s="165"/>
      <c r="J555" s="2"/>
      <c r="K555" s="165"/>
      <c r="L555" s="2"/>
      <c r="M555" s="165"/>
      <c r="N555" s="2"/>
      <c r="O555" s="2"/>
      <c r="P555" s="165"/>
      <c r="Q555" s="2"/>
      <c r="R555" s="2"/>
      <c r="S555" s="165"/>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170"/>
      <c r="C556" s="2"/>
      <c r="D556" s="2"/>
      <c r="E556" s="2"/>
      <c r="F556" s="165"/>
      <c r="G556" s="2"/>
      <c r="H556" s="2"/>
      <c r="I556" s="165"/>
      <c r="J556" s="2"/>
      <c r="K556" s="165"/>
      <c r="L556" s="2"/>
      <c r="M556" s="165"/>
      <c r="N556" s="2"/>
      <c r="O556" s="2"/>
      <c r="P556" s="165"/>
      <c r="Q556" s="2"/>
      <c r="R556" s="2"/>
      <c r="S556" s="165"/>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170"/>
      <c r="C557" s="2"/>
      <c r="D557" s="2"/>
      <c r="E557" s="2"/>
      <c r="F557" s="165"/>
      <c r="G557" s="2"/>
      <c r="H557" s="2"/>
      <c r="I557" s="165"/>
      <c r="J557" s="2"/>
      <c r="K557" s="165"/>
      <c r="L557" s="2"/>
      <c r="M557" s="165"/>
      <c r="N557" s="2"/>
      <c r="O557" s="2"/>
      <c r="P557" s="165"/>
      <c r="Q557" s="2"/>
      <c r="R557" s="2"/>
      <c r="S557" s="165"/>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170"/>
      <c r="C558" s="2"/>
      <c r="D558" s="2"/>
      <c r="E558" s="2"/>
      <c r="F558" s="165"/>
      <c r="G558" s="2"/>
      <c r="H558" s="2"/>
      <c r="I558" s="165"/>
      <c r="J558" s="2"/>
      <c r="K558" s="165"/>
      <c r="L558" s="2"/>
      <c r="M558" s="165"/>
      <c r="N558" s="2"/>
      <c r="O558" s="2"/>
      <c r="P558" s="165"/>
      <c r="Q558" s="2"/>
      <c r="R558" s="2"/>
      <c r="S558" s="165"/>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170"/>
      <c r="C559" s="2"/>
      <c r="D559" s="2"/>
      <c r="E559" s="2"/>
      <c r="F559" s="165"/>
      <c r="G559" s="2"/>
      <c r="H559" s="2"/>
      <c r="I559" s="165"/>
      <c r="J559" s="2"/>
      <c r="K559" s="165"/>
      <c r="L559" s="2"/>
      <c r="M559" s="165"/>
      <c r="N559" s="2"/>
      <c r="O559" s="2"/>
      <c r="P559" s="165"/>
      <c r="Q559" s="2"/>
      <c r="R559" s="2"/>
      <c r="S559" s="165"/>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170"/>
      <c r="C560" s="2"/>
      <c r="D560" s="2"/>
      <c r="E560" s="2"/>
      <c r="F560" s="165"/>
      <c r="G560" s="2"/>
      <c r="H560" s="2"/>
      <c r="I560" s="165"/>
      <c r="J560" s="2"/>
      <c r="K560" s="165"/>
      <c r="L560" s="2"/>
      <c r="M560" s="165"/>
      <c r="N560" s="2"/>
      <c r="O560" s="2"/>
      <c r="P560" s="165"/>
      <c r="Q560" s="2"/>
      <c r="R560" s="2"/>
      <c r="S560" s="165"/>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170"/>
      <c r="C561" s="2"/>
      <c r="D561" s="2"/>
      <c r="E561" s="2"/>
      <c r="F561" s="165"/>
      <c r="G561" s="2"/>
      <c r="H561" s="2"/>
      <c r="I561" s="165"/>
      <c r="J561" s="2"/>
      <c r="K561" s="165"/>
      <c r="L561" s="2"/>
      <c r="M561" s="165"/>
      <c r="N561" s="2"/>
      <c r="O561" s="2"/>
      <c r="P561" s="165"/>
      <c r="Q561" s="2"/>
      <c r="R561" s="2"/>
      <c r="S561" s="165"/>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170"/>
      <c r="C562" s="2"/>
      <c r="D562" s="2"/>
      <c r="E562" s="2"/>
      <c r="F562" s="165"/>
      <c r="G562" s="2"/>
      <c r="H562" s="2"/>
      <c r="I562" s="165"/>
      <c r="J562" s="2"/>
      <c r="K562" s="165"/>
      <c r="L562" s="2"/>
      <c r="M562" s="165"/>
      <c r="N562" s="2"/>
      <c r="O562" s="2"/>
      <c r="P562" s="165"/>
      <c r="Q562" s="2"/>
      <c r="R562" s="2"/>
      <c r="S562" s="165"/>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170"/>
      <c r="C563" s="2"/>
      <c r="D563" s="2"/>
      <c r="E563" s="2"/>
      <c r="F563" s="165"/>
      <c r="G563" s="2"/>
      <c r="H563" s="2"/>
      <c r="I563" s="165"/>
      <c r="J563" s="2"/>
      <c r="K563" s="165"/>
      <c r="L563" s="2"/>
      <c r="M563" s="165"/>
      <c r="N563" s="2"/>
      <c r="O563" s="2"/>
      <c r="P563" s="165"/>
      <c r="Q563" s="2"/>
      <c r="R563" s="2"/>
      <c r="S563" s="165"/>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170"/>
      <c r="C564" s="2"/>
      <c r="D564" s="2"/>
      <c r="E564" s="2"/>
      <c r="F564" s="165"/>
      <c r="G564" s="2"/>
      <c r="H564" s="2"/>
      <c r="I564" s="165"/>
      <c r="J564" s="2"/>
      <c r="K564" s="165"/>
      <c r="L564" s="2"/>
      <c r="M564" s="165"/>
      <c r="N564" s="2"/>
      <c r="O564" s="2"/>
      <c r="P564" s="165"/>
      <c r="Q564" s="2"/>
      <c r="R564" s="2"/>
      <c r="S564" s="165"/>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170"/>
      <c r="C565" s="2"/>
      <c r="D565" s="2"/>
      <c r="E565" s="2"/>
      <c r="F565" s="165"/>
      <c r="G565" s="2"/>
      <c r="H565" s="2"/>
      <c r="I565" s="165"/>
      <c r="J565" s="2"/>
      <c r="K565" s="165"/>
      <c r="L565" s="2"/>
      <c r="M565" s="165"/>
      <c r="N565" s="2"/>
      <c r="O565" s="2"/>
      <c r="P565" s="165"/>
      <c r="Q565" s="2"/>
      <c r="R565" s="2"/>
      <c r="S565" s="165"/>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170"/>
      <c r="C566" s="2"/>
      <c r="D566" s="2"/>
      <c r="E566" s="2"/>
      <c r="F566" s="165"/>
      <c r="G566" s="2"/>
      <c r="H566" s="2"/>
      <c r="I566" s="165"/>
      <c r="J566" s="2"/>
      <c r="K566" s="165"/>
      <c r="L566" s="2"/>
      <c r="M566" s="165"/>
      <c r="N566" s="2"/>
      <c r="O566" s="2"/>
      <c r="P566" s="165"/>
      <c r="Q566" s="2"/>
      <c r="R566" s="2"/>
      <c r="S566" s="165"/>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170"/>
      <c r="C567" s="2"/>
      <c r="D567" s="2"/>
      <c r="E567" s="2"/>
      <c r="F567" s="165"/>
      <c r="G567" s="2"/>
      <c r="H567" s="2"/>
      <c r="I567" s="165"/>
      <c r="J567" s="2"/>
      <c r="K567" s="165"/>
      <c r="L567" s="2"/>
      <c r="M567" s="165"/>
      <c r="N567" s="2"/>
      <c r="O567" s="2"/>
      <c r="P567" s="165"/>
      <c r="Q567" s="2"/>
      <c r="R567" s="2"/>
      <c r="S567" s="165"/>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170"/>
      <c r="C568" s="2"/>
      <c r="D568" s="2"/>
      <c r="E568" s="2"/>
      <c r="F568" s="165"/>
      <c r="G568" s="2"/>
      <c r="H568" s="2"/>
      <c r="I568" s="165"/>
      <c r="J568" s="2"/>
      <c r="K568" s="165"/>
      <c r="L568" s="2"/>
      <c r="M568" s="165"/>
      <c r="N568" s="2"/>
      <c r="O568" s="2"/>
      <c r="P568" s="165"/>
      <c r="Q568" s="2"/>
      <c r="R568" s="2"/>
      <c r="S568" s="165"/>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170"/>
      <c r="C569" s="2"/>
      <c r="D569" s="2"/>
      <c r="E569" s="2"/>
      <c r="F569" s="165"/>
      <c r="G569" s="2"/>
      <c r="H569" s="2"/>
      <c r="I569" s="165"/>
      <c r="J569" s="2"/>
      <c r="K569" s="165"/>
      <c r="L569" s="2"/>
      <c r="M569" s="165"/>
      <c r="N569" s="2"/>
      <c r="O569" s="2"/>
      <c r="P569" s="165"/>
      <c r="Q569" s="2"/>
      <c r="R569" s="2"/>
      <c r="S569" s="165"/>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170"/>
      <c r="C570" s="2"/>
      <c r="D570" s="2"/>
      <c r="E570" s="2"/>
      <c r="F570" s="165"/>
      <c r="G570" s="2"/>
      <c r="H570" s="2"/>
      <c r="I570" s="165"/>
      <c r="J570" s="2"/>
      <c r="K570" s="165"/>
      <c r="L570" s="2"/>
      <c r="M570" s="165"/>
      <c r="N570" s="2"/>
      <c r="O570" s="2"/>
      <c r="P570" s="165"/>
      <c r="Q570" s="2"/>
      <c r="R570" s="2"/>
      <c r="S570" s="165"/>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170"/>
      <c r="C571" s="2"/>
      <c r="D571" s="2"/>
      <c r="E571" s="2"/>
      <c r="F571" s="165"/>
      <c r="G571" s="2"/>
      <c r="H571" s="2"/>
      <c r="I571" s="165"/>
      <c r="J571" s="2"/>
      <c r="K571" s="165"/>
      <c r="L571" s="2"/>
      <c r="M571" s="165"/>
      <c r="N571" s="2"/>
      <c r="O571" s="2"/>
      <c r="P571" s="165"/>
      <c r="Q571" s="2"/>
      <c r="R571" s="2"/>
      <c r="S571" s="165"/>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170"/>
      <c r="C572" s="2"/>
      <c r="D572" s="2"/>
      <c r="E572" s="2"/>
      <c r="F572" s="165"/>
      <c r="G572" s="2"/>
      <c r="H572" s="2"/>
      <c r="I572" s="165"/>
      <c r="J572" s="2"/>
      <c r="K572" s="165"/>
      <c r="L572" s="2"/>
      <c r="M572" s="165"/>
      <c r="N572" s="2"/>
      <c r="O572" s="2"/>
      <c r="P572" s="165"/>
      <c r="Q572" s="2"/>
      <c r="R572" s="2"/>
      <c r="S572" s="165"/>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170"/>
      <c r="C573" s="2"/>
      <c r="D573" s="2"/>
      <c r="E573" s="2"/>
      <c r="F573" s="165"/>
      <c r="G573" s="2"/>
      <c r="H573" s="2"/>
      <c r="I573" s="165"/>
      <c r="J573" s="2"/>
      <c r="K573" s="165"/>
      <c r="L573" s="2"/>
      <c r="M573" s="165"/>
      <c r="N573" s="2"/>
      <c r="O573" s="2"/>
      <c r="P573" s="165"/>
      <c r="Q573" s="2"/>
      <c r="R573" s="2"/>
      <c r="S573" s="165"/>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170"/>
      <c r="C574" s="2"/>
      <c r="D574" s="2"/>
      <c r="E574" s="2"/>
      <c r="F574" s="165"/>
      <c r="G574" s="2"/>
      <c r="H574" s="2"/>
      <c r="I574" s="165"/>
      <c r="J574" s="2"/>
      <c r="K574" s="165"/>
      <c r="L574" s="2"/>
      <c r="M574" s="165"/>
      <c r="N574" s="2"/>
      <c r="O574" s="2"/>
      <c r="P574" s="165"/>
      <c r="Q574" s="2"/>
      <c r="R574" s="2"/>
      <c r="S574" s="165"/>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170"/>
      <c r="C575" s="2"/>
      <c r="D575" s="2"/>
      <c r="E575" s="2"/>
      <c r="F575" s="165"/>
      <c r="G575" s="2"/>
      <c r="H575" s="2"/>
      <c r="I575" s="165"/>
      <c r="J575" s="2"/>
      <c r="K575" s="165"/>
      <c r="L575" s="2"/>
      <c r="M575" s="165"/>
      <c r="N575" s="2"/>
      <c r="O575" s="2"/>
      <c r="P575" s="165"/>
      <c r="Q575" s="2"/>
      <c r="R575" s="2"/>
      <c r="S575" s="165"/>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170"/>
      <c r="C576" s="2"/>
      <c r="D576" s="2"/>
      <c r="E576" s="2"/>
      <c r="F576" s="165"/>
      <c r="G576" s="2"/>
      <c r="H576" s="2"/>
      <c r="I576" s="165"/>
      <c r="J576" s="2"/>
      <c r="K576" s="165"/>
      <c r="L576" s="2"/>
      <c r="M576" s="165"/>
      <c r="N576" s="2"/>
      <c r="O576" s="2"/>
      <c r="P576" s="165"/>
      <c r="Q576" s="2"/>
      <c r="R576" s="2"/>
      <c r="S576" s="165"/>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170"/>
      <c r="C577" s="2"/>
      <c r="D577" s="2"/>
      <c r="E577" s="2"/>
      <c r="F577" s="165"/>
      <c r="G577" s="2"/>
      <c r="H577" s="2"/>
      <c r="I577" s="165"/>
      <c r="J577" s="2"/>
      <c r="K577" s="165"/>
      <c r="L577" s="2"/>
      <c r="M577" s="165"/>
      <c r="N577" s="2"/>
      <c r="O577" s="2"/>
      <c r="P577" s="165"/>
      <c r="Q577" s="2"/>
      <c r="R577" s="2"/>
      <c r="S577" s="165"/>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170"/>
      <c r="C578" s="2"/>
      <c r="D578" s="2"/>
      <c r="E578" s="2"/>
      <c r="F578" s="165"/>
      <c r="G578" s="2"/>
      <c r="H578" s="2"/>
      <c r="I578" s="165"/>
      <c r="J578" s="2"/>
      <c r="K578" s="165"/>
      <c r="L578" s="2"/>
      <c r="M578" s="165"/>
      <c r="N578" s="2"/>
      <c r="O578" s="2"/>
      <c r="P578" s="165"/>
      <c r="Q578" s="2"/>
      <c r="R578" s="2"/>
      <c r="S578" s="165"/>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170"/>
      <c r="C579" s="2"/>
      <c r="D579" s="2"/>
      <c r="E579" s="2"/>
      <c r="F579" s="165"/>
      <c r="G579" s="2"/>
      <c r="H579" s="2"/>
      <c r="I579" s="165"/>
      <c r="J579" s="2"/>
      <c r="K579" s="165"/>
      <c r="L579" s="2"/>
      <c r="M579" s="165"/>
      <c r="N579" s="2"/>
      <c r="O579" s="2"/>
      <c r="P579" s="165"/>
      <c r="Q579" s="2"/>
      <c r="R579" s="2"/>
      <c r="S579" s="165"/>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170"/>
      <c r="C580" s="2"/>
      <c r="D580" s="2"/>
      <c r="E580" s="2"/>
      <c r="F580" s="165"/>
      <c r="G580" s="2"/>
      <c r="H580" s="2"/>
      <c r="I580" s="165"/>
      <c r="J580" s="2"/>
      <c r="K580" s="165"/>
      <c r="L580" s="2"/>
      <c r="M580" s="165"/>
      <c r="N580" s="2"/>
      <c r="O580" s="2"/>
      <c r="P580" s="165"/>
      <c r="Q580" s="2"/>
      <c r="R580" s="2"/>
      <c r="S580" s="165"/>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170"/>
      <c r="C581" s="2"/>
      <c r="D581" s="2"/>
      <c r="E581" s="2"/>
      <c r="F581" s="165"/>
      <c r="G581" s="2"/>
      <c r="H581" s="2"/>
      <c r="I581" s="165"/>
      <c r="J581" s="2"/>
      <c r="K581" s="165"/>
      <c r="L581" s="2"/>
      <c r="M581" s="165"/>
      <c r="N581" s="2"/>
      <c r="O581" s="2"/>
      <c r="P581" s="165"/>
      <c r="Q581" s="2"/>
      <c r="R581" s="2"/>
      <c r="S581" s="165"/>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170"/>
      <c r="C582" s="2"/>
      <c r="D582" s="2"/>
      <c r="E582" s="2"/>
      <c r="F582" s="165"/>
      <c r="G582" s="2"/>
      <c r="H582" s="2"/>
      <c r="I582" s="165"/>
      <c r="J582" s="2"/>
      <c r="K582" s="165"/>
      <c r="L582" s="2"/>
      <c r="M582" s="165"/>
      <c r="N582" s="2"/>
      <c r="O582" s="2"/>
      <c r="P582" s="165"/>
      <c r="Q582" s="2"/>
      <c r="R582" s="2"/>
      <c r="S582" s="165"/>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170"/>
      <c r="C583" s="2"/>
      <c r="D583" s="2"/>
      <c r="E583" s="2"/>
      <c r="F583" s="165"/>
      <c r="G583" s="2"/>
      <c r="H583" s="2"/>
      <c r="I583" s="165"/>
      <c r="J583" s="2"/>
      <c r="K583" s="165"/>
      <c r="L583" s="2"/>
      <c r="M583" s="165"/>
      <c r="N583" s="2"/>
      <c r="O583" s="2"/>
      <c r="P583" s="165"/>
      <c r="Q583" s="2"/>
      <c r="R583" s="2"/>
      <c r="S583" s="165"/>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170"/>
      <c r="C584" s="2"/>
      <c r="D584" s="2"/>
      <c r="E584" s="2"/>
      <c r="F584" s="165"/>
      <c r="G584" s="2"/>
      <c r="H584" s="2"/>
      <c r="I584" s="165"/>
      <c r="J584" s="2"/>
      <c r="K584" s="165"/>
      <c r="L584" s="2"/>
      <c r="M584" s="165"/>
      <c r="N584" s="2"/>
      <c r="O584" s="2"/>
      <c r="P584" s="165"/>
      <c r="Q584" s="2"/>
      <c r="R584" s="2"/>
      <c r="S584" s="165"/>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170"/>
      <c r="C585" s="2"/>
      <c r="D585" s="2"/>
      <c r="E585" s="2"/>
      <c r="F585" s="165"/>
      <c r="G585" s="2"/>
      <c r="H585" s="2"/>
      <c r="I585" s="165"/>
      <c r="J585" s="2"/>
      <c r="K585" s="165"/>
      <c r="L585" s="2"/>
      <c r="M585" s="165"/>
      <c r="N585" s="2"/>
      <c r="O585" s="2"/>
      <c r="P585" s="165"/>
      <c r="Q585" s="2"/>
      <c r="R585" s="2"/>
      <c r="S585" s="165"/>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170"/>
      <c r="C586" s="2"/>
      <c r="D586" s="2"/>
      <c r="E586" s="2"/>
      <c r="F586" s="165"/>
      <c r="G586" s="2"/>
      <c r="H586" s="2"/>
      <c r="I586" s="165"/>
      <c r="J586" s="2"/>
      <c r="K586" s="165"/>
      <c r="L586" s="2"/>
      <c r="M586" s="165"/>
      <c r="N586" s="2"/>
      <c r="O586" s="2"/>
      <c r="P586" s="165"/>
      <c r="Q586" s="2"/>
      <c r="R586" s="2"/>
      <c r="S586" s="165"/>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170"/>
      <c r="C587" s="2"/>
      <c r="D587" s="2"/>
      <c r="E587" s="2"/>
      <c r="F587" s="165"/>
      <c r="G587" s="2"/>
      <c r="H587" s="2"/>
      <c r="I587" s="165"/>
      <c r="J587" s="2"/>
      <c r="K587" s="165"/>
      <c r="L587" s="2"/>
      <c r="M587" s="165"/>
      <c r="N587" s="2"/>
      <c r="O587" s="2"/>
      <c r="P587" s="165"/>
      <c r="Q587" s="2"/>
      <c r="R587" s="2"/>
      <c r="S587" s="165"/>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170"/>
      <c r="C588" s="2"/>
      <c r="D588" s="2"/>
      <c r="E588" s="2"/>
      <c r="F588" s="165"/>
      <c r="G588" s="2"/>
      <c r="H588" s="2"/>
      <c r="I588" s="165"/>
      <c r="J588" s="2"/>
      <c r="K588" s="165"/>
      <c r="L588" s="2"/>
      <c r="M588" s="165"/>
      <c r="N588" s="2"/>
      <c r="O588" s="2"/>
      <c r="P588" s="165"/>
      <c r="Q588" s="2"/>
      <c r="R588" s="2"/>
      <c r="S588" s="165"/>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170"/>
      <c r="C589" s="2"/>
      <c r="D589" s="2"/>
      <c r="E589" s="2"/>
      <c r="F589" s="165"/>
      <c r="G589" s="2"/>
      <c r="H589" s="2"/>
      <c r="I589" s="165"/>
      <c r="J589" s="2"/>
      <c r="K589" s="165"/>
      <c r="L589" s="2"/>
      <c r="M589" s="165"/>
      <c r="N589" s="2"/>
      <c r="O589" s="2"/>
      <c r="P589" s="165"/>
      <c r="Q589" s="2"/>
      <c r="R589" s="2"/>
      <c r="S589" s="165"/>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170"/>
      <c r="C590" s="2"/>
      <c r="D590" s="2"/>
      <c r="E590" s="2"/>
      <c r="F590" s="165"/>
      <c r="G590" s="2"/>
      <c r="H590" s="2"/>
      <c r="I590" s="165"/>
      <c r="J590" s="2"/>
      <c r="K590" s="165"/>
      <c r="L590" s="2"/>
      <c r="M590" s="165"/>
      <c r="N590" s="2"/>
      <c r="O590" s="2"/>
      <c r="P590" s="165"/>
      <c r="Q590" s="2"/>
      <c r="R590" s="2"/>
      <c r="S590" s="165"/>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170"/>
      <c r="C591" s="2"/>
      <c r="D591" s="2"/>
      <c r="E591" s="2"/>
      <c r="F591" s="165"/>
      <c r="G591" s="2"/>
      <c r="H591" s="2"/>
      <c r="I591" s="165"/>
      <c r="J591" s="2"/>
      <c r="K591" s="165"/>
      <c r="L591" s="2"/>
      <c r="M591" s="165"/>
      <c r="N591" s="2"/>
      <c r="O591" s="2"/>
      <c r="P591" s="165"/>
      <c r="Q591" s="2"/>
      <c r="R591" s="2"/>
      <c r="S591" s="165"/>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170"/>
      <c r="C592" s="2"/>
      <c r="D592" s="2"/>
      <c r="E592" s="2"/>
      <c r="F592" s="165"/>
      <c r="G592" s="2"/>
      <c r="H592" s="2"/>
      <c r="I592" s="165"/>
      <c r="J592" s="2"/>
      <c r="K592" s="165"/>
      <c r="L592" s="2"/>
      <c r="M592" s="165"/>
      <c r="N592" s="2"/>
      <c r="O592" s="2"/>
      <c r="P592" s="165"/>
      <c r="Q592" s="2"/>
      <c r="R592" s="2"/>
      <c r="S592" s="165"/>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170"/>
      <c r="C593" s="2"/>
      <c r="D593" s="2"/>
      <c r="E593" s="2"/>
      <c r="F593" s="165"/>
      <c r="G593" s="2"/>
      <c r="H593" s="2"/>
      <c r="I593" s="165"/>
      <c r="J593" s="2"/>
      <c r="K593" s="165"/>
      <c r="L593" s="2"/>
      <c r="M593" s="165"/>
      <c r="N593" s="2"/>
      <c r="O593" s="2"/>
      <c r="P593" s="165"/>
      <c r="Q593" s="2"/>
      <c r="R593" s="2"/>
      <c r="S593" s="165"/>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170"/>
      <c r="C594" s="2"/>
      <c r="D594" s="2"/>
      <c r="E594" s="2"/>
      <c r="F594" s="165"/>
      <c r="G594" s="2"/>
      <c r="H594" s="2"/>
      <c r="I594" s="165"/>
      <c r="J594" s="2"/>
      <c r="K594" s="165"/>
      <c r="L594" s="2"/>
      <c r="M594" s="165"/>
      <c r="N594" s="2"/>
      <c r="O594" s="2"/>
      <c r="P594" s="165"/>
      <c r="Q594" s="2"/>
      <c r="R594" s="2"/>
      <c r="S594" s="165"/>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170"/>
      <c r="C595" s="2"/>
      <c r="D595" s="2"/>
      <c r="E595" s="2"/>
      <c r="F595" s="165"/>
      <c r="G595" s="2"/>
      <c r="H595" s="2"/>
      <c r="I595" s="165"/>
      <c r="J595" s="2"/>
      <c r="K595" s="165"/>
      <c r="L595" s="2"/>
      <c r="M595" s="165"/>
      <c r="N595" s="2"/>
      <c r="O595" s="2"/>
      <c r="P595" s="165"/>
      <c r="Q595" s="2"/>
      <c r="R595" s="2"/>
      <c r="S595" s="165"/>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170"/>
      <c r="C596" s="2"/>
      <c r="D596" s="2"/>
      <c r="E596" s="2"/>
      <c r="F596" s="165"/>
      <c r="G596" s="2"/>
      <c r="H596" s="2"/>
      <c r="I596" s="165"/>
      <c r="J596" s="2"/>
      <c r="K596" s="165"/>
      <c r="L596" s="2"/>
      <c r="M596" s="165"/>
      <c r="N596" s="2"/>
      <c r="O596" s="2"/>
      <c r="P596" s="165"/>
      <c r="Q596" s="2"/>
      <c r="R596" s="2"/>
      <c r="S596" s="165"/>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170"/>
      <c r="C597" s="2"/>
      <c r="D597" s="2"/>
      <c r="E597" s="2"/>
      <c r="F597" s="165"/>
      <c r="G597" s="2"/>
      <c r="H597" s="2"/>
      <c r="I597" s="165"/>
      <c r="J597" s="2"/>
      <c r="K597" s="165"/>
      <c r="L597" s="2"/>
      <c r="M597" s="165"/>
      <c r="N597" s="2"/>
      <c r="O597" s="2"/>
      <c r="P597" s="165"/>
      <c r="Q597" s="2"/>
      <c r="R597" s="2"/>
      <c r="S597" s="165"/>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170"/>
      <c r="C598" s="2"/>
      <c r="D598" s="2"/>
      <c r="E598" s="2"/>
      <c r="F598" s="165"/>
      <c r="G598" s="2"/>
      <c r="H598" s="2"/>
      <c r="I598" s="165"/>
      <c r="J598" s="2"/>
      <c r="K598" s="165"/>
      <c r="L598" s="2"/>
      <c r="M598" s="165"/>
      <c r="N598" s="2"/>
      <c r="O598" s="2"/>
      <c r="P598" s="165"/>
      <c r="Q598" s="2"/>
      <c r="R598" s="2"/>
      <c r="S598" s="165"/>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170"/>
      <c r="C599" s="2"/>
      <c r="D599" s="2"/>
      <c r="E599" s="2"/>
      <c r="F599" s="165"/>
      <c r="G599" s="2"/>
      <c r="H599" s="2"/>
      <c r="I599" s="165"/>
      <c r="J599" s="2"/>
      <c r="K599" s="165"/>
      <c r="L599" s="2"/>
      <c r="M599" s="165"/>
      <c r="N599" s="2"/>
      <c r="O599" s="2"/>
      <c r="P599" s="165"/>
      <c r="Q599" s="2"/>
      <c r="R599" s="2"/>
      <c r="S599" s="165"/>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170"/>
      <c r="C600" s="2"/>
      <c r="D600" s="2"/>
      <c r="E600" s="2"/>
      <c r="F600" s="165"/>
      <c r="G600" s="2"/>
      <c r="H600" s="2"/>
      <c r="I600" s="165"/>
      <c r="J600" s="2"/>
      <c r="K600" s="165"/>
      <c r="L600" s="2"/>
      <c r="M600" s="165"/>
      <c r="N600" s="2"/>
      <c r="O600" s="2"/>
      <c r="P600" s="165"/>
      <c r="Q600" s="2"/>
      <c r="R600" s="2"/>
      <c r="S600" s="165"/>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170"/>
      <c r="C601" s="2"/>
      <c r="D601" s="2"/>
      <c r="E601" s="2"/>
      <c r="F601" s="165"/>
      <c r="G601" s="2"/>
      <c r="H601" s="2"/>
      <c r="I601" s="165"/>
      <c r="J601" s="2"/>
      <c r="K601" s="165"/>
      <c r="L601" s="2"/>
      <c r="M601" s="165"/>
      <c r="N601" s="2"/>
      <c r="O601" s="2"/>
      <c r="P601" s="165"/>
      <c r="Q601" s="2"/>
      <c r="R601" s="2"/>
      <c r="S601" s="165"/>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170"/>
      <c r="C602" s="2"/>
      <c r="D602" s="2"/>
      <c r="E602" s="2"/>
      <c r="F602" s="165"/>
      <c r="G602" s="2"/>
      <c r="H602" s="2"/>
      <c r="I602" s="165"/>
      <c r="J602" s="2"/>
      <c r="K602" s="165"/>
      <c r="L602" s="2"/>
      <c r="M602" s="165"/>
      <c r="N602" s="2"/>
      <c r="O602" s="2"/>
      <c r="P602" s="165"/>
      <c r="Q602" s="2"/>
      <c r="R602" s="2"/>
      <c r="S602" s="165"/>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170"/>
      <c r="C603" s="2"/>
      <c r="D603" s="2"/>
      <c r="E603" s="2"/>
      <c r="F603" s="165"/>
      <c r="G603" s="2"/>
      <c r="H603" s="2"/>
      <c r="I603" s="165"/>
      <c r="J603" s="2"/>
      <c r="K603" s="165"/>
      <c r="L603" s="2"/>
      <c r="M603" s="165"/>
      <c r="N603" s="2"/>
      <c r="O603" s="2"/>
      <c r="P603" s="165"/>
      <c r="Q603" s="2"/>
      <c r="R603" s="2"/>
      <c r="S603" s="165"/>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170"/>
      <c r="C604" s="2"/>
      <c r="D604" s="2"/>
      <c r="E604" s="2"/>
      <c r="F604" s="165"/>
      <c r="G604" s="2"/>
      <c r="H604" s="2"/>
      <c r="I604" s="165"/>
      <c r="J604" s="2"/>
      <c r="K604" s="165"/>
      <c r="L604" s="2"/>
      <c r="M604" s="165"/>
      <c r="N604" s="2"/>
      <c r="O604" s="2"/>
      <c r="P604" s="165"/>
      <c r="Q604" s="2"/>
      <c r="R604" s="2"/>
      <c r="S604" s="165"/>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170"/>
      <c r="C605" s="2"/>
      <c r="D605" s="2"/>
      <c r="E605" s="2"/>
      <c r="F605" s="165"/>
      <c r="G605" s="2"/>
      <c r="H605" s="2"/>
      <c r="I605" s="165"/>
      <c r="J605" s="2"/>
      <c r="K605" s="165"/>
      <c r="L605" s="2"/>
      <c r="M605" s="165"/>
      <c r="N605" s="2"/>
      <c r="O605" s="2"/>
      <c r="P605" s="165"/>
      <c r="Q605" s="2"/>
      <c r="R605" s="2"/>
      <c r="S605" s="165"/>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170"/>
      <c r="C606" s="2"/>
      <c r="D606" s="2"/>
      <c r="E606" s="2"/>
      <c r="F606" s="165"/>
      <c r="G606" s="2"/>
      <c r="H606" s="2"/>
      <c r="I606" s="165"/>
      <c r="J606" s="2"/>
      <c r="K606" s="165"/>
      <c r="L606" s="2"/>
      <c r="M606" s="165"/>
      <c r="N606" s="2"/>
      <c r="O606" s="2"/>
      <c r="P606" s="165"/>
      <c r="Q606" s="2"/>
      <c r="R606" s="2"/>
      <c r="S606" s="165"/>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170"/>
      <c r="C607" s="2"/>
      <c r="D607" s="2"/>
      <c r="E607" s="2"/>
      <c r="F607" s="165"/>
      <c r="G607" s="2"/>
      <c r="H607" s="2"/>
      <c r="I607" s="165"/>
      <c r="J607" s="2"/>
      <c r="K607" s="165"/>
      <c r="L607" s="2"/>
      <c r="M607" s="165"/>
      <c r="N607" s="2"/>
      <c r="O607" s="2"/>
      <c r="P607" s="165"/>
      <c r="Q607" s="2"/>
      <c r="R607" s="2"/>
      <c r="S607" s="165"/>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170"/>
      <c r="C608" s="2"/>
      <c r="D608" s="2"/>
      <c r="E608" s="2"/>
      <c r="F608" s="165"/>
      <c r="G608" s="2"/>
      <c r="H608" s="2"/>
      <c r="I608" s="165"/>
      <c r="J608" s="2"/>
      <c r="K608" s="165"/>
      <c r="L608" s="2"/>
      <c r="M608" s="165"/>
      <c r="N608" s="2"/>
      <c r="O608" s="2"/>
      <c r="P608" s="165"/>
      <c r="Q608" s="2"/>
      <c r="R608" s="2"/>
      <c r="S608" s="165"/>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170"/>
      <c r="C609" s="2"/>
      <c r="D609" s="2"/>
      <c r="E609" s="2"/>
      <c r="F609" s="165"/>
      <c r="G609" s="2"/>
      <c r="H609" s="2"/>
      <c r="I609" s="165"/>
      <c r="J609" s="2"/>
      <c r="K609" s="165"/>
      <c r="L609" s="2"/>
      <c r="M609" s="165"/>
      <c r="N609" s="2"/>
      <c r="O609" s="2"/>
      <c r="P609" s="165"/>
      <c r="Q609" s="2"/>
      <c r="R609" s="2"/>
      <c r="S609" s="165"/>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170"/>
      <c r="C610" s="2"/>
      <c r="D610" s="2"/>
      <c r="E610" s="2"/>
      <c r="F610" s="165"/>
      <c r="G610" s="2"/>
      <c r="H610" s="2"/>
      <c r="I610" s="165"/>
      <c r="J610" s="2"/>
      <c r="K610" s="165"/>
      <c r="L610" s="2"/>
      <c r="M610" s="165"/>
      <c r="N610" s="2"/>
      <c r="O610" s="2"/>
      <c r="P610" s="165"/>
      <c r="Q610" s="2"/>
      <c r="R610" s="2"/>
      <c r="S610" s="165"/>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170"/>
      <c r="C611" s="2"/>
      <c r="D611" s="2"/>
      <c r="E611" s="2"/>
      <c r="F611" s="165"/>
      <c r="G611" s="2"/>
      <c r="H611" s="2"/>
      <c r="I611" s="165"/>
      <c r="J611" s="2"/>
      <c r="K611" s="165"/>
      <c r="L611" s="2"/>
      <c r="M611" s="165"/>
      <c r="N611" s="2"/>
      <c r="O611" s="2"/>
      <c r="P611" s="165"/>
      <c r="Q611" s="2"/>
      <c r="R611" s="2"/>
      <c r="S611" s="165"/>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170"/>
      <c r="C612" s="2"/>
      <c r="D612" s="2"/>
      <c r="E612" s="2"/>
      <c r="F612" s="165"/>
      <c r="G612" s="2"/>
      <c r="H612" s="2"/>
      <c r="I612" s="165"/>
      <c r="J612" s="2"/>
      <c r="K612" s="165"/>
      <c r="L612" s="2"/>
      <c r="M612" s="165"/>
      <c r="N612" s="2"/>
      <c r="O612" s="2"/>
      <c r="P612" s="165"/>
      <c r="Q612" s="2"/>
      <c r="R612" s="2"/>
      <c r="S612" s="165"/>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170"/>
      <c r="C613" s="2"/>
      <c r="D613" s="2"/>
      <c r="E613" s="2"/>
      <c r="F613" s="165"/>
      <c r="G613" s="2"/>
      <c r="H613" s="2"/>
      <c r="I613" s="165"/>
      <c r="J613" s="2"/>
      <c r="K613" s="165"/>
      <c r="L613" s="2"/>
      <c r="M613" s="165"/>
      <c r="N613" s="2"/>
      <c r="O613" s="2"/>
      <c r="P613" s="165"/>
      <c r="Q613" s="2"/>
      <c r="R613" s="2"/>
      <c r="S613" s="165"/>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170"/>
      <c r="C614" s="2"/>
      <c r="D614" s="2"/>
      <c r="E614" s="2"/>
      <c r="F614" s="165"/>
      <c r="G614" s="2"/>
      <c r="H614" s="2"/>
      <c r="I614" s="165"/>
      <c r="J614" s="2"/>
      <c r="K614" s="165"/>
      <c r="L614" s="2"/>
      <c r="M614" s="165"/>
      <c r="N614" s="2"/>
      <c r="O614" s="2"/>
      <c r="P614" s="165"/>
      <c r="Q614" s="2"/>
      <c r="R614" s="2"/>
      <c r="S614" s="165"/>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170"/>
      <c r="C615" s="2"/>
      <c r="D615" s="2"/>
      <c r="E615" s="2"/>
      <c r="F615" s="165"/>
      <c r="G615" s="2"/>
      <c r="H615" s="2"/>
      <c r="I615" s="165"/>
      <c r="J615" s="2"/>
      <c r="K615" s="165"/>
      <c r="L615" s="2"/>
      <c r="M615" s="165"/>
      <c r="N615" s="2"/>
      <c r="O615" s="2"/>
      <c r="P615" s="165"/>
      <c r="Q615" s="2"/>
      <c r="R615" s="2"/>
      <c r="S615" s="165"/>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170"/>
      <c r="C616" s="2"/>
      <c r="D616" s="2"/>
      <c r="E616" s="2"/>
      <c r="F616" s="165"/>
      <c r="G616" s="2"/>
      <c r="H616" s="2"/>
      <c r="I616" s="165"/>
      <c r="J616" s="2"/>
      <c r="K616" s="165"/>
      <c r="L616" s="2"/>
      <c r="M616" s="165"/>
      <c r="N616" s="2"/>
      <c r="O616" s="2"/>
      <c r="P616" s="165"/>
      <c r="Q616" s="2"/>
      <c r="R616" s="2"/>
      <c r="S616" s="165"/>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170"/>
      <c r="C617" s="2"/>
      <c r="D617" s="2"/>
      <c r="E617" s="2"/>
      <c r="F617" s="165"/>
      <c r="G617" s="2"/>
      <c r="H617" s="2"/>
      <c r="I617" s="165"/>
      <c r="J617" s="2"/>
      <c r="K617" s="165"/>
      <c r="L617" s="2"/>
      <c r="M617" s="165"/>
      <c r="N617" s="2"/>
      <c r="O617" s="2"/>
      <c r="P617" s="165"/>
      <c r="Q617" s="2"/>
      <c r="R617" s="2"/>
      <c r="S617" s="165"/>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170"/>
      <c r="C618" s="2"/>
      <c r="D618" s="2"/>
      <c r="E618" s="2"/>
      <c r="F618" s="165"/>
      <c r="G618" s="2"/>
      <c r="H618" s="2"/>
      <c r="I618" s="165"/>
      <c r="J618" s="2"/>
      <c r="K618" s="165"/>
      <c r="L618" s="2"/>
      <c r="M618" s="165"/>
      <c r="N618" s="2"/>
      <c r="O618" s="2"/>
      <c r="P618" s="165"/>
      <c r="Q618" s="2"/>
      <c r="R618" s="2"/>
      <c r="S618" s="165"/>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170"/>
      <c r="C619" s="2"/>
      <c r="D619" s="2"/>
      <c r="E619" s="2"/>
      <c r="F619" s="165"/>
      <c r="G619" s="2"/>
      <c r="H619" s="2"/>
      <c r="I619" s="165"/>
      <c r="J619" s="2"/>
      <c r="K619" s="165"/>
      <c r="L619" s="2"/>
      <c r="M619" s="165"/>
      <c r="N619" s="2"/>
      <c r="O619" s="2"/>
      <c r="P619" s="165"/>
      <c r="Q619" s="2"/>
      <c r="R619" s="2"/>
      <c r="S619" s="165"/>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170"/>
      <c r="C620" s="2"/>
      <c r="D620" s="2"/>
      <c r="E620" s="2"/>
      <c r="F620" s="165"/>
      <c r="G620" s="2"/>
      <c r="H620" s="2"/>
      <c r="I620" s="165"/>
      <c r="J620" s="2"/>
      <c r="K620" s="165"/>
      <c r="L620" s="2"/>
      <c r="M620" s="165"/>
      <c r="N620" s="2"/>
      <c r="O620" s="2"/>
      <c r="P620" s="165"/>
      <c r="Q620" s="2"/>
      <c r="R620" s="2"/>
      <c r="S620" s="165"/>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170"/>
      <c r="C621" s="2"/>
      <c r="D621" s="2"/>
      <c r="E621" s="2"/>
      <c r="F621" s="165"/>
      <c r="G621" s="2"/>
      <c r="H621" s="2"/>
      <c r="I621" s="165"/>
      <c r="J621" s="2"/>
      <c r="K621" s="165"/>
      <c r="L621" s="2"/>
      <c r="M621" s="165"/>
      <c r="N621" s="2"/>
      <c r="O621" s="2"/>
      <c r="P621" s="165"/>
      <c r="Q621" s="2"/>
      <c r="R621" s="2"/>
      <c r="S621" s="165"/>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170"/>
      <c r="C622" s="2"/>
      <c r="D622" s="2"/>
      <c r="E622" s="2"/>
      <c r="F622" s="165"/>
      <c r="G622" s="2"/>
      <c r="H622" s="2"/>
      <c r="I622" s="165"/>
      <c r="J622" s="2"/>
      <c r="K622" s="165"/>
      <c r="L622" s="2"/>
      <c r="M622" s="165"/>
      <c r="N622" s="2"/>
      <c r="O622" s="2"/>
      <c r="P622" s="165"/>
      <c r="Q622" s="2"/>
      <c r="R622" s="2"/>
      <c r="S622" s="165"/>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170"/>
      <c r="C623" s="2"/>
      <c r="D623" s="2"/>
      <c r="E623" s="2"/>
      <c r="F623" s="165"/>
      <c r="G623" s="2"/>
      <c r="H623" s="2"/>
      <c r="I623" s="165"/>
      <c r="J623" s="2"/>
      <c r="K623" s="165"/>
      <c r="L623" s="2"/>
      <c r="M623" s="165"/>
      <c r="N623" s="2"/>
      <c r="O623" s="2"/>
      <c r="P623" s="165"/>
      <c r="Q623" s="2"/>
      <c r="R623" s="2"/>
      <c r="S623" s="165"/>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170"/>
      <c r="C624" s="2"/>
      <c r="D624" s="2"/>
      <c r="E624" s="2"/>
      <c r="F624" s="165"/>
      <c r="G624" s="2"/>
      <c r="H624" s="2"/>
      <c r="I624" s="165"/>
      <c r="J624" s="2"/>
      <c r="K624" s="165"/>
      <c r="L624" s="2"/>
      <c r="M624" s="165"/>
      <c r="N624" s="2"/>
      <c r="O624" s="2"/>
      <c r="P624" s="165"/>
      <c r="Q624" s="2"/>
      <c r="R624" s="2"/>
      <c r="S624" s="165"/>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170"/>
      <c r="C625" s="2"/>
      <c r="D625" s="2"/>
      <c r="E625" s="2"/>
      <c r="F625" s="165"/>
      <c r="G625" s="2"/>
      <c r="H625" s="2"/>
      <c r="I625" s="165"/>
      <c r="J625" s="2"/>
      <c r="K625" s="165"/>
      <c r="L625" s="2"/>
      <c r="M625" s="165"/>
      <c r="N625" s="2"/>
      <c r="O625" s="2"/>
      <c r="P625" s="165"/>
      <c r="Q625" s="2"/>
      <c r="R625" s="2"/>
      <c r="S625" s="165"/>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170"/>
      <c r="C626" s="2"/>
      <c r="D626" s="2"/>
      <c r="E626" s="2"/>
      <c r="F626" s="165"/>
      <c r="G626" s="2"/>
      <c r="H626" s="2"/>
      <c r="I626" s="165"/>
      <c r="J626" s="2"/>
      <c r="K626" s="165"/>
      <c r="L626" s="2"/>
      <c r="M626" s="165"/>
      <c r="N626" s="2"/>
      <c r="O626" s="2"/>
      <c r="P626" s="165"/>
      <c r="Q626" s="2"/>
      <c r="R626" s="2"/>
      <c r="S626" s="165"/>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170"/>
      <c r="C627" s="2"/>
      <c r="D627" s="2"/>
      <c r="E627" s="2"/>
      <c r="F627" s="165"/>
      <c r="G627" s="2"/>
      <c r="H627" s="2"/>
      <c r="I627" s="165"/>
      <c r="J627" s="2"/>
      <c r="K627" s="165"/>
      <c r="L627" s="2"/>
      <c r="M627" s="165"/>
      <c r="N627" s="2"/>
      <c r="O627" s="2"/>
      <c r="P627" s="165"/>
      <c r="Q627" s="2"/>
      <c r="R627" s="2"/>
      <c r="S627" s="165"/>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170"/>
      <c r="C628" s="2"/>
      <c r="D628" s="2"/>
      <c r="E628" s="2"/>
      <c r="F628" s="165"/>
      <c r="G628" s="2"/>
      <c r="H628" s="2"/>
      <c r="I628" s="165"/>
      <c r="J628" s="2"/>
      <c r="K628" s="165"/>
      <c r="L628" s="2"/>
      <c r="M628" s="165"/>
      <c r="N628" s="2"/>
      <c r="O628" s="2"/>
      <c r="P628" s="165"/>
      <c r="Q628" s="2"/>
      <c r="R628" s="2"/>
      <c r="S628" s="165"/>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170"/>
      <c r="C629" s="2"/>
      <c r="D629" s="2"/>
      <c r="E629" s="2"/>
      <c r="F629" s="165"/>
      <c r="G629" s="2"/>
      <c r="H629" s="2"/>
      <c r="I629" s="165"/>
      <c r="J629" s="2"/>
      <c r="K629" s="165"/>
      <c r="L629" s="2"/>
      <c r="M629" s="165"/>
      <c r="N629" s="2"/>
      <c r="O629" s="2"/>
      <c r="P629" s="165"/>
      <c r="Q629" s="2"/>
      <c r="R629" s="2"/>
      <c r="S629" s="165"/>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170"/>
      <c r="C630" s="2"/>
      <c r="D630" s="2"/>
      <c r="E630" s="2"/>
      <c r="F630" s="165"/>
      <c r="G630" s="2"/>
      <c r="H630" s="2"/>
      <c r="I630" s="165"/>
      <c r="J630" s="2"/>
      <c r="K630" s="165"/>
      <c r="L630" s="2"/>
      <c r="M630" s="165"/>
      <c r="N630" s="2"/>
      <c r="O630" s="2"/>
      <c r="P630" s="165"/>
      <c r="Q630" s="2"/>
      <c r="R630" s="2"/>
      <c r="S630" s="165"/>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170"/>
      <c r="C631" s="2"/>
      <c r="D631" s="2"/>
      <c r="E631" s="2"/>
      <c r="F631" s="165"/>
      <c r="G631" s="2"/>
      <c r="H631" s="2"/>
      <c r="I631" s="165"/>
      <c r="J631" s="2"/>
      <c r="K631" s="165"/>
      <c r="L631" s="2"/>
      <c r="M631" s="165"/>
      <c r="N631" s="2"/>
      <c r="O631" s="2"/>
      <c r="P631" s="165"/>
      <c r="Q631" s="2"/>
      <c r="R631" s="2"/>
      <c r="S631" s="165"/>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170"/>
      <c r="C632" s="2"/>
      <c r="D632" s="2"/>
      <c r="E632" s="2"/>
      <c r="F632" s="165"/>
      <c r="G632" s="2"/>
      <c r="H632" s="2"/>
      <c r="I632" s="165"/>
      <c r="J632" s="2"/>
      <c r="K632" s="165"/>
      <c r="L632" s="2"/>
      <c r="M632" s="165"/>
      <c r="N632" s="2"/>
      <c r="O632" s="2"/>
      <c r="P632" s="165"/>
      <c r="Q632" s="2"/>
      <c r="R632" s="2"/>
      <c r="S632" s="165"/>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170"/>
      <c r="C633" s="2"/>
      <c r="D633" s="2"/>
      <c r="E633" s="2"/>
      <c r="F633" s="165"/>
      <c r="G633" s="2"/>
      <c r="H633" s="2"/>
      <c r="I633" s="165"/>
      <c r="J633" s="2"/>
      <c r="K633" s="165"/>
      <c r="L633" s="2"/>
      <c r="M633" s="165"/>
      <c r="N633" s="2"/>
      <c r="O633" s="2"/>
      <c r="P633" s="165"/>
      <c r="Q633" s="2"/>
      <c r="R633" s="2"/>
      <c r="S633" s="165"/>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170"/>
      <c r="C634" s="2"/>
      <c r="D634" s="2"/>
      <c r="E634" s="2"/>
      <c r="F634" s="165"/>
      <c r="G634" s="2"/>
      <c r="H634" s="2"/>
      <c r="I634" s="165"/>
      <c r="J634" s="2"/>
      <c r="K634" s="165"/>
      <c r="L634" s="2"/>
      <c r="M634" s="165"/>
      <c r="N634" s="2"/>
      <c r="O634" s="2"/>
      <c r="P634" s="165"/>
      <c r="Q634" s="2"/>
      <c r="R634" s="2"/>
      <c r="S634" s="165"/>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170"/>
      <c r="C635" s="2"/>
      <c r="D635" s="2"/>
      <c r="E635" s="2"/>
      <c r="F635" s="165"/>
      <c r="G635" s="2"/>
      <c r="H635" s="2"/>
      <c r="I635" s="165"/>
      <c r="J635" s="2"/>
      <c r="K635" s="165"/>
      <c r="L635" s="2"/>
      <c r="M635" s="165"/>
      <c r="N635" s="2"/>
      <c r="O635" s="2"/>
      <c r="P635" s="165"/>
      <c r="Q635" s="2"/>
      <c r="R635" s="2"/>
      <c r="S635" s="165"/>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170"/>
      <c r="C636" s="2"/>
      <c r="D636" s="2"/>
      <c r="E636" s="2"/>
      <c r="F636" s="165"/>
      <c r="G636" s="2"/>
      <c r="H636" s="2"/>
      <c r="I636" s="165"/>
      <c r="J636" s="2"/>
      <c r="K636" s="165"/>
      <c r="L636" s="2"/>
      <c r="M636" s="165"/>
      <c r="N636" s="2"/>
      <c r="O636" s="2"/>
      <c r="P636" s="165"/>
      <c r="Q636" s="2"/>
      <c r="R636" s="2"/>
      <c r="S636" s="165"/>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170"/>
      <c r="C637" s="2"/>
      <c r="D637" s="2"/>
      <c r="E637" s="2"/>
      <c r="F637" s="165"/>
      <c r="G637" s="2"/>
      <c r="H637" s="2"/>
      <c r="I637" s="165"/>
      <c r="J637" s="2"/>
      <c r="K637" s="165"/>
      <c r="L637" s="2"/>
      <c r="M637" s="165"/>
      <c r="N637" s="2"/>
      <c r="O637" s="2"/>
      <c r="P637" s="165"/>
      <c r="Q637" s="2"/>
      <c r="R637" s="2"/>
      <c r="S637" s="165"/>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170"/>
      <c r="C638" s="2"/>
      <c r="D638" s="2"/>
      <c r="E638" s="2"/>
      <c r="F638" s="165"/>
      <c r="G638" s="2"/>
      <c r="H638" s="2"/>
      <c r="I638" s="165"/>
      <c r="J638" s="2"/>
      <c r="K638" s="165"/>
      <c r="L638" s="2"/>
      <c r="M638" s="165"/>
      <c r="N638" s="2"/>
      <c r="O638" s="2"/>
      <c r="P638" s="165"/>
      <c r="Q638" s="2"/>
      <c r="R638" s="2"/>
      <c r="S638" s="165"/>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170"/>
      <c r="C639" s="2"/>
      <c r="D639" s="2"/>
      <c r="E639" s="2"/>
      <c r="F639" s="165"/>
      <c r="G639" s="2"/>
      <c r="H639" s="2"/>
      <c r="I639" s="165"/>
      <c r="J639" s="2"/>
      <c r="K639" s="165"/>
      <c r="L639" s="2"/>
      <c r="M639" s="165"/>
      <c r="N639" s="2"/>
      <c r="O639" s="2"/>
      <c r="P639" s="165"/>
      <c r="Q639" s="2"/>
      <c r="R639" s="2"/>
      <c r="S639" s="165"/>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170"/>
      <c r="C640" s="2"/>
      <c r="D640" s="2"/>
      <c r="E640" s="2"/>
      <c r="F640" s="165"/>
      <c r="G640" s="2"/>
      <c r="H640" s="2"/>
      <c r="I640" s="165"/>
      <c r="J640" s="2"/>
      <c r="K640" s="165"/>
      <c r="L640" s="2"/>
      <c r="M640" s="165"/>
      <c r="N640" s="2"/>
      <c r="O640" s="2"/>
      <c r="P640" s="165"/>
      <c r="Q640" s="2"/>
      <c r="R640" s="2"/>
      <c r="S640" s="165"/>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170"/>
      <c r="C641" s="2"/>
      <c r="D641" s="2"/>
      <c r="E641" s="2"/>
      <c r="F641" s="165"/>
      <c r="G641" s="2"/>
      <c r="H641" s="2"/>
      <c r="I641" s="165"/>
      <c r="J641" s="2"/>
      <c r="K641" s="165"/>
      <c r="L641" s="2"/>
      <c r="M641" s="165"/>
      <c r="N641" s="2"/>
      <c r="O641" s="2"/>
      <c r="P641" s="165"/>
      <c r="Q641" s="2"/>
      <c r="R641" s="2"/>
      <c r="S641" s="165"/>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170"/>
      <c r="C642" s="2"/>
      <c r="D642" s="2"/>
      <c r="E642" s="2"/>
      <c r="F642" s="165"/>
      <c r="G642" s="2"/>
      <c r="H642" s="2"/>
      <c r="I642" s="165"/>
      <c r="J642" s="2"/>
      <c r="K642" s="165"/>
      <c r="L642" s="2"/>
      <c r="M642" s="165"/>
      <c r="N642" s="2"/>
      <c r="O642" s="2"/>
      <c r="P642" s="165"/>
      <c r="Q642" s="2"/>
      <c r="R642" s="2"/>
      <c r="S642" s="165"/>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170"/>
      <c r="C643" s="2"/>
      <c r="D643" s="2"/>
      <c r="E643" s="2"/>
      <c r="F643" s="165"/>
      <c r="G643" s="2"/>
      <c r="H643" s="2"/>
      <c r="I643" s="165"/>
      <c r="J643" s="2"/>
      <c r="K643" s="165"/>
      <c r="L643" s="2"/>
      <c r="M643" s="165"/>
      <c r="N643" s="2"/>
      <c r="O643" s="2"/>
      <c r="P643" s="165"/>
      <c r="Q643" s="2"/>
      <c r="R643" s="2"/>
      <c r="S643" s="165"/>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170"/>
      <c r="C644" s="2"/>
      <c r="D644" s="2"/>
      <c r="E644" s="2"/>
      <c r="F644" s="165"/>
      <c r="G644" s="2"/>
      <c r="H644" s="2"/>
      <c r="I644" s="165"/>
      <c r="J644" s="2"/>
      <c r="K644" s="165"/>
      <c r="L644" s="2"/>
      <c r="M644" s="165"/>
      <c r="N644" s="2"/>
      <c r="O644" s="2"/>
      <c r="P644" s="165"/>
      <c r="Q644" s="2"/>
      <c r="R644" s="2"/>
      <c r="S644" s="165"/>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170"/>
      <c r="C645" s="2"/>
      <c r="D645" s="2"/>
      <c r="E645" s="2"/>
      <c r="F645" s="165"/>
      <c r="G645" s="2"/>
      <c r="H645" s="2"/>
      <c r="I645" s="165"/>
      <c r="J645" s="2"/>
      <c r="K645" s="165"/>
      <c r="L645" s="2"/>
      <c r="M645" s="165"/>
      <c r="N645" s="2"/>
      <c r="O645" s="2"/>
      <c r="P645" s="165"/>
      <c r="Q645" s="2"/>
      <c r="R645" s="2"/>
      <c r="S645" s="165"/>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170"/>
      <c r="C646" s="2"/>
      <c r="D646" s="2"/>
      <c r="E646" s="2"/>
      <c r="F646" s="165"/>
      <c r="G646" s="2"/>
      <c r="H646" s="2"/>
      <c r="I646" s="165"/>
      <c r="J646" s="2"/>
      <c r="K646" s="165"/>
      <c r="L646" s="2"/>
      <c r="M646" s="165"/>
      <c r="N646" s="2"/>
      <c r="O646" s="2"/>
      <c r="P646" s="165"/>
      <c r="Q646" s="2"/>
      <c r="R646" s="2"/>
      <c r="S646" s="165"/>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170"/>
      <c r="C647" s="2"/>
      <c r="D647" s="2"/>
      <c r="E647" s="2"/>
      <c r="F647" s="165"/>
      <c r="G647" s="2"/>
      <c r="H647" s="2"/>
      <c r="I647" s="165"/>
      <c r="J647" s="2"/>
      <c r="K647" s="165"/>
      <c r="L647" s="2"/>
      <c r="M647" s="165"/>
      <c r="N647" s="2"/>
      <c r="O647" s="2"/>
      <c r="P647" s="165"/>
      <c r="Q647" s="2"/>
      <c r="R647" s="2"/>
      <c r="S647" s="165"/>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170"/>
      <c r="C648" s="2"/>
      <c r="D648" s="2"/>
      <c r="E648" s="2"/>
      <c r="F648" s="165"/>
      <c r="G648" s="2"/>
      <c r="H648" s="2"/>
      <c r="I648" s="165"/>
      <c r="J648" s="2"/>
      <c r="K648" s="165"/>
      <c r="L648" s="2"/>
      <c r="M648" s="165"/>
      <c r="N648" s="2"/>
      <c r="O648" s="2"/>
      <c r="P648" s="165"/>
      <c r="Q648" s="2"/>
      <c r="R648" s="2"/>
      <c r="S648" s="165"/>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170"/>
      <c r="C649" s="2"/>
      <c r="D649" s="2"/>
      <c r="E649" s="2"/>
      <c r="F649" s="165"/>
      <c r="G649" s="2"/>
      <c r="H649" s="2"/>
      <c r="I649" s="165"/>
      <c r="J649" s="2"/>
      <c r="K649" s="165"/>
      <c r="L649" s="2"/>
      <c r="M649" s="165"/>
      <c r="N649" s="2"/>
      <c r="O649" s="2"/>
      <c r="P649" s="165"/>
      <c r="Q649" s="2"/>
      <c r="R649" s="2"/>
      <c r="S649" s="165"/>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170"/>
      <c r="C650" s="2"/>
      <c r="D650" s="2"/>
      <c r="E650" s="2"/>
      <c r="F650" s="165"/>
      <c r="G650" s="2"/>
      <c r="H650" s="2"/>
      <c r="I650" s="165"/>
      <c r="J650" s="2"/>
      <c r="K650" s="165"/>
      <c r="L650" s="2"/>
      <c r="M650" s="165"/>
      <c r="N650" s="2"/>
      <c r="O650" s="2"/>
      <c r="P650" s="165"/>
      <c r="Q650" s="2"/>
      <c r="R650" s="2"/>
      <c r="S650" s="165"/>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170"/>
      <c r="C651" s="2"/>
      <c r="D651" s="2"/>
      <c r="E651" s="2"/>
      <c r="F651" s="165"/>
      <c r="G651" s="2"/>
      <c r="H651" s="2"/>
      <c r="I651" s="165"/>
      <c r="J651" s="2"/>
      <c r="K651" s="165"/>
      <c r="L651" s="2"/>
      <c r="M651" s="165"/>
      <c r="N651" s="2"/>
      <c r="O651" s="2"/>
      <c r="P651" s="165"/>
      <c r="Q651" s="2"/>
      <c r="R651" s="2"/>
      <c r="S651" s="165"/>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170"/>
      <c r="C652" s="2"/>
      <c r="D652" s="2"/>
      <c r="E652" s="2"/>
      <c r="F652" s="165"/>
      <c r="G652" s="2"/>
      <c r="H652" s="2"/>
      <c r="I652" s="165"/>
      <c r="J652" s="2"/>
      <c r="K652" s="165"/>
      <c r="L652" s="2"/>
      <c r="M652" s="165"/>
      <c r="N652" s="2"/>
      <c r="O652" s="2"/>
      <c r="P652" s="165"/>
      <c r="Q652" s="2"/>
      <c r="R652" s="2"/>
      <c r="S652" s="165"/>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170"/>
      <c r="C653" s="2"/>
      <c r="D653" s="2"/>
      <c r="E653" s="2"/>
      <c r="F653" s="165"/>
      <c r="G653" s="2"/>
      <c r="H653" s="2"/>
      <c r="I653" s="165"/>
      <c r="J653" s="2"/>
      <c r="K653" s="165"/>
      <c r="L653" s="2"/>
      <c r="M653" s="165"/>
      <c r="N653" s="2"/>
      <c r="O653" s="2"/>
      <c r="P653" s="165"/>
      <c r="Q653" s="2"/>
      <c r="R653" s="2"/>
      <c r="S653" s="165"/>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170"/>
      <c r="C654" s="2"/>
      <c r="D654" s="2"/>
      <c r="E654" s="2"/>
      <c r="F654" s="165"/>
      <c r="G654" s="2"/>
      <c r="H654" s="2"/>
      <c r="I654" s="165"/>
      <c r="J654" s="2"/>
      <c r="K654" s="165"/>
      <c r="L654" s="2"/>
      <c r="M654" s="165"/>
      <c r="N654" s="2"/>
      <c r="O654" s="2"/>
      <c r="P654" s="165"/>
      <c r="Q654" s="2"/>
      <c r="R654" s="2"/>
      <c r="S654" s="165"/>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170"/>
      <c r="C655" s="2"/>
      <c r="D655" s="2"/>
      <c r="E655" s="2"/>
      <c r="F655" s="165"/>
      <c r="G655" s="2"/>
      <c r="H655" s="2"/>
      <c r="I655" s="165"/>
      <c r="J655" s="2"/>
      <c r="K655" s="165"/>
      <c r="L655" s="2"/>
      <c r="M655" s="165"/>
      <c r="N655" s="2"/>
      <c r="O655" s="2"/>
      <c r="P655" s="165"/>
      <c r="Q655" s="2"/>
      <c r="R655" s="2"/>
      <c r="S655" s="165"/>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170"/>
      <c r="C656" s="2"/>
      <c r="D656" s="2"/>
      <c r="E656" s="2"/>
      <c r="F656" s="165"/>
      <c r="G656" s="2"/>
      <c r="H656" s="2"/>
      <c r="I656" s="165"/>
      <c r="J656" s="2"/>
      <c r="K656" s="165"/>
      <c r="L656" s="2"/>
      <c r="M656" s="165"/>
      <c r="N656" s="2"/>
      <c r="O656" s="2"/>
      <c r="P656" s="165"/>
      <c r="Q656" s="2"/>
      <c r="R656" s="2"/>
      <c r="S656" s="165"/>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170"/>
      <c r="C657" s="2"/>
      <c r="D657" s="2"/>
      <c r="E657" s="2"/>
      <c r="F657" s="165"/>
      <c r="G657" s="2"/>
      <c r="H657" s="2"/>
      <c r="I657" s="165"/>
      <c r="J657" s="2"/>
      <c r="K657" s="165"/>
      <c r="L657" s="2"/>
      <c r="M657" s="165"/>
      <c r="N657" s="2"/>
      <c r="O657" s="2"/>
      <c r="P657" s="165"/>
      <c r="Q657" s="2"/>
      <c r="R657" s="2"/>
      <c r="S657" s="165"/>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170"/>
      <c r="C658" s="2"/>
      <c r="D658" s="2"/>
      <c r="E658" s="2"/>
      <c r="F658" s="165"/>
      <c r="G658" s="2"/>
      <c r="H658" s="2"/>
      <c r="I658" s="165"/>
      <c r="J658" s="2"/>
      <c r="K658" s="165"/>
      <c r="L658" s="2"/>
      <c r="M658" s="165"/>
      <c r="N658" s="2"/>
      <c r="O658" s="2"/>
      <c r="P658" s="165"/>
      <c r="Q658" s="2"/>
      <c r="R658" s="2"/>
      <c r="S658" s="165"/>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170"/>
      <c r="C659" s="2"/>
      <c r="D659" s="2"/>
      <c r="E659" s="2"/>
      <c r="F659" s="165"/>
      <c r="G659" s="2"/>
      <c r="H659" s="2"/>
      <c r="I659" s="165"/>
      <c r="J659" s="2"/>
      <c r="K659" s="165"/>
      <c r="L659" s="2"/>
      <c r="M659" s="165"/>
      <c r="N659" s="2"/>
      <c r="O659" s="2"/>
      <c r="P659" s="165"/>
      <c r="Q659" s="2"/>
      <c r="R659" s="2"/>
      <c r="S659" s="165"/>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170"/>
      <c r="C660" s="2"/>
      <c r="D660" s="2"/>
      <c r="E660" s="2"/>
      <c r="F660" s="165"/>
      <c r="G660" s="2"/>
      <c r="H660" s="2"/>
      <c r="I660" s="165"/>
      <c r="J660" s="2"/>
      <c r="K660" s="165"/>
      <c r="L660" s="2"/>
      <c r="M660" s="165"/>
      <c r="N660" s="2"/>
      <c r="O660" s="2"/>
      <c r="P660" s="165"/>
      <c r="Q660" s="2"/>
      <c r="R660" s="2"/>
      <c r="S660" s="165"/>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170"/>
      <c r="C661" s="2"/>
      <c r="D661" s="2"/>
      <c r="E661" s="2"/>
      <c r="F661" s="165"/>
      <c r="G661" s="2"/>
      <c r="H661" s="2"/>
      <c r="I661" s="165"/>
      <c r="J661" s="2"/>
      <c r="K661" s="165"/>
      <c r="L661" s="2"/>
      <c r="M661" s="165"/>
      <c r="N661" s="2"/>
      <c r="O661" s="2"/>
      <c r="P661" s="165"/>
      <c r="Q661" s="2"/>
      <c r="R661" s="2"/>
      <c r="S661" s="165"/>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170"/>
      <c r="C662" s="2"/>
      <c r="D662" s="2"/>
      <c r="E662" s="2"/>
      <c r="F662" s="165"/>
      <c r="G662" s="2"/>
      <c r="H662" s="2"/>
      <c r="I662" s="165"/>
      <c r="J662" s="2"/>
      <c r="K662" s="165"/>
      <c r="L662" s="2"/>
      <c r="M662" s="165"/>
      <c r="N662" s="2"/>
      <c r="O662" s="2"/>
      <c r="P662" s="165"/>
      <c r="Q662" s="2"/>
      <c r="R662" s="2"/>
      <c r="S662" s="165"/>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170"/>
      <c r="C663" s="2"/>
      <c r="D663" s="2"/>
      <c r="E663" s="2"/>
      <c r="F663" s="165"/>
      <c r="G663" s="2"/>
      <c r="H663" s="2"/>
      <c r="I663" s="165"/>
      <c r="J663" s="2"/>
      <c r="K663" s="165"/>
      <c r="L663" s="2"/>
      <c r="M663" s="165"/>
      <c r="N663" s="2"/>
      <c r="O663" s="2"/>
      <c r="P663" s="165"/>
      <c r="Q663" s="2"/>
      <c r="R663" s="2"/>
      <c r="S663" s="165"/>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170"/>
      <c r="C664" s="2"/>
      <c r="D664" s="2"/>
      <c r="E664" s="2"/>
      <c r="F664" s="165"/>
      <c r="G664" s="2"/>
      <c r="H664" s="2"/>
      <c r="I664" s="165"/>
      <c r="J664" s="2"/>
      <c r="K664" s="165"/>
      <c r="L664" s="2"/>
      <c r="M664" s="165"/>
      <c r="N664" s="2"/>
      <c r="O664" s="2"/>
      <c r="P664" s="165"/>
      <c r="Q664" s="2"/>
      <c r="R664" s="2"/>
      <c r="S664" s="165"/>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170"/>
      <c r="C665" s="2"/>
      <c r="D665" s="2"/>
      <c r="E665" s="2"/>
      <c r="F665" s="165"/>
      <c r="G665" s="2"/>
      <c r="H665" s="2"/>
      <c r="I665" s="165"/>
      <c r="J665" s="2"/>
      <c r="K665" s="165"/>
      <c r="L665" s="2"/>
      <c r="M665" s="165"/>
      <c r="N665" s="2"/>
      <c r="O665" s="2"/>
      <c r="P665" s="165"/>
      <c r="Q665" s="2"/>
      <c r="R665" s="2"/>
      <c r="S665" s="165"/>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170"/>
      <c r="C666" s="2"/>
      <c r="D666" s="2"/>
      <c r="E666" s="2"/>
      <c r="F666" s="165"/>
      <c r="G666" s="2"/>
      <c r="H666" s="2"/>
      <c r="I666" s="165"/>
      <c r="J666" s="2"/>
      <c r="K666" s="165"/>
      <c r="L666" s="2"/>
      <c r="M666" s="165"/>
      <c r="N666" s="2"/>
      <c r="O666" s="2"/>
      <c r="P666" s="165"/>
      <c r="Q666" s="2"/>
      <c r="R666" s="2"/>
      <c r="S666" s="165"/>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170"/>
      <c r="C667" s="2"/>
      <c r="D667" s="2"/>
      <c r="E667" s="2"/>
      <c r="F667" s="165"/>
      <c r="G667" s="2"/>
      <c r="H667" s="2"/>
      <c r="I667" s="165"/>
      <c r="J667" s="2"/>
      <c r="K667" s="165"/>
      <c r="L667" s="2"/>
      <c r="M667" s="165"/>
      <c r="N667" s="2"/>
      <c r="O667" s="2"/>
      <c r="P667" s="165"/>
      <c r="Q667" s="2"/>
      <c r="R667" s="2"/>
      <c r="S667" s="165"/>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170"/>
      <c r="C668" s="2"/>
      <c r="D668" s="2"/>
      <c r="E668" s="2"/>
      <c r="F668" s="165"/>
      <c r="G668" s="2"/>
      <c r="H668" s="2"/>
      <c r="I668" s="165"/>
      <c r="J668" s="2"/>
      <c r="K668" s="165"/>
      <c r="L668" s="2"/>
      <c r="M668" s="165"/>
      <c r="N668" s="2"/>
      <c r="O668" s="2"/>
      <c r="P668" s="165"/>
      <c r="Q668" s="2"/>
      <c r="R668" s="2"/>
      <c r="S668" s="165"/>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170"/>
      <c r="C669" s="2"/>
      <c r="D669" s="2"/>
      <c r="E669" s="2"/>
      <c r="F669" s="165"/>
      <c r="G669" s="2"/>
      <c r="H669" s="2"/>
      <c r="I669" s="165"/>
      <c r="J669" s="2"/>
      <c r="K669" s="165"/>
      <c r="L669" s="2"/>
      <c r="M669" s="165"/>
      <c r="N669" s="2"/>
      <c r="O669" s="2"/>
      <c r="P669" s="165"/>
      <c r="Q669" s="2"/>
      <c r="R669" s="2"/>
      <c r="S669" s="165"/>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170"/>
      <c r="C670" s="2"/>
      <c r="D670" s="2"/>
      <c r="E670" s="2"/>
      <c r="F670" s="165"/>
      <c r="G670" s="2"/>
      <c r="H670" s="2"/>
      <c r="I670" s="165"/>
      <c r="J670" s="2"/>
      <c r="K670" s="165"/>
      <c r="L670" s="2"/>
      <c r="M670" s="165"/>
      <c r="N670" s="2"/>
      <c r="O670" s="2"/>
      <c r="P670" s="165"/>
      <c r="Q670" s="2"/>
      <c r="R670" s="2"/>
      <c r="S670" s="165"/>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170"/>
      <c r="C671" s="2"/>
      <c r="D671" s="2"/>
      <c r="E671" s="2"/>
      <c r="F671" s="165"/>
      <c r="G671" s="2"/>
      <c r="H671" s="2"/>
      <c r="I671" s="165"/>
      <c r="J671" s="2"/>
      <c r="K671" s="165"/>
      <c r="L671" s="2"/>
      <c r="M671" s="165"/>
      <c r="N671" s="2"/>
      <c r="O671" s="2"/>
      <c r="P671" s="165"/>
      <c r="Q671" s="2"/>
      <c r="R671" s="2"/>
      <c r="S671" s="165"/>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170"/>
      <c r="C672" s="2"/>
      <c r="D672" s="2"/>
      <c r="E672" s="2"/>
      <c r="F672" s="165"/>
      <c r="G672" s="2"/>
      <c r="H672" s="2"/>
      <c r="I672" s="165"/>
      <c r="J672" s="2"/>
      <c r="K672" s="165"/>
      <c r="L672" s="2"/>
      <c r="M672" s="165"/>
      <c r="N672" s="2"/>
      <c r="O672" s="2"/>
      <c r="P672" s="165"/>
      <c r="Q672" s="2"/>
      <c r="R672" s="2"/>
      <c r="S672" s="165"/>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170"/>
      <c r="C673" s="2"/>
      <c r="D673" s="2"/>
      <c r="E673" s="2"/>
      <c r="F673" s="165"/>
      <c r="G673" s="2"/>
      <c r="H673" s="2"/>
      <c r="I673" s="165"/>
      <c r="J673" s="2"/>
      <c r="K673" s="165"/>
      <c r="L673" s="2"/>
      <c r="M673" s="165"/>
      <c r="N673" s="2"/>
      <c r="O673" s="2"/>
      <c r="P673" s="165"/>
      <c r="Q673" s="2"/>
      <c r="R673" s="2"/>
      <c r="S673" s="165"/>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170"/>
      <c r="C674" s="2"/>
      <c r="D674" s="2"/>
      <c r="E674" s="2"/>
      <c r="F674" s="165"/>
      <c r="G674" s="2"/>
      <c r="H674" s="2"/>
      <c r="I674" s="165"/>
      <c r="J674" s="2"/>
      <c r="K674" s="165"/>
      <c r="L674" s="2"/>
      <c r="M674" s="165"/>
      <c r="N674" s="2"/>
      <c r="O674" s="2"/>
      <c r="P674" s="165"/>
      <c r="Q674" s="2"/>
      <c r="R674" s="2"/>
      <c r="S674" s="165"/>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170"/>
      <c r="C675" s="2"/>
      <c r="D675" s="2"/>
      <c r="E675" s="2"/>
      <c r="F675" s="165"/>
      <c r="G675" s="2"/>
      <c r="H675" s="2"/>
      <c r="I675" s="165"/>
      <c r="J675" s="2"/>
      <c r="K675" s="165"/>
      <c r="L675" s="2"/>
      <c r="M675" s="165"/>
      <c r="N675" s="2"/>
      <c r="O675" s="2"/>
      <c r="P675" s="165"/>
      <c r="Q675" s="2"/>
      <c r="R675" s="2"/>
      <c r="S675" s="165"/>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170"/>
      <c r="C676" s="2"/>
      <c r="D676" s="2"/>
      <c r="E676" s="2"/>
      <c r="F676" s="165"/>
      <c r="G676" s="2"/>
      <c r="H676" s="2"/>
      <c r="I676" s="165"/>
      <c r="J676" s="2"/>
      <c r="K676" s="165"/>
      <c r="L676" s="2"/>
      <c r="M676" s="165"/>
      <c r="N676" s="2"/>
      <c r="O676" s="2"/>
      <c r="P676" s="165"/>
      <c r="Q676" s="2"/>
      <c r="R676" s="2"/>
      <c r="S676" s="165"/>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170"/>
      <c r="C677" s="2"/>
      <c r="D677" s="2"/>
      <c r="E677" s="2"/>
      <c r="F677" s="165"/>
      <c r="G677" s="2"/>
      <c r="H677" s="2"/>
      <c r="I677" s="165"/>
      <c r="J677" s="2"/>
      <c r="K677" s="165"/>
      <c r="L677" s="2"/>
      <c r="M677" s="165"/>
      <c r="N677" s="2"/>
      <c r="O677" s="2"/>
      <c r="P677" s="165"/>
      <c r="Q677" s="2"/>
      <c r="R677" s="2"/>
      <c r="S677" s="165"/>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170"/>
      <c r="C678" s="2"/>
      <c r="D678" s="2"/>
      <c r="E678" s="2"/>
      <c r="F678" s="165"/>
      <c r="G678" s="2"/>
      <c r="H678" s="2"/>
      <c r="I678" s="165"/>
      <c r="J678" s="2"/>
      <c r="K678" s="165"/>
      <c r="L678" s="2"/>
      <c r="M678" s="165"/>
      <c r="N678" s="2"/>
      <c r="O678" s="2"/>
      <c r="P678" s="165"/>
      <c r="Q678" s="2"/>
      <c r="R678" s="2"/>
      <c r="S678" s="165"/>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170"/>
      <c r="C679" s="2"/>
      <c r="D679" s="2"/>
      <c r="E679" s="2"/>
      <c r="F679" s="165"/>
      <c r="G679" s="2"/>
      <c r="H679" s="2"/>
      <c r="I679" s="165"/>
      <c r="J679" s="2"/>
      <c r="K679" s="165"/>
      <c r="L679" s="2"/>
      <c r="M679" s="165"/>
      <c r="N679" s="2"/>
      <c r="O679" s="2"/>
      <c r="P679" s="165"/>
      <c r="Q679" s="2"/>
      <c r="R679" s="2"/>
      <c r="S679" s="165"/>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170"/>
      <c r="C680" s="2"/>
      <c r="D680" s="2"/>
      <c r="E680" s="2"/>
      <c r="F680" s="165"/>
      <c r="G680" s="2"/>
      <c r="H680" s="2"/>
      <c r="I680" s="165"/>
      <c r="J680" s="2"/>
      <c r="K680" s="165"/>
      <c r="L680" s="2"/>
      <c r="M680" s="165"/>
      <c r="N680" s="2"/>
      <c r="O680" s="2"/>
      <c r="P680" s="165"/>
      <c r="Q680" s="2"/>
      <c r="R680" s="2"/>
      <c r="S680" s="165"/>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170"/>
      <c r="C681" s="2"/>
      <c r="D681" s="2"/>
      <c r="E681" s="2"/>
      <c r="F681" s="165"/>
      <c r="G681" s="2"/>
      <c r="H681" s="2"/>
      <c r="I681" s="165"/>
      <c r="J681" s="2"/>
      <c r="K681" s="165"/>
      <c r="L681" s="2"/>
      <c r="M681" s="165"/>
      <c r="N681" s="2"/>
      <c r="O681" s="2"/>
      <c r="P681" s="165"/>
      <c r="Q681" s="2"/>
      <c r="R681" s="2"/>
      <c r="S681" s="165"/>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170"/>
      <c r="C682" s="2"/>
      <c r="D682" s="2"/>
      <c r="E682" s="2"/>
      <c r="F682" s="165"/>
      <c r="G682" s="2"/>
      <c r="H682" s="2"/>
      <c r="I682" s="165"/>
      <c r="J682" s="2"/>
      <c r="K682" s="165"/>
      <c r="L682" s="2"/>
      <c r="M682" s="165"/>
      <c r="N682" s="2"/>
      <c r="O682" s="2"/>
      <c r="P682" s="165"/>
      <c r="Q682" s="2"/>
      <c r="R682" s="2"/>
      <c r="S682" s="165"/>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170"/>
      <c r="C683" s="2"/>
      <c r="D683" s="2"/>
      <c r="E683" s="2"/>
      <c r="F683" s="165"/>
      <c r="G683" s="2"/>
      <c r="H683" s="2"/>
      <c r="I683" s="165"/>
      <c r="J683" s="2"/>
      <c r="K683" s="165"/>
      <c r="L683" s="2"/>
      <c r="M683" s="165"/>
      <c r="N683" s="2"/>
      <c r="O683" s="2"/>
      <c r="P683" s="165"/>
      <c r="Q683" s="2"/>
      <c r="R683" s="2"/>
      <c r="S683" s="165"/>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170"/>
      <c r="C684" s="2"/>
      <c r="D684" s="2"/>
      <c r="E684" s="2"/>
      <c r="F684" s="165"/>
      <c r="G684" s="2"/>
      <c r="H684" s="2"/>
      <c r="I684" s="165"/>
      <c r="J684" s="2"/>
      <c r="K684" s="165"/>
      <c r="L684" s="2"/>
      <c r="M684" s="165"/>
      <c r="N684" s="2"/>
      <c r="O684" s="2"/>
      <c r="P684" s="165"/>
      <c r="Q684" s="2"/>
      <c r="R684" s="2"/>
      <c r="S684" s="165"/>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170"/>
      <c r="C685" s="2"/>
      <c r="D685" s="2"/>
      <c r="E685" s="2"/>
      <c r="F685" s="165"/>
      <c r="G685" s="2"/>
      <c r="H685" s="2"/>
      <c r="I685" s="165"/>
      <c r="J685" s="2"/>
      <c r="K685" s="165"/>
      <c r="L685" s="2"/>
      <c r="M685" s="165"/>
      <c r="N685" s="2"/>
      <c r="O685" s="2"/>
      <c r="P685" s="165"/>
      <c r="Q685" s="2"/>
      <c r="R685" s="2"/>
      <c r="S685" s="165"/>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170"/>
      <c r="C686" s="2"/>
      <c r="D686" s="2"/>
      <c r="E686" s="2"/>
      <c r="F686" s="165"/>
      <c r="G686" s="2"/>
      <c r="H686" s="2"/>
      <c r="I686" s="165"/>
      <c r="J686" s="2"/>
      <c r="K686" s="165"/>
      <c r="L686" s="2"/>
      <c r="M686" s="165"/>
      <c r="N686" s="2"/>
      <c r="O686" s="2"/>
      <c r="P686" s="165"/>
      <c r="Q686" s="2"/>
      <c r="R686" s="2"/>
      <c r="S686" s="165"/>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170"/>
      <c r="C687" s="2"/>
      <c r="D687" s="2"/>
      <c r="E687" s="2"/>
      <c r="F687" s="165"/>
      <c r="G687" s="2"/>
      <c r="H687" s="2"/>
      <c r="I687" s="165"/>
      <c r="J687" s="2"/>
      <c r="K687" s="165"/>
      <c r="L687" s="2"/>
      <c r="M687" s="165"/>
      <c r="N687" s="2"/>
      <c r="O687" s="2"/>
      <c r="P687" s="165"/>
      <c r="Q687" s="2"/>
      <c r="R687" s="2"/>
      <c r="S687" s="165"/>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170"/>
      <c r="C688" s="2"/>
      <c r="D688" s="2"/>
      <c r="E688" s="2"/>
      <c r="F688" s="165"/>
      <c r="G688" s="2"/>
      <c r="H688" s="2"/>
      <c r="I688" s="165"/>
      <c r="J688" s="2"/>
      <c r="K688" s="165"/>
      <c r="L688" s="2"/>
      <c r="M688" s="165"/>
      <c r="N688" s="2"/>
      <c r="O688" s="2"/>
      <c r="P688" s="165"/>
      <c r="Q688" s="2"/>
      <c r="R688" s="2"/>
      <c r="S688" s="165"/>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170"/>
      <c r="C689" s="2"/>
      <c r="D689" s="2"/>
      <c r="E689" s="2"/>
      <c r="F689" s="165"/>
      <c r="G689" s="2"/>
      <c r="H689" s="2"/>
      <c r="I689" s="165"/>
      <c r="J689" s="2"/>
      <c r="K689" s="165"/>
      <c r="L689" s="2"/>
      <c r="M689" s="165"/>
      <c r="N689" s="2"/>
      <c r="O689" s="2"/>
      <c r="P689" s="165"/>
      <c r="Q689" s="2"/>
      <c r="R689" s="2"/>
      <c r="S689" s="165"/>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170"/>
      <c r="C690" s="2"/>
      <c r="D690" s="2"/>
      <c r="E690" s="2"/>
      <c r="F690" s="165"/>
      <c r="G690" s="2"/>
      <c r="H690" s="2"/>
      <c r="I690" s="165"/>
      <c r="J690" s="2"/>
      <c r="K690" s="165"/>
      <c r="L690" s="2"/>
      <c r="M690" s="165"/>
      <c r="N690" s="2"/>
      <c r="O690" s="2"/>
      <c r="P690" s="165"/>
      <c r="Q690" s="2"/>
      <c r="R690" s="2"/>
      <c r="S690" s="165"/>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170"/>
      <c r="C691" s="2"/>
      <c r="D691" s="2"/>
      <c r="E691" s="2"/>
      <c r="F691" s="165"/>
      <c r="G691" s="2"/>
      <c r="H691" s="2"/>
      <c r="I691" s="165"/>
      <c r="J691" s="2"/>
      <c r="K691" s="165"/>
      <c r="L691" s="2"/>
      <c r="M691" s="165"/>
      <c r="N691" s="2"/>
      <c r="O691" s="2"/>
      <c r="P691" s="165"/>
      <c r="Q691" s="2"/>
      <c r="R691" s="2"/>
      <c r="S691" s="165"/>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170"/>
      <c r="C692" s="2"/>
      <c r="D692" s="2"/>
      <c r="E692" s="2"/>
      <c r="F692" s="165"/>
      <c r="G692" s="2"/>
      <c r="H692" s="2"/>
      <c r="I692" s="165"/>
      <c r="J692" s="2"/>
      <c r="K692" s="165"/>
      <c r="L692" s="2"/>
      <c r="M692" s="165"/>
      <c r="N692" s="2"/>
      <c r="O692" s="2"/>
      <c r="P692" s="165"/>
      <c r="Q692" s="2"/>
      <c r="R692" s="2"/>
      <c r="S692" s="165"/>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170"/>
      <c r="C693" s="2"/>
      <c r="D693" s="2"/>
      <c r="E693" s="2"/>
      <c r="F693" s="165"/>
      <c r="G693" s="2"/>
      <c r="H693" s="2"/>
      <c r="I693" s="165"/>
      <c r="J693" s="2"/>
      <c r="K693" s="165"/>
      <c r="L693" s="2"/>
      <c r="M693" s="165"/>
      <c r="N693" s="2"/>
      <c r="O693" s="2"/>
      <c r="P693" s="165"/>
      <c r="Q693" s="2"/>
      <c r="R693" s="2"/>
      <c r="S693" s="165"/>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170"/>
      <c r="C694" s="2"/>
      <c r="D694" s="2"/>
      <c r="E694" s="2"/>
      <c r="F694" s="165"/>
      <c r="G694" s="2"/>
      <c r="H694" s="2"/>
      <c r="I694" s="165"/>
      <c r="J694" s="2"/>
      <c r="K694" s="165"/>
      <c r="L694" s="2"/>
      <c r="M694" s="165"/>
      <c r="N694" s="2"/>
      <c r="O694" s="2"/>
      <c r="P694" s="165"/>
      <c r="Q694" s="2"/>
      <c r="R694" s="2"/>
      <c r="S694" s="165"/>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170"/>
      <c r="C695" s="2"/>
      <c r="D695" s="2"/>
      <c r="E695" s="2"/>
      <c r="F695" s="165"/>
      <c r="G695" s="2"/>
      <c r="H695" s="2"/>
      <c r="I695" s="165"/>
      <c r="J695" s="2"/>
      <c r="K695" s="165"/>
      <c r="L695" s="2"/>
      <c r="M695" s="165"/>
      <c r="N695" s="2"/>
      <c r="O695" s="2"/>
      <c r="P695" s="165"/>
      <c r="Q695" s="2"/>
      <c r="R695" s="2"/>
      <c r="S695" s="165"/>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170"/>
      <c r="C696" s="2"/>
      <c r="D696" s="2"/>
      <c r="E696" s="2"/>
      <c r="F696" s="165"/>
      <c r="G696" s="2"/>
      <c r="H696" s="2"/>
      <c r="I696" s="165"/>
      <c r="J696" s="2"/>
      <c r="K696" s="165"/>
      <c r="L696" s="2"/>
      <c r="M696" s="165"/>
      <c r="N696" s="2"/>
      <c r="O696" s="2"/>
      <c r="P696" s="165"/>
      <c r="Q696" s="2"/>
      <c r="R696" s="2"/>
      <c r="S696" s="165"/>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170"/>
      <c r="C697" s="2"/>
      <c r="D697" s="2"/>
      <c r="E697" s="2"/>
      <c r="F697" s="165"/>
      <c r="G697" s="2"/>
      <c r="H697" s="2"/>
      <c r="I697" s="165"/>
      <c r="J697" s="2"/>
      <c r="K697" s="165"/>
      <c r="L697" s="2"/>
      <c r="M697" s="165"/>
      <c r="N697" s="2"/>
      <c r="O697" s="2"/>
      <c r="P697" s="165"/>
      <c r="Q697" s="2"/>
      <c r="R697" s="2"/>
      <c r="S697" s="165"/>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170"/>
      <c r="C698" s="2"/>
      <c r="D698" s="2"/>
      <c r="E698" s="2"/>
      <c r="F698" s="165"/>
      <c r="G698" s="2"/>
      <c r="H698" s="2"/>
      <c r="I698" s="165"/>
      <c r="J698" s="2"/>
      <c r="K698" s="165"/>
      <c r="L698" s="2"/>
      <c r="M698" s="165"/>
      <c r="N698" s="2"/>
      <c r="O698" s="2"/>
      <c r="P698" s="165"/>
      <c r="Q698" s="2"/>
      <c r="R698" s="2"/>
      <c r="S698" s="165"/>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170"/>
      <c r="C699" s="2"/>
      <c r="D699" s="2"/>
      <c r="E699" s="2"/>
      <c r="F699" s="165"/>
      <c r="G699" s="2"/>
      <c r="H699" s="2"/>
      <c r="I699" s="165"/>
      <c r="J699" s="2"/>
      <c r="K699" s="165"/>
      <c r="L699" s="2"/>
      <c r="M699" s="165"/>
      <c r="N699" s="2"/>
      <c r="O699" s="2"/>
      <c r="P699" s="165"/>
      <c r="Q699" s="2"/>
      <c r="R699" s="2"/>
      <c r="S699" s="165"/>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170"/>
      <c r="C700" s="2"/>
      <c r="D700" s="2"/>
      <c r="E700" s="2"/>
      <c r="F700" s="165"/>
      <c r="G700" s="2"/>
      <c r="H700" s="2"/>
      <c r="I700" s="165"/>
      <c r="J700" s="2"/>
      <c r="K700" s="165"/>
      <c r="L700" s="2"/>
      <c r="M700" s="165"/>
      <c r="N700" s="2"/>
      <c r="O700" s="2"/>
      <c r="P700" s="165"/>
      <c r="Q700" s="2"/>
      <c r="R700" s="2"/>
      <c r="S700" s="165"/>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170"/>
      <c r="C701" s="2"/>
      <c r="D701" s="2"/>
      <c r="E701" s="2"/>
      <c r="F701" s="165"/>
      <c r="G701" s="2"/>
      <c r="H701" s="2"/>
      <c r="I701" s="165"/>
      <c r="J701" s="2"/>
      <c r="K701" s="165"/>
      <c r="L701" s="2"/>
      <c r="M701" s="165"/>
      <c r="N701" s="2"/>
      <c r="O701" s="2"/>
      <c r="P701" s="165"/>
      <c r="Q701" s="2"/>
      <c r="R701" s="2"/>
      <c r="S701" s="165"/>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170"/>
      <c r="C702" s="2"/>
      <c r="D702" s="2"/>
      <c r="E702" s="2"/>
      <c r="F702" s="165"/>
      <c r="G702" s="2"/>
      <c r="H702" s="2"/>
      <c r="I702" s="165"/>
      <c r="J702" s="2"/>
      <c r="K702" s="165"/>
      <c r="L702" s="2"/>
      <c r="M702" s="165"/>
      <c r="N702" s="2"/>
      <c r="O702" s="2"/>
      <c r="P702" s="165"/>
      <c r="Q702" s="2"/>
      <c r="R702" s="2"/>
      <c r="S702" s="165"/>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170"/>
      <c r="C703" s="2"/>
      <c r="D703" s="2"/>
      <c r="E703" s="2"/>
      <c r="F703" s="165"/>
      <c r="G703" s="2"/>
      <c r="H703" s="2"/>
      <c r="I703" s="165"/>
      <c r="J703" s="2"/>
      <c r="K703" s="165"/>
      <c r="L703" s="2"/>
      <c r="M703" s="165"/>
      <c r="N703" s="2"/>
      <c r="O703" s="2"/>
      <c r="P703" s="165"/>
      <c r="Q703" s="2"/>
      <c r="R703" s="2"/>
      <c r="S703" s="165"/>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170"/>
      <c r="C704" s="2"/>
      <c r="D704" s="2"/>
      <c r="E704" s="2"/>
      <c r="F704" s="165"/>
      <c r="G704" s="2"/>
      <c r="H704" s="2"/>
      <c r="I704" s="165"/>
      <c r="J704" s="2"/>
      <c r="K704" s="165"/>
      <c r="L704" s="2"/>
      <c r="M704" s="165"/>
      <c r="N704" s="2"/>
      <c r="O704" s="2"/>
      <c r="P704" s="165"/>
      <c r="Q704" s="2"/>
      <c r="R704" s="2"/>
      <c r="S704" s="165"/>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170"/>
      <c r="C705" s="2"/>
      <c r="D705" s="2"/>
      <c r="E705" s="2"/>
      <c r="F705" s="165"/>
      <c r="G705" s="2"/>
      <c r="H705" s="2"/>
      <c r="I705" s="165"/>
      <c r="J705" s="2"/>
      <c r="K705" s="165"/>
      <c r="L705" s="2"/>
      <c r="M705" s="165"/>
      <c r="N705" s="2"/>
      <c r="O705" s="2"/>
      <c r="P705" s="165"/>
      <c r="Q705" s="2"/>
      <c r="R705" s="2"/>
      <c r="S705" s="165"/>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170"/>
      <c r="C706" s="2"/>
      <c r="D706" s="2"/>
      <c r="E706" s="2"/>
      <c r="F706" s="165"/>
      <c r="G706" s="2"/>
      <c r="H706" s="2"/>
      <c r="I706" s="165"/>
      <c r="J706" s="2"/>
      <c r="K706" s="165"/>
      <c r="L706" s="2"/>
      <c r="M706" s="165"/>
      <c r="N706" s="2"/>
      <c r="O706" s="2"/>
      <c r="P706" s="165"/>
      <c r="Q706" s="2"/>
      <c r="R706" s="2"/>
      <c r="S706" s="165"/>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170"/>
      <c r="C707" s="2"/>
      <c r="D707" s="2"/>
      <c r="E707" s="2"/>
      <c r="F707" s="165"/>
      <c r="G707" s="2"/>
      <c r="H707" s="2"/>
      <c r="I707" s="165"/>
      <c r="J707" s="2"/>
      <c r="K707" s="165"/>
      <c r="L707" s="2"/>
      <c r="M707" s="165"/>
      <c r="N707" s="2"/>
      <c r="O707" s="2"/>
      <c r="P707" s="165"/>
      <c r="Q707" s="2"/>
      <c r="R707" s="2"/>
      <c r="S707" s="165"/>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170"/>
      <c r="C708" s="2"/>
      <c r="D708" s="2"/>
      <c r="E708" s="2"/>
      <c r="F708" s="165"/>
      <c r="G708" s="2"/>
      <c r="H708" s="2"/>
      <c r="I708" s="165"/>
      <c r="J708" s="2"/>
      <c r="K708" s="165"/>
      <c r="L708" s="2"/>
      <c r="M708" s="165"/>
      <c r="N708" s="2"/>
      <c r="O708" s="2"/>
      <c r="P708" s="165"/>
      <c r="Q708" s="2"/>
      <c r="R708" s="2"/>
      <c r="S708" s="165"/>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170"/>
      <c r="C709" s="2"/>
      <c r="D709" s="2"/>
      <c r="E709" s="2"/>
      <c r="F709" s="165"/>
      <c r="G709" s="2"/>
      <c r="H709" s="2"/>
      <c r="I709" s="165"/>
      <c r="J709" s="2"/>
      <c r="K709" s="165"/>
      <c r="L709" s="2"/>
      <c r="M709" s="165"/>
      <c r="N709" s="2"/>
      <c r="O709" s="2"/>
      <c r="P709" s="165"/>
      <c r="Q709" s="2"/>
      <c r="R709" s="2"/>
      <c r="S709" s="165"/>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170"/>
      <c r="C710" s="2"/>
      <c r="D710" s="2"/>
      <c r="E710" s="2"/>
      <c r="F710" s="165"/>
      <c r="G710" s="2"/>
      <c r="H710" s="2"/>
      <c r="I710" s="165"/>
      <c r="J710" s="2"/>
      <c r="K710" s="165"/>
      <c r="L710" s="2"/>
      <c r="M710" s="165"/>
      <c r="N710" s="2"/>
      <c r="O710" s="2"/>
      <c r="P710" s="165"/>
      <c r="Q710" s="2"/>
      <c r="R710" s="2"/>
      <c r="S710" s="165"/>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170"/>
      <c r="C711" s="2"/>
      <c r="D711" s="2"/>
      <c r="E711" s="2"/>
      <c r="F711" s="165"/>
      <c r="G711" s="2"/>
      <c r="H711" s="2"/>
      <c r="I711" s="165"/>
      <c r="J711" s="2"/>
      <c r="K711" s="165"/>
      <c r="L711" s="2"/>
      <c r="M711" s="165"/>
      <c r="N711" s="2"/>
      <c r="O711" s="2"/>
      <c r="P711" s="165"/>
      <c r="Q711" s="2"/>
      <c r="R711" s="2"/>
      <c r="S711" s="165"/>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170"/>
      <c r="C712" s="2"/>
      <c r="D712" s="2"/>
      <c r="E712" s="2"/>
      <c r="F712" s="165"/>
      <c r="G712" s="2"/>
      <c r="H712" s="2"/>
      <c r="I712" s="165"/>
      <c r="J712" s="2"/>
      <c r="K712" s="165"/>
      <c r="L712" s="2"/>
      <c r="M712" s="165"/>
      <c r="N712" s="2"/>
      <c r="O712" s="2"/>
      <c r="P712" s="165"/>
      <c r="Q712" s="2"/>
      <c r="R712" s="2"/>
      <c r="S712" s="165"/>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170"/>
      <c r="C713" s="2"/>
      <c r="D713" s="2"/>
      <c r="E713" s="2"/>
      <c r="F713" s="165"/>
      <c r="G713" s="2"/>
      <c r="H713" s="2"/>
      <c r="I713" s="165"/>
      <c r="J713" s="2"/>
      <c r="K713" s="165"/>
      <c r="L713" s="2"/>
      <c r="M713" s="165"/>
      <c r="N713" s="2"/>
      <c r="O713" s="2"/>
      <c r="P713" s="165"/>
      <c r="Q713" s="2"/>
      <c r="R713" s="2"/>
      <c r="S713" s="165"/>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170"/>
      <c r="C714" s="2"/>
      <c r="D714" s="2"/>
      <c r="E714" s="2"/>
      <c r="F714" s="165"/>
      <c r="G714" s="2"/>
      <c r="H714" s="2"/>
      <c r="I714" s="165"/>
      <c r="J714" s="2"/>
      <c r="K714" s="165"/>
      <c r="L714" s="2"/>
      <c r="M714" s="165"/>
      <c r="N714" s="2"/>
      <c r="O714" s="2"/>
      <c r="P714" s="165"/>
      <c r="Q714" s="2"/>
      <c r="R714" s="2"/>
      <c r="S714" s="165"/>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170"/>
      <c r="C715" s="2"/>
      <c r="D715" s="2"/>
      <c r="E715" s="2"/>
      <c r="F715" s="165"/>
      <c r="G715" s="2"/>
      <c r="H715" s="2"/>
      <c r="I715" s="165"/>
      <c r="J715" s="2"/>
      <c r="K715" s="165"/>
      <c r="L715" s="2"/>
      <c r="M715" s="165"/>
      <c r="N715" s="2"/>
      <c r="O715" s="2"/>
      <c r="P715" s="165"/>
      <c r="Q715" s="2"/>
      <c r="R715" s="2"/>
      <c r="S715" s="165"/>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170"/>
      <c r="C716" s="2"/>
      <c r="D716" s="2"/>
      <c r="E716" s="2"/>
      <c r="F716" s="165"/>
      <c r="G716" s="2"/>
      <c r="H716" s="2"/>
      <c r="I716" s="165"/>
      <c r="J716" s="2"/>
      <c r="K716" s="165"/>
      <c r="L716" s="2"/>
      <c r="M716" s="165"/>
      <c r="N716" s="2"/>
      <c r="O716" s="2"/>
      <c r="P716" s="165"/>
      <c r="Q716" s="2"/>
      <c r="R716" s="2"/>
      <c r="S716" s="165"/>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170"/>
      <c r="C717" s="2"/>
      <c r="D717" s="2"/>
      <c r="E717" s="2"/>
      <c r="F717" s="165"/>
      <c r="G717" s="2"/>
      <c r="H717" s="2"/>
      <c r="I717" s="165"/>
      <c r="J717" s="2"/>
      <c r="K717" s="165"/>
      <c r="L717" s="2"/>
      <c r="M717" s="165"/>
      <c r="N717" s="2"/>
      <c r="O717" s="2"/>
      <c r="P717" s="165"/>
      <c r="Q717" s="2"/>
      <c r="R717" s="2"/>
      <c r="S717" s="165"/>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170"/>
      <c r="C718" s="2"/>
      <c r="D718" s="2"/>
      <c r="E718" s="2"/>
      <c r="F718" s="165"/>
      <c r="G718" s="2"/>
      <c r="H718" s="2"/>
      <c r="I718" s="165"/>
      <c r="J718" s="2"/>
      <c r="K718" s="165"/>
      <c r="L718" s="2"/>
      <c r="M718" s="165"/>
      <c r="N718" s="2"/>
      <c r="O718" s="2"/>
      <c r="P718" s="165"/>
      <c r="Q718" s="2"/>
      <c r="R718" s="2"/>
      <c r="S718" s="165"/>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170"/>
      <c r="C719" s="2"/>
      <c r="D719" s="2"/>
      <c r="E719" s="2"/>
      <c r="F719" s="165"/>
      <c r="G719" s="2"/>
      <c r="H719" s="2"/>
      <c r="I719" s="165"/>
      <c r="J719" s="2"/>
      <c r="K719" s="165"/>
      <c r="L719" s="2"/>
      <c r="M719" s="165"/>
      <c r="N719" s="2"/>
      <c r="O719" s="2"/>
      <c r="P719" s="165"/>
      <c r="Q719" s="2"/>
      <c r="R719" s="2"/>
      <c r="S719" s="165"/>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170"/>
      <c r="C720" s="2"/>
      <c r="D720" s="2"/>
      <c r="E720" s="2"/>
      <c r="F720" s="165"/>
      <c r="G720" s="2"/>
      <c r="H720" s="2"/>
      <c r="I720" s="165"/>
      <c r="J720" s="2"/>
      <c r="K720" s="165"/>
      <c r="L720" s="2"/>
      <c r="M720" s="165"/>
      <c r="N720" s="2"/>
      <c r="O720" s="2"/>
      <c r="P720" s="165"/>
      <c r="Q720" s="2"/>
      <c r="R720" s="2"/>
      <c r="S720" s="165"/>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170"/>
      <c r="C721" s="2"/>
      <c r="D721" s="2"/>
      <c r="E721" s="2"/>
      <c r="F721" s="165"/>
      <c r="G721" s="2"/>
      <c r="H721" s="2"/>
      <c r="I721" s="165"/>
      <c r="J721" s="2"/>
      <c r="K721" s="165"/>
      <c r="L721" s="2"/>
      <c r="M721" s="165"/>
      <c r="N721" s="2"/>
      <c r="O721" s="2"/>
      <c r="P721" s="165"/>
      <c r="Q721" s="2"/>
      <c r="R721" s="2"/>
      <c r="S721" s="165"/>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170"/>
      <c r="C722" s="2"/>
      <c r="D722" s="2"/>
      <c r="E722" s="2"/>
      <c r="F722" s="165"/>
      <c r="G722" s="2"/>
      <c r="H722" s="2"/>
      <c r="I722" s="165"/>
      <c r="J722" s="2"/>
      <c r="K722" s="165"/>
      <c r="L722" s="2"/>
      <c r="M722" s="165"/>
      <c r="N722" s="2"/>
      <c r="O722" s="2"/>
      <c r="P722" s="165"/>
      <c r="Q722" s="2"/>
      <c r="R722" s="2"/>
      <c r="S722" s="165"/>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170"/>
      <c r="C723" s="2"/>
      <c r="D723" s="2"/>
      <c r="E723" s="2"/>
      <c r="F723" s="165"/>
      <c r="G723" s="2"/>
      <c r="H723" s="2"/>
      <c r="I723" s="165"/>
      <c r="J723" s="2"/>
      <c r="K723" s="165"/>
      <c r="L723" s="2"/>
      <c r="M723" s="165"/>
      <c r="N723" s="2"/>
      <c r="O723" s="2"/>
      <c r="P723" s="165"/>
      <c r="Q723" s="2"/>
      <c r="R723" s="2"/>
      <c r="S723" s="165"/>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170"/>
      <c r="C724" s="2"/>
      <c r="D724" s="2"/>
      <c r="E724" s="2"/>
      <c r="F724" s="165"/>
      <c r="G724" s="2"/>
      <c r="H724" s="2"/>
      <c r="I724" s="165"/>
      <c r="J724" s="2"/>
      <c r="K724" s="165"/>
      <c r="L724" s="2"/>
      <c r="M724" s="165"/>
      <c r="N724" s="2"/>
      <c r="O724" s="2"/>
      <c r="P724" s="165"/>
      <c r="Q724" s="2"/>
      <c r="R724" s="2"/>
      <c r="S724" s="165"/>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170"/>
      <c r="C725" s="2"/>
      <c r="D725" s="2"/>
      <c r="E725" s="2"/>
      <c r="F725" s="165"/>
      <c r="G725" s="2"/>
      <c r="H725" s="2"/>
      <c r="I725" s="165"/>
      <c r="J725" s="2"/>
      <c r="K725" s="165"/>
      <c r="L725" s="2"/>
      <c r="M725" s="165"/>
      <c r="N725" s="2"/>
      <c r="O725" s="2"/>
      <c r="P725" s="165"/>
      <c r="Q725" s="2"/>
      <c r="R725" s="2"/>
      <c r="S725" s="165"/>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170"/>
      <c r="C726" s="2"/>
      <c r="D726" s="2"/>
      <c r="E726" s="2"/>
      <c r="F726" s="165"/>
      <c r="G726" s="2"/>
      <c r="H726" s="2"/>
      <c r="I726" s="165"/>
      <c r="J726" s="2"/>
      <c r="K726" s="165"/>
      <c r="L726" s="2"/>
      <c r="M726" s="165"/>
      <c r="N726" s="2"/>
      <c r="O726" s="2"/>
      <c r="P726" s="165"/>
      <c r="Q726" s="2"/>
      <c r="R726" s="2"/>
      <c r="S726" s="165"/>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170"/>
      <c r="C727" s="2"/>
      <c r="D727" s="2"/>
      <c r="E727" s="2"/>
      <c r="F727" s="165"/>
      <c r="G727" s="2"/>
      <c r="H727" s="2"/>
      <c r="I727" s="165"/>
      <c r="J727" s="2"/>
      <c r="K727" s="165"/>
      <c r="L727" s="2"/>
      <c r="M727" s="165"/>
      <c r="N727" s="2"/>
      <c r="O727" s="2"/>
      <c r="P727" s="165"/>
      <c r="Q727" s="2"/>
      <c r="R727" s="2"/>
      <c r="S727" s="165"/>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170"/>
      <c r="C728" s="2"/>
      <c r="D728" s="2"/>
      <c r="E728" s="2"/>
      <c r="F728" s="165"/>
      <c r="G728" s="2"/>
      <c r="H728" s="2"/>
      <c r="I728" s="165"/>
      <c r="J728" s="2"/>
      <c r="K728" s="165"/>
      <c r="L728" s="2"/>
      <c r="M728" s="165"/>
      <c r="N728" s="2"/>
      <c r="O728" s="2"/>
      <c r="P728" s="165"/>
      <c r="Q728" s="2"/>
      <c r="R728" s="2"/>
      <c r="S728" s="165"/>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170"/>
      <c r="C729" s="2"/>
      <c r="D729" s="2"/>
      <c r="E729" s="2"/>
      <c r="F729" s="165"/>
      <c r="G729" s="2"/>
      <c r="H729" s="2"/>
      <c r="I729" s="165"/>
      <c r="J729" s="2"/>
      <c r="K729" s="165"/>
      <c r="L729" s="2"/>
      <c r="M729" s="165"/>
      <c r="N729" s="2"/>
      <c r="O729" s="2"/>
      <c r="P729" s="165"/>
      <c r="Q729" s="2"/>
      <c r="R729" s="2"/>
      <c r="S729" s="165"/>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170"/>
      <c r="C730" s="2"/>
      <c r="D730" s="2"/>
      <c r="E730" s="2"/>
      <c r="F730" s="165"/>
      <c r="G730" s="2"/>
      <c r="H730" s="2"/>
      <c r="I730" s="165"/>
      <c r="J730" s="2"/>
      <c r="K730" s="165"/>
      <c r="L730" s="2"/>
      <c r="M730" s="165"/>
      <c r="N730" s="2"/>
      <c r="O730" s="2"/>
      <c r="P730" s="165"/>
      <c r="Q730" s="2"/>
      <c r="R730" s="2"/>
      <c r="S730" s="165"/>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170"/>
      <c r="C731" s="2"/>
      <c r="D731" s="2"/>
      <c r="E731" s="2"/>
      <c r="F731" s="165"/>
      <c r="G731" s="2"/>
      <c r="H731" s="2"/>
      <c r="I731" s="165"/>
      <c r="J731" s="2"/>
      <c r="K731" s="165"/>
      <c r="L731" s="2"/>
      <c r="M731" s="165"/>
      <c r="N731" s="2"/>
      <c r="O731" s="2"/>
      <c r="P731" s="165"/>
      <c r="Q731" s="2"/>
      <c r="R731" s="2"/>
      <c r="S731" s="165"/>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170"/>
      <c r="C732" s="2"/>
      <c r="D732" s="2"/>
      <c r="E732" s="2"/>
      <c r="F732" s="165"/>
      <c r="G732" s="2"/>
      <c r="H732" s="2"/>
      <c r="I732" s="165"/>
      <c r="J732" s="2"/>
      <c r="K732" s="165"/>
      <c r="L732" s="2"/>
      <c r="M732" s="165"/>
      <c r="N732" s="2"/>
      <c r="O732" s="2"/>
      <c r="P732" s="165"/>
      <c r="Q732" s="2"/>
      <c r="R732" s="2"/>
      <c r="S732" s="165"/>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170"/>
      <c r="C733" s="2"/>
      <c r="D733" s="2"/>
      <c r="E733" s="2"/>
      <c r="F733" s="165"/>
      <c r="G733" s="2"/>
      <c r="H733" s="2"/>
      <c r="I733" s="165"/>
      <c r="J733" s="2"/>
      <c r="K733" s="165"/>
      <c r="L733" s="2"/>
      <c r="M733" s="165"/>
      <c r="N733" s="2"/>
      <c r="O733" s="2"/>
      <c r="P733" s="165"/>
      <c r="Q733" s="2"/>
      <c r="R733" s="2"/>
      <c r="S733" s="165"/>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170"/>
      <c r="C734" s="2"/>
      <c r="D734" s="2"/>
      <c r="E734" s="2"/>
      <c r="F734" s="165"/>
      <c r="G734" s="2"/>
      <c r="H734" s="2"/>
      <c r="I734" s="165"/>
      <c r="J734" s="2"/>
      <c r="K734" s="165"/>
      <c r="L734" s="2"/>
      <c r="M734" s="165"/>
      <c r="N734" s="2"/>
      <c r="O734" s="2"/>
      <c r="P734" s="165"/>
      <c r="Q734" s="2"/>
      <c r="R734" s="2"/>
      <c r="S734" s="165"/>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170"/>
      <c r="C735" s="2"/>
      <c r="D735" s="2"/>
      <c r="E735" s="2"/>
      <c r="F735" s="165"/>
      <c r="G735" s="2"/>
      <c r="H735" s="2"/>
      <c r="I735" s="165"/>
      <c r="J735" s="2"/>
      <c r="K735" s="165"/>
      <c r="L735" s="2"/>
      <c r="M735" s="165"/>
      <c r="N735" s="2"/>
      <c r="O735" s="2"/>
      <c r="P735" s="165"/>
      <c r="Q735" s="2"/>
      <c r="R735" s="2"/>
      <c r="S735" s="165"/>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170"/>
      <c r="C736" s="2"/>
      <c r="D736" s="2"/>
      <c r="E736" s="2"/>
      <c r="F736" s="165"/>
      <c r="G736" s="2"/>
      <c r="H736" s="2"/>
      <c r="I736" s="165"/>
      <c r="J736" s="2"/>
      <c r="K736" s="165"/>
      <c r="L736" s="2"/>
      <c r="M736" s="165"/>
      <c r="N736" s="2"/>
      <c r="O736" s="2"/>
      <c r="P736" s="165"/>
      <c r="Q736" s="2"/>
      <c r="R736" s="2"/>
      <c r="S736" s="165"/>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170"/>
      <c r="C737" s="2"/>
      <c r="D737" s="2"/>
      <c r="E737" s="2"/>
      <c r="F737" s="165"/>
      <c r="G737" s="2"/>
      <c r="H737" s="2"/>
      <c r="I737" s="165"/>
      <c r="J737" s="2"/>
      <c r="K737" s="165"/>
      <c r="L737" s="2"/>
      <c r="M737" s="165"/>
      <c r="N737" s="2"/>
      <c r="O737" s="2"/>
      <c r="P737" s="165"/>
      <c r="Q737" s="2"/>
      <c r="R737" s="2"/>
      <c r="S737" s="165"/>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170"/>
      <c r="C738" s="2"/>
      <c r="D738" s="2"/>
      <c r="E738" s="2"/>
      <c r="F738" s="165"/>
      <c r="G738" s="2"/>
      <c r="H738" s="2"/>
      <c r="I738" s="165"/>
      <c r="J738" s="2"/>
      <c r="K738" s="165"/>
      <c r="L738" s="2"/>
      <c r="M738" s="165"/>
      <c r="N738" s="2"/>
      <c r="O738" s="2"/>
      <c r="P738" s="165"/>
      <c r="Q738" s="2"/>
      <c r="R738" s="2"/>
      <c r="S738" s="165"/>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170"/>
      <c r="C739" s="2"/>
      <c r="D739" s="2"/>
      <c r="E739" s="2"/>
      <c r="F739" s="165"/>
      <c r="G739" s="2"/>
      <c r="H739" s="2"/>
      <c r="I739" s="165"/>
      <c r="J739" s="2"/>
      <c r="K739" s="165"/>
      <c r="L739" s="2"/>
      <c r="M739" s="165"/>
      <c r="N739" s="2"/>
      <c r="O739" s="2"/>
      <c r="P739" s="165"/>
      <c r="Q739" s="2"/>
      <c r="R739" s="2"/>
      <c r="S739" s="165"/>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170"/>
      <c r="C740" s="2"/>
      <c r="D740" s="2"/>
      <c r="E740" s="2"/>
      <c r="F740" s="165"/>
      <c r="G740" s="2"/>
      <c r="H740" s="2"/>
      <c r="I740" s="165"/>
      <c r="J740" s="2"/>
      <c r="K740" s="165"/>
      <c r="L740" s="2"/>
      <c r="M740" s="165"/>
      <c r="N740" s="2"/>
      <c r="O740" s="2"/>
      <c r="P740" s="165"/>
      <c r="Q740" s="2"/>
      <c r="R740" s="2"/>
      <c r="S740" s="165"/>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170"/>
      <c r="C741" s="2"/>
      <c r="D741" s="2"/>
      <c r="E741" s="2"/>
      <c r="F741" s="165"/>
      <c r="G741" s="2"/>
      <c r="H741" s="2"/>
      <c r="I741" s="165"/>
      <c r="J741" s="2"/>
      <c r="K741" s="165"/>
      <c r="L741" s="2"/>
      <c r="M741" s="165"/>
      <c r="N741" s="2"/>
      <c r="O741" s="2"/>
      <c r="P741" s="165"/>
      <c r="Q741" s="2"/>
      <c r="R741" s="2"/>
      <c r="S741" s="165"/>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170"/>
      <c r="C742" s="2"/>
      <c r="D742" s="2"/>
      <c r="E742" s="2"/>
      <c r="F742" s="165"/>
      <c r="G742" s="2"/>
      <c r="H742" s="2"/>
      <c r="I742" s="165"/>
      <c r="J742" s="2"/>
      <c r="K742" s="165"/>
      <c r="L742" s="2"/>
      <c r="M742" s="165"/>
      <c r="N742" s="2"/>
      <c r="O742" s="2"/>
      <c r="P742" s="165"/>
      <c r="Q742" s="2"/>
      <c r="R742" s="2"/>
      <c r="S742" s="165"/>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170"/>
      <c r="C743" s="2"/>
      <c r="D743" s="2"/>
      <c r="E743" s="2"/>
      <c r="F743" s="165"/>
      <c r="G743" s="2"/>
      <c r="H743" s="2"/>
      <c r="I743" s="165"/>
      <c r="J743" s="2"/>
      <c r="K743" s="165"/>
      <c r="L743" s="2"/>
      <c r="M743" s="165"/>
      <c r="N743" s="2"/>
      <c r="O743" s="2"/>
      <c r="P743" s="165"/>
      <c r="Q743" s="2"/>
      <c r="R743" s="2"/>
      <c r="S743" s="165"/>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170"/>
      <c r="C744" s="2"/>
      <c r="D744" s="2"/>
      <c r="E744" s="2"/>
      <c r="F744" s="165"/>
      <c r="G744" s="2"/>
      <c r="H744" s="2"/>
      <c r="I744" s="165"/>
      <c r="J744" s="2"/>
      <c r="K744" s="165"/>
      <c r="L744" s="2"/>
      <c r="M744" s="165"/>
      <c r="N744" s="2"/>
      <c r="O744" s="2"/>
      <c r="P744" s="165"/>
      <c r="Q744" s="2"/>
      <c r="R744" s="2"/>
      <c r="S744" s="165"/>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170"/>
      <c r="C745" s="2"/>
      <c r="D745" s="2"/>
      <c r="E745" s="2"/>
      <c r="F745" s="165"/>
      <c r="G745" s="2"/>
      <c r="H745" s="2"/>
      <c r="I745" s="165"/>
      <c r="J745" s="2"/>
      <c r="K745" s="165"/>
      <c r="L745" s="2"/>
      <c r="M745" s="165"/>
      <c r="N745" s="2"/>
      <c r="O745" s="2"/>
      <c r="P745" s="165"/>
      <c r="Q745" s="2"/>
      <c r="R745" s="2"/>
      <c r="S745" s="165"/>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170"/>
      <c r="C746" s="2"/>
      <c r="D746" s="2"/>
      <c r="E746" s="2"/>
      <c r="F746" s="165"/>
      <c r="G746" s="2"/>
      <c r="H746" s="2"/>
      <c r="I746" s="165"/>
      <c r="J746" s="2"/>
      <c r="K746" s="165"/>
      <c r="L746" s="2"/>
      <c r="M746" s="165"/>
      <c r="N746" s="2"/>
      <c r="O746" s="2"/>
      <c r="P746" s="165"/>
      <c r="Q746" s="2"/>
      <c r="R746" s="2"/>
      <c r="S746" s="165"/>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170"/>
      <c r="C747" s="2"/>
      <c r="D747" s="2"/>
      <c r="E747" s="2"/>
      <c r="F747" s="165"/>
      <c r="G747" s="2"/>
      <c r="H747" s="2"/>
      <c r="I747" s="165"/>
      <c r="J747" s="2"/>
      <c r="K747" s="165"/>
      <c r="L747" s="2"/>
      <c r="M747" s="165"/>
      <c r="N747" s="2"/>
      <c r="O747" s="2"/>
      <c r="P747" s="165"/>
      <c r="Q747" s="2"/>
      <c r="R747" s="2"/>
      <c r="S747" s="165"/>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170"/>
      <c r="C748" s="2"/>
      <c r="D748" s="2"/>
      <c r="E748" s="2"/>
      <c r="F748" s="165"/>
      <c r="G748" s="2"/>
      <c r="H748" s="2"/>
      <c r="I748" s="165"/>
      <c r="J748" s="2"/>
      <c r="K748" s="165"/>
      <c r="L748" s="2"/>
      <c r="M748" s="165"/>
      <c r="N748" s="2"/>
      <c r="O748" s="2"/>
      <c r="P748" s="165"/>
      <c r="Q748" s="2"/>
      <c r="R748" s="2"/>
      <c r="S748" s="165"/>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170"/>
      <c r="C749" s="2"/>
      <c r="D749" s="2"/>
      <c r="E749" s="2"/>
      <c r="F749" s="165"/>
      <c r="G749" s="2"/>
      <c r="H749" s="2"/>
      <c r="I749" s="165"/>
      <c r="J749" s="2"/>
      <c r="K749" s="165"/>
      <c r="L749" s="2"/>
      <c r="M749" s="165"/>
      <c r="N749" s="2"/>
      <c r="O749" s="2"/>
      <c r="P749" s="165"/>
      <c r="Q749" s="2"/>
      <c r="R749" s="2"/>
      <c r="S749" s="165"/>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170"/>
      <c r="C750" s="2"/>
      <c r="D750" s="2"/>
      <c r="E750" s="2"/>
      <c r="F750" s="165"/>
      <c r="G750" s="2"/>
      <c r="H750" s="2"/>
      <c r="I750" s="165"/>
      <c r="J750" s="2"/>
      <c r="K750" s="165"/>
      <c r="L750" s="2"/>
      <c r="M750" s="165"/>
      <c r="N750" s="2"/>
      <c r="O750" s="2"/>
      <c r="P750" s="165"/>
      <c r="Q750" s="2"/>
      <c r="R750" s="2"/>
      <c r="S750" s="165"/>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170"/>
      <c r="C751" s="2"/>
      <c r="D751" s="2"/>
      <c r="E751" s="2"/>
      <c r="F751" s="165"/>
      <c r="G751" s="2"/>
      <c r="H751" s="2"/>
      <c r="I751" s="165"/>
      <c r="J751" s="2"/>
      <c r="K751" s="165"/>
      <c r="L751" s="2"/>
      <c r="M751" s="165"/>
      <c r="N751" s="2"/>
      <c r="O751" s="2"/>
      <c r="P751" s="165"/>
      <c r="Q751" s="2"/>
      <c r="R751" s="2"/>
      <c r="S751" s="165"/>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170"/>
      <c r="C752" s="2"/>
      <c r="D752" s="2"/>
      <c r="E752" s="2"/>
      <c r="F752" s="165"/>
      <c r="G752" s="2"/>
      <c r="H752" s="2"/>
      <c r="I752" s="165"/>
      <c r="J752" s="2"/>
      <c r="K752" s="165"/>
      <c r="L752" s="2"/>
      <c r="M752" s="165"/>
      <c r="N752" s="2"/>
      <c r="O752" s="2"/>
      <c r="P752" s="165"/>
      <c r="Q752" s="2"/>
      <c r="R752" s="2"/>
      <c r="S752" s="165"/>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170"/>
      <c r="C753" s="2"/>
      <c r="D753" s="2"/>
      <c r="E753" s="2"/>
      <c r="F753" s="165"/>
      <c r="G753" s="2"/>
      <c r="H753" s="2"/>
      <c r="I753" s="165"/>
      <c r="J753" s="2"/>
      <c r="K753" s="165"/>
      <c r="L753" s="2"/>
      <c r="M753" s="165"/>
      <c r="N753" s="2"/>
      <c r="O753" s="2"/>
      <c r="P753" s="165"/>
      <c r="Q753" s="2"/>
      <c r="R753" s="2"/>
      <c r="S753" s="165"/>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170"/>
      <c r="C754" s="2"/>
      <c r="D754" s="2"/>
      <c r="E754" s="2"/>
      <c r="F754" s="165"/>
      <c r="G754" s="2"/>
      <c r="H754" s="2"/>
      <c r="I754" s="165"/>
      <c r="J754" s="2"/>
      <c r="K754" s="165"/>
      <c r="L754" s="2"/>
      <c r="M754" s="165"/>
      <c r="N754" s="2"/>
      <c r="O754" s="2"/>
      <c r="P754" s="165"/>
      <c r="Q754" s="2"/>
      <c r="R754" s="2"/>
      <c r="S754" s="165"/>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170"/>
      <c r="C755" s="2"/>
      <c r="D755" s="2"/>
      <c r="E755" s="2"/>
      <c r="F755" s="165"/>
      <c r="G755" s="2"/>
      <c r="H755" s="2"/>
      <c r="I755" s="165"/>
      <c r="J755" s="2"/>
      <c r="K755" s="165"/>
      <c r="L755" s="2"/>
      <c r="M755" s="165"/>
      <c r="N755" s="2"/>
      <c r="O755" s="2"/>
      <c r="P755" s="165"/>
      <c r="Q755" s="2"/>
      <c r="R755" s="2"/>
      <c r="S755" s="165"/>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170"/>
      <c r="C756" s="2"/>
      <c r="D756" s="2"/>
      <c r="E756" s="2"/>
      <c r="F756" s="165"/>
      <c r="G756" s="2"/>
      <c r="H756" s="2"/>
      <c r="I756" s="165"/>
      <c r="J756" s="2"/>
      <c r="K756" s="165"/>
      <c r="L756" s="2"/>
      <c r="M756" s="165"/>
      <c r="N756" s="2"/>
      <c r="O756" s="2"/>
      <c r="P756" s="165"/>
      <c r="Q756" s="2"/>
      <c r="R756" s="2"/>
      <c r="S756" s="165"/>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170"/>
      <c r="C757" s="2"/>
      <c r="D757" s="2"/>
      <c r="E757" s="2"/>
      <c r="F757" s="165"/>
      <c r="G757" s="2"/>
      <c r="H757" s="2"/>
      <c r="I757" s="165"/>
      <c r="J757" s="2"/>
      <c r="K757" s="165"/>
      <c r="L757" s="2"/>
      <c r="M757" s="165"/>
      <c r="N757" s="2"/>
      <c r="O757" s="2"/>
      <c r="P757" s="165"/>
      <c r="Q757" s="2"/>
      <c r="R757" s="2"/>
      <c r="S757" s="165"/>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170"/>
      <c r="C758" s="2"/>
      <c r="D758" s="2"/>
      <c r="E758" s="2"/>
      <c r="F758" s="165"/>
      <c r="G758" s="2"/>
      <c r="H758" s="2"/>
      <c r="I758" s="165"/>
      <c r="J758" s="2"/>
      <c r="K758" s="165"/>
      <c r="L758" s="2"/>
      <c r="M758" s="165"/>
      <c r="N758" s="2"/>
      <c r="O758" s="2"/>
      <c r="P758" s="165"/>
      <c r="Q758" s="2"/>
      <c r="R758" s="2"/>
      <c r="S758" s="165"/>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170"/>
      <c r="C759" s="2"/>
      <c r="D759" s="2"/>
      <c r="E759" s="2"/>
      <c r="F759" s="165"/>
      <c r="G759" s="2"/>
      <c r="H759" s="2"/>
      <c r="I759" s="165"/>
      <c r="J759" s="2"/>
      <c r="K759" s="165"/>
      <c r="L759" s="2"/>
      <c r="M759" s="165"/>
      <c r="N759" s="2"/>
      <c r="O759" s="2"/>
      <c r="P759" s="165"/>
      <c r="Q759" s="2"/>
      <c r="R759" s="2"/>
      <c r="S759" s="165"/>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170"/>
      <c r="C760" s="2"/>
      <c r="D760" s="2"/>
      <c r="E760" s="2"/>
      <c r="F760" s="165"/>
      <c r="G760" s="2"/>
      <c r="H760" s="2"/>
      <c r="I760" s="165"/>
      <c r="J760" s="2"/>
      <c r="K760" s="165"/>
      <c r="L760" s="2"/>
      <c r="M760" s="165"/>
      <c r="N760" s="2"/>
      <c r="O760" s="2"/>
      <c r="P760" s="165"/>
      <c r="Q760" s="2"/>
      <c r="R760" s="2"/>
      <c r="S760" s="165"/>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170"/>
      <c r="C761" s="2"/>
      <c r="D761" s="2"/>
      <c r="E761" s="2"/>
      <c r="F761" s="165"/>
      <c r="G761" s="2"/>
      <c r="H761" s="2"/>
      <c r="I761" s="165"/>
      <c r="J761" s="2"/>
      <c r="K761" s="165"/>
      <c r="L761" s="2"/>
      <c r="M761" s="165"/>
      <c r="N761" s="2"/>
      <c r="O761" s="2"/>
      <c r="P761" s="165"/>
      <c r="Q761" s="2"/>
      <c r="R761" s="2"/>
      <c r="S761" s="165"/>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170"/>
      <c r="C762" s="2"/>
      <c r="D762" s="2"/>
      <c r="E762" s="2"/>
      <c r="F762" s="165"/>
      <c r="G762" s="2"/>
      <c r="H762" s="2"/>
      <c r="I762" s="165"/>
      <c r="J762" s="2"/>
      <c r="K762" s="165"/>
      <c r="L762" s="2"/>
      <c r="M762" s="165"/>
      <c r="N762" s="2"/>
      <c r="O762" s="2"/>
      <c r="P762" s="165"/>
      <c r="Q762" s="2"/>
      <c r="R762" s="2"/>
      <c r="S762" s="165"/>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170"/>
      <c r="C763" s="2"/>
      <c r="D763" s="2"/>
      <c r="E763" s="2"/>
      <c r="F763" s="165"/>
      <c r="G763" s="2"/>
      <c r="H763" s="2"/>
      <c r="I763" s="165"/>
      <c r="J763" s="2"/>
      <c r="K763" s="165"/>
      <c r="L763" s="2"/>
      <c r="M763" s="165"/>
      <c r="N763" s="2"/>
      <c r="O763" s="2"/>
      <c r="P763" s="165"/>
      <c r="Q763" s="2"/>
      <c r="R763" s="2"/>
      <c r="S763" s="165"/>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170"/>
      <c r="C764" s="2"/>
      <c r="D764" s="2"/>
      <c r="E764" s="2"/>
      <c r="F764" s="165"/>
      <c r="G764" s="2"/>
      <c r="H764" s="2"/>
      <c r="I764" s="165"/>
      <c r="J764" s="2"/>
      <c r="K764" s="165"/>
      <c r="L764" s="2"/>
      <c r="M764" s="165"/>
      <c r="N764" s="2"/>
      <c r="O764" s="2"/>
      <c r="P764" s="165"/>
      <c r="Q764" s="2"/>
      <c r="R764" s="2"/>
      <c r="S764" s="165"/>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170"/>
      <c r="C765" s="2"/>
      <c r="D765" s="2"/>
      <c r="E765" s="2"/>
      <c r="F765" s="165"/>
      <c r="G765" s="2"/>
      <c r="H765" s="2"/>
      <c r="I765" s="165"/>
      <c r="J765" s="2"/>
      <c r="K765" s="165"/>
      <c r="L765" s="2"/>
      <c r="M765" s="165"/>
      <c r="N765" s="2"/>
      <c r="O765" s="2"/>
      <c r="P765" s="165"/>
      <c r="Q765" s="2"/>
      <c r="R765" s="2"/>
      <c r="S765" s="165"/>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170"/>
      <c r="C766" s="2"/>
      <c r="D766" s="2"/>
      <c r="E766" s="2"/>
      <c r="F766" s="165"/>
      <c r="G766" s="2"/>
      <c r="H766" s="2"/>
      <c r="I766" s="165"/>
      <c r="J766" s="2"/>
      <c r="K766" s="165"/>
      <c r="L766" s="2"/>
      <c r="M766" s="165"/>
      <c r="N766" s="2"/>
      <c r="O766" s="2"/>
      <c r="P766" s="165"/>
      <c r="Q766" s="2"/>
      <c r="R766" s="2"/>
      <c r="S766" s="165"/>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170"/>
      <c r="C767" s="2"/>
      <c r="D767" s="2"/>
      <c r="E767" s="2"/>
      <c r="F767" s="165"/>
      <c r="G767" s="2"/>
      <c r="H767" s="2"/>
      <c r="I767" s="165"/>
      <c r="J767" s="2"/>
      <c r="K767" s="165"/>
      <c r="L767" s="2"/>
      <c r="M767" s="165"/>
      <c r="N767" s="2"/>
      <c r="O767" s="2"/>
      <c r="P767" s="165"/>
      <c r="Q767" s="2"/>
      <c r="R767" s="2"/>
      <c r="S767" s="165"/>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170"/>
      <c r="C768" s="2"/>
      <c r="D768" s="2"/>
      <c r="E768" s="2"/>
      <c r="F768" s="165"/>
      <c r="G768" s="2"/>
      <c r="H768" s="2"/>
      <c r="I768" s="165"/>
      <c r="J768" s="2"/>
      <c r="K768" s="165"/>
      <c r="L768" s="2"/>
      <c r="M768" s="165"/>
      <c r="N768" s="2"/>
      <c r="O768" s="2"/>
      <c r="P768" s="165"/>
      <c r="Q768" s="2"/>
      <c r="R768" s="2"/>
      <c r="S768" s="165"/>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170"/>
      <c r="C769" s="2"/>
      <c r="D769" s="2"/>
      <c r="E769" s="2"/>
      <c r="F769" s="165"/>
      <c r="G769" s="2"/>
      <c r="H769" s="2"/>
      <c r="I769" s="165"/>
      <c r="J769" s="2"/>
      <c r="K769" s="165"/>
      <c r="L769" s="2"/>
      <c r="M769" s="165"/>
      <c r="N769" s="2"/>
      <c r="O769" s="2"/>
      <c r="P769" s="165"/>
      <c r="Q769" s="2"/>
      <c r="R769" s="2"/>
      <c r="S769" s="165"/>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170"/>
      <c r="C770" s="2"/>
      <c r="D770" s="2"/>
      <c r="E770" s="2"/>
      <c r="F770" s="165"/>
      <c r="G770" s="2"/>
      <c r="H770" s="2"/>
      <c r="I770" s="165"/>
      <c r="J770" s="2"/>
      <c r="K770" s="165"/>
      <c r="L770" s="2"/>
      <c r="M770" s="165"/>
      <c r="N770" s="2"/>
      <c r="O770" s="2"/>
      <c r="P770" s="165"/>
      <c r="Q770" s="2"/>
      <c r="R770" s="2"/>
      <c r="S770" s="165"/>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170"/>
      <c r="C771" s="2"/>
      <c r="D771" s="2"/>
      <c r="E771" s="2"/>
      <c r="F771" s="165"/>
      <c r="G771" s="2"/>
      <c r="H771" s="2"/>
      <c r="I771" s="165"/>
      <c r="J771" s="2"/>
      <c r="K771" s="165"/>
      <c r="L771" s="2"/>
      <c r="M771" s="165"/>
      <c r="N771" s="2"/>
      <c r="O771" s="2"/>
      <c r="P771" s="165"/>
      <c r="Q771" s="2"/>
      <c r="R771" s="2"/>
      <c r="S771" s="165"/>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170"/>
      <c r="C772" s="2"/>
      <c r="D772" s="2"/>
      <c r="E772" s="2"/>
      <c r="F772" s="165"/>
      <c r="G772" s="2"/>
      <c r="H772" s="2"/>
      <c r="I772" s="165"/>
      <c r="J772" s="2"/>
      <c r="K772" s="165"/>
      <c r="L772" s="2"/>
      <c r="M772" s="165"/>
      <c r="N772" s="2"/>
      <c r="O772" s="2"/>
      <c r="P772" s="165"/>
      <c r="Q772" s="2"/>
      <c r="R772" s="2"/>
      <c r="S772" s="165"/>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170"/>
      <c r="C773" s="2"/>
      <c r="D773" s="2"/>
      <c r="E773" s="2"/>
      <c r="F773" s="165"/>
      <c r="G773" s="2"/>
      <c r="H773" s="2"/>
      <c r="I773" s="165"/>
      <c r="J773" s="2"/>
      <c r="K773" s="165"/>
      <c r="L773" s="2"/>
      <c r="M773" s="165"/>
      <c r="N773" s="2"/>
      <c r="O773" s="2"/>
      <c r="P773" s="165"/>
      <c r="Q773" s="2"/>
      <c r="R773" s="2"/>
      <c r="S773" s="165"/>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170"/>
      <c r="C774" s="2"/>
      <c r="D774" s="2"/>
      <c r="E774" s="2"/>
      <c r="F774" s="165"/>
      <c r="G774" s="2"/>
      <c r="H774" s="2"/>
      <c r="I774" s="165"/>
      <c r="J774" s="2"/>
      <c r="K774" s="165"/>
      <c r="L774" s="2"/>
      <c r="M774" s="165"/>
      <c r="N774" s="2"/>
      <c r="O774" s="2"/>
      <c r="P774" s="165"/>
      <c r="Q774" s="2"/>
      <c r="R774" s="2"/>
      <c r="S774" s="165"/>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170"/>
      <c r="C775" s="2"/>
      <c r="D775" s="2"/>
      <c r="E775" s="2"/>
      <c r="F775" s="165"/>
      <c r="G775" s="2"/>
      <c r="H775" s="2"/>
      <c r="I775" s="165"/>
      <c r="J775" s="2"/>
      <c r="K775" s="165"/>
      <c r="L775" s="2"/>
      <c r="M775" s="165"/>
      <c r="N775" s="2"/>
      <c r="O775" s="2"/>
      <c r="P775" s="165"/>
      <c r="Q775" s="2"/>
      <c r="R775" s="2"/>
      <c r="S775" s="165"/>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170"/>
      <c r="C776" s="2"/>
      <c r="D776" s="2"/>
      <c r="E776" s="2"/>
      <c r="F776" s="165"/>
      <c r="G776" s="2"/>
      <c r="H776" s="2"/>
      <c r="I776" s="165"/>
      <c r="J776" s="2"/>
      <c r="K776" s="165"/>
      <c r="L776" s="2"/>
      <c r="M776" s="165"/>
      <c r="N776" s="2"/>
      <c r="O776" s="2"/>
      <c r="P776" s="165"/>
      <c r="Q776" s="2"/>
      <c r="R776" s="2"/>
      <c r="S776" s="165"/>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170"/>
      <c r="C777" s="2"/>
      <c r="D777" s="2"/>
      <c r="E777" s="2"/>
      <c r="F777" s="165"/>
      <c r="G777" s="2"/>
      <c r="H777" s="2"/>
      <c r="I777" s="165"/>
      <c r="J777" s="2"/>
      <c r="K777" s="165"/>
      <c r="L777" s="2"/>
      <c r="M777" s="165"/>
      <c r="N777" s="2"/>
      <c r="O777" s="2"/>
      <c r="P777" s="165"/>
      <c r="Q777" s="2"/>
      <c r="R777" s="2"/>
      <c r="S777" s="165"/>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170"/>
      <c r="C778" s="2"/>
      <c r="D778" s="2"/>
      <c r="E778" s="2"/>
      <c r="F778" s="165"/>
      <c r="G778" s="2"/>
      <c r="H778" s="2"/>
      <c r="I778" s="165"/>
      <c r="J778" s="2"/>
      <c r="K778" s="165"/>
      <c r="L778" s="2"/>
      <c r="M778" s="165"/>
      <c r="N778" s="2"/>
      <c r="O778" s="2"/>
      <c r="P778" s="165"/>
      <c r="Q778" s="2"/>
      <c r="R778" s="2"/>
      <c r="S778" s="165"/>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170"/>
      <c r="C779" s="2"/>
      <c r="D779" s="2"/>
      <c r="E779" s="2"/>
      <c r="F779" s="165"/>
      <c r="G779" s="2"/>
      <c r="H779" s="2"/>
      <c r="I779" s="165"/>
      <c r="J779" s="2"/>
      <c r="K779" s="165"/>
      <c r="L779" s="2"/>
      <c r="M779" s="165"/>
      <c r="N779" s="2"/>
      <c r="O779" s="2"/>
      <c r="P779" s="165"/>
      <c r="Q779" s="2"/>
      <c r="R779" s="2"/>
      <c r="S779" s="165"/>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170"/>
      <c r="C780" s="2"/>
      <c r="D780" s="2"/>
      <c r="E780" s="2"/>
      <c r="F780" s="165"/>
      <c r="G780" s="2"/>
      <c r="H780" s="2"/>
      <c r="I780" s="165"/>
      <c r="J780" s="2"/>
      <c r="K780" s="165"/>
      <c r="L780" s="2"/>
      <c r="M780" s="165"/>
      <c r="N780" s="2"/>
      <c r="O780" s="2"/>
      <c r="P780" s="165"/>
      <c r="Q780" s="2"/>
      <c r="R780" s="2"/>
      <c r="S780" s="165"/>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170"/>
      <c r="C781" s="2"/>
      <c r="D781" s="2"/>
      <c r="E781" s="2"/>
      <c r="F781" s="165"/>
      <c r="G781" s="2"/>
      <c r="H781" s="2"/>
      <c r="I781" s="165"/>
      <c r="J781" s="2"/>
      <c r="K781" s="165"/>
      <c r="L781" s="2"/>
      <c r="M781" s="165"/>
      <c r="N781" s="2"/>
      <c r="O781" s="2"/>
      <c r="P781" s="165"/>
      <c r="Q781" s="2"/>
      <c r="R781" s="2"/>
      <c r="S781" s="165"/>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170"/>
      <c r="C782" s="2"/>
      <c r="D782" s="2"/>
      <c r="E782" s="2"/>
      <c r="F782" s="165"/>
      <c r="G782" s="2"/>
      <c r="H782" s="2"/>
      <c r="I782" s="165"/>
      <c r="J782" s="2"/>
      <c r="K782" s="165"/>
      <c r="L782" s="2"/>
      <c r="M782" s="165"/>
      <c r="N782" s="2"/>
      <c r="O782" s="2"/>
      <c r="P782" s="165"/>
      <c r="Q782" s="2"/>
      <c r="R782" s="2"/>
      <c r="S782" s="165"/>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170"/>
      <c r="C783" s="2"/>
      <c r="D783" s="2"/>
      <c r="E783" s="2"/>
      <c r="F783" s="165"/>
      <c r="G783" s="2"/>
      <c r="H783" s="2"/>
      <c r="I783" s="165"/>
      <c r="J783" s="2"/>
      <c r="K783" s="165"/>
      <c r="L783" s="2"/>
      <c r="M783" s="165"/>
      <c r="N783" s="2"/>
      <c r="O783" s="2"/>
      <c r="P783" s="165"/>
      <c r="Q783" s="2"/>
      <c r="R783" s="2"/>
      <c r="S783" s="165"/>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170"/>
      <c r="C784" s="2"/>
      <c r="D784" s="2"/>
      <c r="E784" s="2"/>
      <c r="F784" s="165"/>
      <c r="G784" s="2"/>
      <c r="H784" s="2"/>
      <c r="I784" s="165"/>
      <c r="J784" s="2"/>
      <c r="K784" s="165"/>
      <c r="L784" s="2"/>
      <c r="M784" s="165"/>
      <c r="N784" s="2"/>
      <c r="O784" s="2"/>
      <c r="P784" s="165"/>
      <c r="Q784" s="2"/>
      <c r="R784" s="2"/>
      <c r="S784" s="165"/>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170"/>
      <c r="C785" s="2"/>
      <c r="D785" s="2"/>
      <c r="E785" s="2"/>
      <c r="F785" s="165"/>
      <c r="G785" s="2"/>
      <c r="H785" s="2"/>
      <c r="I785" s="165"/>
      <c r="J785" s="2"/>
      <c r="K785" s="165"/>
      <c r="L785" s="2"/>
      <c r="M785" s="165"/>
      <c r="N785" s="2"/>
      <c r="O785" s="2"/>
      <c r="P785" s="165"/>
      <c r="Q785" s="2"/>
      <c r="R785" s="2"/>
      <c r="S785" s="165"/>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170"/>
      <c r="C786" s="2"/>
      <c r="D786" s="2"/>
      <c r="E786" s="2"/>
      <c r="F786" s="165"/>
      <c r="G786" s="2"/>
      <c r="H786" s="2"/>
      <c r="I786" s="165"/>
      <c r="J786" s="2"/>
      <c r="K786" s="165"/>
      <c r="L786" s="2"/>
      <c r="M786" s="165"/>
      <c r="N786" s="2"/>
      <c r="O786" s="2"/>
      <c r="P786" s="165"/>
      <c r="Q786" s="2"/>
      <c r="R786" s="2"/>
      <c r="S786" s="165"/>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170"/>
      <c r="C787" s="2"/>
      <c r="D787" s="2"/>
      <c r="E787" s="2"/>
      <c r="F787" s="165"/>
      <c r="G787" s="2"/>
      <c r="H787" s="2"/>
      <c r="I787" s="165"/>
      <c r="J787" s="2"/>
      <c r="K787" s="165"/>
      <c r="L787" s="2"/>
      <c r="M787" s="165"/>
      <c r="N787" s="2"/>
      <c r="O787" s="2"/>
      <c r="P787" s="165"/>
      <c r="Q787" s="2"/>
      <c r="R787" s="2"/>
      <c r="S787" s="165"/>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170"/>
      <c r="C788" s="2"/>
      <c r="D788" s="2"/>
      <c r="E788" s="2"/>
      <c r="F788" s="165"/>
      <c r="G788" s="2"/>
      <c r="H788" s="2"/>
      <c r="I788" s="165"/>
      <c r="J788" s="2"/>
      <c r="K788" s="165"/>
      <c r="L788" s="2"/>
      <c r="M788" s="165"/>
      <c r="N788" s="2"/>
      <c r="O788" s="2"/>
      <c r="P788" s="165"/>
      <c r="Q788" s="2"/>
      <c r="R788" s="2"/>
      <c r="S788" s="165"/>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170"/>
      <c r="C789" s="2"/>
      <c r="D789" s="2"/>
      <c r="E789" s="2"/>
      <c r="F789" s="165"/>
      <c r="G789" s="2"/>
      <c r="H789" s="2"/>
      <c r="I789" s="165"/>
      <c r="J789" s="2"/>
      <c r="K789" s="165"/>
      <c r="L789" s="2"/>
      <c r="M789" s="165"/>
      <c r="N789" s="2"/>
      <c r="O789" s="2"/>
      <c r="P789" s="165"/>
      <c r="Q789" s="2"/>
      <c r="R789" s="2"/>
      <c r="S789" s="165"/>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170"/>
      <c r="C790" s="2"/>
      <c r="D790" s="2"/>
      <c r="E790" s="2"/>
      <c r="F790" s="165"/>
      <c r="G790" s="2"/>
      <c r="H790" s="2"/>
      <c r="I790" s="165"/>
      <c r="J790" s="2"/>
      <c r="K790" s="165"/>
      <c r="L790" s="2"/>
      <c r="M790" s="165"/>
      <c r="N790" s="2"/>
      <c r="O790" s="2"/>
      <c r="P790" s="165"/>
      <c r="Q790" s="2"/>
      <c r="R790" s="2"/>
      <c r="S790" s="165"/>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170"/>
      <c r="C791" s="2"/>
      <c r="D791" s="2"/>
      <c r="E791" s="2"/>
      <c r="F791" s="165"/>
      <c r="G791" s="2"/>
      <c r="H791" s="2"/>
      <c r="I791" s="165"/>
      <c r="J791" s="2"/>
      <c r="K791" s="165"/>
      <c r="L791" s="2"/>
      <c r="M791" s="165"/>
      <c r="N791" s="2"/>
      <c r="O791" s="2"/>
      <c r="P791" s="165"/>
      <c r="Q791" s="2"/>
      <c r="R791" s="2"/>
      <c r="S791" s="165"/>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170"/>
      <c r="C792" s="2"/>
      <c r="D792" s="2"/>
      <c r="E792" s="2"/>
      <c r="F792" s="165"/>
      <c r="G792" s="2"/>
      <c r="H792" s="2"/>
      <c r="I792" s="165"/>
      <c r="J792" s="2"/>
      <c r="K792" s="165"/>
      <c r="L792" s="2"/>
      <c r="M792" s="165"/>
      <c r="N792" s="2"/>
      <c r="O792" s="2"/>
      <c r="P792" s="165"/>
      <c r="Q792" s="2"/>
      <c r="R792" s="2"/>
      <c r="S792" s="165"/>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170"/>
      <c r="C793" s="2"/>
      <c r="D793" s="2"/>
      <c r="E793" s="2"/>
      <c r="F793" s="165"/>
      <c r="G793" s="2"/>
      <c r="H793" s="2"/>
      <c r="I793" s="165"/>
      <c r="J793" s="2"/>
      <c r="K793" s="165"/>
      <c r="L793" s="2"/>
      <c r="M793" s="165"/>
      <c r="N793" s="2"/>
      <c r="O793" s="2"/>
      <c r="P793" s="165"/>
      <c r="Q793" s="2"/>
      <c r="R793" s="2"/>
      <c r="S793" s="165"/>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170"/>
      <c r="C794" s="2"/>
      <c r="D794" s="2"/>
      <c r="E794" s="2"/>
      <c r="F794" s="165"/>
      <c r="G794" s="2"/>
      <c r="H794" s="2"/>
      <c r="I794" s="165"/>
      <c r="J794" s="2"/>
      <c r="K794" s="165"/>
      <c r="L794" s="2"/>
      <c r="M794" s="165"/>
      <c r="N794" s="2"/>
      <c r="O794" s="2"/>
      <c r="P794" s="165"/>
      <c r="Q794" s="2"/>
      <c r="R794" s="2"/>
      <c r="S794" s="165"/>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170"/>
      <c r="C795" s="2"/>
      <c r="D795" s="2"/>
      <c r="E795" s="2"/>
      <c r="F795" s="165"/>
      <c r="G795" s="2"/>
      <c r="H795" s="2"/>
      <c r="I795" s="165"/>
      <c r="J795" s="2"/>
      <c r="K795" s="165"/>
      <c r="L795" s="2"/>
      <c r="M795" s="165"/>
      <c r="N795" s="2"/>
      <c r="O795" s="2"/>
      <c r="P795" s="165"/>
      <c r="Q795" s="2"/>
      <c r="R795" s="2"/>
      <c r="S795" s="165"/>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170"/>
      <c r="C796" s="2"/>
      <c r="D796" s="2"/>
      <c r="E796" s="2"/>
      <c r="F796" s="165"/>
      <c r="G796" s="2"/>
      <c r="H796" s="2"/>
      <c r="I796" s="165"/>
      <c r="J796" s="2"/>
      <c r="K796" s="165"/>
      <c r="L796" s="2"/>
      <c r="M796" s="165"/>
      <c r="N796" s="2"/>
      <c r="O796" s="2"/>
      <c r="P796" s="165"/>
      <c r="Q796" s="2"/>
      <c r="R796" s="2"/>
      <c r="S796" s="165"/>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170"/>
      <c r="C797" s="2"/>
      <c r="D797" s="2"/>
      <c r="E797" s="2"/>
      <c r="F797" s="165"/>
      <c r="G797" s="2"/>
      <c r="H797" s="2"/>
      <c r="I797" s="165"/>
      <c r="J797" s="2"/>
      <c r="K797" s="165"/>
      <c r="L797" s="2"/>
      <c r="M797" s="165"/>
      <c r="N797" s="2"/>
      <c r="O797" s="2"/>
      <c r="P797" s="165"/>
      <c r="Q797" s="2"/>
      <c r="R797" s="2"/>
      <c r="S797" s="165"/>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170"/>
      <c r="C798" s="2"/>
      <c r="D798" s="2"/>
      <c r="E798" s="2"/>
      <c r="F798" s="165"/>
      <c r="G798" s="2"/>
      <c r="H798" s="2"/>
      <c r="I798" s="165"/>
      <c r="J798" s="2"/>
      <c r="K798" s="165"/>
      <c r="L798" s="2"/>
      <c r="M798" s="165"/>
      <c r="N798" s="2"/>
      <c r="O798" s="2"/>
      <c r="P798" s="165"/>
      <c r="Q798" s="2"/>
      <c r="R798" s="2"/>
      <c r="S798" s="165"/>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170"/>
      <c r="C799" s="2"/>
      <c r="D799" s="2"/>
      <c r="E799" s="2"/>
      <c r="F799" s="165"/>
      <c r="G799" s="2"/>
      <c r="H799" s="2"/>
      <c r="I799" s="165"/>
      <c r="J799" s="2"/>
      <c r="K799" s="165"/>
      <c r="L799" s="2"/>
      <c r="M799" s="165"/>
      <c r="N799" s="2"/>
      <c r="O799" s="2"/>
      <c r="P799" s="165"/>
      <c r="Q799" s="2"/>
      <c r="R799" s="2"/>
      <c r="S799" s="165"/>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170"/>
      <c r="C800" s="2"/>
      <c r="D800" s="2"/>
      <c r="E800" s="2"/>
      <c r="F800" s="165"/>
      <c r="G800" s="2"/>
      <c r="H800" s="2"/>
      <c r="I800" s="165"/>
      <c r="J800" s="2"/>
      <c r="K800" s="165"/>
      <c r="L800" s="2"/>
      <c r="M800" s="165"/>
      <c r="N800" s="2"/>
      <c r="O800" s="2"/>
      <c r="P800" s="165"/>
      <c r="Q800" s="2"/>
      <c r="R800" s="2"/>
      <c r="S800" s="165"/>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170"/>
      <c r="C801" s="2"/>
      <c r="D801" s="2"/>
      <c r="E801" s="2"/>
      <c r="F801" s="165"/>
      <c r="G801" s="2"/>
      <c r="H801" s="2"/>
      <c r="I801" s="165"/>
      <c r="J801" s="2"/>
      <c r="K801" s="165"/>
      <c r="L801" s="2"/>
      <c r="M801" s="165"/>
      <c r="N801" s="2"/>
      <c r="O801" s="2"/>
      <c r="P801" s="165"/>
      <c r="Q801" s="2"/>
      <c r="R801" s="2"/>
      <c r="S801" s="165"/>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170"/>
      <c r="C802" s="2"/>
      <c r="D802" s="2"/>
      <c r="E802" s="2"/>
      <c r="F802" s="165"/>
      <c r="G802" s="2"/>
      <c r="H802" s="2"/>
      <c r="I802" s="165"/>
      <c r="J802" s="2"/>
      <c r="K802" s="165"/>
      <c r="L802" s="2"/>
      <c r="M802" s="165"/>
      <c r="N802" s="2"/>
      <c r="O802" s="2"/>
      <c r="P802" s="165"/>
      <c r="Q802" s="2"/>
      <c r="R802" s="2"/>
      <c r="S802" s="165"/>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170"/>
      <c r="C803" s="2"/>
      <c r="D803" s="2"/>
      <c r="E803" s="2"/>
      <c r="F803" s="165"/>
      <c r="G803" s="2"/>
      <c r="H803" s="2"/>
      <c r="I803" s="165"/>
      <c r="J803" s="2"/>
      <c r="K803" s="165"/>
      <c r="L803" s="2"/>
      <c r="M803" s="165"/>
      <c r="N803" s="2"/>
      <c r="O803" s="2"/>
      <c r="P803" s="165"/>
      <c r="Q803" s="2"/>
      <c r="R803" s="2"/>
      <c r="S803" s="165"/>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170"/>
      <c r="C804" s="2"/>
      <c r="D804" s="2"/>
      <c r="E804" s="2"/>
      <c r="F804" s="165"/>
      <c r="G804" s="2"/>
      <c r="H804" s="2"/>
      <c r="I804" s="165"/>
      <c r="J804" s="2"/>
      <c r="K804" s="165"/>
      <c r="L804" s="2"/>
      <c r="M804" s="165"/>
      <c r="N804" s="2"/>
      <c r="O804" s="2"/>
      <c r="P804" s="165"/>
      <c r="Q804" s="2"/>
      <c r="R804" s="2"/>
      <c r="S804" s="165"/>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170"/>
      <c r="C805" s="2"/>
      <c r="D805" s="2"/>
      <c r="E805" s="2"/>
      <c r="F805" s="165"/>
      <c r="G805" s="2"/>
      <c r="H805" s="2"/>
      <c r="I805" s="165"/>
      <c r="J805" s="2"/>
      <c r="K805" s="165"/>
      <c r="L805" s="2"/>
      <c r="M805" s="165"/>
      <c r="N805" s="2"/>
      <c r="O805" s="2"/>
      <c r="P805" s="165"/>
      <c r="Q805" s="2"/>
      <c r="R805" s="2"/>
      <c r="S805" s="165"/>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170"/>
      <c r="C806" s="2"/>
      <c r="D806" s="2"/>
      <c r="E806" s="2"/>
      <c r="F806" s="165"/>
      <c r="G806" s="2"/>
      <c r="H806" s="2"/>
      <c r="I806" s="165"/>
      <c r="J806" s="2"/>
      <c r="K806" s="165"/>
      <c r="L806" s="2"/>
      <c r="M806" s="165"/>
      <c r="N806" s="2"/>
      <c r="O806" s="2"/>
      <c r="P806" s="165"/>
      <c r="Q806" s="2"/>
      <c r="R806" s="2"/>
      <c r="S806" s="165"/>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170"/>
      <c r="C807" s="2"/>
      <c r="D807" s="2"/>
      <c r="E807" s="2"/>
      <c r="F807" s="165"/>
      <c r="G807" s="2"/>
      <c r="H807" s="2"/>
      <c r="I807" s="165"/>
      <c r="J807" s="2"/>
      <c r="K807" s="165"/>
      <c r="L807" s="2"/>
      <c r="M807" s="165"/>
      <c r="N807" s="2"/>
      <c r="O807" s="2"/>
      <c r="P807" s="165"/>
      <c r="Q807" s="2"/>
      <c r="R807" s="2"/>
      <c r="S807" s="165"/>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170"/>
      <c r="C808" s="2"/>
      <c r="D808" s="2"/>
      <c r="E808" s="2"/>
      <c r="F808" s="165"/>
      <c r="G808" s="2"/>
      <c r="H808" s="2"/>
      <c r="I808" s="165"/>
      <c r="J808" s="2"/>
      <c r="K808" s="165"/>
      <c r="L808" s="2"/>
      <c r="M808" s="165"/>
      <c r="N808" s="2"/>
      <c r="O808" s="2"/>
      <c r="P808" s="165"/>
      <c r="Q808" s="2"/>
      <c r="R808" s="2"/>
      <c r="S808" s="165"/>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170"/>
      <c r="C809" s="2"/>
      <c r="D809" s="2"/>
      <c r="E809" s="2"/>
      <c r="F809" s="165"/>
      <c r="G809" s="2"/>
      <c r="H809" s="2"/>
      <c r="I809" s="165"/>
      <c r="J809" s="2"/>
      <c r="K809" s="165"/>
      <c r="L809" s="2"/>
      <c r="M809" s="165"/>
      <c r="N809" s="2"/>
      <c r="O809" s="2"/>
      <c r="P809" s="165"/>
      <c r="Q809" s="2"/>
      <c r="R809" s="2"/>
      <c r="S809" s="165"/>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170"/>
      <c r="C810" s="2"/>
      <c r="D810" s="2"/>
      <c r="E810" s="2"/>
      <c r="F810" s="165"/>
      <c r="G810" s="2"/>
      <c r="H810" s="2"/>
      <c r="I810" s="165"/>
      <c r="J810" s="2"/>
      <c r="K810" s="165"/>
      <c r="L810" s="2"/>
      <c r="M810" s="165"/>
      <c r="N810" s="2"/>
      <c r="O810" s="2"/>
      <c r="P810" s="165"/>
      <c r="Q810" s="2"/>
      <c r="R810" s="2"/>
      <c r="S810" s="165"/>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170"/>
      <c r="C811" s="2"/>
      <c r="D811" s="2"/>
      <c r="E811" s="2"/>
      <c r="F811" s="165"/>
      <c r="G811" s="2"/>
      <c r="H811" s="2"/>
      <c r="I811" s="165"/>
      <c r="J811" s="2"/>
      <c r="K811" s="165"/>
      <c r="L811" s="2"/>
      <c r="M811" s="165"/>
      <c r="N811" s="2"/>
      <c r="O811" s="2"/>
      <c r="P811" s="165"/>
      <c r="Q811" s="2"/>
      <c r="R811" s="2"/>
      <c r="S811" s="165"/>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170"/>
      <c r="C812" s="2"/>
      <c r="D812" s="2"/>
      <c r="E812" s="2"/>
      <c r="F812" s="165"/>
      <c r="G812" s="2"/>
      <c r="H812" s="2"/>
      <c r="I812" s="165"/>
      <c r="J812" s="2"/>
      <c r="K812" s="165"/>
      <c r="L812" s="2"/>
      <c r="M812" s="165"/>
      <c r="N812" s="2"/>
      <c r="O812" s="2"/>
      <c r="P812" s="165"/>
      <c r="Q812" s="2"/>
      <c r="R812" s="2"/>
      <c r="S812" s="165"/>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170"/>
      <c r="C813" s="2"/>
      <c r="D813" s="2"/>
      <c r="E813" s="2"/>
      <c r="F813" s="165"/>
      <c r="G813" s="2"/>
      <c r="H813" s="2"/>
      <c r="I813" s="165"/>
      <c r="J813" s="2"/>
      <c r="K813" s="165"/>
      <c r="L813" s="2"/>
      <c r="M813" s="165"/>
      <c r="N813" s="2"/>
      <c r="O813" s="2"/>
      <c r="P813" s="165"/>
      <c r="Q813" s="2"/>
      <c r="R813" s="2"/>
      <c r="S813" s="165"/>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170"/>
      <c r="C814" s="2"/>
      <c r="D814" s="2"/>
      <c r="E814" s="2"/>
      <c r="F814" s="165"/>
      <c r="G814" s="2"/>
      <c r="H814" s="2"/>
      <c r="I814" s="165"/>
      <c r="J814" s="2"/>
      <c r="K814" s="165"/>
      <c r="L814" s="2"/>
      <c r="M814" s="165"/>
      <c r="N814" s="2"/>
      <c r="O814" s="2"/>
      <c r="P814" s="165"/>
      <c r="Q814" s="2"/>
      <c r="R814" s="2"/>
      <c r="S814" s="165"/>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170"/>
      <c r="C815" s="2"/>
      <c r="D815" s="2"/>
      <c r="E815" s="2"/>
      <c r="F815" s="165"/>
      <c r="G815" s="2"/>
      <c r="H815" s="2"/>
      <c r="I815" s="165"/>
      <c r="J815" s="2"/>
      <c r="K815" s="165"/>
      <c r="L815" s="2"/>
      <c r="M815" s="165"/>
      <c r="N815" s="2"/>
      <c r="O815" s="2"/>
      <c r="P815" s="165"/>
      <c r="Q815" s="2"/>
      <c r="R815" s="2"/>
      <c r="S815" s="165"/>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170"/>
      <c r="C816" s="2"/>
      <c r="D816" s="2"/>
      <c r="E816" s="2"/>
      <c r="F816" s="165"/>
      <c r="G816" s="2"/>
      <c r="H816" s="2"/>
      <c r="I816" s="165"/>
      <c r="J816" s="2"/>
      <c r="K816" s="165"/>
      <c r="L816" s="2"/>
      <c r="M816" s="165"/>
      <c r="N816" s="2"/>
      <c r="O816" s="2"/>
      <c r="P816" s="165"/>
      <c r="Q816" s="2"/>
      <c r="R816" s="2"/>
      <c r="S816" s="165"/>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170"/>
      <c r="C817" s="2"/>
      <c r="D817" s="2"/>
      <c r="E817" s="2"/>
      <c r="F817" s="165"/>
      <c r="G817" s="2"/>
      <c r="H817" s="2"/>
      <c r="I817" s="165"/>
      <c r="J817" s="2"/>
      <c r="K817" s="165"/>
      <c r="L817" s="2"/>
      <c r="M817" s="165"/>
      <c r="N817" s="2"/>
      <c r="O817" s="2"/>
      <c r="P817" s="165"/>
      <c r="Q817" s="2"/>
      <c r="R817" s="2"/>
      <c r="S817" s="165"/>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170"/>
      <c r="C818" s="2"/>
      <c r="D818" s="2"/>
      <c r="E818" s="2"/>
      <c r="F818" s="165"/>
      <c r="G818" s="2"/>
      <c r="H818" s="2"/>
      <c r="I818" s="165"/>
      <c r="J818" s="2"/>
      <c r="K818" s="165"/>
      <c r="L818" s="2"/>
      <c r="M818" s="165"/>
      <c r="N818" s="2"/>
      <c r="O818" s="2"/>
      <c r="P818" s="165"/>
      <c r="Q818" s="2"/>
      <c r="R818" s="2"/>
      <c r="S818" s="165"/>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170"/>
      <c r="C819" s="2"/>
      <c r="D819" s="2"/>
      <c r="E819" s="2"/>
      <c r="F819" s="165"/>
      <c r="G819" s="2"/>
      <c r="H819" s="2"/>
      <c r="I819" s="165"/>
      <c r="J819" s="2"/>
      <c r="K819" s="165"/>
      <c r="L819" s="2"/>
      <c r="M819" s="165"/>
      <c r="N819" s="2"/>
      <c r="O819" s="2"/>
      <c r="P819" s="165"/>
      <c r="Q819" s="2"/>
      <c r="R819" s="2"/>
      <c r="S819" s="165"/>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170"/>
      <c r="C820" s="2"/>
      <c r="D820" s="2"/>
      <c r="E820" s="2"/>
      <c r="F820" s="165"/>
      <c r="G820" s="2"/>
      <c r="H820" s="2"/>
      <c r="I820" s="165"/>
      <c r="J820" s="2"/>
      <c r="K820" s="165"/>
      <c r="L820" s="2"/>
      <c r="M820" s="165"/>
      <c r="N820" s="2"/>
      <c r="O820" s="2"/>
      <c r="P820" s="165"/>
      <c r="Q820" s="2"/>
      <c r="R820" s="2"/>
      <c r="S820" s="165"/>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170"/>
      <c r="C821" s="2"/>
      <c r="D821" s="2"/>
      <c r="E821" s="2"/>
      <c r="F821" s="165"/>
      <c r="G821" s="2"/>
      <c r="H821" s="2"/>
      <c r="I821" s="165"/>
      <c r="J821" s="2"/>
      <c r="K821" s="165"/>
      <c r="L821" s="2"/>
      <c r="M821" s="165"/>
      <c r="N821" s="2"/>
      <c r="O821" s="2"/>
      <c r="P821" s="165"/>
      <c r="Q821" s="2"/>
      <c r="R821" s="2"/>
      <c r="S821" s="165"/>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170"/>
      <c r="C822" s="2"/>
      <c r="D822" s="2"/>
      <c r="E822" s="2"/>
      <c r="F822" s="165"/>
      <c r="G822" s="2"/>
      <c r="H822" s="2"/>
      <c r="I822" s="165"/>
      <c r="J822" s="2"/>
      <c r="K822" s="165"/>
      <c r="L822" s="2"/>
      <c r="M822" s="165"/>
      <c r="N822" s="2"/>
      <c r="O822" s="2"/>
      <c r="P822" s="165"/>
      <c r="Q822" s="2"/>
      <c r="R822" s="2"/>
      <c r="S822" s="165"/>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170"/>
      <c r="C823" s="2"/>
      <c r="D823" s="2"/>
      <c r="E823" s="2"/>
      <c r="F823" s="165"/>
      <c r="G823" s="2"/>
      <c r="H823" s="2"/>
      <c r="I823" s="165"/>
      <c r="J823" s="2"/>
      <c r="K823" s="165"/>
      <c r="L823" s="2"/>
      <c r="M823" s="165"/>
      <c r="N823" s="2"/>
      <c r="O823" s="2"/>
      <c r="P823" s="165"/>
      <c r="Q823" s="2"/>
      <c r="R823" s="2"/>
      <c r="S823" s="165"/>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170"/>
      <c r="C824" s="2"/>
      <c r="D824" s="2"/>
      <c r="E824" s="2"/>
      <c r="F824" s="165"/>
      <c r="G824" s="2"/>
      <c r="H824" s="2"/>
      <c r="I824" s="165"/>
      <c r="J824" s="2"/>
      <c r="K824" s="165"/>
      <c r="L824" s="2"/>
      <c r="M824" s="165"/>
      <c r="N824" s="2"/>
      <c r="O824" s="2"/>
      <c r="P824" s="165"/>
      <c r="Q824" s="2"/>
      <c r="R824" s="2"/>
      <c r="S824" s="165"/>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170"/>
      <c r="C825" s="2"/>
      <c r="D825" s="2"/>
      <c r="E825" s="2"/>
      <c r="F825" s="165"/>
      <c r="G825" s="2"/>
      <c r="H825" s="2"/>
      <c r="I825" s="165"/>
      <c r="J825" s="2"/>
      <c r="K825" s="165"/>
      <c r="L825" s="2"/>
      <c r="M825" s="165"/>
      <c r="N825" s="2"/>
      <c r="O825" s="2"/>
      <c r="P825" s="165"/>
      <c r="Q825" s="2"/>
      <c r="R825" s="2"/>
      <c r="S825" s="165"/>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170"/>
      <c r="C826" s="2"/>
      <c r="D826" s="2"/>
      <c r="E826" s="2"/>
      <c r="F826" s="165"/>
      <c r="G826" s="2"/>
      <c r="H826" s="2"/>
      <c r="I826" s="165"/>
      <c r="J826" s="2"/>
      <c r="K826" s="165"/>
      <c r="L826" s="2"/>
      <c r="M826" s="165"/>
      <c r="N826" s="2"/>
      <c r="O826" s="2"/>
      <c r="P826" s="165"/>
      <c r="Q826" s="2"/>
      <c r="R826" s="2"/>
      <c r="S826" s="165"/>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170"/>
      <c r="C827" s="2"/>
      <c r="D827" s="2"/>
      <c r="E827" s="2"/>
      <c r="F827" s="165"/>
      <c r="G827" s="2"/>
      <c r="H827" s="2"/>
      <c r="I827" s="165"/>
      <c r="J827" s="2"/>
      <c r="K827" s="165"/>
      <c r="L827" s="2"/>
      <c r="M827" s="165"/>
      <c r="N827" s="2"/>
      <c r="O827" s="2"/>
      <c r="P827" s="165"/>
      <c r="Q827" s="2"/>
      <c r="R827" s="2"/>
      <c r="S827" s="165"/>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170"/>
      <c r="C828" s="2"/>
      <c r="D828" s="2"/>
      <c r="E828" s="2"/>
      <c r="F828" s="165"/>
      <c r="G828" s="2"/>
      <c r="H828" s="2"/>
      <c r="I828" s="165"/>
      <c r="J828" s="2"/>
      <c r="K828" s="165"/>
      <c r="L828" s="2"/>
      <c r="M828" s="165"/>
      <c r="N828" s="2"/>
      <c r="O828" s="2"/>
      <c r="P828" s="165"/>
      <c r="Q828" s="2"/>
      <c r="R828" s="2"/>
      <c r="S828" s="165"/>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170"/>
      <c r="C829" s="2"/>
      <c r="D829" s="2"/>
      <c r="E829" s="2"/>
      <c r="F829" s="165"/>
      <c r="G829" s="2"/>
      <c r="H829" s="2"/>
      <c r="I829" s="165"/>
      <c r="J829" s="2"/>
      <c r="K829" s="165"/>
      <c r="L829" s="2"/>
      <c r="M829" s="165"/>
      <c r="N829" s="2"/>
      <c r="O829" s="2"/>
      <c r="P829" s="165"/>
      <c r="Q829" s="2"/>
      <c r="R829" s="2"/>
      <c r="S829" s="165"/>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170"/>
      <c r="C830" s="2"/>
      <c r="D830" s="2"/>
      <c r="E830" s="2"/>
      <c r="F830" s="165"/>
      <c r="G830" s="2"/>
      <c r="H830" s="2"/>
      <c r="I830" s="165"/>
      <c r="J830" s="2"/>
      <c r="K830" s="165"/>
      <c r="L830" s="2"/>
      <c r="M830" s="165"/>
      <c r="N830" s="2"/>
      <c r="O830" s="2"/>
      <c r="P830" s="165"/>
      <c r="Q830" s="2"/>
      <c r="R830" s="2"/>
      <c r="S830" s="165"/>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170"/>
      <c r="C831" s="2"/>
      <c r="D831" s="2"/>
      <c r="E831" s="2"/>
      <c r="F831" s="165"/>
      <c r="G831" s="2"/>
      <c r="H831" s="2"/>
      <c r="I831" s="165"/>
      <c r="J831" s="2"/>
      <c r="K831" s="165"/>
      <c r="L831" s="2"/>
      <c r="M831" s="165"/>
      <c r="N831" s="2"/>
      <c r="O831" s="2"/>
      <c r="P831" s="165"/>
      <c r="Q831" s="2"/>
      <c r="R831" s="2"/>
      <c r="S831" s="165"/>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170"/>
      <c r="C832" s="2"/>
      <c r="D832" s="2"/>
      <c r="E832" s="2"/>
      <c r="F832" s="165"/>
      <c r="G832" s="2"/>
      <c r="H832" s="2"/>
      <c r="I832" s="165"/>
      <c r="J832" s="2"/>
      <c r="K832" s="165"/>
      <c r="L832" s="2"/>
      <c r="M832" s="165"/>
      <c r="N832" s="2"/>
      <c r="O832" s="2"/>
      <c r="P832" s="165"/>
      <c r="Q832" s="2"/>
      <c r="R832" s="2"/>
      <c r="S832" s="165"/>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170"/>
      <c r="C833" s="2"/>
      <c r="D833" s="2"/>
      <c r="E833" s="2"/>
      <c r="F833" s="165"/>
      <c r="G833" s="2"/>
      <c r="H833" s="2"/>
      <c r="I833" s="165"/>
      <c r="J833" s="2"/>
      <c r="K833" s="165"/>
      <c r="L833" s="2"/>
      <c r="M833" s="165"/>
      <c r="N833" s="2"/>
      <c r="O833" s="2"/>
      <c r="P833" s="165"/>
      <c r="Q833" s="2"/>
      <c r="R833" s="2"/>
      <c r="S833" s="165"/>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170"/>
      <c r="C834" s="2"/>
      <c r="D834" s="2"/>
      <c r="E834" s="2"/>
      <c r="F834" s="165"/>
      <c r="G834" s="2"/>
      <c r="H834" s="2"/>
      <c r="I834" s="165"/>
      <c r="J834" s="2"/>
      <c r="K834" s="165"/>
      <c r="L834" s="2"/>
      <c r="M834" s="165"/>
      <c r="N834" s="2"/>
      <c r="O834" s="2"/>
      <c r="P834" s="165"/>
      <c r="Q834" s="2"/>
      <c r="R834" s="2"/>
      <c r="S834" s="165"/>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170"/>
      <c r="C835" s="2"/>
      <c r="D835" s="2"/>
      <c r="E835" s="2"/>
      <c r="F835" s="165"/>
      <c r="G835" s="2"/>
      <c r="H835" s="2"/>
      <c r="I835" s="165"/>
      <c r="J835" s="2"/>
      <c r="K835" s="165"/>
      <c r="L835" s="2"/>
      <c r="M835" s="165"/>
      <c r="N835" s="2"/>
      <c r="O835" s="2"/>
      <c r="P835" s="165"/>
      <c r="Q835" s="2"/>
      <c r="R835" s="2"/>
      <c r="S835" s="165"/>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170"/>
      <c r="C836" s="2"/>
      <c r="D836" s="2"/>
      <c r="E836" s="2"/>
      <c r="F836" s="165"/>
      <c r="G836" s="2"/>
      <c r="H836" s="2"/>
      <c r="I836" s="165"/>
      <c r="J836" s="2"/>
      <c r="K836" s="165"/>
      <c r="L836" s="2"/>
      <c r="M836" s="165"/>
      <c r="N836" s="2"/>
      <c r="O836" s="2"/>
      <c r="P836" s="165"/>
      <c r="Q836" s="2"/>
      <c r="R836" s="2"/>
      <c r="S836" s="165"/>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170"/>
      <c r="C837" s="2"/>
      <c r="D837" s="2"/>
      <c r="E837" s="2"/>
      <c r="F837" s="165"/>
      <c r="G837" s="2"/>
      <c r="H837" s="2"/>
      <c r="I837" s="165"/>
      <c r="J837" s="2"/>
      <c r="K837" s="165"/>
      <c r="L837" s="2"/>
      <c r="M837" s="165"/>
      <c r="N837" s="2"/>
      <c r="O837" s="2"/>
      <c r="P837" s="165"/>
      <c r="Q837" s="2"/>
      <c r="R837" s="2"/>
      <c r="S837" s="165"/>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170"/>
      <c r="C838" s="2"/>
      <c r="D838" s="2"/>
      <c r="E838" s="2"/>
      <c r="F838" s="165"/>
      <c r="G838" s="2"/>
      <c r="H838" s="2"/>
      <c r="I838" s="165"/>
      <c r="J838" s="2"/>
      <c r="K838" s="165"/>
      <c r="L838" s="2"/>
      <c r="M838" s="165"/>
      <c r="N838" s="2"/>
      <c r="O838" s="2"/>
      <c r="P838" s="165"/>
      <c r="Q838" s="2"/>
      <c r="R838" s="2"/>
      <c r="S838" s="165"/>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170"/>
      <c r="C839" s="2"/>
      <c r="D839" s="2"/>
      <c r="E839" s="2"/>
      <c r="F839" s="165"/>
      <c r="G839" s="2"/>
      <c r="H839" s="2"/>
      <c r="I839" s="165"/>
      <c r="J839" s="2"/>
      <c r="K839" s="165"/>
      <c r="L839" s="2"/>
      <c r="M839" s="165"/>
      <c r="N839" s="2"/>
      <c r="O839" s="2"/>
      <c r="P839" s="165"/>
      <c r="Q839" s="2"/>
      <c r="R839" s="2"/>
      <c r="S839" s="165"/>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170"/>
      <c r="C840" s="2"/>
      <c r="D840" s="2"/>
      <c r="E840" s="2"/>
      <c r="F840" s="165"/>
      <c r="G840" s="2"/>
      <c r="H840" s="2"/>
      <c r="I840" s="165"/>
      <c r="J840" s="2"/>
      <c r="K840" s="165"/>
      <c r="L840" s="2"/>
      <c r="M840" s="165"/>
      <c r="N840" s="2"/>
      <c r="O840" s="2"/>
      <c r="P840" s="165"/>
      <c r="Q840" s="2"/>
      <c r="R840" s="2"/>
      <c r="S840" s="165"/>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170"/>
      <c r="C841" s="2"/>
      <c r="D841" s="2"/>
      <c r="E841" s="2"/>
      <c r="F841" s="165"/>
      <c r="G841" s="2"/>
      <c r="H841" s="2"/>
      <c r="I841" s="165"/>
      <c r="J841" s="2"/>
      <c r="K841" s="165"/>
      <c r="L841" s="2"/>
      <c r="M841" s="165"/>
      <c r="N841" s="2"/>
      <c r="O841" s="2"/>
      <c r="P841" s="165"/>
      <c r="Q841" s="2"/>
      <c r="R841" s="2"/>
      <c r="S841" s="165"/>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170"/>
      <c r="C842" s="2"/>
      <c r="D842" s="2"/>
      <c r="E842" s="2"/>
      <c r="F842" s="165"/>
      <c r="G842" s="2"/>
      <c r="H842" s="2"/>
      <c r="I842" s="165"/>
      <c r="J842" s="2"/>
      <c r="K842" s="165"/>
      <c r="L842" s="2"/>
      <c r="M842" s="165"/>
      <c r="N842" s="2"/>
      <c r="O842" s="2"/>
      <c r="P842" s="165"/>
      <c r="Q842" s="2"/>
      <c r="R842" s="2"/>
      <c r="S842" s="165"/>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170"/>
      <c r="C843" s="2"/>
      <c r="D843" s="2"/>
      <c r="E843" s="2"/>
      <c r="F843" s="165"/>
      <c r="G843" s="2"/>
      <c r="H843" s="2"/>
      <c r="I843" s="165"/>
      <c r="J843" s="2"/>
      <c r="K843" s="165"/>
      <c r="L843" s="2"/>
      <c r="M843" s="165"/>
      <c r="N843" s="2"/>
      <c r="O843" s="2"/>
      <c r="P843" s="165"/>
      <c r="Q843" s="2"/>
      <c r="R843" s="2"/>
      <c r="S843" s="165"/>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170"/>
      <c r="C844" s="2"/>
      <c r="D844" s="2"/>
      <c r="E844" s="2"/>
      <c r="F844" s="165"/>
      <c r="G844" s="2"/>
      <c r="H844" s="2"/>
      <c r="I844" s="165"/>
      <c r="J844" s="2"/>
      <c r="K844" s="165"/>
      <c r="L844" s="2"/>
      <c r="M844" s="165"/>
      <c r="N844" s="2"/>
      <c r="O844" s="2"/>
      <c r="P844" s="165"/>
      <c r="Q844" s="2"/>
      <c r="R844" s="2"/>
      <c r="S844" s="165"/>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170"/>
      <c r="C845" s="2"/>
      <c r="D845" s="2"/>
      <c r="E845" s="2"/>
      <c r="F845" s="165"/>
      <c r="G845" s="2"/>
      <c r="H845" s="2"/>
      <c r="I845" s="165"/>
      <c r="J845" s="2"/>
      <c r="K845" s="165"/>
      <c r="L845" s="2"/>
      <c r="M845" s="165"/>
      <c r="N845" s="2"/>
      <c r="O845" s="2"/>
      <c r="P845" s="165"/>
      <c r="Q845" s="2"/>
      <c r="R845" s="2"/>
      <c r="S845" s="165"/>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170"/>
      <c r="C846" s="2"/>
      <c r="D846" s="2"/>
      <c r="E846" s="2"/>
      <c r="F846" s="165"/>
      <c r="G846" s="2"/>
      <c r="H846" s="2"/>
      <c r="I846" s="165"/>
      <c r="J846" s="2"/>
      <c r="K846" s="165"/>
      <c r="L846" s="2"/>
      <c r="M846" s="165"/>
      <c r="N846" s="2"/>
      <c r="O846" s="2"/>
      <c r="P846" s="165"/>
      <c r="Q846" s="2"/>
      <c r="R846" s="2"/>
      <c r="S846" s="165"/>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170"/>
      <c r="C847" s="2"/>
      <c r="D847" s="2"/>
      <c r="E847" s="2"/>
      <c r="F847" s="165"/>
      <c r="G847" s="2"/>
      <c r="H847" s="2"/>
      <c r="I847" s="165"/>
      <c r="J847" s="2"/>
      <c r="K847" s="165"/>
      <c r="L847" s="2"/>
      <c r="M847" s="165"/>
      <c r="N847" s="2"/>
      <c r="O847" s="2"/>
      <c r="P847" s="165"/>
      <c r="Q847" s="2"/>
      <c r="R847" s="2"/>
      <c r="S847" s="165"/>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170"/>
      <c r="C848" s="2"/>
      <c r="D848" s="2"/>
      <c r="E848" s="2"/>
      <c r="F848" s="165"/>
      <c r="G848" s="2"/>
      <c r="H848" s="2"/>
      <c r="I848" s="165"/>
      <c r="J848" s="2"/>
      <c r="K848" s="165"/>
      <c r="L848" s="2"/>
      <c r="M848" s="165"/>
      <c r="N848" s="2"/>
      <c r="O848" s="2"/>
      <c r="P848" s="165"/>
      <c r="Q848" s="2"/>
      <c r="R848" s="2"/>
      <c r="S848" s="165"/>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170"/>
      <c r="C849" s="2"/>
      <c r="D849" s="2"/>
      <c r="E849" s="2"/>
      <c r="F849" s="165"/>
      <c r="G849" s="2"/>
      <c r="H849" s="2"/>
      <c r="I849" s="165"/>
      <c r="J849" s="2"/>
      <c r="K849" s="165"/>
      <c r="L849" s="2"/>
      <c r="M849" s="165"/>
      <c r="N849" s="2"/>
      <c r="O849" s="2"/>
      <c r="P849" s="165"/>
      <c r="Q849" s="2"/>
      <c r="R849" s="2"/>
      <c r="S849" s="165"/>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170"/>
      <c r="C850" s="2"/>
      <c r="D850" s="2"/>
      <c r="E850" s="2"/>
      <c r="F850" s="165"/>
      <c r="G850" s="2"/>
      <c r="H850" s="2"/>
      <c r="I850" s="165"/>
      <c r="J850" s="2"/>
      <c r="K850" s="165"/>
      <c r="L850" s="2"/>
      <c r="M850" s="165"/>
      <c r="N850" s="2"/>
      <c r="O850" s="2"/>
      <c r="P850" s="165"/>
      <c r="Q850" s="2"/>
      <c r="R850" s="2"/>
      <c r="S850" s="165"/>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170"/>
      <c r="C851" s="2"/>
      <c r="D851" s="2"/>
      <c r="E851" s="2"/>
      <c r="F851" s="165"/>
      <c r="G851" s="2"/>
      <c r="H851" s="2"/>
      <c r="I851" s="165"/>
      <c r="J851" s="2"/>
      <c r="K851" s="165"/>
      <c r="L851" s="2"/>
      <c r="M851" s="165"/>
      <c r="N851" s="2"/>
      <c r="O851" s="2"/>
      <c r="P851" s="165"/>
      <c r="Q851" s="2"/>
      <c r="R851" s="2"/>
      <c r="S851" s="165"/>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170"/>
      <c r="C852" s="2"/>
      <c r="D852" s="2"/>
      <c r="E852" s="2"/>
      <c r="F852" s="165"/>
      <c r="G852" s="2"/>
      <c r="H852" s="2"/>
      <c r="I852" s="165"/>
      <c r="J852" s="2"/>
      <c r="K852" s="165"/>
      <c r="L852" s="2"/>
      <c r="M852" s="165"/>
      <c r="N852" s="2"/>
      <c r="O852" s="2"/>
      <c r="P852" s="165"/>
      <c r="Q852" s="2"/>
      <c r="R852" s="2"/>
      <c r="S852" s="165"/>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170"/>
      <c r="C853" s="2"/>
      <c r="D853" s="2"/>
      <c r="E853" s="2"/>
      <c r="F853" s="165"/>
      <c r="G853" s="2"/>
      <c r="H853" s="2"/>
      <c r="I853" s="165"/>
      <c r="J853" s="2"/>
      <c r="K853" s="165"/>
      <c r="L853" s="2"/>
      <c r="M853" s="165"/>
      <c r="N853" s="2"/>
      <c r="O853" s="2"/>
      <c r="P853" s="165"/>
      <c r="Q853" s="2"/>
      <c r="R853" s="2"/>
      <c r="S853" s="165"/>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170"/>
      <c r="C854" s="2"/>
      <c r="D854" s="2"/>
      <c r="E854" s="2"/>
      <c r="F854" s="165"/>
      <c r="G854" s="2"/>
      <c r="H854" s="2"/>
      <c r="I854" s="165"/>
      <c r="J854" s="2"/>
      <c r="K854" s="165"/>
      <c r="L854" s="2"/>
      <c r="M854" s="165"/>
      <c r="N854" s="2"/>
      <c r="O854" s="2"/>
      <c r="P854" s="165"/>
      <c r="Q854" s="2"/>
      <c r="R854" s="2"/>
      <c r="S854" s="165"/>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170"/>
      <c r="C855" s="2"/>
      <c r="D855" s="2"/>
      <c r="E855" s="2"/>
      <c r="F855" s="165"/>
      <c r="G855" s="2"/>
      <c r="H855" s="2"/>
      <c r="I855" s="165"/>
      <c r="J855" s="2"/>
      <c r="K855" s="165"/>
      <c r="L855" s="2"/>
      <c r="M855" s="165"/>
      <c r="N855" s="2"/>
      <c r="O855" s="2"/>
      <c r="P855" s="165"/>
      <c r="Q855" s="2"/>
      <c r="R855" s="2"/>
      <c r="S855" s="165"/>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170"/>
      <c r="C856" s="2"/>
      <c r="D856" s="2"/>
      <c r="E856" s="2"/>
      <c r="F856" s="165"/>
      <c r="G856" s="2"/>
      <c r="H856" s="2"/>
      <c r="I856" s="165"/>
      <c r="J856" s="2"/>
      <c r="K856" s="165"/>
      <c r="L856" s="2"/>
      <c r="M856" s="165"/>
      <c r="N856" s="2"/>
      <c r="O856" s="2"/>
      <c r="P856" s="165"/>
      <c r="Q856" s="2"/>
      <c r="R856" s="2"/>
      <c r="S856" s="165"/>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170"/>
      <c r="C857" s="2"/>
      <c r="D857" s="2"/>
      <c r="E857" s="2"/>
      <c r="F857" s="165"/>
      <c r="G857" s="2"/>
      <c r="H857" s="2"/>
      <c r="I857" s="165"/>
      <c r="J857" s="2"/>
      <c r="K857" s="165"/>
      <c r="L857" s="2"/>
      <c r="M857" s="165"/>
      <c r="N857" s="2"/>
      <c r="O857" s="2"/>
      <c r="P857" s="165"/>
      <c r="Q857" s="2"/>
      <c r="R857" s="2"/>
      <c r="S857" s="165"/>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170"/>
      <c r="C858" s="2"/>
      <c r="D858" s="2"/>
      <c r="E858" s="2"/>
      <c r="F858" s="165"/>
      <c r="G858" s="2"/>
      <c r="H858" s="2"/>
      <c r="I858" s="165"/>
      <c r="J858" s="2"/>
      <c r="K858" s="165"/>
      <c r="L858" s="2"/>
      <c r="M858" s="165"/>
      <c r="N858" s="2"/>
      <c r="O858" s="2"/>
      <c r="P858" s="165"/>
      <c r="Q858" s="2"/>
      <c r="R858" s="2"/>
      <c r="S858" s="165"/>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170"/>
      <c r="C859" s="2"/>
      <c r="D859" s="2"/>
      <c r="E859" s="2"/>
      <c r="F859" s="165"/>
      <c r="G859" s="2"/>
      <c r="H859" s="2"/>
      <c r="I859" s="165"/>
      <c r="J859" s="2"/>
      <c r="K859" s="165"/>
      <c r="L859" s="2"/>
      <c r="M859" s="165"/>
      <c r="N859" s="2"/>
      <c r="O859" s="2"/>
      <c r="P859" s="165"/>
      <c r="Q859" s="2"/>
      <c r="R859" s="2"/>
      <c r="S859" s="165"/>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170"/>
      <c r="C860" s="2"/>
      <c r="D860" s="2"/>
      <c r="E860" s="2"/>
      <c r="F860" s="165"/>
      <c r="G860" s="2"/>
      <c r="H860" s="2"/>
      <c r="I860" s="165"/>
      <c r="J860" s="2"/>
      <c r="K860" s="165"/>
      <c r="L860" s="2"/>
      <c r="M860" s="165"/>
      <c r="N860" s="2"/>
      <c r="O860" s="2"/>
      <c r="P860" s="165"/>
      <c r="Q860" s="2"/>
      <c r="R860" s="2"/>
      <c r="S860" s="165"/>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170"/>
      <c r="C861" s="2"/>
      <c r="D861" s="2"/>
      <c r="E861" s="2"/>
      <c r="F861" s="165"/>
      <c r="G861" s="2"/>
      <c r="H861" s="2"/>
      <c r="I861" s="165"/>
      <c r="J861" s="2"/>
      <c r="K861" s="165"/>
      <c r="L861" s="2"/>
      <c r="M861" s="165"/>
      <c r="N861" s="2"/>
      <c r="O861" s="2"/>
      <c r="P861" s="165"/>
      <c r="Q861" s="2"/>
      <c r="R861" s="2"/>
      <c r="S861" s="165"/>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170"/>
      <c r="C862" s="2"/>
      <c r="D862" s="2"/>
      <c r="E862" s="2"/>
      <c r="F862" s="165"/>
      <c r="G862" s="2"/>
      <c r="H862" s="2"/>
      <c r="I862" s="165"/>
      <c r="J862" s="2"/>
      <c r="K862" s="165"/>
      <c r="L862" s="2"/>
      <c r="M862" s="165"/>
      <c r="N862" s="2"/>
      <c r="O862" s="2"/>
      <c r="P862" s="165"/>
      <c r="Q862" s="2"/>
      <c r="R862" s="2"/>
      <c r="S862" s="165"/>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170"/>
      <c r="C863" s="2"/>
      <c r="D863" s="2"/>
      <c r="E863" s="2"/>
      <c r="F863" s="165"/>
      <c r="G863" s="2"/>
      <c r="H863" s="2"/>
      <c r="I863" s="165"/>
      <c r="J863" s="2"/>
      <c r="K863" s="165"/>
      <c r="L863" s="2"/>
      <c r="M863" s="165"/>
      <c r="N863" s="2"/>
      <c r="O863" s="2"/>
      <c r="P863" s="165"/>
      <c r="Q863" s="2"/>
      <c r="R863" s="2"/>
      <c r="S863" s="165"/>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170"/>
      <c r="C864" s="2"/>
      <c r="D864" s="2"/>
      <c r="E864" s="2"/>
      <c r="F864" s="165"/>
      <c r="G864" s="2"/>
      <c r="H864" s="2"/>
      <c r="I864" s="165"/>
      <c r="J864" s="2"/>
      <c r="K864" s="165"/>
      <c r="L864" s="2"/>
      <c r="M864" s="165"/>
      <c r="N864" s="2"/>
      <c r="O864" s="2"/>
      <c r="P864" s="165"/>
      <c r="Q864" s="2"/>
      <c r="R864" s="2"/>
      <c r="S864" s="165"/>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170"/>
      <c r="C865" s="2"/>
      <c r="D865" s="2"/>
      <c r="E865" s="2"/>
      <c r="F865" s="165"/>
      <c r="G865" s="2"/>
      <c r="H865" s="2"/>
      <c r="I865" s="165"/>
      <c r="J865" s="2"/>
      <c r="K865" s="165"/>
      <c r="L865" s="2"/>
      <c r="M865" s="165"/>
      <c r="N865" s="2"/>
      <c r="O865" s="2"/>
      <c r="P865" s="165"/>
      <c r="Q865" s="2"/>
      <c r="R865" s="2"/>
      <c r="S865" s="165"/>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170"/>
      <c r="C866" s="2"/>
      <c r="D866" s="2"/>
      <c r="E866" s="2"/>
      <c r="F866" s="165"/>
      <c r="G866" s="2"/>
      <c r="H866" s="2"/>
      <c r="I866" s="165"/>
      <c r="J866" s="2"/>
      <c r="K866" s="165"/>
      <c r="L866" s="2"/>
      <c r="M866" s="165"/>
      <c r="N866" s="2"/>
      <c r="O866" s="2"/>
      <c r="P866" s="165"/>
      <c r="Q866" s="2"/>
      <c r="R866" s="2"/>
      <c r="S866" s="165"/>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170"/>
      <c r="C867" s="2"/>
      <c r="D867" s="2"/>
      <c r="E867" s="2"/>
      <c r="F867" s="165"/>
      <c r="G867" s="2"/>
      <c r="H867" s="2"/>
      <c r="I867" s="165"/>
      <c r="J867" s="2"/>
      <c r="K867" s="165"/>
      <c r="L867" s="2"/>
      <c r="M867" s="165"/>
      <c r="N867" s="2"/>
      <c r="O867" s="2"/>
      <c r="P867" s="165"/>
      <c r="Q867" s="2"/>
      <c r="R867" s="2"/>
      <c r="S867" s="165"/>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170"/>
      <c r="C868" s="2"/>
      <c r="D868" s="2"/>
      <c r="E868" s="2"/>
      <c r="F868" s="165"/>
      <c r="G868" s="2"/>
      <c r="H868" s="2"/>
      <c r="I868" s="165"/>
      <c r="J868" s="2"/>
      <c r="K868" s="165"/>
      <c r="L868" s="2"/>
      <c r="M868" s="165"/>
      <c r="N868" s="2"/>
      <c r="O868" s="2"/>
      <c r="P868" s="165"/>
      <c r="Q868" s="2"/>
      <c r="R868" s="2"/>
      <c r="S868" s="165"/>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170"/>
      <c r="C869" s="2"/>
      <c r="D869" s="2"/>
      <c r="E869" s="2"/>
      <c r="F869" s="165"/>
      <c r="G869" s="2"/>
      <c r="H869" s="2"/>
      <c r="I869" s="165"/>
      <c r="J869" s="2"/>
      <c r="K869" s="165"/>
      <c r="L869" s="2"/>
      <c r="M869" s="165"/>
      <c r="N869" s="2"/>
      <c r="O869" s="2"/>
      <c r="P869" s="165"/>
      <c r="Q869" s="2"/>
      <c r="R869" s="2"/>
      <c r="S869" s="165"/>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170"/>
      <c r="C870" s="2"/>
      <c r="D870" s="2"/>
      <c r="E870" s="2"/>
      <c r="F870" s="165"/>
      <c r="G870" s="2"/>
      <c r="H870" s="2"/>
      <c r="I870" s="165"/>
      <c r="J870" s="2"/>
      <c r="K870" s="165"/>
      <c r="L870" s="2"/>
      <c r="M870" s="165"/>
      <c r="N870" s="2"/>
      <c r="O870" s="2"/>
      <c r="P870" s="165"/>
      <c r="Q870" s="2"/>
      <c r="R870" s="2"/>
      <c r="S870" s="165"/>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170"/>
      <c r="C871" s="2"/>
      <c r="D871" s="2"/>
      <c r="E871" s="2"/>
      <c r="F871" s="165"/>
      <c r="G871" s="2"/>
      <c r="H871" s="2"/>
      <c r="I871" s="165"/>
      <c r="J871" s="2"/>
      <c r="K871" s="165"/>
      <c r="L871" s="2"/>
      <c r="M871" s="165"/>
      <c r="N871" s="2"/>
      <c r="O871" s="2"/>
      <c r="P871" s="165"/>
      <c r="Q871" s="2"/>
      <c r="R871" s="2"/>
      <c r="S871" s="165"/>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170"/>
      <c r="C872" s="2"/>
      <c r="D872" s="2"/>
      <c r="E872" s="2"/>
      <c r="F872" s="165"/>
      <c r="G872" s="2"/>
      <c r="H872" s="2"/>
      <c r="I872" s="165"/>
      <c r="J872" s="2"/>
      <c r="K872" s="165"/>
      <c r="L872" s="2"/>
      <c r="M872" s="165"/>
      <c r="N872" s="2"/>
      <c r="O872" s="2"/>
      <c r="P872" s="165"/>
      <c r="Q872" s="2"/>
      <c r="R872" s="2"/>
      <c r="S872" s="165"/>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170"/>
      <c r="C873" s="2"/>
      <c r="D873" s="2"/>
      <c r="E873" s="2"/>
      <c r="F873" s="165"/>
      <c r="G873" s="2"/>
      <c r="H873" s="2"/>
      <c r="I873" s="165"/>
      <c r="J873" s="2"/>
      <c r="K873" s="165"/>
      <c r="L873" s="2"/>
      <c r="M873" s="165"/>
      <c r="N873" s="2"/>
      <c r="O873" s="2"/>
      <c r="P873" s="165"/>
      <c r="Q873" s="2"/>
      <c r="R873" s="2"/>
      <c r="S873" s="165"/>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170"/>
      <c r="C874" s="2"/>
      <c r="D874" s="2"/>
      <c r="E874" s="2"/>
      <c r="F874" s="165"/>
      <c r="G874" s="2"/>
      <c r="H874" s="2"/>
      <c r="I874" s="165"/>
      <c r="J874" s="2"/>
      <c r="K874" s="165"/>
      <c r="L874" s="2"/>
      <c r="M874" s="165"/>
      <c r="N874" s="2"/>
      <c r="O874" s="2"/>
      <c r="P874" s="165"/>
      <c r="Q874" s="2"/>
      <c r="R874" s="2"/>
      <c r="S874" s="165"/>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170"/>
      <c r="C875" s="2"/>
      <c r="D875" s="2"/>
      <c r="E875" s="2"/>
      <c r="F875" s="165"/>
      <c r="G875" s="2"/>
      <c r="H875" s="2"/>
      <c r="I875" s="165"/>
      <c r="J875" s="2"/>
      <c r="K875" s="165"/>
      <c r="L875" s="2"/>
      <c r="M875" s="165"/>
      <c r="N875" s="2"/>
      <c r="O875" s="2"/>
      <c r="P875" s="165"/>
      <c r="Q875" s="2"/>
      <c r="R875" s="2"/>
      <c r="S875" s="165"/>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170"/>
      <c r="C876" s="2"/>
      <c r="D876" s="2"/>
      <c r="E876" s="2"/>
      <c r="F876" s="165"/>
      <c r="G876" s="2"/>
      <c r="H876" s="2"/>
      <c r="I876" s="165"/>
      <c r="J876" s="2"/>
      <c r="K876" s="165"/>
      <c r="L876" s="2"/>
      <c r="M876" s="165"/>
      <c r="N876" s="2"/>
      <c r="O876" s="2"/>
      <c r="P876" s="165"/>
      <c r="Q876" s="2"/>
      <c r="R876" s="2"/>
      <c r="S876" s="165"/>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170"/>
      <c r="C877" s="2"/>
      <c r="D877" s="2"/>
      <c r="E877" s="2"/>
      <c r="F877" s="165"/>
      <c r="G877" s="2"/>
      <c r="H877" s="2"/>
      <c r="I877" s="165"/>
      <c r="J877" s="2"/>
      <c r="K877" s="165"/>
      <c r="L877" s="2"/>
      <c r="M877" s="165"/>
      <c r="N877" s="2"/>
      <c r="O877" s="2"/>
      <c r="P877" s="165"/>
      <c r="Q877" s="2"/>
      <c r="R877" s="2"/>
      <c r="S877" s="165"/>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170"/>
      <c r="C878" s="2"/>
      <c r="D878" s="2"/>
      <c r="E878" s="2"/>
      <c r="F878" s="165"/>
      <c r="G878" s="2"/>
      <c r="H878" s="2"/>
      <c r="I878" s="165"/>
      <c r="J878" s="2"/>
      <c r="K878" s="165"/>
      <c r="L878" s="2"/>
      <c r="M878" s="165"/>
      <c r="N878" s="2"/>
      <c r="O878" s="2"/>
      <c r="P878" s="165"/>
      <c r="Q878" s="2"/>
      <c r="R878" s="2"/>
      <c r="S878" s="165"/>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170"/>
      <c r="C879" s="2"/>
      <c r="D879" s="2"/>
      <c r="E879" s="2"/>
      <c r="F879" s="165"/>
      <c r="G879" s="2"/>
      <c r="H879" s="2"/>
      <c r="I879" s="165"/>
      <c r="J879" s="2"/>
      <c r="K879" s="165"/>
      <c r="L879" s="2"/>
      <c r="M879" s="165"/>
      <c r="N879" s="2"/>
      <c r="O879" s="2"/>
      <c r="P879" s="165"/>
      <c r="Q879" s="2"/>
      <c r="R879" s="2"/>
      <c r="S879" s="165"/>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170"/>
      <c r="C880" s="2"/>
      <c r="D880" s="2"/>
      <c r="E880" s="2"/>
      <c r="F880" s="165"/>
      <c r="G880" s="2"/>
      <c r="H880" s="2"/>
      <c r="I880" s="165"/>
      <c r="J880" s="2"/>
      <c r="K880" s="165"/>
      <c r="L880" s="2"/>
      <c r="M880" s="165"/>
      <c r="N880" s="2"/>
      <c r="O880" s="2"/>
      <c r="P880" s="165"/>
      <c r="Q880" s="2"/>
      <c r="R880" s="2"/>
      <c r="S880" s="165"/>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170"/>
      <c r="C881" s="2"/>
      <c r="D881" s="2"/>
      <c r="E881" s="2"/>
      <c r="F881" s="165"/>
      <c r="G881" s="2"/>
      <c r="H881" s="2"/>
      <c r="I881" s="165"/>
      <c r="J881" s="2"/>
      <c r="K881" s="165"/>
      <c r="L881" s="2"/>
      <c r="M881" s="165"/>
      <c r="N881" s="2"/>
      <c r="O881" s="2"/>
      <c r="P881" s="165"/>
      <c r="Q881" s="2"/>
      <c r="R881" s="2"/>
      <c r="S881" s="165"/>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170"/>
      <c r="C882" s="2"/>
      <c r="D882" s="2"/>
      <c r="E882" s="2"/>
      <c r="F882" s="165"/>
      <c r="G882" s="2"/>
      <c r="H882" s="2"/>
      <c r="I882" s="165"/>
      <c r="J882" s="2"/>
      <c r="K882" s="165"/>
      <c r="L882" s="2"/>
      <c r="M882" s="165"/>
      <c r="N882" s="2"/>
      <c r="O882" s="2"/>
      <c r="P882" s="165"/>
      <c r="Q882" s="2"/>
      <c r="R882" s="2"/>
      <c r="S882" s="165"/>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170"/>
      <c r="C883" s="2"/>
      <c r="D883" s="2"/>
      <c r="E883" s="2"/>
      <c r="F883" s="165"/>
      <c r="G883" s="2"/>
      <c r="H883" s="2"/>
      <c r="I883" s="165"/>
      <c r="J883" s="2"/>
      <c r="K883" s="165"/>
      <c r="L883" s="2"/>
      <c r="M883" s="165"/>
      <c r="N883" s="2"/>
      <c r="O883" s="2"/>
      <c r="P883" s="165"/>
      <c r="Q883" s="2"/>
      <c r="R883" s="2"/>
      <c r="S883" s="165"/>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170"/>
      <c r="C884" s="2"/>
      <c r="D884" s="2"/>
      <c r="E884" s="2"/>
      <c r="F884" s="165"/>
      <c r="G884" s="2"/>
      <c r="H884" s="2"/>
      <c r="I884" s="165"/>
      <c r="J884" s="2"/>
      <c r="K884" s="165"/>
      <c r="L884" s="2"/>
      <c r="M884" s="165"/>
      <c r="N884" s="2"/>
      <c r="O884" s="2"/>
      <c r="P884" s="165"/>
      <c r="Q884" s="2"/>
      <c r="R884" s="2"/>
      <c r="S884" s="165"/>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170"/>
      <c r="C885" s="2"/>
      <c r="D885" s="2"/>
      <c r="E885" s="2"/>
      <c r="F885" s="165"/>
      <c r="G885" s="2"/>
      <c r="H885" s="2"/>
      <c r="I885" s="165"/>
      <c r="J885" s="2"/>
      <c r="K885" s="165"/>
      <c r="L885" s="2"/>
      <c r="M885" s="165"/>
      <c r="N885" s="2"/>
      <c r="O885" s="2"/>
      <c r="P885" s="165"/>
      <c r="Q885" s="2"/>
      <c r="R885" s="2"/>
      <c r="S885" s="165"/>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170"/>
      <c r="C886" s="2"/>
      <c r="D886" s="2"/>
      <c r="E886" s="2"/>
      <c r="F886" s="165"/>
      <c r="G886" s="2"/>
      <c r="H886" s="2"/>
      <c r="I886" s="165"/>
      <c r="J886" s="2"/>
      <c r="K886" s="165"/>
      <c r="L886" s="2"/>
      <c r="M886" s="165"/>
      <c r="N886" s="2"/>
      <c r="O886" s="2"/>
      <c r="P886" s="165"/>
      <c r="Q886" s="2"/>
      <c r="R886" s="2"/>
      <c r="S886" s="165"/>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170"/>
      <c r="C887" s="2"/>
      <c r="D887" s="2"/>
      <c r="E887" s="2"/>
      <c r="F887" s="165"/>
      <c r="G887" s="2"/>
      <c r="H887" s="2"/>
      <c r="I887" s="165"/>
      <c r="J887" s="2"/>
      <c r="K887" s="165"/>
      <c r="L887" s="2"/>
      <c r="M887" s="165"/>
      <c r="N887" s="2"/>
      <c r="O887" s="2"/>
      <c r="P887" s="165"/>
      <c r="Q887" s="2"/>
      <c r="R887" s="2"/>
      <c r="S887" s="165"/>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170"/>
      <c r="C888" s="2"/>
      <c r="D888" s="2"/>
      <c r="E888" s="2"/>
      <c r="F888" s="165"/>
      <c r="G888" s="2"/>
      <c r="H888" s="2"/>
      <c r="I888" s="165"/>
      <c r="J888" s="2"/>
      <c r="K888" s="165"/>
      <c r="L888" s="2"/>
      <c r="M888" s="165"/>
      <c r="N888" s="2"/>
      <c r="O888" s="2"/>
      <c r="P888" s="165"/>
      <c r="Q888" s="2"/>
      <c r="R888" s="2"/>
      <c r="S888" s="165"/>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170"/>
      <c r="C889" s="2"/>
      <c r="D889" s="2"/>
      <c r="E889" s="2"/>
      <c r="F889" s="165"/>
      <c r="G889" s="2"/>
      <c r="H889" s="2"/>
      <c r="I889" s="165"/>
      <c r="J889" s="2"/>
      <c r="K889" s="165"/>
      <c r="L889" s="2"/>
      <c r="M889" s="165"/>
      <c r="N889" s="2"/>
      <c r="O889" s="2"/>
      <c r="P889" s="165"/>
      <c r="Q889" s="2"/>
      <c r="R889" s="2"/>
      <c r="S889" s="165"/>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170"/>
      <c r="C890" s="2"/>
      <c r="D890" s="2"/>
      <c r="E890" s="2"/>
      <c r="F890" s="165"/>
      <c r="G890" s="2"/>
      <c r="H890" s="2"/>
      <c r="I890" s="165"/>
      <c r="J890" s="2"/>
      <c r="K890" s="165"/>
      <c r="L890" s="2"/>
      <c r="M890" s="165"/>
      <c r="N890" s="2"/>
      <c r="O890" s="2"/>
      <c r="P890" s="165"/>
      <c r="Q890" s="2"/>
      <c r="R890" s="2"/>
      <c r="S890" s="165"/>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170"/>
      <c r="C891" s="2"/>
      <c r="D891" s="2"/>
      <c r="E891" s="2"/>
      <c r="F891" s="165"/>
      <c r="G891" s="2"/>
      <c r="H891" s="2"/>
      <c r="I891" s="165"/>
      <c r="J891" s="2"/>
      <c r="K891" s="165"/>
      <c r="L891" s="2"/>
      <c r="M891" s="165"/>
      <c r="N891" s="2"/>
      <c r="O891" s="2"/>
      <c r="P891" s="165"/>
      <c r="Q891" s="2"/>
      <c r="R891" s="2"/>
      <c r="S891" s="165"/>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170"/>
      <c r="C892" s="2"/>
      <c r="D892" s="2"/>
      <c r="E892" s="2"/>
      <c r="F892" s="165"/>
      <c r="G892" s="2"/>
      <c r="H892" s="2"/>
      <c r="I892" s="165"/>
      <c r="J892" s="2"/>
      <c r="K892" s="165"/>
      <c r="L892" s="2"/>
      <c r="M892" s="165"/>
      <c r="N892" s="2"/>
      <c r="O892" s="2"/>
      <c r="P892" s="165"/>
      <c r="Q892" s="2"/>
      <c r="R892" s="2"/>
      <c r="S892" s="165"/>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170"/>
      <c r="C893" s="2"/>
      <c r="D893" s="2"/>
      <c r="E893" s="2"/>
      <c r="F893" s="165"/>
      <c r="G893" s="2"/>
      <c r="H893" s="2"/>
      <c r="I893" s="165"/>
      <c r="J893" s="2"/>
      <c r="K893" s="165"/>
      <c r="L893" s="2"/>
      <c r="M893" s="165"/>
      <c r="N893" s="2"/>
      <c r="O893" s="2"/>
      <c r="P893" s="165"/>
      <c r="Q893" s="2"/>
      <c r="R893" s="2"/>
      <c r="S893" s="165"/>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170"/>
      <c r="C894" s="2"/>
      <c r="D894" s="2"/>
      <c r="E894" s="2"/>
      <c r="F894" s="165"/>
      <c r="G894" s="2"/>
      <c r="H894" s="2"/>
      <c r="I894" s="165"/>
      <c r="J894" s="2"/>
      <c r="K894" s="165"/>
      <c r="L894" s="2"/>
      <c r="M894" s="165"/>
      <c r="N894" s="2"/>
      <c r="O894" s="2"/>
      <c r="P894" s="165"/>
      <c r="Q894" s="2"/>
      <c r="R894" s="2"/>
      <c r="S894" s="165"/>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170"/>
      <c r="C895" s="2"/>
      <c r="D895" s="2"/>
      <c r="E895" s="2"/>
      <c r="F895" s="165"/>
      <c r="G895" s="2"/>
      <c r="H895" s="2"/>
      <c r="I895" s="165"/>
      <c r="J895" s="2"/>
      <c r="K895" s="165"/>
      <c r="L895" s="2"/>
      <c r="M895" s="165"/>
      <c r="N895" s="2"/>
      <c r="O895" s="2"/>
      <c r="P895" s="165"/>
      <c r="Q895" s="2"/>
      <c r="R895" s="2"/>
      <c r="S895" s="165"/>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170"/>
      <c r="C896" s="2"/>
      <c r="D896" s="2"/>
      <c r="E896" s="2"/>
      <c r="F896" s="165"/>
      <c r="G896" s="2"/>
      <c r="H896" s="2"/>
      <c r="I896" s="165"/>
      <c r="J896" s="2"/>
      <c r="K896" s="165"/>
      <c r="L896" s="2"/>
      <c r="M896" s="165"/>
      <c r="N896" s="2"/>
      <c r="O896" s="2"/>
      <c r="P896" s="165"/>
      <c r="Q896" s="2"/>
      <c r="R896" s="2"/>
      <c r="S896" s="165"/>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170"/>
      <c r="C897" s="2"/>
      <c r="D897" s="2"/>
      <c r="E897" s="2"/>
      <c r="F897" s="165"/>
      <c r="G897" s="2"/>
      <c r="H897" s="2"/>
      <c r="I897" s="165"/>
      <c r="J897" s="2"/>
      <c r="K897" s="165"/>
      <c r="L897" s="2"/>
      <c r="M897" s="165"/>
      <c r="N897" s="2"/>
      <c r="O897" s="2"/>
      <c r="P897" s="165"/>
      <c r="Q897" s="2"/>
      <c r="R897" s="2"/>
      <c r="S897" s="165"/>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170"/>
      <c r="C898" s="2"/>
      <c r="D898" s="2"/>
      <c r="E898" s="2"/>
      <c r="F898" s="165"/>
      <c r="G898" s="2"/>
      <c r="H898" s="2"/>
      <c r="I898" s="165"/>
      <c r="J898" s="2"/>
      <c r="K898" s="165"/>
      <c r="L898" s="2"/>
      <c r="M898" s="165"/>
      <c r="N898" s="2"/>
      <c r="O898" s="2"/>
      <c r="P898" s="165"/>
      <c r="Q898" s="2"/>
      <c r="R898" s="2"/>
      <c r="S898" s="165"/>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170"/>
      <c r="C899" s="2"/>
      <c r="D899" s="2"/>
      <c r="E899" s="2"/>
      <c r="F899" s="165"/>
      <c r="G899" s="2"/>
      <c r="H899" s="2"/>
      <c r="I899" s="165"/>
      <c r="J899" s="2"/>
      <c r="K899" s="165"/>
      <c r="L899" s="2"/>
      <c r="M899" s="165"/>
      <c r="N899" s="2"/>
      <c r="O899" s="2"/>
      <c r="P899" s="165"/>
      <c r="Q899" s="2"/>
      <c r="R899" s="2"/>
      <c r="S899" s="165"/>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170"/>
      <c r="C900" s="2"/>
      <c r="D900" s="2"/>
      <c r="E900" s="2"/>
      <c r="F900" s="165"/>
      <c r="G900" s="2"/>
      <c r="H900" s="2"/>
      <c r="I900" s="165"/>
      <c r="J900" s="2"/>
      <c r="K900" s="165"/>
      <c r="L900" s="2"/>
      <c r="M900" s="165"/>
      <c r="N900" s="2"/>
      <c r="O900" s="2"/>
      <c r="P900" s="165"/>
      <c r="Q900" s="2"/>
      <c r="R900" s="2"/>
      <c r="S900" s="165"/>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170"/>
      <c r="C901" s="2"/>
      <c r="D901" s="2"/>
      <c r="E901" s="2"/>
      <c r="F901" s="165"/>
      <c r="G901" s="2"/>
      <c r="H901" s="2"/>
      <c r="I901" s="165"/>
      <c r="J901" s="2"/>
      <c r="K901" s="165"/>
      <c r="L901" s="2"/>
      <c r="M901" s="165"/>
      <c r="N901" s="2"/>
      <c r="O901" s="2"/>
      <c r="P901" s="165"/>
      <c r="Q901" s="2"/>
      <c r="R901" s="2"/>
      <c r="S901" s="165"/>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170"/>
      <c r="C902" s="2"/>
      <c r="D902" s="2"/>
      <c r="E902" s="2"/>
      <c r="F902" s="165"/>
      <c r="G902" s="2"/>
      <c r="H902" s="2"/>
      <c r="I902" s="165"/>
      <c r="J902" s="2"/>
      <c r="K902" s="165"/>
      <c r="L902" s="2"/>
      <c r="M902" s="165"/>
      <c r="N902" s="2"/>
      <c r="O902" s="2"/>
      <c r="P902" s="165"/>
      <c r="Q902" s="2"/>
      <c r="R902" s="2"/>
      <c r="S902" s="165"/>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170"/>
      <c r="C903" s="2"/>
      <c r="D903" s="2"/>
      <c r="E903" s="2"/>
      <c r="F903" s="165"/>
      <c r="G903" s="2"/>
      <c r="H903" s="2"/>
      <c r="I903" s="165"/>
      <c r="J903" s="2"/>
      <c r="K903" s="165"/>
      <c r="L903" s="2"/>
      <c r="M903" s="165"/>
      <c r="N903" s="2"/>
      <c r="O903" s="2"/>
      <c r="P903" s="165"/>
      <c r="Q903" s="2"/>
      <c r="R903" s="2"/>
      <c r="S903" s="165"/>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170"/>
      <c r="C904" s="2"/>
      <c r="D904" s="2"/>
      <c r="E904" s="2"/>
      <c r="F904" s="165"/>
      <c r="G904" s="2"/>
      <c r="H904" s="2"/>
      <c r="I904" s="165"/>
      <c r="J904" s="2"/>
      <c r="K904" s="165"/>
      <c r="L904" s="2"/>
      <c r="M904" s="165"/>
      <c r="N904" s="2"/>
      <c r="O904" s="2"/>
      <c r="P904" s="165"/>
      <c r="Q904" s="2"/>
      <c r="R904" s="2"/>
      <c r="S904" s="165"/>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170"/>
      <c r="C905" s="2"/>
      <c r="D905" s="2"/>
      <c r="E905" s="2"/>
      <c r="F905" s="165"/>
      <c r="G905" s="2"/>
      <c r="H905" s="2"/>
      <c r="I905" s="165"/>
      <c r="J905" s="2"/>
      <c r="K905" s="165"/>
      <c r="L905" s="2"/>
      <c r="M905" s="165"/>
      <c r="N905" s="2"/>
      <c r="O905" s="2"/>
      <c r="P905" s="165"/>
      <c r="Q905" s="2"/>
      <c r="R905" s="2"/>
      <c r="S905" s="165"/>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170"/>
      <c r="C906" s="2"/>
      <c r="D906" s="2"/>
      <c r="E906" s="2"/>
      <c r="F906" s="165"/>
      <c r="G906" s="2"/>
      <c r="H906" s="2"/>
      <c r="I906" s="165"/>
      <c r="J906" s="2"/>
      <c r="K906" s="165"/>
      <c r="L906" s="2"/>
      <c r="M906" s="165"/>
      <c r="N906" s="2"/>
      <c r="O906" s="2"/>
      <c r="P906" s="165"/>
      <c r="Q906" s="2"/>
      <c r="R906" s="2"/>
      <c r="S906" s="165"/>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170"/>
      <c r="C907" s="2"/>
      <c r="D907" s="2"/>
      <c r="E907" s="2"/>
      <c r="F907" s="165"/>
      <c r="G907" s="2"/>
      <c r="H907" s="2"/>
      <c r="I907" s="165"/>
      <c r="J907" s="2"/>
      <c r="K907" s="165"/>
      <c r="L907" s="2"/>
      <c r="M907" s="165"/>
      <c r="N907" s="2"/>
      <c r="O907" s="2"/>
      <c r="P907" s="165"/>
      <c r="Q907" s="2"/>
      <c r="R907" s="2"/>
      <c r="S907" s="165"/>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170"/>
      <c r="C908" s="2"/>
      <c r="D908" s="2"/>
      <c r="E908" s="2"/>
      <c r="F908" s="165"/>
      <c r="G908" s="2"/>
      <c r="H908" s="2"/>
      <c r="I908" s="165"/>
      <c r="J908" s="2"/>
      <c r="K908" s="165"/>
      <c r="L908" s="2"/>
      <c r="M908" s="165"/>
      <c r="N908" s="2"/>
      <c r="O908" s="2"/>
      <c r="P908" s="165"/>
      <c r="Q908" s="2"/>
      <c r="R908" s="2"/>
      <c r="S908" s="165"/>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170"/>
      <c r="C909" s="2"/>
      <c r="D909" s="2"/>
      <c r="E909" s="2"/>
      <c r="F909" s="165"/>
      <c r="G909" s="2"/>
      <c r="H909" s="2"/>
      <c r="I909" s="165"/>
      <c r="J909" s="2"/>
      <c r="K909" s="165"/>
      <c r="L909" s="2"/>
      <c r="M909" s="165"/>
      <c r="N909" s="2"/>
      <c r="O909" s="2"/>
      <c r="P909" s="165"/>
      <c r="Q909" s="2"/>
      <c r="R909" s="2"/>
      <c r="S909" s="165"/>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170"/>
      <c r="C910" s="2"/>
      <c r="D910" s="2"/>
      <c r="E910" s="2"/>
      <c r="F910" s="165"/>
      <c r="G910" s="2"/>
      <c r="H910" s="2"/>
      <c r="I910" s="165"/>
      <c r="J910" s="2"/>
      <c r="K910" s="165"/>
      <c r="L910" s="2"/>
      <c r="M910" s="165"/>
      <c r="N910" s="2"/>
      <c r="O910" s="2"/>
      <c r="P910" s="165"/>
      <c r="Q910" s="2"/>
      <c r="R910" s="2"/>
      <c r="S910" s="165"/>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170"/>
      <c r="C911" s="2"/>
      <c r="D911" s="2"/>
      <c r="E911" s="2"/>
      <c r="F911" s="165"/>
      <c r="G911" s="2"/>
      <c r="H911" s="2"/>
      <c r="I911" s="165"/>
      <c r="J911" s="2"/>
      <c r="K911" s="165"/>
      <c r="L911" s="2"/>
      <c r="M911" s="165"/>
      <c r="N911" s="2"/>
      <c r="O911" s="2"/>
      <c r="P911" s="165"/>
      <c r="Q911" s="2"/>
      <c r="R911" s="2"/>
      <c r="S911" s="165"/>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170"/>
      <c r="C912" s="2"/>
      <c r="D912" s="2"/>
      <c r="E912" s="2"/>
      <c r="F912" s="165"/>
      <c r="G912" s="2"/>
      <c r="H912" s="2"/>
      <c r="I912" s="165"/>
      <c r="J912" s="2"/>
      <c r="K912" s="165"/>
      <c r="L912" s="2"/>
      <c r="M912" s="165"/>
      <c r="N912" s="2"/>
      <c r="O912" s="2"/>
      <c r="P912" s="165"/>
      <c r="Q912" s="2"/>
      <c r="R912" s="2"/>
      <c r="S912" s="165"/>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170"/>
      <c r="C913" s="2"/>
      <c r="D913" s="2"/>
      <c r="E913" s="2"/>
      <c r="F913" s="165"/>
      <c r="G913" s="2"/>
      <c r="H913" s="2"/>
      <c r="I913" s="165"/>
      <c r="J913" s="2"/>
      <c r="K913" s="165"/>
      <c r="L913" s="2"/>
      <c r="M913" s="165"/>
      <c r="N913" s="2"/>
      <c r="O913" s="2"/>
      <c r="P913" s="165"/>
      <c r="Q913" s="2"/>
      <c r="R913" s="2"/>
      <c r="S913" s="165"/>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170"/>
      <c r="C914" s="2"/>
      <c r="D914" s="2"/>
      <c r="E914" s="2"/>
      <c r="F914" s="165"/>
      <c r="G914" s="2"/>
      <c r="H914" s="2"/>
      <c r="I914" s="165"/>
      <c r="J914" s="2"/>
      <c r="K914" s="165"/>
      <c r="L914" s="2"/>
      <c r="M914" s="165"/>
      <c r="N914" s="2"/>
      <c r="O914" s="2"/>
      <c r="P914" s="165"/>
      <c r="Q914" s="2"/>
      <c r="R914" s="2"/>
      <c r="S914" s="165"/>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170"/>
      <c r="C915" s="2"/>
      <c r="D915" s="2"/>
      <c r="E915" s="2"/>
      <c r="F915" s="165"/>
      <c r="G915" s="2"/>
      <c r="H915" s="2"/>
      <c r="I915" s="165"/>
      <c r="J915" s="2"/>
      <c r="K915" s="165"/>
      <c r="L915" s="2"/>
      <c r="M915" s="165"/>
      <c r="N915" s="2"/>
      <c r="O915" s="2"/>
      <c r="P915" s="165"/>
      <c r="Q915" s="2"/>
      <c r="R915" s="2"/>
      <c r="S915" s="165"/>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170"/>
      <c r="C916" s="2"/>
      <c r="D916" s="2"/>
      <c r="E916" s="2"/>
      <c r="F916" s="165"/>
      <c r="G916" s="2"/>
      <c r="H916" s="2"/>
      <c r="I916" s="165"/>
      <c r="J916" s="2"/>
      <c r="K916" s="165"/>
      <c r="L916" s="2"/>
      <c r="M916" s="165"/>
      <c r="N916" s="2"/>
      <c r="O916" s="2"/>
      <c r="P916" s="165"/>
      <c r="Q916" s="2"/>
      <c r="R916" s="2"/>
      <c r="S916" s="165"/>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170"/>
      <c r="C917" s="2"/>
      <c r="D917" s="2"/>
      <c r="E917" s="2"/>
      <c r="F917" s="165"/>
      <c r="G917" s="2"/>
      <c r="H917" s="2"/>
      <c r="I917" s="165"/>
      <c r="J917" s="2"/>
      <c r="K917" s="165"/>
      <c r="L917" s="2"/>
      <c r="M917" s="165"/>
      <c r="N917" s="2"/>
      <c r="O917" s="2"/>
      <c r="P917" s="165"/>
      <c r="Q917" s="2"/>
      <c r="R917" s="2"/>
      <c r="S917" s="165"/>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170"/>
      <c r="C918" s="2"/>
      <c r="D918" s="2"/>
      <c r="E918" s="2"/>
      <c r="F918" s="165"/>
      <c r="G918" s="2"/>
      <c r="H918" s="2"/>
      <c r="I918" s="165"/>
      <c r="J918" s="2"/>
      <c r="K918" s="165"/>
      <c r="L918" s="2"/>
      <c r="M918" s="165"/>
      <c r="N918" s="2"/>
      <c r="O918" s="2"/>
      <c r="P918" s="165"/>
      <c r="Q918" s="2"/>
      <c r="R918" s="2"/>
      <c r="S918" s="165"/>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170"/>
      <c r="C919" s="2"/>
      <c r="D919" s="2"/>
      <c r="E919" s="2"/>
      <c r="F919" s="165"/>
      <c r="G919" s="2"/>
      <c r="H919" s="2"/>
      <c r="I919" s="165"/>
      <c r="J919" s="2"/>
      <c r="K919" s="165"/>
      <c r="L919" s="2"/>
      <c r="M919" s="165"/>
      <c r="N919" s="2"/>
      <c r="O919" s="2"/>
      <c r="P919" s="165"/>
      <c r="Q919" s="2"/>
      <c r="R919" s="2"/>
      <c r="S919" s="165"/>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170"/>
      <c r="C920" s="2"/>
      <c r="D920" s="2"/>
      <c r="E920" s="2"/>
      <c r="F920" s="165"/>
      <c r="G920" s="2"/>
      <c r="H920" s="2"/>
      <c r="I920" s="165"/>
      <c r="J920" s="2"/>
      <c r="K920" s="165"/>
      <c r="L920" s="2"/>
      <c r="M920" s="165"/>
      <c r="N920" s="2"/>
      <c r="O920" s="2"/>
      <c r="P920" s="165"/>
      <c r="Q920" s="2"/>
      <c r="R920" s="2"/>
      <c r="S920" s="165"/>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170"/>
      <c r="C921" s="2"/>
      <c r="D921" s="2"/>
      <c r="E921" s="2"/>
      <c r="F921" s="165"/>
      <c r="G921" s="2"/>
      <c r="H921" s="2"/>
      <c r="I921" s="165"/>
      <c r="J921" s="2"/>
      <c r="K921" s="165"/>
      <c r="L921" s="2"/>
      <c r="M921" s="165"/>
      <c r="N921" s="2"/>
      <c r="O921" s="2"/>
      <c r="P921" s="165"/>
      <c r="Q921" s="2"/>
      <c r="R921" s="2"/>
      <c r="S921" s="165"/>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170"/>
      <c r="C922" s="2"/>
      <c r="D922" s="2"/>
      <c r="E922" s="2"/>
      <c r="F922" s="165"/>
      <c r="G922" s="2"/>
      <c r="H922" s="2"/>
      <c r="I922" s="165"/>
      <c r="J922" s="2"/>
      <c r="K922" s="165"/>
      <c r="L922" s="2"/>
      <c r="M922" s="165"/>
      <c r="N922" s="2"/>
      <c r="O922" s="2"/>
      <c r="P922" s="165"/>
      <c r="Q922" s="2"/>
      <c r="R922" s="2"/>
      <c r="S922" s="165"/>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170"/>
      <c r="C923" s="2"/>
      <c r="D923" s="2"/>
      <c r="E923" s="2"/>
      <c r="F923" s="165"/>
      <c r="G923" s="2"/>
      <c r="H923" s="2"/>
      <c r="I923" s="165"/>
      <c r="J923" s="2"/>
      <c r="K923" s="165"/>
      <c r="L923" s="2"/>
      <c r="M923" s="165"/>
      <c r="N923" s="2"/>
      <c r="O923" s="2"/>
      <c r="P923" s="165"/>
      <c r="Q923" s="2"/>
      <c r="R923" s="2"/>
      <c r="S923" s="165"/>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170"/>
      <c r="C924" s="2"/>
      <c r="D924" s="2"/>
      <c r="E924" s="2"/>
      <c r="F924" s="165"/>
      <c r="G924" s="2"/>
      <c r="H924" s="2"/>
      <c r="I924" s="165"/>
      <c r="J924" s="2"/>
      <c r="K924" s="165"/>
      <c r="L924" s="2"/>
      <c r="M924" s="165"/>
      <c r="N924" s="2"/>
      <c r="O924" s="2"/>
      <c r="P924" s="165"/>
      <c r="Q924" s="2"/>
      <c r="R924" s="2"/>
      <c r="S924" s="165"/>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170"/>
      <c r="C925" s="2"/>
      <c r="D925" s="2"/>
      <c r="E925" s="2"/>
      <c r="F925" s="165"/>
      <c r="G925" s="2"/>
      <c r="H925" s="2"/>
      <c r="I925" s="165"/>
      <c r="J925" s="2"/>
      <c r="K925" s="165"/>
      <c r="L925" s="2"/>
      <c r="M925" s="165"/>
      <c r="N925" s="2"/>
      <c r="O925" s="2"/>
      <c r="P925" s="165"/>
      <c r="Q925" s="2"/>
      <c r="R925" s="2"/>
      <c r="S925" s="165"/>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170"/>
      <c r="C926" s="2"/>
      <c r="D926" s="2"/>
      <c r="E926" s="2"/>
      <c r="F926" s="165"/>
      <c r="G926" s="2"/>
      <c r="H926" s="2"/>
      <c r="I926" s="165"/>
      <c r="J926" s="2"/>
      <c r="K926" s="165"/>
      <c r="L926" s="2"/>
      <c r="M926" s="165"/>
      <c r="N926" s="2"/>
      <c r="O926" s="2"/>
      <c r="P926" s="165"/>
      <c r="Q926" s="2"/>
      <c r="R926" s="2"/>
      <c r="S926" s="165"/>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170"/>
      <c r="C927" s="2"/>
      <c r="D927" s="2"/>
      <c r="E927" s="2"/>
      <c r="F927" s="165"/>
      <c r="G927" s="2"/>
      <c r="H927" s="2"/>
      <c r="I927" s="165"/>
      <c r="J927" s="2"/>
      <c r="K927" s="165"/>
      <c r="L927" s="2"/>
      <c r="M927" s="165"/>
      <c r="N927" s="2"/>
      <c r="O927" s="2"/>
      <c r="P927" s="165"/>
      <c r="Q927" s="2"/>
      <c r="R927" s="2"/>
      <c r="S927" s="165"/>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170"/>
      <c r="C928" s="2"/>
      <c r="D928" s="2"/>
      <c r="E928" s="2"/>
      <c r="F928" s="165"/>
      <c r="G928" s="2"/>
      <c r="H928" s="2"/>
      <c r="I928" s="165"/>
      <c r="J928" s="2"/>
      <c r="K928" s="165"/>
      <c r="L928" s="2"/>
      <c r="M928" s="165"/>
      <c r="N928" s="2"/>
      <c r="O928" s="2"/>
      <c r="P928" s="165"/>
      <c r="Q928" s="2"/>
      <c r="R928" s="2"/>
      <c r="S928" s="165"/>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170"/>
      <c r="C929" s="2"/>
      <c r="D929" s="2"/>
      <c r="E929" s="2"/>
      <c r="F929" s="165"/>
      <c r="G929" s="2"/>
      <c r="H929" s="2"/>
      <c r="I929" s="165"/>
      <c r="J929" s="2"/>
      <c r="K929" s="165"/>
      <c r="L929" s="2"/>
      <c r="M929" s="165"/>
      <c r="N929" s="2"/>
      <c r="O929" s="2"/>
      <c r="P929" s="165"/>
      <c r="Q929" s="2"/>
      <c r="R929" s="2"/>
      <c r="S929" s="165"/>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170"/>
      <c r="C930" s="2"/>
      <c r="D930" s="2"/>
      <c r="E930" s="2"/>
      <c r="F930" s="165"/>
      <c r="G930" s="2"/>
      <c r="H930" s="2"/>
      <c r="I930" s="165"/>
      <c r="J930" s="2"/>
      <c r="K930" s="165"/>
      <c r="L930" s="2"/>
      <c r="M930" s="165"/>
      <c r="N930" s="2"/>
      <c r="O930" s="2"/>
      <c r="P930" s="165"/>
      <c r="Q930" s="2"/>
      <c r="R930" s="2"/>
      <c r="S930" s="165"/>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170"/>
      <c r="C931" s="2"/>
      <c r="D931" s="2"/>
      <c r="E931" s="2"/>
      <c r="F931" s="165"/>
      <c r="G931" s="2"/>
      <c r="H931" s="2"/>
      <c r="I931" s="165"/>
      <c r="J931" s="2"/>
      <c r="K931" s="165"/>
      <c r="L931" s="2"/>
      <c r="M931" s="165"/>
      <c r="N931" s="2"/>
      <c r="O931" s="2"/>
      <c r="P931" s="165"/>
      <c r="Q931" s="2"/>
      <c r="R931" s="2"/>
      <c r="S931" s="165"/>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170"/>
      <c r="C932" s="2"/>
      <c r="D932" s="2"/>
      <c r="E932" s="2"/>
      <c r="F932" s="165"/>
      <c r="G932" s="2"/>
      <c r="H932" s="2"/>
      <c r="I932" s="165"/>
      <c r="J932" s="2"/>
      <c r="K932" s="165"/>
      <c r="L932" s="2"/>
      <c r="M932" s="165"/>
      <c r="N932" s="2"/>
      <c r="O932" s="2"/>
      <c r="P932" s="165"/>
      <c r="Q932" s="2"/>
      <c r="R932" s="2"/>
      <c r="S932" s="165"/>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170"/>
      <c r="C933" s="2"/>
      <c r="D933" s="2"/>
      <c r="E933" s="2"/>
      <c r="F933" s="165"/>
      <c r="G933" s="2"/>
      <c r="H933" s="2"/>
      <c r="I933" s="165"/>
      <c r="J933" s="2"/>
      <c r="K933" s="165"/>
      <c r="L933" s="2"/>
      <c r="M933" s="165"/>
      <c r="N933" s="2"/>
      <c r="O933" s="2"/>
      <c r="P933" s="165"/>
      <c r="Q933" s="2"/>
      <c r="R933" s="2"/>
      <c r="S933" s="165"/>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170"/>
      <c r="C934" s="2"/>
      <c r="D934" s="2"/>
      <c r="E934" s="2"/>
      <c r="F934" s="165"/>
      <c r="G934" s="2"/>
      <c r="H934" s="2"/>
      <c r="I934" s="165"/>
      <c r="J934" s="2"/>
      <c r="K934" s="165"/>
      <c r="L934" s="2"/>
      <c r="M934" s="165"/>
      <c r="N934" s="2"/>
      <c r="O934" s="2"/>
      <c r="P934" s="165"/>
      <c r="Q934" s="2"/>
      <c r="R934" s="2"/>
      <c r="S934" s="165"/>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170"/>
      <c r="C935" s="2"/>
      <c r="D935" s="2"/>
      <c r="E935" s="2"/>
      <c r="F935" s="165"/>
      <c r="G935" s="2"/>
      <c r="H935" s="2"/>
      <c r="I935" s="165"/>
      <c r="J935" s="2"/>
      <c r="K935" s="165"/>
      <c r="L935" s="2"/>
      <c r="M935" s="165"/>
      <c r="N935" s="2"/>
      <c r="O935" s="2"/>
      <c r="P935" s="165"/>
      <c r="Q935" s="2"/>
      <c r="R935" s="2"/>
      <c r="S935" s="165"/>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170"/>
      <c r="C936" s="2"/>
      <c r="D936" s="2"/>
      <c r="E936" s="2"/>
      <c r="F936" s="165"/>
      <c r="G936" s="2"/>
      <c r="H936" s="2"/>
      <c r="I936" s="165"/>
      <c r="J936" s="2"/>
      <c r="K936" s="165"/>
      <c r="L936" s="2"/>
      <c r="M936" s="165"/>
      <c r="N936" s="2"/>
      <c r="O936" s="2"/>
      <c r="P936" s="165"/>
      <c r="Q936" s="2"/>
      <c r="R936" s="2"/>
      <c r="S936" s="165"/>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170"/>
      <c r="C937" s="2"/>
      <c r="D937" s="2"/>
      <c r="E937" s="2"/>
      <c r="F937" s="165"/>
      <c r="G937" s="2"/>
      <c r="H937" s="2"/>
      <c r="I937" s="165"/>
      <c r="J937" s="2"/>
      <c r="K937" s="165"/>
      <c r="L937" s="2"/>
      <c r="M937" s="165"/>
      <c r="N937" s="2"/>
      <c r="O937" s="2"/>
      <c r="P937" s="165"/>
      <c r="Q937" s="2"/>
      <c r="R937" s="2"/>
      <c r="S937" s="165"/>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170"/>
      <c r="C938" s="2"/>
      <c r="D938" s="2"/>
      <c r="E938" s="2"/>
      <c r="F938" s="165"/>
      <c r="G938" s="2"/>
      <c r="H938" s="2"/>
      <c r="I938" s="165"/>
      <c r="J938" s="2"/>
      <c r="K938" s="165"/>
      <c r="L938" s="2"/>
      <c r="M938" s="165"/>
      <c r="N938" s="2"/>
      <c r="O938" s="2"/>
      <c r="P938" s="165"/>
      <c r="Q938" s="2"/>
      <c r="R938" s="2"/>
      <c r="S938" s="165"/>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170"/>
      <c r="C939" s="2"/>
      <c r="D939" s="2"/>
      <c r="E939" s="2"/>
      <c r="F939" s="165"/>
      <c r="G939" s="2"/>
      <c r="H939" s="2"/>
      <c r="I939" s="165"/>
      <c r="J939" s="2"/>
      <c r="K939" s="165"/>
      <c r="L939" s="2"/>
      <c r="M939" s="165"/>
      <c r="N939" s="2"/>
      <c r="O939" s="2"/>
      <c r="P939" s="165"/>
      <c r="Q939" s="2"/>
      <c r="R939" s="2"/>
      <c r="S939" s="165"/>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170"/>
      <c r="C940" s="2"/>
      <c r="D940" s="2"/>
      <c r="E940" s="2"/>
      <c r="F940" s="165"/>
      <c r="G940" s="2"/>
      <c r="H940" s="2"/>
      <c r="I940" s="165"/>
      <c r="J940" s="2"/>
      <c r="K940" s="165"/>
      <c r="L940" s="2"/>
      <c r="M940" s="165"/>
      <c r="N940" s="2"/>
      <c r="O940" s="2"/>
      <c r="P940" s="165"/>
      <c r="Q940" s="2"/>
      <c r="R940" s="2"/>
      <c r="S940" s="165"/>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170"/>
      <c r="C941" s="2"/>
      <c r="D941" s="2"/>
      <c r="E941" s="2"/>
      <c r="F941" s="165"/>
      <c r="G941" s="2"/>
      <c r="H941" s="2"/>
      <c r="I941" s="165"/>
      <c r="J941" s="2"/>
      <c r="K941" s="165"/>
      <c r="L941" s="2"/>
      <c r="M941" s="165"/>
      <c r="N941" s="2"/>
      <c r="O941" s="2"/>
      <c r="P941" s="165"/>
      <c r="Q941" s="2"/>
      <c r="R941" s="2"/>
      <c r="S941" s="165"/>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170"/>
      <c r="C942" s="2"/>
      <c r="D942" s="2"/>
      <c r="E942" s="2"/>
      <c r="F942" s="165"/>
      <c r="G942" s="2"/>
      <c r="H942" s="2"/>
      <c r="I942" s="165"/>
      <c r="J942" s="2"/>
      <c r="K942" s="165"/>
      <c r="L942" s="2"/>
      <c r="M942" s="165"/>
      <c r="N942" s="2"/>
      <c r="O942" s="2"/>
      <c r="P942" s="165"/>
      <c r="Q942" s="2"/>
      <c r="R942" s="2"/>
      <c r="S942" s="165"/>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170"/>
      <c r="C943" s="2"/>
      <c r="D943" s="2"/>
      <c r="E943" s="2"/>
      <c r="F943" s="165"/>
      <c r="G943" s="2"/>
      <c r="H943" s="2"/>
      <c r="I943" s="165"/>
      <c r="J943" s="2"/>
      <c r="K943" s="165"/>
      <c r="L943" s="2"/>
      <c r="M943" s="165"/>
      <c r="N943" s="2"/>
      <c r="O943" s="2"/>
      <c r="P943" s="165"/>
      <c r="Q943" s="2"/>
      <c r="R943" s="2"/>
      <c r="S943" s="165"/>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170"/>
      <c r="C944" s="2"/>
      <c r="D944" s="2"/>
      <c r="E944" s="2"/>
      <c r="F944" s="165"/>
      <c r="G944" s="2"/>
      <c r="H944" s="2"/>
      <c r="I944" s="165"/>
      <c r="J944" s="2"/>
      <c r="K944" s="165"/>
      <c r="L944" s="2"/>
      <c r="M944" s="165"/>
      <c r="N944" s="2"/>
      <c r="O944" s="2"/>
      <c r="P944" s="165"/>
      <c r="Q944" s="2"/>
      <c r="R944" s="2"/>
      <c r="S944" s="165"/>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170"/>
      <c r="C945" s="2"/>
      <c r="D945" s="2"/>
      <c r="E945" s="2"/>
      <c r="F945" s="165"/>
      <c r="G945" s="2"/>
      <c r="H945" s="2"/>
      <c r="I945" s="165"/>
      <c r="J945" s="2"/>
      <c r="K945" s="165"/>
      <c r="L945" s="2"/>
      <c r="M945" s="165"/>
      <c r="N945" s="2"/>
      <c r="O945" s="2"/>
      <c r="P945" s="165"/>
      <c r="Q945" s="2"/>
      <c r="R945" s="2"/>
      <c r="S945" s="165"/>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170"/>
      <c r="C946" s="2"/>
      <c r="D946" s="2"/>
      <c r="E946" s="2"/>
      <c r="F946" s="165"/>
      <c r="G946" s="2"/>
      <c r="H946" s="2"/>
      <c r="I946" s="165"/>
      <c r="J946" s="2"/>
      <c r="K946" s="165"/>
      <c r="L946" s="2"/>
      <c r="M946" s="165"/>
      <c r="N946" s="2"/>
      <c r="O946" s="2"/>
      <c r="P946" s="165"/>
      <c r="Q946" s="2"/>
      <c r="R946" s="2"/>
      <c r="S946" s="165"/>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170"/>
      <c r="C947" s="2"/>
      <c r="D947" s="2"/>
      <c r="E947" s="2"/>
      <c r="F947" s="165"/>
      <c r="G947" s="2"/>
      <c r="H947" s="2"/>
      <c r="I947" s="165"/>
      <c r="J947" s="2"/>
      <c r="K947" s="165"/>
      <c r="L947" s="2"/>
      <c r="M947" s="165"/>
      <c r="N947" s="2"/>
      <c r="O947" s="2"/>
      <c r="P947" s="165"/>
      <c r="Q947" s="2"/>
      <c r="R947" s="2"/>
      <c r="S947" s="165"/>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170"/>
      <c r="C948" s="2"/>
      <c r="D948" s="2"/>
      <c r="E948" s="2"/>
      <c r="F948" s="165"/>
      <c r="G948" s="2"/>
      <c r="H948" s="2"/>
      <c r="I948" s="165"/>
      <c r="J948" s="2"/>
      <c r="K948" s="165"/>
      <c r="L948" s="2"/>
      <c r="M948" s="165"/>
      <c r="N948" s="2"/>
      <c r="O948" s="2"/>
      <c r="P948" s="165"/>
      <c r="Q948" s="2"/>
      <c r="R948" s="2"/>
      <c r="S948" s="165"/>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170"/>
      <c r="C949" s="2"/>
      <c r="D949" s="2"/>
      <c r="E949" s="2"/>
      <c r="F949" s="165"/>
      <c r="G949" s="2"/>
      <c r="H949" s="2"/>
      <c r="I949" s="165"/>
      <c r="J949" s="2"/>
      <c r="K949" s="165"/>
      <c r="L949" s="2"/>
      <c r="M949" s="165"/>
      <c r="N949" s="2"/>
      <c r="O949" s="2"/>
      <c r="P949" s="165"/>
      <c r="Q949" s="2"/>
      <c r="R949" s="2"/>
      <c r="S949" s="165"/>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170"/>
      <c r="C950" s="2"/>
      <c r="D950" s="2"/>
      <c r="E950" s="2"/>
      <c r="F950" s="165"/>
      <c r="G950" s="2"/>
      <c r="H950" s="2"/>
      <c r="I950" s="165"/>
      <c r="J950" s="2"/>
      <c r="K950" s="165"/>
      <c r="L950" s="2"/>
      <c r="M950" s="165"/>
      <c r="N950" s="2"/>
      <c r="O950" s="2"/>
      <c r="P950" s="165"/>
      <c r="Q950" s="2"/>
      <c r="R950" s="2"/>
      <c r="S950" s="165"/>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170"/>
      <c r="C951" s="2"/>
      <c r="D951" s="2"/>
      <c r="E951" s="2"/>
      <c r="F951" s="165"/>
      <c r="G951" s="2"/>
      <c r="H951" s="2"/>
      <c r="I951" s="165"/>
      <c r="J951" s="2"/>
      <c r="K951" s="165"/>
      <c r="L951" s="2"/>
      <c r="M951" s="165"/>
      <c r="N951" s="2"/>
      <c r="O951" s="2"/>
      <c r="P951" s="165"/>
      <c r="Q951" s="2"/>
      <c r="R951" s="2"/>
      <c r="S951" s="165"/>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170"/>
      <c r="C952" s="2"/>
      <c r="D952" s="2"/>
      <c r="E952" s="2"/>
      <c r="F952" s="165"/>
      <c r="G952" s="2"/>
      <c r="H952" s="2"/>
      <c r="I952" s="165"/>
      <c r="J952" s="2"/>
      <c r="K952" s="165"/>
      <c r="L952" s="2"/>
      <c r="M952" s="165"/>
      <c r="N952" s="2"/>
      <c r="O952" s="2"/>
      <c r="P952" s="165"/>
      <c r="Q952" s="2"/>
      <c r="R952" s="2"/>
      <c r="S952" s="165"/>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170"/>
      <c r="C953" s="2"/>
      <c r="D953" s="2"/>
      <c r="E953" s="2"/>
      <c r="F953" s="165"/>
      <c r="G953" s="2"/>
      <c r="H953" s="2"/>
      <c r="I953" s="165"/>
      <c r="J953" s="2"/>
      <c r="K953" s="165"/>
      <c r="L953" s="2"/>
      <c r="M953" s="165"/>
      <c r="N953" s="2"/>
      <c r="O953" s="2"/>
      <c r="P953" s="165"/>
      <c r="Q953" s="2"/>
      <c r="R953" s="2"/>
      <c r="S953" s="165"/>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170"/>
      <c r="C954" s="2"/>
      <c r="D954" s="2"/>
      <c r="E954" s="2"/>
      <c r="F954" s="165"/>
      <c r="G954" s="2"/>
      <c r="H954" s="2"/>
      <c r="I954" s="165"/>
      <c r="J954" s="2"/>
      <c r="K954" s="165"/>
      <c r="L954" s="2"/>
      <c r="M954" s="165"/>
      <c r="N954" s="2"/>
      <c r="O954" s="2"/>
      <c r="P954" s="165"/>
      <c r="Q954" s="2"/>
      <c r="R954" s="2"/>
      <c r="S954" s="165"/>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170"/>
      <c r="C955" s="2"/>
      <c r="D955" s="2"/>
      <c r="E955" s="2"/>
      <c r="F955" s="165"/>
      <c r="G955" s="2"/>
      <c r="H955" s="2"/>
      <c r="I955" s="165"/>
      <c r="J955" s="2"/>
      <c r="K955" s="165"/>
      <c r="L955" s="2"/>
      <c r="M955" s="165"/>
      <c r="N955" s="2"/>
      <c r="O955" s="2"/>
      <c r="P955" s="165"/>
      <c r="Q955" s="2"/>
      <c r="R955" s="2"/>
      <c r="S955" s="165"/>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170"/>
      <c r="C956" s="2"/>
      <c r="D956" s="2"/>
      <c r="E956" s="2"/>
      <c r="F956" s="165"/>
      <c r="G956" s="2"/>
      <c r="H956" s="2"/>
      <c r="I956" s="165"/>
      <c r="J956" s="2"/>
      <c r="K956" s="165"/>
      <c r="L956" s="2"/>
      <c r="M956" s="165"/>
      <c r="N956" s="2"/>
      <c r="O956" s="2"/>
      <c r="P956" s="165"/>
      <c r="Q956" s="2"/>
      <c r="R956" s="2"/>
      <c r="S956" s="165"/>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170"/>
      <c r="C957" s="2"/>
      <c r="D957" s="2"/>
      <c r="E957" s="2"/>
      <c r="F957" s="165"/>
      <c r="G957" s="2"/>
      <c r="H957" s="2"/>
      <c r="I957" s="165"/>
      <c r="J957" s="2"/>
      <c r="K957" s="165"/>
      <c r="L957" s="2"/>
      <c r="M957" s="165"/>
      <c r="N957" s="2"/>
      <c r="O957" s="2"/>
      <c r="P957" s="165"/>
      <c r="Q957" s="2"/>
      <c r="R957" s="2"/>
      <c r="S957" s="165"/>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170"/>
      <c r="C958" s="2"/>
      <c r="D958" s="2"/>
      <c r="E958" s="2"/>
      <c r="F958" s="165"/>
      <c r="G958" s="2"/>
      <c r="H958" s="2"/>
      <c r="I958" s="165"/>
      <c r="J958" s="2"/>
      <c r="K958" s="165"/>
      <c r="L958" s="2"/>
      <c r="M958" s="165"/>
      <c r="N958" s="2"/>
      <c r="O958" s="2"/>
      <c r="P958" s="165"/>
      <c r="Q958" s="2"/>
      <c r="R958" s="2"/>
      <c r="S958" s="165"/>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170"/>
      <c r="C959" s="2"/>
      <c r="D959" s="2"/>
      <c r="E959" s="2"/>
      <c r="F959" s="165"/>
      <c r="G959" s="2"/>
      <c r="H959" s="2"/>
      <c r="I959" s="165"/>
      <c r="J959" s="2"/>
      <c r="K959" s="165"/>
      <c r="L959" s="2"/>
      <c r="M959" s="165"/>
      <c r="N959" s="2"/>
      <c r="O959" s="2"/>
      <c r="P959" s="165"/>
      <c r="Q959" s="2"/>
      <c r="R959" s="2"/>
      <c r="S959" s="165"/>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170"/>
      <c r="C960" s="2"/>
      <c r="D960" s="2"/>
      <c r="E960" s="2"/>
      <c r="F960" s="165"/>
      <c r="G960" s="2"/>
      <c r="H960" s="2"/>
      <c r="I960" s="165"/>
      <c r="J960" s="2"/>
      <c r="K960" s="165"/>
      <c r="L960" s="2"/>
      <c r="M960" s="165"/>
      <c r="N960" s="2"/>
      <c r="O960" s="2"/>
      <c r="P960" s="165"/>
      <c r="Q960" s="2"/>
      <c r="R960" s="2"/>
      <c r="S960" s="165"/>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170"/>
      <c r="C961" s="2"/>
      <c r="D961" s="2"/>
      <c r="E961" s="2"/>
      <c r="F961" s="165"/>
      <c r="G961" s="2"/>
      <c r="H961" s="2"/>
      <c r="I961" s="165"/>
      <c r="J961" s="2"/>
      <c r="K961" s="165"/>
      <c r="L961" s="2"/>
      <c r="M961" s="165"/>
      <c r="N961" s="2"/>
      <c r="O961" s="2"/>
      <c r="P961" s="165"/>
      <c r="Q961" s="2"/>
      <c r="R961" s="2"/>
      <c r="S961" s="165"/>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170"/>
      <c r="C962" s="2"/>
      <c r="D962" s="2"/>
      <c r="E962" s="2"/>
      <c r="F962" s="165"/>
      <c r="G962" s="2"/>
      <c r="H962" s="2"/>
      <c r="I962" s="165"/>
      <c r="J962" s="2"/>
      <c r="K962" s="165"/>
      <c r="L962" s="2"/>
      <c r="M962" s="165"/>
      <c r="N962" s="2"/>
      <c r="O962" s="2"/>
      <c r="P962" s="165"/>
      <c r="Q962" s="2"/>
      <c r="R962" s="2"/>
      <c r="S962" s="165"/>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170"/>
      <c r="C963" s="2"/>
      <c r="D963" s="2"/>
      <c r="E963" s="2"/>
      <c r="F963" s="165"/>
      <c r="G963" s="2"/>
      <c r="H963" s="2"/>
      <c r="I963" s="165"/>
      <c r="J963" s="2"/>
      <c r="K963" s="165"/>
      <c r="L963" s="2"/>
      <c r="M963" s="165"/>
      <c r="N963" s="2"/>
      <c r="O963" s="2"/>
      <c r="P963" s="165"/>
      <c r="Q963" s="2"/>
      <c r="R963" s="2"/>
      <c r="S963" s="165"/>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170"/>
      <c r="C964" s="2"/>
      <c r="D964" s="2"/>
      <c r="E964" s="2"/>
      <c r="F964" s="165"/>
      <c r="G964" s="2"/>
      <c r="H964" s="2"/>
      <c r="I964" s="165"/>
      <c r="J964" s="2"/>
      <c r="K964" s="165"/>
      <c r="L964" s="2"/>
      <c r="M964" s="165"/>
      <c r="N964" s="2"/>
      <c r="O964" s="2"/>
      <c r="P964" s="165"/>
      <c r="Q964" s="2"/>
      <c r="R964" s="2"/>
      <c r="S964" s="165"/>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170"/>
      <c r="C965" s="2"/>
      <c r="D965" s="2"/>
      <c r="E965" s="2"/>
      <c r="F965" s="165"/>
      <c r="G965" s="2"/>
      <c r="H965" s="2"/>
      <c r="I965" s="165"/>
      <c r="J965" s="2"/>
      <c r="K965" s="165"/>
      <c r="L965" s="2"/>
      <c r="M965" s="165"/>
      <c r="N965" s="2"/>
      <c r="O965" s="2"/>
      <c r="P965" s="165"/>
      <c r="Q965" s="2"/>
      <c r="R965" s="2"/>
      <c r="S965" s="165"/>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170"/>
      <c r="C966" s="2"/>
      <c r="D966" s="2"/>
      <c r="E966" s="2"/>
      <c r="F966" s="165"/>
      <c r="G966" s="2"/>
      <c r="H966" s="2"/>
      <c r="I966" s="165"/>
      <c r="J966" s="2"/>
      <c r="K966" s="165"/>
      <c r="L966" s="2"/>
      <c r="M966" s="165"/>
      <c r="N966" s="2"/>
      <c r="O966" s="2"/>
      <c r="P966" s="165"/>
      <c r="Q966" s="2"/>
      <c r="R966" s="2"/>
      <c r="S966" s="165"/>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170"/>
      <c r="C967" s="2"/>
      <c r="D967" s="2"/>
      <c r="E967" s="2"/>
      <c r="F967" s="165"/>
      <c r="G967" s="2"/>
      <c r="H967" s="2"/>
      <c r="I967" s="165"/>
      <c r="J967" s="2"/>
      <c r="K967" s="165"/>
      <c r="L967" s="2"/>
      <c r="M967" s="165"/>
      <c r="N967" s="2"/>
      <c r="O967" s="2"/>
      <c r="P967" s="165"/>
      <c r="Q967" s="2"/>
      <c r="R967" s="2"/>
      <c r="S967" s="165"/>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170"/>
      <c r="C968" s="2"/>
      <c r="D968" s="2"/>
      <c r="E968" s="2"/>
      <c r="F968" s="165"/>
      <c r="G968" s="2"/>
      <c r="H968" s="2"/>
      <c r="I968" s="165"/>
      <c r="J968" s="2"/>
      <c r="K968" s="165"/>
      <c r="L968" s="2"/>
      <c r="M968" s="165"/>
      <c r="N968" s="2"/>
      <c r="O968" s="2"/>
      <c r="P968" s="165"/>
      <c r="Q968" s="2"/>
      <c r="R968" s="2"/>
      <c r="S968" s="165"/>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170"/>
      <c r="C969" s="2"/>
      <c r="D969" s="2"/>
      <c r="E969" s="2"/>
      <c r="F969" s="165"/>
      <c r="G969" s="2"/>
      <c r="H969" s="2"/>
      <c r="I969" s="165"/>
      <c r="J969" s="2"/>
      <c r="K969" s="165"/>
      <c r="L969" s="2"/>
      <c r="M969" s="165"/>
      <c r="N969" s="2"/>
      <c r="O969" s="2"/>
      <c r="P969" s="165"/>
      <c r="Q969" s="2"/>
      <c r="R969" s="2"/>
      <c r="S969" s="165"/>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170"/>
      <c r="C970" s="2"/>
      <c r="D970" s="2"/>
      <c r="E970" s="2"/>
      <c r="F970" s="165"/>
      <c r="G970" s="2"/>
      <c r="H970" s="2"/>
      <c r="I970" s="165"/>
      <c r="J970" s="2"/>
      <c r="K970" s="165"/>
      <c r="L970" s="2"/>
      <c r="M970" s="165"/>
      <c r="N970" s="2"/>
      <c r="O970" s="2"/>
      <c r="P970" s="165"/>
      <c r="Q970" s="2"/>
      <c r="R970" s="2"/>
      <c r="S970" s="165"/>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170"/>
      <c r="C971" s="2"/>
      <c r="D971" s="2"/>
      <c r="E971" s="2"/>
      <c r="F971" s="165"/>
      <c r="G971" s="2"/>
      <c r="H971" s="2"/>
      <c r="I971" s="165"/>
      <c r="J971" s="2"/>
      <c r="K971" s="165"/>
      <c r="L971" s="2"/>
      <c r="M971" s="165"/>
      <c r="N971" s="2"/>
      <c r="O971" s="2"/>
      <c r="P971" s="165"/>
      <c r="Q971" s="2"/>
      <c r="R971" s="2"/>
      <c r="S971" s="165"/>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170"/>
      <c r="C972" s="2"/>
      <c r="D972" s="2"/>
      <c r="E972" s="2"/>
      <c r="F972" s="165"/>
      <c r="G972" s="2"/>
      <c r="H972" s="2"/>
      <c r="I972" s="165"/>
      <c r="J972" s="2"/>
      <c r="K972" s="165"/>
      <c r="L972" s="2"/>
      <c r="M972" s="165"/>
      <c r="N972" s="2"/>
      <c r="O972" s="2"/>
      <c r="P972" s="165"/>
      <c r="Q972" s="2"/>
      <c r="R972" s="2"/>
      <c r="S972" s="165"/>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170"/>
      <c r="C973" s="2"/>
      <c r="D973" s="2"/>
      <c r="E973" s="2"/>
      <c r="F973" s="165"/>
      <c r="G973" s="2"/>
      <c r="H973" s="2"/>
      <c r="I973" s="165"/>
      <c r="J973" s="2"/>
      <c r="K973" s="165"/>
      <c r="L973" s="2"/>
      <c r="M973" s="165"/>
      <c r="N973" s="2"/>
      <c r="O973" s="2"/>
      <c r="P973" s="165"/>
      <c r="Q973" s="2"/>
      <c r="R973" s="2"/>
      <c r="S973" s="165"/>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170"/>
      <c r="C974" s="2"/>
      <c r="D974" s="2"/>
      <c r="E974" s="2"/>
      <c r="F974" s="165"/>
      <c r="G974" s="2"/>
      <c r="H974" s="2"/>
      <c r="I974" s="165"/>
      <c r="J974" s="2"/>
      <c r="K974" s="165"/>
      <c r="L974" s="2"/>
      <c r="M974" s="165"/>
      <c r="N974" s="2"/>
      <c r="O974" s="2"/>
      <c r="P974" s="165"/>
      <c r="Q974" s="2"/>
      <c r="R974" s="2"/>
      <c r="S974" s="165"/>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170"/>
      <c r="C975" s="2"/>
      <c r="D975" s="2"/>
      <c r="E975" s="2"/>
      <c r="F975" s="165"/>
      <c r="G975" s="2"/>
      <c r="H975" s="2"/>
      <c r="I975" s="165"/>
      <c r="J975" s="2"/>
      <c r="K975" s="165"/>
      <c r="L975" s="2"/>
      <c r="M975" s="165"/>
      <c r="N975" s="2"/>
      <c r="O975" s="2"/>
      <c r="P975" s="165"/>
      <c r="Q975" s="2"/>
      <c r="R975" s="2"/>
      <c r="S975" s="165"/>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170"/>
      <c r="C976" s="2"/>
      <c r="D976" s="2"/>
      <c r="E976" s="2"/>
      <c r="F976" s="165"/>
      <c r="G976" s="2"/>
      <c r="H976" s="2"/>
      <c r="I976" s="165"/>
      <c r="J976" s="2"/>
      <c r="K976" s="165"/>
      <c r="L976" s="2"/>
      <c r="M976" s="165"/>
      <c r="N976" s="2"/>
      <c r="O976" s="2"/>
      <c r="P976" s="165"/>
      <c r="Q976" s="2"/>
      <c r="R976" s="2"/>
      <c r="S976" s="165"/>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170"/>
      <c r="C977" s="2"/>
      <c r="D977" s="2"/>
      <c r="E977" s="2"/>
      <c r="F977" s="165"/>
      <c r="G977" s="2"/>
      <c r="H977" s="2"/>
      <c r="I977" s="165"/>
      <c r="J977" s="2"/>
      <c r="K977" s="165"/>
      <c r="L977" s="2"/>
      <c r="M977" s="165"/>
      <c r="N977" s="2"/>
      <c r="O977" s="2"/>
      <c r="P977" s="165"/>
      <c r="Q977" s="2"/>
      <c r="R977" s="2"/>
      <c r="S977" s="165"/>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170"/>
      <c r="C978" s="2"/>
      <c r="D978" s="2"/>
      <c r="E978" s="2"/>
      <c r="F978" s="165"/>
      <c r="G978" s="2"/>
      <c r="H978" s="2"/>
      <c r="I978" s="165"/>
      <c r="J978" s="2"/>
      <c r="K978" s="165"/>
      <c r="L978" s="2"/>
      <c r="M978" s="165"/>
      <c r="N978" s="2"/>
      <c r="O978" s="2"/>
      <c r="P978" s="165"/>
      <c r="Q978" s="2"/>
      <c r="R978" s="2"/>
      <c r="S978" s="165"/>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170"/>
      <c r="C979" s="2"/>
      <c r="D979" s="2"/>
      <c r="E979" s="2"/>
      <c r="F979" s="165"/>
      <c r="G979" s="2"/>
      <c r="H979" s="2"/>
      <c r="I979" s="165"/>
      <c r="J979" s="2"/>
      <c r="K979" s="165"/>
      <c r="L979" s="2"/>
      <c r="M979" s="165"/>
      <c r="N979" s="2"/>
      <c r="O979" s="2"/>
      <c r="P979" s="165"/>
      <c r="Q979" s="2"/>
      <c r="R979" s="2"/>
      <c r="S979" s="165"/>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170"/>
      <c r="C980" s="2"/>
      <c r="D980" s="2"/>
      <c r="E980" s="2"/>
      <c r="F980" s="165"/>
      <c r="G980" s="2"/>
      <c r="H980" s="2"/>
      <c r="I980" s="165"/>
      <c r="J980" s="2"/>
      <c r="K980" s="165"/>
      <c r="L980" s="2"/>
      <c r="M980" s="165"/>
      <c r="N980" s="2"/>
      <c r="O980" s="2"/>
      <c r="P980" s="165"/>
      <c r="Q980" s="2"/>
      <c r="R980" s="2"/>
      <c r="S980" s="165"/>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170"/>
      <c r="C981" s="2"/>
      <c r="D981" s="2"/>
      <c r="E981" s="2"/>
      <c r="F981" s="165"/>
      <c r="G981" s="2"/>
      <c r="H981" s="2"/>
      <c r="I981" s="165"/>
      <c r="J981" s="2"/>
      <c r="K981" s="165"/>
      <c r="L981" s="2"/>
      <c r="M981" s="165"/>
      <c r="N981" s="2"/>
      <c r="O981" s="2"/>
      <c r="P981" s="165"/>
      <c r="Q981" s="2"/>
      <c r="R981" s="2"/>
      <c r="S981" s="165"/>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170"/>
      <c r="C982" s="2"/>
      <c r="D982" s="2"/>
      <c r="E982" s="2"/>
      <c r="F982" s="165"/>
      <c r="G982" s="2"/>
      <c r="H982" s="2"/>
      <c r="I982" s="165"/>
      <c r="J982" s="2"/>
      <c r="K982" s="165"/>
      <c r="L982" s="2"/>
      <c r="M982" s="165"/>
      <c r="N982" s="2"/>
      <c r="O982" s="2"/>
      <c r="P982" s="165"/>
      <c r="Q982" s="2"/>
      <c r="R982" s="2"/>
      <c r="S982" s="165"/>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170"/>
      <c r="C983" s="2"/>
      <c r="D983" s="2"/>
      <c r="E983" s="2"/>
      <c r="F983" s="165"/>
      <c r="G983" s="2"/>
      <c r="H983" s="2"/>
      <c r="I983" s="165"/>
      <c r="J983" s="2"/>
      <c r="K983" s="165"/>
      <c r="L983" s="2"/>
      <c r="M983" s="165"/>
      <c r="N983" s="2"/>
      <c r="O983" s="2"/>
      <c r="P983" s="165"/>
      <c r="Q983" s="2"/>
      <c r="R983" s="2"/>
      <c r="S983" s="165"/>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170"/>
      <c r="C984" s="2"/>
      <c r="D984" s="2"/>
      <c r="E984" s="2"/>
      <c r="F984" s="165"/>
      <c r="G984" s="2"/>
      <c r="H984" s="2"/>
      <c r="I984" s="165"/>
      <c r="J984" s="2"/>
      <c r="K984" s="165"/>
      <c r="L984" s="2"/>
      <c r="M984" s="165"/>
      <c r="N984" s="2"/>
      <c r="O984" s="2"/>
      <c r="P984" s="165"/>
      <c r="Q984" s="2"/>
      <c r="R984" s="2"/>
      <c r="S984" s="165"/>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170"/>
      <c r="C985" s="2"/>
      <c r="D985" s="2"/>
      <c r="E985" s="2"/>
      <c r="F985" s="165"/>
      <c r="G985" s="2"/>
      <c r="H985" s="2"/>
      <c r="I985" s="165"/>
      <c r="J985" s="2"/>
      <c r="K985" s="165"/>
      <c r="L985" s="2"/>
      <c r="M985" s="165"/>
      <c r="N985" s="2"/>
      <c r="O985" s="2"/>
      <c r="P985" s="165"/>
      <c r="Q985" s="2"/>
      <c r="R985" s="2"/>
      <c r="S985" s="165"/>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170"/>
      <c r="C986" s="2"/>
      <c r="D986" s="2"/>
      <c r="E986" s="2"/>
      <c r="F986" s="165"/>
      <c r="G986" s="2"/>
      <c r="H986" s="2"/>
      <c r="I986" s="165"/>
      <c r="J986" s="2"/>
      <c r="K986" s="165"/>
      <c r="L986" s="2"/>
      <c r="M986" s="165"/>
      <c r="N986" s="2"/>
      <c r="O986" s="2"/>
      <c r="P986" s="165"/>
      <c r="Q986" s="2"/>
      <c r="R986" s="2"/>
      <c r="S986" s="165"/>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170"/>
      <c r="C987" s="2"/>
      <c r="D987" s="2"/>
      <c r="E987" s="2"/>
      <c r="F987" s="165"/>
      <c r="G987" s="2"/>
      <c r="H987" s="2"/>
      <c r="I987" s="165"/>
      <c r="J987" s="2"/>
      <c r="K987" s="165"/>
      <c r="L987" s="2"/>
      <c r="M987" s="165"/>
      <c r="N987" s="2"/>
      <c r="O987" s="2"/>
      <c r="P987" s="165"/>
      <c r="Q987" s="2"/>
      <c r="R987" s="2"/>
      <c r="S987" s="165"/>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170"/>
      <c r="C988" s="2"/>
      <c r="D988" s="2"/>
      <c r="E988" s="2"/>
      <c r="F988" s="165"/>
      <c r="G988" s="2"/>
      <c r="H988" s="2"/>
      <c r="I988" s="165"/>
      <c r="J988" s="2"/>
      <c r="K988" s="165"/>
      <c r="L988" s="2"/>
      <c r="M988" s="165"/>
      <c r="N988" s="2"/>
      <c r="O988" s="2"/>
      <c r="P988" s="165"/>
      <c r="Q988" s="2"/>
      <c r="R988" s="2"/>
      <c r="S988" s="165"/>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170"/>
      <c r="C989" s="2"/>
      <c r="D989" s="2"/>
      <c r="E989" s="2"/>
      <c r="F989" s="165"/>
      <c r="G989" s="2"/>
      <c r="H989" s="2"/>
      <c r="I989" s="165"/>
      <c r="J989" s="2"/>
      <c r="K989" s="165"/>
      <c r="L989" s="2"/>
      <c r="M989" s="165"/>
      <c r="N989" s="2"/>
      <c r="O989" s="2"/>
      <c r="P989" s="165"/>
      <c r="Q989" s="2"/>
      <c r="R989" s="2"/>
      <c r="S989" s="165"/>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170"/>
      <c r="C990" s="2"/>
      <c r="D990" s="2"/>
      <c r="E990" s="2"/>
      <c r="F990" s="165"/>
      <c r="G990" s="2"/>
      <c r="H990" s="2"/>
      <c r="I990" s="165"/>
      <c r="J990" s="2"/>
      <c r="K990" s="165"/>
      <c r="L990" s="2"/>
      <c r="M990" s="165"/>
      <c r="N990" s="2"/>
      <c r="O990" s="2"/>
      <c r="P990" s="165"/>
      <c r="Q990" s="2"/>
      <c r="R990" s="2"/>
      <c r="S990" s="165"/>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170"/>
      <c r="C991" s="2"/>
      <c r="D991" s="2"/>
      <c r="E991" s="2"/>
      <c r="F991" s="165"/>
      <c r="G991" s="2"/>
      <c r="H991" s="2"/>
      <c r="I991" s="165"/>
      <c r="J991" s="2"/>
      <c r="K991" s="165"/>
      <c r="L991" s="2"/>
      <c r="M991" s="165"/>
      <c r="N991" s="2"/>
      <c r="O991" s="2"/>
      <c r="P991" s="165"/>
      <c r="Q991" s="2"/>
      <c r="R991" s="2"/>
      <c r="S991" s="165"/>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170"/>
      <c r="C992" s="2"/>
      <c r="D992" s="2"/>
      <c r="E992" s="2"/>
      <c r="F992" s="165"/>
      <c r="G992" s="2"/>
      <c r="H992" s="2"/>
      <c r="I992" s="165"/>
      <c r="J992" s="2"/>
      <c r="K992" s="165"/>
      <c r="L992" s="2"/>
      <c r="M992" s="165"/>
      <c r="N992" s="2"/>
      <c r="O992" s="2"/>
      <c r="P992" s="165"/>
      <c r="Q992" s="2"/>
      <c r="R992" s="2"/>
      <c r="S992" s="165"/>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170"/>
      <c r="C993" s="2"/>
      <c r="D993" s="2"/>
      <c r="E993" s="2"/>
      <c r="F993" s="165"/>
      <c r="G993" s="2"/>
      <c r="H993" s="2"/>
      <c r="I993" s="165"/>
      <c r="J993" s="2"/>
      <c r="K993" s="165"/>
      <c r="L993" s="2"/>
      <c r="M993" s="165"/>
      <c r="N993" s="2"/>
      <c r="O993" s="2"/>
      <c r="P993" s="165"/>
      <c r="Q993" s="2"/>
      <c r="R993" s="2"/>
      <c r="S993" s="165"/>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170"/>
      <c r="C994" s="2"/>
      <c r="D994" s="2"/>
      <c r="E994" s="2"/>
      <c r="F994" s="165"/>
      <c r="G994" s="2"/>
      <c r="H994" s="2"/>
      <c r="I994" s="165"/>
      <c r="J994" s="2"/>
      <c r="K994" s="165"/>
      <c r="L994" s="2"/>
      <c r="M994" s="165"/>
      <c r="N994" s="2"/>
      <c r="O994" s="2"/>
      <c r="P994" s="165"/>
      <c r="Q994" s="2"/>
      <c r="R994" s="2"/>
      <c r="S994" s="165"/>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170"/>
      <c r="C995" s="2"/>
      <c r="D995" s="2"/>
      <c r="E995" s="2"/>
      <c r="F995" s="165"/>
      <c r="G995" s="2"/>
      <c r="H995" s="2"/>
      <c r="I995" s="165"/>
      <c r="J995" s="2"/>
      <c r="K995" s="165"/>
      <c r="L995" s="2"/>
      <c r="M995" s="165"/>
      <c r="N995" s="2"/>
      <c r="O995" s="2"/>
      <c r="P995" s="165"/>
      <c r="Q995" s="2"/>
      <c r="R995" s="2"/>
      <c r="S995" s="165"/>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170"/>
      <c r="C996" s="2"/>
      <c r="D996" s="2"/>
      <c r="E996" s="2"/>
      <c r="F996" s="165"/>
      <c r="G996" s="2"/>
      <c r="H996" s="2"/>
      <c r="I996" s="165"/>
      <c r="J996" s="2"/>
      <c r="K996" s="165"/>
      <c r="L996" s="2"/>
      <c r="M996" s="165"/>
      <c r="N996" s="2"/>
      <c r="O996" s="2"/>
      <c r="P996" s="165"/>
      <c r="Q996" s="2"/>
      <c r="R996" s="2"/>
      <c r="S996" s="165"/>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170"/>
      <c r="C997" s="2"/>
      <c r="D997" s="2"/>
      <c r="E997" s="2"/>
      <c r="F997" s="165"/>
      <c r="G997" s="2"/>
      <c r="H997" s="2"/>
      <c r="I997" s="165"/>
      <c r="J997" s="2"/>
      <c r="K997" s="165"/>
      <c r="L997" s="2"/>
      <c r="M997" s="165"/>
      <c r="N997" s="2"/>
      <c r="O997" s="2"/>
      <c r="P997" s="165"/>
      <c r="Q997" s="2"/>
      <c r="R997" s="2"/>
      <c r="S997" s="165"/>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170"/>
      <c r="C998" s="2"/>
      <c r="D998" s="2"/>
      <c r="E998" s="2"/>
      <c r="F998" s="165"/>
      <c r="G998" s="2"/>
      <c r="H998" s="2"/>
      <c r="I998" s="165"/>
      <c r="J998" s="2"/>
      <c r="K998" s="165"/>
      <c r="L998" s="2"/>
      <c r="M998" s="165"/>
      <c r="N998" s="2"/>
      <c r="O998" s="2"/>
      <c r="P998" s="165"/>
      <c r="Q998" s="2"/>
      <c r="R998" s="2"/>
      <c r="S998" s="165"/>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170"/>
      <c r="C999" s="2"/>
      <c r="D999" s="2"/>
      <c r="E999" s="2"/>
      <c r="F999" s="165"/>
      <c r="G999" s="2"/>
      <c r="H999" s="2"/>
      <c r="I999" s="165"/>
      <c r="J999" s="2"/>
      <c r="K999" s="165"/>
      <c r="L999" s="2"/>
      <c r="M999" s="165"/>
      <c r="N999" s="2"/>
      <c r="O999" s="2"/>
      <c r="P999" s="165"/>
      <c r="Q999" s="2"/>
      <c r="R999" s="2"/>
      <c r="S999" s="165"/>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170"/>
      <c r="C1000" s="2"/>
      <c r="D1000" s="2"/>
      <c r="E1000" s="2"/>
      <c r="F1000" s="165"/>
      <c r="G1000" s="2"/>
      <c r="H1000" s="2"/>
      <c r="I1000" s="165"/>
      <c r="J1000" s="2"/>
      <c r="K1000" s="165"/>
      <c r="L1000" s="2"/>
      <c r="M1000" s="165"/>
      <c r="N1000" s="2"/>
      <c r="O1000" s="2"/>
      <c r="P1000" s="165"/>
      <c r="Q1000" s="2"/>
      <c r="R1000" s="2"/>
      <c r="S1000" s="165"/>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pageSetUpPr/>
  </sheetPr>
  <sheetViews>
    <sheetView workbookViewId="0"/>
  </sheetViews>
  <sheetFormatPr customHeight="1" defaultColWidth="12.63" defaultRowHeight="15.0"/>
  <cols>
    <col customWidth="1" min="1" max="1" width="11.63"/>
    <col customWidth="1" min="2" max="2" width="5.38"/>
    <col customWidth="1" min="3" max="20" width="5.13"/>
    <col customWidth="1" min="21" max="25" width="11.63"/>
    <col customWidth="1" min="26" max="26" width="8.63"/>
  </cols>
  <sheetData>
    <row r="1" ht="12.75" customHeight="1"/>
    <row r="2" ht="12.75" customHeight="1">
      <c r="B2" s="15" t="s">
        <v>262</v>
      </c>
      <c r="C2" s="15">
        <v>66.1</v>
      </c>
    </row>
    <row r="3" ht="12.75" customHeight="1"/>
    <row r="4" ht="12.75" customHeight="1">
      <c r="X4" s="15">
        <f t="array" ref="X4:X13">sequence(10,1,TODAY(),0)</f>
        <v>45834</v>
      </c>
    </row>
    <row r="5" ht="12.75" customHeight="1">
      <c r="B5" s="15">
        <v>2.0</v>
      </c>
      <c r="C5" s="15">
        <v>3.0</v>
      </c>
      <c r="D5" s="15">
        <v>4.0</v>
      </c>
      <c r="E5" s="15">
        <v>5.0</v>
      </c>
      <c r="F5" s="15">
        <v>6.0</v>
      </c>
      <c r="G5" s="15">
        <v>7.0</v>
      </c>
      <c r="H5" s="172">
        <v>8.0</v>
      </c>
      <c r="I5" s="173">
        <v>9.0</v>
      </c>
      <c r="J5" s="173">
        <v>10.0</v>
      </c>
      <c r="K5" s="173">
        <v>11.0</v>
      </c>
      <c r="L5" s="174">
        <v>12.0</v>
      </c>
      <c r="M5" s="15">
        <v>13.0</v>
      </c>
      <c r="N5" s="15">
        <v>14.0</v>
      </c>
      <c r="O5" s="15">
        <v>15.0</v>
      </c>
      <c r="P5" s="15">
        <v>16.0</v>
      </c>
      <c r="Q5" s="15">
        <v>17.0</v>
      </c>
      <c r="R5" s="15">
        <v>18.0</v>
      </c>
      <c r="S5" s="15">
        <v>19.0</v>
      </c>
      <c r="T5" s="15">
        <v>20.0</v>
      </c>
      <c r="X5" s="15">
        <v>45834.0</v>
      </c>
    </row>
    <row r="6" ht="12.75" customHeight="1">
      <c r="A6" s="2" t="s">
        <v>263</v>
      </c>
      <c r="B6" s="175">
        <f t="shared" ref="B6:T6" si="1">B8-0.5</f>
        <v>62</v>
      </c>
      <c r="C6" s="175">
        <f t="shared" si="1"/>
        <v>60</v>
      </c>
      <c r="D6" s="175">
        <f t="shared" si="1"/>
        <v>58.5</v>
      </c>
      <c r="E6" s="175">
        <f t="shared" si="1"/>
        <v>57</v>
      </c>
      <c r="F6" s="175">
        <f t="shared" si="1"/>
        <v>55.5</v>
      </c>
      <c r="G6" s="175">
        <f t="shared" si="1"/>
        <v>54</v>
      </c>
      <c r="H6" s="176">
        <f t="shared" si="1"/>
        <v>53</v>
      </c>
      <c r="I6" s="175">
        <f t="shared" si="1"/>
        <v>51.5</v>
      </c>
      <c r="J6" s="175">
        <f t="shared" si="1"/>
        <v>50.5</v>
      </c>
      <c r="K6" s="175">
        <f t="shared" si="1"/>
        <v>49.5</v>
      </c>
      <c r="L6" s="177">
        <f t="shared" si="1"/>
        <v>48.5</v>
      </c>
      <c r="M6" s="175">
        <f t="shared" si="1"/>
        <v>48</v>
      </c>
      <c r="N6" s="175">
        <f t="shared" si="1"/>
        <v>47</v>
      </c>
      <c r="O6" s="175">
        <f t="shared" si="1"/>
        <v>46.5</v>
      </c>
      <c r="P6" s="175">
        <f t="shared" si="1"/>
        <v>45.5</v>
      </c>
      <c r="Q6" s="175">
        <f t="shared" si="1"/>
        <v>45</v>
      </c>
      <c r="R6" s="175">
        <f t="shared" si="1"/>
        <v>44.5</v>
      </c>
      <c r="S6" s="175">
        <f t="shared" si="1"/>
        <v>43.5</v>
      </c>
      <c r="T6" s="175">
        <f t="shared" si="1"/>
        <v>43</v>
      </c>
      <c r="X6" s="15">
        <v>45834.0</v>
      </c>
      <c r="Y6" s="178">
        <f>TODAY( )</f>
        <v>45834</v>
      </c>
    </row>
    <row r="7" ht="12.75" customHeight="1">
      <c r="B7" s="179">
        <f t="array" ref="B7">INDEX(TableauEstRM,MATCH(CibleEstRM,'Est 1RM2'!C$3:C$201,1)-1,B$5)</f>
        <v>65.1</v>
      </c>
      <c r="C7" s="179">
        <f t="array" ref="C7">INDEX(TableauEstRM,MATCH(CibleEstRM,'Est 1RM2'!D$3:D$201,1)-1,C$5)</f>
        <v>65.2</v>
      </c>
      <c r="D7" s="179">
        <f t="array" ref="D7">INDEX(TableauEstRM,MATCH(CibleEstRM,'Est 1RM2'!E$3:E$201,1)-1,D$5)</f>
        <v>65.5</v>
      </c>
      <c r="E7" s="179">
        <f t="array" ref="E7">INDEX(TableauEstRM,MATCH(CibleEstRM,'Est 1RM2'!F$3:F$201,1)-1,E$5)</f>
        <v>65.5</v>
      </c>
      <c r="F7" s="179">
        <f t="array" ref="F7">INDEX(TableauEstRM,MATCH(CibleEstRM,'Est 1RM2'!G$3:G$201,1)-1,F$5)</f>
        <v>65.4</v>
      </c>
      <c r="G7" s="179">
        <f t="array" ref="G7">INDEX(TableauEstRM,MATCH(CibleEstRM,'Est 1RM2'!H$3:H$201,1)-1,G$5)</f>
        <v>65.2</v>
      </c>
      <c r="H7" s="180">
        <f t="array" ref="H7">INDEX(TableauEstRM,MATCH(CibleEstRM,'Est 1RM2'!I$3:I$201,1)-1,H$5)</f>
        <v>65.5</v>
      </c>
      <c r="I7" s="179">
        <f t="array" ref="I7">INDEX(TableauEstRM,MATCH(CibleEstRM,'Est 1RM2'!J$3:J$201,1)-1,I$5)</f>
        <v>65.2</v>
      </c>
      <c r="J7" s="179">
        <f t="array" ref="J7">INDEX(TableauEstRM,MATCH(CibleEstRM,'Est 1RM2'!K$3:K$201,1)-1,J$5)</f>
        <v>65.4</v>
      </c>
      <c r="K7" s="179">
        <f t="array" ref="K7">INDEX(TableauEstRM,MATCH(CibleEstRM,'Est 1RM2'!L$3:L$201,1)-1,K$5)</f>
        <v>65.3</v>
      </c>
      <c r="L7" s="181">
        <f t="array" ref="L7">INDEX(TableauEstRM,MATCH(CibleEstRM,'Est 1RM2'!M$3:M$201,1)-1,L$5)</f>
        <v>65</v>
      </c>
      <c r="M7" s="179">
        <f t="array" ref="M7">INDEX(TableauEstRM,MATCH(CibleEstRM,'Est 1RM2'!N$3:N$201,1)-1,M$5)</f>
        <v>65.4</v>
      </c>
      <c r="N7" s="179">
        <f t="array" ref="N7">INDEX(TableauEstRM,MATCH(CibleEstRM,'Est 1RM2'!O$3:O$201,1)-1,N$5)</f>
        <v>65.1</v>
      </c>
      <c r="O7" s="179">
        <f t="array" ref="O7">INDEX(TableauEstRM,MATCH(CibleEstRM,'Est 1RM2'!P$3:P$201,1)-1,O$5)</f>
        <v>65.3</v>
      </c>
      <c r="P7" s="179">
        <f t="array" ref="P7">INDEX(TableauEstRM,MATCH(CibleEstRM,'Est 1RM2'!Q$3:Q$201,1)-1,P$5)</f>
        <v>64.9</v>
      </c>
      <c r="Q7" s="179">
        <f t="array" ref="Q7">INDEX(TableauEstRM,MATCH(CibleEstRM,'Est 1RM2'!R$3:R$201,1)-1,Q$5)</f>
        <v>65.1</v>
      </c>
      <c r="R7" s="179">
        <f t="array" ref="R7">INDEX(TableauEstRM,MATCH(CibleEstRM,'Est 1RM2'!S$3:S$201,1)-1,R$5)</f>
        <v>65.3</v>
      </c>
      <c r="S7" s="179">
        <f t="array" ref="S7">INDEX(TableauEstRM,MATCH(CibleEstRM,'Est 1RM2'!T$3:T$201,1)-1,S$5)</f>
        <v>64.7</v>
      </c>
      <c r="T7" s="179">
        <f t="array" ref="T7">INDEX(TableauEstRM,MATCH(CibleEstRM,'Est 1RM2'!U$3:U$201,1)-1,T$5)</f>
        <v>64.8</v>
      </c>
      <c r="X7" s="15">
        <v>45834.0</v>
      </c>
    </row>
    <row r="8" ht="12.75" customHeight="1">
      <c r="A8" s="2" t="s">
        <v>264</v>
      </c>
      <c r="B8" s="175">
        <f t="array" ref="B8">INDEX('Est 1RM2'!$B$3:$B$201,MATCH(CibleEstRM,'Est 1RM2'!C$3:C$201,1))</f>
        <v>62.5</v>
      </c>
      <c r="C8" s="175">
        <f t="array" ref="C8">INDEX('Est 1RM2'!$B$3:$B$201,MATCH(CibleEstRM,'Est 1RM2'!D$3:D$201,1))</f>
        <v>60.5</v>
      </c>
      <c r="D8" s="175">
        <f t="array" ref="D8">INDEX('Est 1RM2'!$B$3:$B$201,MATCH(CibleEstRM,'Est 1RM2'!E$3:E$201,1))</f>
        <v>59</v>
      </c>
      <c r="E8" s="175">
        <f t="array" ref="E8">INDEX('Est 1RM2'!$B$3:$B$201,MATCH(CibleEstRM,'Est 1RM2'!F$3:F$201,1))</f>
        <v>57.5</v>
      </c>
      <c r="F8" s="175">
        <f t="array" ref="F8">INDEX('Est 1RM2'!$B$3:$B$201,MATCH(CibleEstRM,'Est 1RM2'!G$3:G$201,1))</f>
        <v>56</v>
      </c>
      <c r="G8" s="175">
        <f t="array" ref="G8">INDEX('Est 1RM2'!$B$3:$B$201,MATCH(CibleEstRM,'Est 1RM2'!H$3:H$201,1))</f>
        <v>54.5</v>
      </c>
      <c r="H8" s="176">
        <f t="array" ref="H8">INDEX('Est 1RM2'!$B$3:$B$201,MATCH(CibleEstRM,'Est 1RM2'!I$3:I$201,1))</f>
        <v>53.5</v>
      </c>
      <c r="I8" s="175">
        <f t="array" ref="I8">INDEX('Est 1RM2'!$B$3:$B$201,MATCH(CibleEstRM,'Est 1RM2'!J$3:J$201,1))</f>
        <v>52</v>
      </c>
      <c r="J8" s="175">
        <f t="array" ref="J8">INDEX('Est 1RM2'!$B$3:$B$201,MATCH(CibleEstRM,'Est 1RM2'!K$3:K$201,1))</f>
        <v>51</v>
      </c>
      <c r="K8" s="175">
        <f t="array" ref="K8">INDEX('Est 1RM2'!$B$3:$B$201,MATCH(CibleEstRM,'Est 1RM2'!L$3:L$201,1))</f>
        <v>50</v>
      </c>
      <c r="L8" s="177">
        <f t="array" ref="L8">INDEX('Est 1RM2'!$B$3:$B$201,MATCH(CibleEstRM,'Est 1RM2'!M$3:M$201,1))</f>
        <v>49</v>
      </c>
      <c r="M8" s="175">
        <f t="array" ref="M8">INDEX('Est 1RM2'!$B$3:$B$201,MATCH(CibleEstRM,'Est 1RM2'!N$3:N$201,1))</f>
        <v>48.5</v>
      </c>
      <c r="N8" s="175">
        <f t="array" ref="N8">INDEX('Est 1RM2'!$B$3:$B$201,MATCH(CibleEstRM,'Est 1RM2'!O$3:O$201,1))</f>
        <v>47.5</v>
      </c>
      <c r="O8" s="175">
        <f t="array" ref="O8">INDEX('Est 1RM2'!$B$3:$B$201,MATCH(CibleEstRM,'Est 1RM2'!P$3:P$201,1))</f>
        <v>47</v>
      </c>
      <c r="P8" s="175">
        <f t="array" ref="P8">INDEX('Est 1RM2'!$B$3:$B$201,MATCH(CibleEstRM,'Est 1RM2'!Q$3:Q$201,1))</f>
        <v>46</v>
      </c>
      <c r="Q8" s="175">
        <f t="array" ref="Q8">INDEX('Est 1RM2'!$B$3:$B$201,MATCH(CibleEstRM,'Est 1RM2'!R$3:R$201,1))</f>
        <v>45.5</v>
      </c>
      <c r="R8" s="175">
        <f t="array" ref="R8">INDEX('Est 1RM2'!$B$3:$B$201,MATCH(CibleEstRM,'Est 1RM2'!S$3:S$201,1))</f>
        <v>45</v>
      </c>
      <c r="S8" s="175">
        <f t="array" ref="S8">INDEX('Est 1RM2'!$B$3:$B$201,MATCH(CibleEstRM,'Est 1RM2'!T$3:T$201,1))</f>
        <v>44</v>
      </c>
      <c r="T8" s="175">
        <f t="array" ref="T8">INDEX('Est 1RM2'!$B$3:$B$201,MATCH(CibleEstRM,'Est 1RM2'!U$3:U$201,1))</f>
        <v>43.5</v>
      </c>
      <c r="X8" s="15">
        <v>45834.0</v>
      </c>
    </row>
    <row r="9" ht="12.75" customHeight="1">
      <c r="B9" s="40">
        <f t="array" ref="B9">INDEX(TableauEstRM,MATCH(CibleEstRM,'Est 1RM2'!C$3:C$201,1),B$5)</f>
        <v>65.6</v>
      </c>
      <c r="C9" s="40">
        <f t="array" ref="C9">INDEX(TableauEstRM,MATCH(CibleEstRM,'Est 1RM2'!D$3:D$201,1),C$5)</f>
        <v>65.8</v>
      </c>
      <c r="D9" s="40">
        <f t="array" ref="D9">INDEX(TableauEstRM,MATCH(CibleEstRM,'Est 1RM2'!E$3:E$201,1),D$5)</f>
        <v>66.1</v>
      </c>
      <c r="E9" s="40">
        <f t="array" ref="E9">INDEX(TableauEstRM,MATCH(CibleEstRM,'Est 1RM2'!F$3:F$201,1),E$5)</f>
        <v>66.1</v>
      </c>
      <c r="F9" s="40">
        <f t="array" ref="F9">INDEX(TableauEstRM,MATCH(CibleEstRM,'Est 1RM2'!G$3:G$201,1),F$5)</f>
        <v>66</v>
      </c>
      <c r="G9" s="40">
        <f t="array" ref="G9">INDEX(TableauEstRM,MATCH(CibleEstRM,'Est 1RM2'!H$3:H$201,1),G$5)</f>
        <v>65.8</v>
      </c>
      <c r="H9" s="182">
        <f t="array" ref="H9">INDEX(TableauEstRM,MATCH(CibleEstRM,'Est 1RM2'!I$3:I$201,1),H$5)</f>
        <v>66.1</v>
      </c>
      <c r="I9" s="40">
        <f t="array" ref="I9">INDEX(TableauEstRM,MATCH(CibleEstRM,'Est 1RM2'!J$3:J$201,1),I$5)</f>
        <v>65.8</v>
      </c>
      <c r="J9" s="40">
        <f t="array" ref="J9">INDEX(TableauEstRM,MATCH(CibleEstRM,'Est 1RM2'!K$3:K$201,1),J$5)</f>
        <v>66.1</v>
      </c>
      <c r="K9" s="40">
        <f t="array" ref="K9">INDEX(TableauEstRM,MATCH(CibleEstRM,'Est 1RM2'!L$3:L$201,1),K$5)</f>
        <v>65.9</v>
      </c>
      <c r="L9" s="183">
        <f t="array" ref="L9">INDEX(TableauEstRM,MATCH(CibleEstRM,'Est 1RM2'!M$3:M$201,1),L$5)</f>
        <v>65.7</v>
      </c>
      <c r="M9" s="40">
        <f t="array" ref="M9">INDEX(TableauEstRM,MATCH(CibleEstRM,'Est 1RM2'!N$3:N$201,1),M$5)</f>
        <v>66.1</v>
      </c>
      <c r="N9" s="40">
        <f t="array" ref="N9">INDEX(TableauEstRM,MATCH(CibleEstRM,'Est 1RM2'!O$3:O$201,1),N$5)</f>
        <v>65.7</v>
      </c>
      <c r="O9" s="40">
        <f t="array" ref="O9">INDEX(TableauEstRM,MATCH(CibleEstRM,'Est 1RM2'!P$3:P$201,1),O$5)</f>
        <v>66</v>
      </c>
      <c r="P9" s="40">
        <f t="array" ref="P9">INDEX(TableauEstRM,MATCH(CibleEstRM,'Est 1RM2'!Q$3:Q$201,1),P$5)</f>
        <v>65.6</v>
      </c>
      <c r="Q9" s="40">
        <f t="array" ref="Q9">INDEX(TableauEstRM,MATCH(CibleEstRM,'Est 1RM2'!R$3:R$201,1),Q$5)</f>
        <v>65.8</v>
      </c>
      <c r="R9" s="40">
        <f t="array" ref="R9">INDEX(TableauEstRM,MATCH(CibleEstRM,'Est 1RM2'!S$3:S$201,1),R$5)</f>
        <v>66</v>
      </c>
      <c r="S9" s="40">
        <f t="array" ref="S9">INDEX(TableauEstRM,MATCH(CibleEstRM,'Est 1RM2'!T$3:T$201,1),S$5)</f>
        <v>65.5</v>
      </c>
      <c r="T9" s="40">
        <f t="array" ref="T9">INDEX(TableauEstRM,MATCH(CibleEstRM,'Est 1RM2'!U$3:U$201,1),T$5)</f>
        <v>65.6</v>
      </c>
      <c r="X9" s="15">
        <v>45834.0</v>
      </c>
    </row>
    <row r="10" ht="12.75" customHeight="1">
      <c r="A10" s="2" t="s">
        <v>265</v>
      </c>
      <c r="B10" s="184">
        <f t="shared" ref="B10:T10" si="2">B8+0.5</f>
        <v>63</v>
      </c>
      <c r="C10" s="184">
        <f t="shared" si="2"/>
        <v>61</v>
      </c>
      <c r="D10" s="184">
        <f t="shared" si="2"/>
        <v>59.5</v>
      </c>
      <c r="E10" s="184">
        <f t="shared" si="2"/>
        <v>58</v>
      </c>
      <c r="F10" s="184">
        <f t="shared" si="2"/>
        <v>56.5</v>
      </c>
      <c r="G10" s="184">
        <f t="shared" si="2"/>
        <v>55</v>
      </c>
      <c r="H10" s="185">
        <f t="shared" si="2"/>
        <v>54</v>
      </c>
      <c r="I10" s="184">
        <f t="shared" si="2"/>
        <v>52.5</v>
      </c>
      <c r="J10" s="184">
        <f t="shared" si="2"/>
        <v>51.5</v>
      </c>
      <c r="K10" s="184">
        <f t="shared" si="2"/>
        <v>50.5</v>
      </c>
      <c r="L10" s="186">
        <f t="shared" si="2"/>
        <v>49.5</v>
      </c>
      <c r="M10" s="184">
        <f t="shared" si="2"/>
        <v>49</v>
      </c>
      <c r="N10" s="184">
        <f t="shared" si="2"/>
        <v>48</v>
      </c>
      <c r="O10" s="184">
        <f t="shared" si="2"/>
        <v>47.5</v>
      </c>
      <c r="P10" s="184">
        <f t="shared" si="2"/>
        <v>46.5</v>
      </c>
      <c r="Q10" s="184">
        <f t="shared" si="2"/>
        <v>46</v>
      </c>
      <c r="R10" s="184">
        <f t="shared" si="2"/>
        <v>45.5</v>
      </c>
      <c r="S10" s="184">
        <f t="shared" si="2"/>
        <v>44.5</v>
      </c>
      <c r="T10" s="184">
        <f t="shared" si="2"/>
        <v>44</v>
      </c>
      <c r="X10" s="15">
        <v>45834.0</v>
      </c>
    </row>
    <row r="11" ht="12.75" customHeight="1">
      <c r="B11" s="40">
        <f t="array" ref="B11">INDEX(TableauEstRM,MATCH(CibleEstRM,'Est 1RM2'!C$3:C$201,1)+1,B$5)</f>
        <v>66.2</v>
      </c>
      <c r="C11" s="40">
        <f t="array" ref="C11">INDEX(TableauEstRM,MATCH(CibleEstRM,'Est 1RM2'!D$3:D$201,1)+1,C$5)</f>
        <v>66.3</v>
      </c>
      <c r="D11" s="40">
        <f t="array" ref="D11">INDEX(TableauEstRM,MATCH(CibleEstRM,'Est 1RM2'!E$3:E$201,1)+1,D$5)</f>
        <v>66.6</v>
      </c>
      <c r="E11" s="40">
        <f t="array" ref="E11">INDEX(TableauEstRM,MATCH(CibleEstRM,'Est 1RM2'!F$3:F$201,1)+1,E$5)</f>
        <v>66.7</v>
      </c>
      <c r="F11" s="40">
        <f t="array" ref="F11">INDEX(TableauEstRM,MATCH(CibleEstRM,'Est 1RM2'!G$3:G$201,1)+1,F$5)</f>
        <v>66.6</v>
      </c>
      <c r="G11" s="40">
        <f t="array" ref="G11">INDEX(TableauEstRM,MATCH(CibleEstRM,'Est 1RM2'!H$3:H$201,1)+1,G$5)</f>
        <v>66.4</v>
      </c>
      <c r="H11" s="182">
        <f t="array" ref="H11">INDEX(TableauEstRM,MATCH(CibleEstRM,'Est 1RM2'!I$3:I$201,1)+1,H$5)</f>
        <v>66.8</v>
      </c>
      <c r="I11" s="40">
        <f t="array" ref="I11">INDEX(TableauEstRM,MATCH(CibleEstRM,'Est 1RM2'!J$3:J$201,1)+1,I$5)</f>
        <v>66.5</v>
      </c>
      <c r="J11" s="40">
        <f t="array" ref="J11">INDEX(TableauEstRM,MATCH(CibleEstRM,'Est 1RM2'!K$3:K$201,1)+1,J$5)</f>
        <v>66.7</v>
      </c>
      <c r="K11" s="40">
        <f t="array" ref="K11">INDEX(TableauEstRM,MATCH(CibleEstRM,'Est 1RM2'!L$3:L$201,1)+1,K$5)</f>
        <v>66.6</v>
      </c>
      <c r="L11" s="183">
        <f t="array" ref="L11">INDEX(TableauEstRM,MATCH(CibleEstRM,'Est 1RM2'!M$3:M$201,1)+1,L$5)</f>
        <v>66.4</v>
      </c>
      <c r="M11" s="40">
        <f t="array" ref="M11">INDEX(TableauEstRM,MATCH(CibleEstRM,'Est 1RM2'!N$3:N$201,1)+1,M$5)</f>
        <v>66.8</v>
      </c>
      <c r="N11" s="40">
        <f t="array" ref="N11">INDEX(TableauEstRM,MATCH(CibleEstRM,'Est 1RM2'!O$3:O$201,1)+1,N$5)</f>
        <v>66.4</v>
      </c>
      <c r="O11" s="40">
        <f t="array" ref="O11">INDEX(TableauEstRM,MATCH(CibleEstRM,'Est 1RM2'!P$3:P$201,1)+1,O$5)</f>
        <v>66.7</v>
      </c>
      <c r="P11" s="40">
        <f t="array" ref="P11">INDEX(TableauEstRM,MATCH(CibleEstRM,'Est 1RM2'!Q$3:Q$201,1)+1,P$5)</f>
        <v>66.3</v>
      </c>
      <c r="Q11" s="40">
        <f t="array" ref="Q11">INDEX(TableauEstRM,MATCH(CibleEstRM,'Est 1RM2'!R$3:R$201,1)+1,Q$5)</f>
        <v>66.6</v>
      </c>
      <c r="R11" s="40">
        <f t="array" ref="R11">INDEX(TableauEstRM,MATCH(CibleEstRM,'Est 1RM2'!S$3:S$201,1)+1,R$5)</f>
        <v>66.8</v>
      </c>
      <c r="S11" s="40">
        <f t="array" ref="S11">INDEX(TableauEstRM,MATCH(CibleEstRM,'Est 1RM2'!T$3:T$201,1)+1,S$5)</f>
        <v>66.2</v>
      </c>
      <c r="T11" s="40">
        <f t="array" ref="T11">INDEX(TableauEstRM,MATCH(CibleEstRM,'Est 1RM2'!U$3:U$201,1)+1,T$5)</f>
        <v>66.3</v>
      </c>
      <c r="X11" s="15">
        <v>45834.0</v>
      </c>
    </row>
    <row r="12" ht="12.75" customHeight="1">
      <c r="A12" s="2" t="s">
        <v>266</v>
      </c>
      <c r="B12" s="184">
        <f t="shared" ref="B12:T12" si="3">B10+0.5</f>
        <v>63.5</v>
      </c>
      <c r="C12" s="184">
        <f t="shared" si="3"/>
        <v>61.5</v>
      </c>
      <c r="D12" s="184">
        <f t="shared" si="3"/>
        <v>60</v>
      </c>
      <c r="E12" s="184">
        <f t="shared" si="3"/>
        <v>58.5</v>
      </c>
      <c r="F12" s="184">
        <f t="shared" si="3"/>
        <v>57</v>
      </c>
      <c r="G12" s="184">
        <f t="shared" si="3"/>
        <v>55.5</v>
      </c>
      <c r="H12" s="185">
        <f t="shared" si="3"/>
        <v>54.5</v>
      </c>
      <c r="I12" s="184">
        <f t="shared" si="3"/>
        <v>53</v>
      </c>
      <c r="J12" s="184">
        <f t="shared" si="3"/>
        <v>52</v>
      </c>
      <c r="K12" s="184">
        <f t="shared" si="3"/>
        <v>51</v>
      </c>
      <c r="L12" s="186">
        <f t="shared" si="3"/>
        <v>50</v>
      </c>
      <c r="M12" s="184">
        <f t="shared" si="3"/>
        <v>49.5</v>
      </c>
      <c r="N12" s="184">
        <f t="shared" si="3"/>
        <v>48.5</v>
      </c>
      <c r="O12" s="184">
        <f t="shared" si="3"/>
        <v>48</v>
      </c>
      <c r="P12" s="184">
        <f t="shared" si="3"/>
        <v>47</v>
      </c>
      <c r="Q12" s="184">
        <f t="shared" si="3"/>
        <v>46.5</v>
      </c>
      <c r="R12" s="184">
        <f t="shared" si="3"/>
        <v>46</v>
      </c>
      <c r="S12" s="184">
        <f t="shared" si="3"/>
        <v>45</v>
      </c>
      <c r="T12" s="184">
        <f t="shared" si="3"/>
        <v>44.5</v>
      </c>
      <c r="X12" s="15">
        <v>45834.0</v>
      </c>
    </row>
    <row r="13" ht="12.75" customHeight="1">
      <c r="B13" s="40">
        <f t="array" ref="B13">INDEX(TableauEstRM,MATCH(CibleEstRM,'Est 1RM2'!C$3:C$201,1)+2,B$5)</f>
        <v>66.7</v>
      </c>
      <c r="C13" s="40">
        <f t="array" ref="C13">INDEX(TableauEstRM,MATCH(CibleEstRM,'Est 1RM2'!D$3:D$201,1)+2,C$5)</f>
        <v>66.9</v>
      </c>
      <c r="D13" s="40">
        <f t="array" ref="D13">INDEX(TableauEstRM,MATCH(CibleEstRM,'Est 1RM2'!E$3:E$201,1)+2,D$5)</f>
        <v>67.2</v>
      </c>
      <c r="E13" s="40">
        <f t="array" ref="E13">INDEX(TableauEstRM,MATCH(CibleEstRM,'Est 1RM2'!F$3:F$201,1)+2,E$5)</f>
        <v>67.3</v>
      </c>
      <c r="F13" s="40">
        <f t="array" ref="F13">INDEX(TableauEstRM,MATCH(CibleEstRM,'Est 1RM2'!G$3:G$201,1)+2,F$5)</f>
        <v>67.2</v>
      </c>
      <c r="G13" s="40">
        <f t="array" ref="G13">INDEX(TableauEstRM,MATCH(CibleEstRM,'Est 1RM2'!H$3:H$201,1)+2,G$5)</f>
        <v>67</v>
      </c>
      <c r="H13" s="187">
        <f t="array" ref="H13">INDEX(TableauEstRM,MATCH(CibleEstRM,'Est 1RM2'!I$3:I$201,1)+2,H$5)</f>
        <v>67.4</v>
      </c>
      <c r="I13" s="188">
        <f t="array" ref="I13">INDEX(TableauEstRM,MATCH(CibleEstRM,'Est 1RM2'!J$3:J$201,1)+2,I$5)</f>
        <v>67.1</v>
      </c>
      <c r="J13" s="188">
        <f t="array" ref="J13">INDEX(TableauEstRM,MATCH(CibleEstRM,'Est 1RM2'!K$3:K$201,1)+2,J$5)</f>
        <v>67.4</v>
      </c>
      <c r="K13" s="188">
        <f t="array" ref="K13">INDEX(TableauEstRM,MATCH(CibleEstRM,'Est 1RM2'!L$3:L$201,1)+2,K$5)</f>
        <v>67.3</v>
      </c>
      <c r="L13" s="189">
        <f t="array" ref="L13">INDEX(TableauEstRM,MATCH(CibleEstRM,'Est 1RM2'!M$3:M$201,1)+2,L$5)</f>
        <v>67</v>
      </c>
      <c r="M13" s="40">
        <f t="array" ref="M13">INDEX(TableauEstRM,MATCH(CibleEstRM,'Est 1RM2'!N$3:N$201,1)+2,M$5)</f>
        <v>67.5</v>
      </c>
      <c r="N13" s="40">
        <f t="array" ref="N13">INDEX(TableauEstRM,MATCH(CibleEstRM,'Est 1RM2'!O$3:O$201,1)+2,N$5)</f>
        <v>67.1</v>
      </c>
      <c r="O13" s="40">
        <f t="array" ref="O13">INDEX(TableauEstRM,MATCH(CibleEstRM,'Est 1RM2'!P$3:P$201,1)+2,O$5)</f>
        <v>67.5</v>
      </c>
      <c r="P13" s="40">
        <f t="array" ref="P13">INDEX(TableauEstRM,MATCH(CibleEstRM,'Est 1RM2'!Q$3:Q$201,1)+2,P$5)</f>
        <v>67</v>
      </c>
      <c r="Q13" s="40">
        <f t="array" ref="Q13">INDEX(TableauEstRM,MATCH(CibleEstRM,'Est 1RM2'!R$3:R$201,1)+2,Q$5)</f>
        <v>67.3</v>
      </c>
      <c r="R13" s="40">
        <f t="array" ref="R13">INDEX(TableauEstRM,MATCH(CibleEstRM,'Est 1RM2'!S$3:S$201,1)+2,R$5)</f>
        <v>67.5</v>
      </c>
      <c r="S13" s="40">
        <f t="array" ref="S13">INDEX(TableauEstRM,MATCH(CibleEstRM,'Est 1RM2'!T$3:T$201,1)+2,S$5)</f>
        <v>66.9</v>
      </c>
      <c r="T13" s="40">
        <f t="array" ref="T13">INDEX(TableauEstRM,MATCH(CibleEstRM,'Est 1RM2'!U$3:U$201,1)+2,T$5)</f>
        <v>67.1</v>
      </c>
      <c r="X13" s="15">
        <v>45834.0</v>
      </c>
    </row>
    <row r="14" ht="12.75" customHeight="1"/>
    <row r="15" ht="12.75" customHeight="1"/>
    <row r="16" ht="12.75" customHeight="1"/>
    <row r="17" ht="12.75" customHeight="1"/>
    <row r="18" ht="12.75" customHeight="1">
      <c r="B18" s="15" t="s">
        <v>262</v>
      </c>
      <c r="C18" s="15">
        <v>68.0</v>
      </c>
    </row>
    <row r="19" ht="12.75" customHeight="1"/>
    <row r="20" ht="12.75" customHeight="1"/>
    <row r="21" ht="12.75" customHeight="1">
      <c r="B21" s="15">
        <v>2.0</v>
      </c>
      <c r="C21" s="15">
        <v>3.0</v>
      </c>
      <c r="D21" s="15">
        <v>4.0</v>
      </c>
      <c r="E21" s="15">
        <v>5.0</v>
      </c>
      <c r="F21" s="15">
        <v>6.0</v>
      </c>
      <c r="G21" s="15">
        <v>7.0</v>
      </c>
      <c r="H21" s="172">
        <v>8.0</v>
      </c>
      <c r="I21" s="173">
        <v>9.0</v>
      </c>
      <c r="J21" s="173">
        <v>10.0</v>
      </c>
      <c r="K21" s="173">
        <v>11.0</v>
      </c>
      <c r="L21" s="174">
        <v>12.0</v>
      </c>
      <c r="M21" s="15">
        <v>13.0</v>
      </c>
      <c r="N21" s="15">
        <v>14.0</v>
      </c>
      <c r="O21" s="15">
        <v>15.0</v>
      </c>
      <c r="P21" s="15">
        <v>16.0</v>
      </c>
      <c r="Q21" s="15">
        <v>17.0</v>
      </c>
      <c r="R21" s="15">
        <v>18.0</v>
      </c>
      <c r="S21" s="15">
        <v>19.0</v>
      </c>
      <c r="T21" s="15">
        <v>20.0</v>
      </c>
    </row>
    <row r="22" ht="12.75" customHeight="1">
      <c r="A22" s="2" t="s">
        <v>264</v>
      </c>
      <c r="B22" s="175">
        <f t="array" ref="B22">INDEX('Est 1RM2'!$B$3:$B$201,MATCH(CibleEstRM2,'Est 1RM2'!C$3:C$201,1))</f>
        <v>64.5</v>
      </c>
      <c r="C22" s="175">
        <f t="array" ref="C22">INDEX('Est 1RM2'!$B$3:$B$201,MATCH(CibleEstRM2,'Est 1RM2'!D$3:D$201,1))</f>
        <v>62.5</v>
      </c>
      <c r="D22" s="175">
        <f t="array" ref="D22">INDEX('Est 1RM2'!$B$3:$B$201,MATCH(CibleEstRM2,'Est 1RM2'!E$3:E$201,1))</f>
        <v>60.5</v>
      </c>
      <c r="E22" s="175">
        <f t="array" ref="E22">INDEX('Est 1RM2'!$B$3:$B$201,MATCH(CibleEstRM2,'Est 1RM2'!F$3:F$201,1))</f>
        <v>59</v>
      </c>
      <c r="F22" s="175">
        <f t="array" ref="F22">INDEX('Est 1RM2'!$B$3:$B$201,MATCH(CibleEstRM2,'Est 1RM2'!G$3:G$201,1))</f>
        <v>57.5</v>
      </c>
      <c r="G22" s="175">
        <f t="array" ref="G22">INDEX('Est 1RM2'!$B$3:$B$201,MATCH(CibleEstRM2,'Est 1RM2'!H$3:H$201,1))</f>
        <v>56</v>
      </c>
      <c r="H22" s="176">
        <f t="array" ref="H22">INDEX('Est 1RM2'!$B$3:$B$201,MATCH(CibleEstRM2,'Est 1RM2'!I$3:I$201,1))</f>
        <v>55</v>
      </c>
      <c r="I22" s="175">
        <f t="array" ref="I22">INDEX('Est 1RM2'!$B$3:$B$201,MATCH(CibleEstRM2,'Est 1RM2'!J$3:J$201,1))</f>
        <v>53.5</v>
      </c>
      <c r="J22" s="175">
        <f t="array" ref="J22">INDEX('Est 1RM2'!$B$3:$B$201,MATCH(CibleEstRM2,'Est 1RM2'!K$3:K$201,1))</f>
        <v>52.5</v>
      </c>
      <c r="K22" s="175">
        <f t="array" ref="K22">INDEX('Est 1RM2'!$B$3:$B$201,MATCH(CibleEstRM2,'Est 1RM2'!L$3:L$201,1))</f>
        <v>51.5</v>
      </c>
      <c r="L22" s="177">
        <f t="array" ref="L22">INDEX('Est 1RM2'!$B$3:$B$201,MATCH(CibleEstRM2,'Est 1RM2'!M$3:M$201,1))</f>
        <v>50.5</v>
      </c>
      <c r="M22" s="175">
        <f t="array" ref="M22">INDEX('Est 1RM2'!$B$3:$B$201,MATCH(CibleEstRM2,'Est 1RM2'!N$3:N$201,1))</f>
        <v>49.5</v>
      </c>
      <c r="N22" s="175">
        <f t="array" ref="N22">INDEX('Est 1RM2'!$B$3:$B$201,MATCH(CibleEstRM2,'Est 1RM2'!O$3:O$201,1))</f>
        <v>49</v>
      </c>
      <c r="O22" s="175">
        <f t="array" ref="O22">INDEX('Est 1RM2'!$B$3:$B$201,MATCH(CibleEstRM2,'Est 1RM2'!P$3:P$201,1))</f>
        <v>48</v>
      </c>
      <c r="P22" s="175">
        <f t="array" ref="P22">INDEX('Est 1RM2'!$B$3:$B$201,MATCH(CibleEstRM2,'Est 1RM2'!Q$3:Q$201,1))</f>
        <v>47.5</v>
      </c>
      <c r="Q22" s="175">
        <f t="array" ref="Q22">INDEX('Est 1RM2'!$B$3:$B$201,MATCH(CibleEstRM2,'Est 1RM2'!R$3:R$201,1))</f>
        <v>47</v>
      </c>
      <c r="R22" s="175">
        <f t="array" ref="R22">INDEX('Est 1RM2'!$B$3:$B$201,MATCH(CibleEstRM2,'Est 1RM2'!S$3:S$201,1))</f>
        <v>46</v>
      </c>
      <c r="S22" s="175">
        <f t="array" ref="S22">INDEX('Est 1RM2'!$B$3:$B$201,MATCH(CibleEstRM2,'Est 1RM2'!T$3:T$201,1))</f>
        <v>45.5</v>
      </c>
      <c r="T22" s="175">
        <f t="array" ref="T22">INDEX('Est 1RM2'!$B$3:$B$201,MATCH(CibleEstRM2,'Est 1RM2'!U$3:U$201,1))</f>
        <v>45</v>
      </c>
    </row>
    <row r="23" ht="12.75" customHeight="1">
      <c r="B23" s="40">
        <f t="array" ref="B23">INDEX(TableauEstRM,MATCH(CibleEstRM2,'Est 1RM2'!C$3:C$201,1),B$5)</f>
        <v>67.7</v>
      </c>
      <c r="C23" s="40">
        <f t="array" ref="C23">INDEX(TableauEstRM,MATCH(CibleEstRM2,'Est 1RM2'!D$3:D$201,1),C$5)</f>
        <v>68</v>
      </c>
      <c r="D23" s="40">
        <f t="array" ref="D23">INDEX(TableauEstRM,MATCH(CibleEstRM2,'Est 1RM2'!E$3:E$201,1),D$5)</f>
        <v>67.8</v>
      </c>
      <c r="E23" s="40">
        <f t="array" ref="E23">INDEX(TableauEstRM,MATCH(CibleEstRM2,'Est 1RM2'!F$3:F$201,1),E$5)</f>
        <v>67.8</v>
      </c>
      <c r="F23" s="40">
        <f t="array" ref="F23">INDEX(TableauEstRM,MATCH(CibleEstRM2,'Est 1RM2'!G$3:G$201,1),F$5)</f>
        <v>67.8</v>
      </c>
      <c r="G23" s="40">
        <f t="array" ref="G23">INDEX(TableauEstRM,MATCH(CibleEstRM2,'Est 1RM2'!H$3:H$201,1),G$5)</f>
        <v>67.6</v>
      </c>
      <c r="H23" s="182">
        <f t="array" ref="H23">INDEX(TableauEstRM,MATCH(CibleEstRM2,'Est 1RM2'!I$3:I$201,1),H$5)</f>
        <v>68</v>
      </c>
      <c r="I23" s="40">
        <f t="array" ref="I23">INDEX(TableauEstRM,MATCH(CibleEstRM2,'Est 1RM2'!J$3:J$201,1),I$5)</f>
        <v>67.7</v>
      </c>
      <c r="J23" s="40">
        <f t="array" ref="J23">INDEX(TableauEstRM,MATCH(CibleEstRM2,'Est 1RM2'!K$3:K$201,1),J$5)</f>
        <v>68</v>
      </c>
      <c r="K23" s="40">
        <f t="array" ref="K23">INDEX(TableauEstRM,MATCH(CibleEstRM2,'Est 1RM2'!L$3:L$201,1),K$5)</f>
        <v>67.9</v>
      </c>
      <c r="L23" s="183">
        <f t="array" ref="L23">INDEX(TableauEstRM,MATCH(CibleEstRM2,'Est 1RM2'!M$3:M$201,1),L$5)</f>
        <v>67.7</v>
      </c>
      <c r="M23" s="40">
        <f t="array" ref="M23">INDEX(TableauEstRM,MATCH(CibleEstRM2,'Est 1RM2'!N$3:N$201,1),M$5)</f>
        <v>67.5</v>
      </c>
      <c r="N23" s="40">
        <f t="array" ref="N23">INDEX(TableauEstRM,MATCH(CibleEstRM2,'Est 1RM2'!O$3:O$201,1),N$5)</f>
        <v>67.8</v>
      </c>
      <c r="O23" s="40">
        <f t="array" ref="O23">INDEX(TableauEstRM,MATCH(CibleEstRM2,'Est 1RM2'!P$3:P$201,1),O$5)</f>
        <v>67.5</v>
      </c>
      <c r="P23" s="40">
        <f t="array" ref="P23">INDEX(TableauEstRM,MATCH(CibleEstRM2,'Est 1RM2'!Q$3:Q$201,1),P$5)</f>
        <v>67.7</v>
      </c>
      <c r="Q23" s="40">
        <f t="array" ref="Q23">INDEX(TableauEstRM,MATCH(CibleEstRM2,'Est 1RM2'!R$3:R$201,1),Q$5)</f>
        <v>68</v>
      </c>
      <c r="R23" s="40">
        <f t="array" ref="R23">INDEX(TableauEstRM,MATCH(CibleEstRM2,'Est 1RM2'!S$3:S$201,1),R$5)</f>
        <v>67.5</v>
      </c>
      <c r="S23" s="40">
        <f t="array" ref="S23">INDEX(TableauEstRM,MATCH(CibleEstRM2,'Est 1RM2'!T$3:T$201,1),S$5)</f>
        <v>67.7</v>
      </c>
      <c r="T23" s="40">
        <f t="array" ref="T23">INDEX(TableauEstRM,MATCH(CibleEstRM2,'Est 1RM2'!U$3:U$201,1),T$5)</f>
        <v>67.8</v>
      </c>
    </row>
    <row r="24" ht="12.75" customHeight="1">
      <c r="A24" s="2" t="s">
        <v>265</v>
      </c>
      <c r="B24" s="175">
        <f t="shared" ref="B24:T24" si="4">B22+0.5</f>
        <v>65</v>
      </c>
      <c r="C24" s="175">
        <f t="shared" si="4"/>
        <v>63</v>
      </c>
      <c r="D24" s="175">
        <f t="shared" si="4"/>
        <v>61</v>
      </c>
      <c r="E24" s="175">
        <f t="shared" si="4"/>
        <v>59.5</v>
      </c>
      <c r="F24" s="175">
        <f t="shared" si="4"/>
        <v>58</v>
      </c>
      <c r="G24" s="175">
        <f t="shared" si="4"/>
        <v>56.5</v>
      </c>
      <c r="H24" s="176">
        <f t="shared" si="4"/>
        <v>55.5</v>
      </c>
      <c r="I24" s="175">
        <f t="shared" si="4"/>
        <v>54</v>
      </c>
      <c r="J24" s="175">
        <f t="shared" si="4"/>
        <v>53</v>
      </c>
      <c r="K24" s="175">
        <f t="shared" si="4"/>
        <v>52</v>
      </c>
      <c r="L24" s="177">
        <f t="shared" si="4"/>
        <v>51</v>
      </c>
      <c r="M24" s="175">
        <f t="shared" si="4"/>
        <v>50</v>
      </c>
      <c r="N24" s="175">
        <f t="shared" si="4"/>
        <v>49.5</v>
      </c>
      <c r="O24" s="175">
        <f t="shared" si="4"/>
        <v>48.5</v>
      </c>
      <c r="P24" s="175">
        <f t="shared" si="4"/>
        <v>48</v>
      </c>
      <c r="Q24" s="175">
        <f t="shared" si="4"/>
        <v>47.5</v>
      </c>
      <c r="R24" s="175">
        <f t="shared" si="4"/>
        <v>46.5</v>
      </c>
      <c r="S24" s="175">
        <f t="shared" si="4"/>
        <v>46</v>
      </c>
      <c r="T24" s="175">
        <f t="shared" si="4"/>
        <v>45.5</v>
      </c>
    </row>
    <row r="25" ht="12.75" customHeight="1">
      <c r="B25" s="40">
        <f t="array" ref="B25">INDEX(TableauEstRM,MATCH(CibleEstRM2,'Est 1RM2'!C$3:C$201,1)+1,B$5)</f>
        <v>68.3</v>
      </c>
      <c r="C25" s="40">
        <f t="array" ref="C25">INDEX(TableauEstRM,MATCH(CibleEstRM2,'Est 1RM2'!D$3:D$201,1)+1,C$5)</f>
        <v>68.5</v>
      </c>
      <c r="D25" s="40">
        <f t="array" ref="D25">INDEX(TableauEstRM,MATCH(CibleEstRM2,'Est 1RM2'!E$3:E$201,1)+1,D$5)</f>
        <v>68.3</v>
      </c>
      <c r="E25" s="40">
        <f t="array" ref="E25">INDEX(TableauEstRM,MATCH(CibleEstRM2,'Est 1RM2'!F$3:F$201,1)+1,E$5)</f>
        <v>68.4</v>
      </c>
      <c r="F25" s="40">
        <f t="array" ref="F25">INDEX(TableauEstRM,MATCH(CibleEstRM2,'Est 1RM2'!G$3:G$201,1)+1,F$5)</f>
        <v>68.4</v>
      </c>
      <c r="G25" s="40">
        <f t="array" ref="G25">INDEX(TableauEstRM,MATCH(CibleEstRM2,'Est 1RM2'!H$3:H$201,1)+1,G$5)</f>
        <v>68.2</v>
      </c>
      <c r="H25" s="182">
        <f t="array" ref="H25">INDEX(TableauEstRM,MATCH(CibleEstRM2,'Est 1RM2'!I$3:I$201,1)+1,H$5)</f>
        <v>68.6</v>
      </c>
      <c r="I25" s="40">
        <f t="array" ref="I25">INDEX(TableauEstRM,MATCH(CibleEstRM2,'Est 1RM2'!J$3:J$201,1)+1,I$5)</f>
        <v>68.4</v>
      </c>
      <c r="J25" s="40">
        <f t="array" ref="J25">INDEX(TableauEstRM,MATCH(CibleEstRM2,'Est 1RM2'!K$3:K$201,1)+1,J$5)</f>
        <v>68.7</v>
      </c>
      <c r="K25" s="40">
        <f t="array" ref="K25">INDEX(TableauEstRM,MATCH(CibleEstRM2,'Est 1RM2'!L$3:L$201,1)+1,K$5)</f>
        <v>68.6</v>
      </c>
      <c r="L25" s="183">
        <f t="array" ref="L25">INDEX(TableauEstRM,MATCH(CibleEstRM2,'Est 1RM2'!M$3:M$201,1)+1,L$5)</f>
        <v>68.4</v>
      </c>
      <c r="M25" s="40">
        <f t="array" ref="M25">INDEX(TableauEstRM,MATCH(CibleEstRM2,'Est 1RM2'!N$3:N$201,1)+1,M$5)</f>
        <v>68.1</v>
      </c>
      <c r="N25" s="40">
        <f t="array" ref="N25">INDEX(TableauEstRM,MATCH(CibleEstRM2,'Est 1RM2'!O$3:O$201,1)+1,N$5)</f>
        <v>68.5</v>
      </c>
      <c r="O25" s="40">
        <f t="array" ref="O25">INDEX(TableauEstRM,MATCH(CibleEstRM2,'Est 1RM2'!P$3:P$201,1)+1,O$5)</f>
        <v>68.2</v>
      </c>
      <c r="P25" s="40">
        <f t="array" ref="P25">INDEX(TableauEstRM,MATCH(CibleEstRM2,'Est 1RM2'!Q$3:Q$201,1)+1,P$5)</f>
        <v>68.5</v>
      </c>
      <c r="Q25" s="40">
        <f t="array" ref="Q25">INDEX(TableauEstRM,MATCH(CibleEstRM2,'Est 1RM2'!R$3:R$201,1)+1,Q$5)</f>
        <v>68.7</v>
      </c>
      <c r="R25" s="40">
        <f t="array" ref="R25">INDEX(TableauEstRM,MATCH(CibleEstRM2,'Est 1RM2'!S$3:S$201,1)+1,R$5)</f>
        <v>68.2</v>
      </c>
      <c r="S25" s="40">
        <f t="array" ref="S25">INDEX(TableauEstRM,MATCH(CibleEstRM2,'Est 1RM2'!T$3:T$201,1)+1,S$5)</f>
        <v>68.4</v>
      </c>
      <c r="T25" s="40">
        <f t="array" ref="T25">INDEX(TableauEstRM,MATCH(CibleEstRM2,'Est 1RM2'!U$3:U$201,1)+1,T$5)</f>
        <v>68.6</v>
      </c>
    </row>
    <row r="26" ht="12.75" customHeight="1">
      <c r="A26" s="2" t="s">
        <v>266</v>
      </c>
      <c r="B26" s="175">
        <f t="shared" ref="B26:T26" si="5">B24+0.5</f>
        <v>65.5</v>
      </c>
      <c r="C26" s="175">
        <f t="shared" si="5"/>
        <v>63.5</v>
      </c>
      <c r="D26" s="175">
        <f t="shared" si="5"/>
        <v>61.5</v>
      </c>
      <c r="E26" s="175">
        <f t="shared" si="5"/>
        <v>60</v>
      </c>
      <c r="F26" s="175">
        <f t="shared" si="5"/>
        <v>58.5</v>
      </c>
      <c r="G26" s="175">
        <f t="shared" si="5"/>
        <v>57</v>
      </c>
      <c r="H26" s="176">
        <f t="shared" si="5"/>
        <v>56</v>
      </c>
      <c r="I26" s="175">
        <f t="shared" si="5"/>
        <v>54.5</v>
      </c>
      <c r="J26" s="175">
        <f t="shared" si="5"/>
        <v>53.5</v>
      </c>
      <c r="K26" s="175">
        <f t="shared" si="5"/>
        <v>52.5</v>
      </c>
      <c r="L26" s="177">
        <f t="shared" si="5"/>
        <v>51.5</v>
      </c>
      <c r="M26" s="175">
        <f t="shared" si="5"/>
        <v>50.5</v>
      </c>
      <c r="N26" s="175">
        <f t="shared" si="5"/>
        <v>50</v>
      </c>
      <c r="O26" s="175">
        <f t="shared" si="5"/>
        <v>49</v>
      </c>
      <c r="P26" s="175">
        <f t="shared" si="5"/>
        <v>48.5</v>
      </c>
      <c r="Q26" s="175">
        <f t="shared" si="5"/>
        <v>48</v>
      </c>
      <c r="R26" s="175">
        <f t="shared" si="5"/>
        <v>47</v>
      </c>
      <c r="S26" s="175">
        <f t="shared" si="5"/>
        <v>46.5</v>
      </c>
      <c r="T26" s="175">
        <f t="shared" si="5"/>
        <v>46</v>
      </c>
    </row>
    <row r="27" ht="12.75" customHeight="1">
      <c r="B27" s="40">
        <f t="array" ref="B27">INDEX(TableauEstRM,MATCH(CibleEstRM2,'Est 1RM2'!C$3:C$201,1)+2,B$5)</f>
        <v>68.8</v>
      </c>
      <c r="C27" s="40">
        <f t="array" ref="C27">INDEX(TableauEstRM,MATCH(CibleEstRM2,'Est 1RM2'!D$3:D$201,1)+2,C$5)</f>
        <v>69.1</v>
      </c>
      <c r="D27" s="40">
        <f t="array" ref="D27">INDEX(TableauEstRM,MATCH(CibleEstRM2,'Est 1RM2'!E$3:E$201,1)+2,D$5)</f>
        <v>68.9</v>
      </c>
      <c r="E27" s="40">
        <f t="array" ref="E27">INDEX(TableauEstRM,MATCH(CibleEstRM2,'Est 1RM2'!F$3:F$201,1)+2,E$5)</f>
        <v>69</v>
      </c>
      <c r="F27" s="40">
        <f t="array" ref="F27">INDEX(TableauEstRM,MATCH(CibleEstRM2,'Est 1RM2'!G$3:G$201,1)+2,F$5)</f>
        <v>69</v>
      </c>
      <c r="G27" s="40">
        <f t="array" ref="G27">INDEX(TableauEstRM,MATCH(CibleEstRM2,'Est 1RM2'!H$3:H$201,1)+2,G$5)</f>
        <v>68.8</v>
      </c>
      <c r="H27" s="187">
        <f t="array" ref="H27">INDEX(TableauEstRM,MATCH(CibleEstRM2,'Est 1RM2'!I$3:I$201,1)+2,H$5)</f>
        <v>69.2</v>
      </c>
      <c r="I27" s="188">
        <f t="array" ref="I27">INDEX(TableauEstRM,MATCH(CibleEstRM2,'Est 1RM2'!J$3:J$201,1)+2,I$5)</f>
        <v>69</v>
      </c>
      <c r="J27" s="188">
        <f t="array" ref="J27">INDEX(TableauEstRM,MATCH(CibleEstRM2,'Est 1RM2'!K$3:K$201,1)+2,J$5)</f>
        <v>69.3</v>
      </c>
      <c r="K27" s="188">
        <f t="array" ref="K27">INDEX(TableauEstRM,MATCH(CibleEstRM2,'Est 1RM2'!L$3:L$201,1)+2,K$5)</f>
        <v>69.2</v>
      </c>
      <c r="L27" s="189">
        <f t="array" ref="L27">INDEX(TableauEstRM,MATCH(CibleEstRM2,'Est 1RM2'!M$3:M$201,1)+2,L$5)</f>
        <v>69.1</v>
      </c>
      <c r="M27" s="40">
        <f t="array" ref="M27">INDEX(TableauEstRM,MATCH(CibleEstRM2,'Est 1RM2'!N$3:N$201,1)+2,M$5)</f>
        <v>68.8</v>
      </c>
      <c r="N27" s="40">
        <f t="array" ref="N27">INDEX(TableauEstRM,MATCH(CibleEstRM2,'Est 1RM2'!O$3:O$201,1)+2,N$5)</f>
        <v>69.2</v>
      </c>
      <c r="O27" s="40">
        <f t="array" ref="O27">INDEX(TableauEstRM,MATCH(CibleEstRM2,'Est 1RM2'!P$3:P$201,1)+2,O$5)</f>
        <v>68.9</v>
      </c>
      <c r="P27" s="40">
        <f t="array" ref="P27">INDEX(TableauEstRM,MATCH(CibleEstRM2,'Est 1RM2'!Q$3:Q$201,1)+2,P$5)</f>
        <v>69.2</v>
      </c>
      <c r="Q27" s="40">
        <f t="array" ref="Q27">INDEX(TableauEstRM,MATCH(CibleEstRM2,'Est 1RM2'!R$3:R$201,1)+2,Q$5)</f>
        <v>69.4</v>
      </c>
      <c r="R27" s="40">
        <f t="array" ref="R27">INDEX(TableauEstRM,MATCH(CibleEstRM2,'Est 1RM2'!S$3:S$201,1)+2,R$5)</f>
        <v>69</v>
      </c>
      <c r="S27" s="40">
        <f t="array" ref="S27">INDEX(TableauEstRM,MATCH(CibleEstRM2,'Est 1RM2'!T$3:T$201,1)+2,S$5)</f>
        <v>69.2</v>
      </c>
      <c r="T27" s="40">
        <f t="array" ref="T27">INDEX(TableauEstRM,MATCH(CibleEstRM2,'Est 1RM2'!U$3:U$201,1)+2,T$5)</f>
        <v>69.4</v>
      </c>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A6:A7"/>
    <mergeCell ref="A8:A9"/>
    <mergeCell ref="A10:A11"/>
    <mergeCell ref="A12:A13"/>
    <mergeCell ref="A22:A23"/>
    <mergeCell ref="A24:A25"/>
    <mergeCell ref="A26:A27"/>
  </mergeCells>
  <conditionalFormatting sqref="B7:T7 B9:T9">
    <cfRule type="cellIs" dxfId="1" priority="1" operator="between">
      <formula>'Calculateur Cible'!$C$2-0.1</formula>
      <formula>'Calculateur Cible'!$C$2-0.6</formula>
    </cfRule>
  </conditionalFormatting>
  <conditionalFormatting sqref="B7:T7 B9:T9">
    <cfRule type="cellIs" dxfId="2" priority="2" operator="equal">
      <formula>'Calculateur Cible'!$C$2</formula>
    </cfRule>
  </conditionalFormatting>
  <conditionalFormatting sqref="B11:T11 B13:T13">
    <cfRule type="cellIs" dxfId="3" priority="3" operator="lessThanOrEqual">
      <formula>'Calculateur Cible'!$C$2+0.2</formula>
    </cfRule>
  </conditionalFormatting>
  <conditionalFormatting sqref="B11:T11 B13:T13">
    <cfRule type="cellIs" dxfId="4" priority="4" operator="lessThanOrEqual">
      <formula>'Calculateur Cible'!$C$2+0.5</formula>
    </cfRule>
  </conditionalFormatting>
  <conditionalFormatting sqref="B11:T11 B13:T13">
    <cfRule type="cellIs" dxfId="5" priority="5" operator="lessThanOrEqual">
      <formula>'Calculateur Cible'!$C$2+1</formula>
    </cfRule>
  </conditionalFormatting>
  <conditionalFormatting sqref="B23:T23">
    <cfRule type="cellIs" dxfId="1" priority="6" operator="greaterThanOrEqual">
      <formula>'Calculateur Cible'!$C$18-0.2</formula>
    </cfRule>
  </conditionalFormatting>
  <conditionalFormatting sqref="B25:T25 B27:T27">
    <cfRule type="cellIs" dxfId="1" priority="7" operator="lessThanOrEqual">
      <formula>'Calculateur Cible'!$C$18+0.2</formula>
    </cfRule>
  </conditionalFormatting>
  <conditionalFormatting sqref="B25:T25 B27:T27">
    <cfRule type="cellIs" dxfId="2" priority="8" operator="lessThanOrEqual">
      <formula>'Calculateur Cible'!$C$18+0.5</formula>
    </cfRule>
  </conditionalFormatting>
  <conditionalFormatting sqref="B25:T25 B27:T27">
    <cfRule type="cellIs" dxfId="3" priority="9" operator="lessThanOrEqual">
      <formula>'Calculateur Cible'!$C$18+1</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hidden="1" min="3" max="3" width="12.0"/>
    <col customWidth="1" min="4" max="4" width="19.0"/>
    <col customWidth="1" min="5" max="5" width="12.75"/>
    <col customWidth="1" min="6" max="15" width="11.63"/>
    <col customWidth="1" min="16" max="26" width="8.63"/>
  </cols>
  <sheetData>
    <row r="1" ht="12.75" customHeight="1">
      <c r="D1" s="15" t="s">
        <v>28</v>
      </c>
      <c r="E1" s="15" t="s">
        <v>29</v>
      </c>
      <c r="F1" s="15" t="s">
        <v>267</v>
      </c>
      <c r="H1" s="15" t="s">
        <v>268</v>
      </c>
    </row>
    <row r="2" ht="12.75" customHeight="1">
      <c r="A2" s="56">
        <v>70.0</v>
      </c>
      <c r="D2" s="15" t="s">
        <v>33</v>
      </c>
      <c r="E2" s="15" t="s">
        <v>34</v>
      </c>
      <c r="F2" s="15" t="s">
        <v>269</v>
      </c>
      <c r="G2" s="15" t="s">
        <v>35</v>
      </c>
      <c r="H2" s="15" t="s">
        <v>270</v>
      </c>
    </row>
    <row r="3" ht="12.75" customHeight="1">
      <c r="D3" s="44">
        <f t="shared" ref="D3:H3" si="1">$A$2</f>
        <v>70</v>
      </c>
      <c r="E3" s="44">
        <f t="shared" si="1"/>
        <v>70</v>
      </c>
      <c r="F3" s="44">
        <f t="shared" si="1"/>
        <v>70</v>
      </c>
      <c r="G3" s="44">
        <f t="shared" si="1"/>
        <v>70</v>
      </c>
      <c r="H3" s="44">
        <f t="shared" si="1"/>
        <v>70</v>
      </c>
    </row>
    <row r="4" ht="12.75" customHeight="1">
      <c r="B4" s="15" t="s">
        <v>271</v>
      </c>
      <c r="C4" s="15">
        <v>2.0</v>
      </c>
      <c r="D4" s="44">
        <f t="shared" ref="D4:D22" si="2">ROUND(D$3*(1.0278-0.0278*C4),1)</f>
        <v>68.1</v>
      </c>
      <c r="E4" s="44">
        <f>E$3*(1+0.0333*$C4)</f>
        <v>74.662</v>
      </c>
    </row>
    <row r="5" ht="12.75" customHeight="1">
      <c r="B5" s="190" t="s">
        <v>272</v>
      </c>
      <c r="C5" s="190">
        <v>3.0</v>
      </c>
      <c r="D5" s="190">
        <f t="shared" si="2"/>
        <v>66.1</v>
      </c>
    </row>
    <row r="6" ht="12.75" customHeight="1">
      <c r="B6" s="15" t="s">
        <v>273</v>
      </c>
      <c r="C6" s="15">
        <v>4.0</v>
      </c>
      <c r="D6" s="44">
        <f t="shared" si="2"/>
        <v>64.2</v>
      </c>
    </row>
    <row r="7" ht="12.75" customHeight="1">
      <c r="B7" s="190" t="s">
        <v>274</v>
      </c>
      <c r="C7" s="190">
        <v>5.0</v>
      </c>
      <c r="D7" s="190">
        <f t="shared" si="2"/>
        <v>62.2</v>
      </c>
    </row>
    <row r="8" ht="12.75" customHeight="1">
      <c r="B8" s="15" t="s">
        <v>275</v>
      </c>
      <c r="C8" s="15">
        <v>6.0</v>
      </c>
      <c r="D8" s="44">
        <f t="shared" si="2"/>
        <v>60.3</v>
      </c>
    </row>
    <row r="9" ht="12.75" customHeight="1">
      <c r="B9" s="15" t="s">
        <v>276</v>
      </c>
      <c r="C9" s="15">
        <v>7.0</v>
      </c>
      <c r="D9" s="44">
        <f t="shared" si="2"/>
        <v>58.3</v>
      </c>
    </row>
    <row r="10" ht="12.75" customHeight="1">
      <c r="B10" s="190" t="s">
        <v>277</v>
      </c>
      <c r="C10" s="190">
        <v>8.0</v>
      </c>
      <c r="D10" s="190">
        <f t="shared" si="2"/>
        <v>56.4</v>
      </c>
    </row>
    <row r="11" ht="12.75" customHeight="1">
      <c r="B11" s="15" t="s">
        <v>278</v>
      </c>
      <c r="C11" s="15">
        <v>9.0</v>
      </c>
      <c r="D11" s="44">
        <f t="shared" si="2"/>
        <v>54.4</v>
      </c>
    </row>
    <row r="12" ht="12.75" customHeight="1">
      <c r="B12" s="190" t="s">
        <v>279</v>
      </c>
      <c r="C12" s="190">
        <v>10.0</v>
      </c>
      <c r="D12" s="190">
        <f t="shared" si="2"/>
        <v>52.5</v>
      </c>
    </row>
    <row r="13" ht="12.75" customHeight="1">
      <c r="B13" s="15" t="s">
        <v>280</v>
      </c>
      <c r="C13" s="15">
        <v>11.0</v>
      </c>
      <c r="D13" s="44">
        <f t="shared" si="2"/>
        <v>50.5</v>
      </c>
    </row>
    <row r="14" ht="12.75" customHeight="1">
      <c r="B14" s="190" t="s">
        <v>281</v>
      </c>
      <c r="C14" s="190">
        <v>12.0</v>
      </c>
      <c r="D14" s="190">
        <f t="shared" si="2"/>
        <v>48.6</v>
      </c>
    </row>
    <row r="15" ht="12.75" customHeight="1">
      <c r="B15" s="15" t="s">
        <v>282</v>
      </c>
      <c r="C15" s="15">
        <v>13.0</v>
      </c>
      <c r="D15" s="44">
        <f t="shared" si="2"/>
        <v>46.6</v>
      </c>
    </row>
    <row r="16" ht="12.75" customHeight="1">
      <c r="B16" s="15" t="s">
        <v>283</v>
      </c>
      <c r="C16" s="15">
        <v>14.0</v>
      </c>
      <c r="D16" s="44">
        <f t="shared" si="2"/>
        <v>44.7</v>
      </c>
    </row>
    <row r="17" ht="12.75" customHeight="1">
      <c r="B17" s="190" t="s">
        <v>284</v>
      </c>
      <c r="C17" s="190">
        <v>15.0</v>
      </c>
      <c r="D17" s="190">
        <f t="shared" si="2"/>
        <v>42.8</v>
      </c>
    </row>
    <row r="18" ht="12.75" customHeight="1">
      <c r="B18" s="15" t="s">
        <v>285</v>
      </c>
      <c r="C18" s="15">
        <v>16.0</v>
      </c>
      <c r="D18" s="44">
        <f t="shared" si="2"/>
        <v>40.8</v>
      </c>
    </row>
    <row r="19" ht="12.75" customHeight="1">
      <c r="B19" s="15" t="s">
        <v>286</v>
      </c>
      <c r="C19" s="15">
        <v>17.0</v>
      </c>
      <c r="D19" s="44">
        <f t="shared" si="2"/>
        <v>38.9</v>
      </c>
    </row>
    <row r="20" ht="12.75" customHeight="1">
      <c r="B20" s="15" t="s">
        <v>287</v>
      </c>
      <c r="C20" s="15">
        <v>18.0</v>
      </c>
      <c r="D20" s="44">
        <f t="shared" si="2"/>
        <v>36.9</v>
      </c>
    </row>
    <row r="21" ht="12.75" customHeight="1">
      <c r="B21" s="15" t="s">
        <v>288</v>
      </c>
      <c r="C21" s="15">
        <v>19.0</v>
      </c>
      <c r="D21" s="44">
        <f t="shared" si="2"/>
        <v>35</v>
      </c>
    </row>
    <row r="22" ht="12.75" customHeight="1">
      <c r="B22" s="15" t="s">
        <v>289</v>
      </c>
      <c r="C22" s="15">
        <v>20.0</v>
      </c>
      <c r="D22" s="44">
        <f t="shared" si="2"/>
        <v>33</v>
      </c>
    </row>
    <row r="23" ht="12.75" customHeight="1">
      <c r="O23" s="15" t="s">
        <v>29</v>
      </c>
    </row>
    <row r="24" ht="12.75" customHeight="1"/>
    <row r="25" ht="12.75" customHeight="1">
      <c r="O25" s="15" t="s">
        <v>267</v>
      </c>
    </row>
    <row r="26" ht="12.75" customHeight="1"/>
    <row r="27" ht="12.75" customHeight="1">
      <c r="O27" s="15" t="s">
        <v>268</v>
      </c>
    </row>
    <row r="28" ht="12.75" customHeight="1"/>
    <row r="29" ht="12.75" customHeight="1">
      <c r="O29" s="191" t="s">
        <v>290</v>
      </c>
    </row>
    <row r="30" ht="12.75" customHeight="1">
      <c r="O30" s="192" t="s">
        <v>291</v>
      </c>
    </row>
    <row r="31" ht="12.75" customHeight="1">
      <c r="O31" s="192" t="s">
        <v>292</v>
      </c>
    </row>
    <row r="32" ht="12.75" customHeight="1">
      <c r="O32" s="192" t="s">
        <v>293</v>
      </c>
    </row>
    <row r="33" ht="12.75" customHeight="1">
      <c r="O33" s="192" t="s">
        <v>294</v>
      </c>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5"/>
    <col customWidth="1" min="2" max="2" width="8.63"/>
    <col customWidth="1" min="3" max="115" width="4.25"/>
    <col customWidth="1" min="116" max="116" width="8.63"/>
    <col customWidth="1" min="117" max="117" width="4.25"/>
    <col customWidth="1" min="118" max="118" width="8.38"/>
    <col customWidth="1" min="119" max="120" width="8.63"/>
    <col customWidth="1" min="121" max="127" width="4.25"/>
    <col customWidth="1" min="128" max="128" width="4.75"/>
    <col customWidth="1" min="129" max="150" width="4.25"/>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v>44099.0</v>
      </c>
      <c r="S2" s="35">
        <v>44114.0</v>
      </c>
      <c r="T2" s="35">
        <v>44127.0</v>
      </c>
      <c r="U2" s="35">
        <v>44135.0</v>
      </c>
      <c r="V2" s="35">
        <v>44139.0</v>
      </c>
      <c r="W2" s="35">
        <v>44144.0</v>
      </c>
      <c r="X2" s="35">
        <v>44151.0</v>
      </c>
      <c r="Y2" s="35">
        <v>44198.0</v>
      </c>
      <c r="Z2" s="35">
        <v>44427.0</v>
      </c>
      <c r="AA2" s="35">
        <v>44432.0</v>
      </c>
      <c r="AB2" s="35">
        <v>44457.0</v>
      </c>
      <c r="AC2" s="35">
        <v>44461.0</v>
      </c>
      <c r="AD2" s="35">
        <v>44470.0</v>
      </c>
      <c r="AE2" s="35">
        <v>44476.0</v>
      </c>
      <c r="AF2" s="35">
        <v>44564.0</v>
      </c>
      <c r="AG2" s="35">
        <v>44572.0</v>
      </c>
      <c r="AH2" s="35">
        <v>44578.0</v>
      </c>
      <c r="AI2" s="35">
        <v>44585.0</v>
      </c>
      <c r="AJ2" s="35">
        <v>44592.0</v>
      </c>
      <c r="AK2" s="35">
        <v>44599.0</v>
      </c>
      <c r="AL2" s="35">
        <v>44606.0</v>
      </c>
      <c r="AM2" s="35">
        <v>44613.0</v>
      </c>
      <c r="AN2" s="35">
        <v>44679.0</v>
      </c>
      <c r="AO2" s="35">
        <v>44687.0</v>
      </c>
      <c r="AP2" s="35">
        <v>44690.0</v>
      </c>
      <c r="AQ2" s="35">
        <v>44692.0</v>
      </c>
      <c r="AR2" s="35">
        <v>44694.0</v>
      </c>
      <c r="AS2" s="35">
        <v>44697.0</v>
      </c>
      <c r="AT2" s="35">
        <v>44704.0</v>
      </c>
      <c r="AU2" s="35">
        <v>44711.0</v>
      </c>
      <c r="AV2" s="35">
        <v>44718.0</v>
      </c>
      <c r="AW2" s="35">
        <v>44725.0</v>
      </c>
      <c r="AX2" s="35">
        <v>44732.0</v>
      </c>
      <c r="AY2" s="35">
        <v>44739.0</v>
      </c>
      <c r="AZ2" s="35">
        <v>44767.0</v>
      </c>
      <c r="BA2" s="35">
        <v>44774.0</v>
      </c>
      <c r="BB2" s="35">
        <v>44781.0</v>
      </c>
      <c r="BC2" s="35">
        <v>44788.0</v>
      </c>
      <c r="BD2" s="35">
        <v>44795.0</v>
      </c>
      <c r="BE2" s="35">
        <v>44839.0</v>
      </c>
      <c r="BF2" s="35">
        <v>44844.0</v>
      </c>
      <c r="BG2" s="35">
        <v>44851.0</v>
      </c>
      <c r="BH2" s="35">
        <v>44900.0</v>
      </c>
      <c r="BI2" s="35">
        <v>44928.0</v>
      </c>
      <c r="BJ2" s="35">
        <v>44935.0</v>
      </c>
      <c r="BK2" s="35">
        <v>44944.0</v>
      </c>
      <c r="BL2" s="35">
        <v>44963.0</v>
      </c>
      <c r="BM2" s="35">
        <v>44970.0</v>
      </c>
      <c r="BN2" s="35">
        <v>44977.0</v>
      </c>
      <c r="BO2" s="35">
        <v>44984.0</v>
      </c>
      <c r="BP2" s="35">
        <v>44991.0</v>
      </c>
      <c r="BQ2" s="35">
        <v>45002.0</v>
      </c>
      <c r="BR2" s="35">
        <v>45005.0</v>
      </c>
      <c r="BS2" s="35">
        <v>45012.0</v>
      </c>
      <c r="BT2" s="35">
        <v>45019.0</v>
      </c>
      <c r="BU2" s="35">
        <v>45026.0</v>
      </c>
      <c r="BV2" s="35">
        <v>45029.0</v>
      </c>
      <c r="BW2" s="35">
        <v>45033.0</v>
      </c>
      <c r="BX2" s="35">
        <v>45040.0</v>
      </c>
      <c r="BY2" s="35">
        <v>45047.0</v>
      </c>
      <c r="BZ2" s="35">
        <v>45103.0</v>
      </c>
      <c r="CA2" s="35">
        <v>45110.0</v>
      </c>
      <c r="CB2" s="35">
        <v>45117.0</v>
      </c>
      <c r="CC2" s="35">
        <v>45120.0</v>
      </c>
      <c r="CD2" s="35">
        <v>45131.0</v>
      </c>
      <c r="CE2" s="35">
        <v>45141.0</v>
      </c>
      <c r="CF2" s="35">
        <v>45148.0</v>
      </c>
      <c r="CG2" s="35">
        <v>45202.0</v>
      </c>
      <c r="CH2" s="35">
        <v>45204.0</v>
      </c>
      <c r="CI2" s="35">
        <v>45206.0</v>
      </c>
      <c r="CJ2" s="35">
        <v>45208.0</v>
      </c>
      <c r="CK2" s="35">
        <v>45210.0</v>
      </c>
      <c r="CL2" s="35">
        <v>45212.0</v>
      </c>
      <c r="CM2" s="35">
        <v>45216.0</v>
      </c>
      <c r="CN2" s="35">
        <v>45218.0</v>
      </c>
      <c r="CO2" s="35">
        <v>45220.0</v>
      </c>
      <c r="CP2" s="35">
        <v>45222.0</v>
      </c>
      <c r="CQ2" s="35">
        <v>45224.0</v>
      </c>
      <c r="CR2" s="35">
        <v>45226.0</v>
      </c>
      <c r="CS2" s="35">
        <v>45228.0</v>
      </c>
      <c r="CT2" s="35">
        <v>45230.0</v>
      </c>
      <c r="CU2" s="35">
        <v>45234.0</v>
      </c>
      <c r="CV2" s="35">
        <v>45236.0</v>
      </c>
      <c r="CW2" s="35">
        <v>45244.0</v>
      </c>
      <c r="CX2" s="35">
        <v>45254.0</v>
      </c>
      <c r="CY2" s="35">
        <v>45259.0</v>
      </c>
      <c r="CZ2" s="35">
        <v>45264.0</v>
      </c>
      <c r="DA2" s="35">
        <v>45271.0</v>
      </c>
      <c r="DB2" s="35">
        <v>45278.0</v>
      </c>
      <c r="DC2" s="35">
        <v>45285.0</v>
      </c>
      <c r="DD2" s="35">
        <v>45291.0</v>
      </c>
      <c r="DE2" s="35">
        <v>45299.0</v>
      </c>
      <c r="DF2" s="35">
        <v>45306.0</v>
      </c>
      <c r="DG2" s="35">
        <v>45313.0</v>
      </c>
      <c r="DH2" s="35">
        <v>45320.0</v>
      </c>
      <c r="DI2" s="35">
        <v>45327.0</v>
      </c>
      <c r="DJ2" s="35">
        <v>45334.0</v>
      </c>
      <c r="DK2" s="35">
        <v>45341.0</v>
      </c>
      <c r="DL2" s="35">
        <v>45343.0</v>
      </c>
      <c r="DM2" s="35">
        <v>45362.0</v>
      </c>
      <c r="DN2" s="35">
        <v>45369.0</v>
      </c>
      <c r="DO2" s="35">
        <v>45376.0</v>
      </c>
      <c r="DP2" s="2" t="s">
        <v>295</v>
      </c>
      <c r="DQ2" s="35">
        <v>45390.0</v>
      </c>
      <c r="DR2" s="35">
        <v>45425.0</v>
      </c>
      <c r="DS2" s="35">
        <v>45432.0</v>
      </c>
      <c r="DT2" s="35">
        <v>45439.0</v>
      </c>
      <c r="DU2" s="35">
        <v>45446.0</v>
      </c>
      <c r="DV2" s="35">
        <v>45453.0</v>
      </c>
      <c r="DW2" s="35">
        <v>45460.0</v>
      </c>
      <c r="DX2" s="35">
        <v>45467.0</v>
      </c>
      <c r="DY2" s="35"/>
      <c r="DZ2" s="35"/>
      <c r="EA2" s="35"/>
      <c r="EB2" s="35"/>
      <c r="EC2" s="35"/>
      <c r="ED2" s="35"/>
      <c r="EE2" s="35"/>
      <c r="EF2" s="35"/>
      <c r="EG2" s="35"/>
      <c r="EH2" s="35"/>
      <c r="EI2" s="35"/>
      <c r="EJ2" s="35"/>
      <c r="EK2" s="35"/>
      <c r="EL2" s="35"/>
      <c r="EM2" s="35"/>
      <c r="EN2" s="35"/>
      <c r="EO2" s="35"/>
      <c r="EP2" s="35"/>
      <c r="EQ2" s="35"/>
      <c r="ER2" s="35"/>
      <c r="ES2" s="35"/>
      <c r="ET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v>20.0</v>
      </c>
      <c r="W3" s="2">
        <v>20.0</v>
      </c>
      <c r="X3" s="2">
        <v>20.0</v>
      </c>
      <c r="Y3" s="2">
        <v>20.0</v>
      </c>
      <c r="Z3" s="2">
        <v>20.0</v>
      </c>
      <c r="AA3" s="2">
        <v>20.0</v>
      </c>
      <c r="AB3" s="2">
        <v>20.0</v>
      </c>
      <c r="AC3" s="2">
        <v>20.0</v>
      </c>
      <c r="AD3" s="2">
        <v>20.0</v>
      </c>
      <c r="AE3" s="2">
        <v>22.0</v>
      </c>
      <c r="AF3" s="2">
        <v>20.0</v>
      </c>
      <c r="AG3" s="2">
        <v>20.0</v>
      </c>
      <c r="AH3" s="2">
        <v>22.0</v>
      </c>
      <c r="AI3" s="2">
        <v>24.0</v>
      </c>
      <c r="AJ3" s="2">
        <v>26.0</v>
      </c>
      <c r="AK3" s="2">
        <v>26.0</v>
      </c>
      <c r="AL3" s="2">
        <v>26.0</v>
      </c>
      <c r="AM3" s="2">
        <v>26.0</v>
      </c>
      <c r="AN3" s="2">
        <v>20.0</v>
      </c>
      <c r="AO3" s="2">
        <v>20.0</v>
      </c>
      <c r="AP3" s="2">
        <v>22.0</v>
      </c>
      <c r="AQ3" s="2">
        <v>24.0</v>
      </c>
      <c r="AR3" s="2">
        <v>24.0</v>
      </c>
      <c r="AS3" s="2">
        <v>24.0</v>
      </c>
      <c r="AT3" s="2">
        <v>24.0</v>
      </c>
      <c r="AU3" s="2">
        <v>26.0</v>
      </c>
      <c r="AV3" s="2">
        <v>26.0</v>
      </c>
      <c r="AW3" s="2">
        <v>26.0</v>
      </c>
      <c r="AX3" s="2">
        <v>30.0</v>
      </c>
      <c r="AY3" s="2">
        <v>28.0</v>
      </c>
      <c r="AZ3" s="2">
        <v>26.0</v>
      </c>
      <c r="BA3" s="2">
        <v>28.0</v>
      </c>
      <c r="BB3" s="2">
        <v>28.0</v>
      </c>
      <c r="BC3" s="2">
        <v>32.0</v>
      </c>
      <c r="BD3" s="2">
        <v>30.0</v>
      </c>
      <c r="BE3" s="2">
        <v>26.0</v>
      </c>
      <c r="BF3" s="2">
        <v>26.0</v>
      </c>
      <c r="BG3" s="2">
        <v>26.0</v>
      </c>
      <c r="BH3" s="2">
        <v>26.0</v>
      </c>
      <c r="BI3" s="2">
        <v>24.0</v>
      </c>
      <c r="BJ3" s="2">
        <v>24.0</v>
      </c>
      <c r="BK3" s="2">
        <v>26.0</v>
      </c>
      <c r="BL3" s="2">
        <v>24.0</v>
      </c>
      <c r="BM3" s="2">
        <v>25.0</v>
      </c>
      <c r="BN3" s="2">
        <v>26.0</v>
      </c>
      <c r="BO3" s="2">
        <v>27.0</v>
      </c>
      <c r="BP3" s="2">
        <v>34.0</v>
      </c>
      <c r="BQ3" s="2">
        <v>28.0</v>
      </c>
      <c r="BR3" s="2">
        <v>29.0</v>
      </c>
      <c r="BS3" s="2">
        <v>29.0</v>
      </c>
      <c r="BT3" s="2">
        <v>36.0</v>
      </c>
      <c r="BU3" s="2">
        <v>31.0</v>
      </c>
      <c r="BV3" s="2">
        <v>31.0</v>
      </c>
      <c r="BW3" s="2">
        <v>32.0</v>
      </c>
      <c r="BX3" s="2">
        <v>33.0</v>
      </c>
      <c r="BY3" s="2">
        <v>34.0</v>
      </c>
      <c r="BZ3" s="2">
        <v>26.0</v>
      </c>
      <c r="CA3" s="2">
        <v>28.0</v>
      </c>
      <c r="CB3" s="2">
        <v>29.0</v>
      </c>
      <c r="CC3" s="2">
        <v>34.0</v>
      </c>
      <c r="CD3" s="2">
        <v>30.0</v>
      </c>
      <c r="CE3" s="2">
        <v>30.0</v>
      </c>
      <c r="CF3" s="2">
        <v>26.0</v>
      </c>
      <c r="CG3" s="2">
        <v>20.0</v>
      </c>
      <c r="CH3" s="2">
        <v>24.0</v>
      </c>
      <c r="CI3" s="2">
        <v>26.0</v>
      </c>
      <c r="CJ3" s="2">
        <v>26.0</v>
      </c>
      <c r="CK3" s="2">
        <v>27.0</v>
      </c>
      <c r="CL3" s="2">
        <v>28.0</v>
      </c>
      <c r="CM3" s="2">
        <v>29.0</v>
      </c>
      <c r="CN3" s="2">
        <v>30.0</v>
      </c>
      <c r="CO3" s="2">
        <v>31.0</v>
      </c>
      <c r="CP3" s="2">
        <v>36.0</v>
      </c>
      <c r="CQ3" s="2">
        <v>33.0</v>
      </c>
      <c r="CR3" s="2">
        <v>33.0</v>
      </c>
      <c r="CS3" s="2">
        <v>38.0</v>
      </c>
      <c r="CT3" s="2">
        <v>34.0</v>
      </c>
      <c r="CU3" s="2">
        <v>39.0</v>
      </c>
      <c r="CV3" s="2">
        <v>35.0</v>
      </c>
      <c r="CW3" s="2">
        <v>40.0</v>
      </c>
      <c r="CX3" s="2">
        <v>28.0</v>
      </c>
      <c r="CY3" s="2">
        <v>33.0</v>
      </c>
      <c r="CZ3" s="2">
        <v>34.0</v>
      </c>
      <c r="DA3" s="2">
        <v>35.0</v>
      </c>
      <c r="DB3" s="2">
        <v>36.0</v>
      </c>
      <c r="DC3" s="2">
        <v>37.0</v>
      </c>
      <c r="DD3" s="2">
        <v>38.0</v>
      </c>
      <c r="DE3" s="2">
        <v>40.0</v>
      </c>
      <c r="DF3" s="2">
        <v>40.0</v>
      </c>
      <c r="DG3" s="2">
        <v>41.0</v>
      </c>
      <c r="DH3" s="2">
        <v>41.0</v>
      </c>
      <c r="DI3" s="2">
        <v>42.0</v>
      </c>
      <c r="DJ3" s="2">
        <v>42.0</v>
      </c>
      <c r="DK3" s="2">
        <v>42.0</v>
      </c>
      <c r="DL3" s="2">
        <v>43.0</v>
      </c>
      <c r="DM3" s="2">
        <v>43.0</v>
      </c>
      <c r="DN3" s="2">
        <v>43.0</v>
      </c>
      <c r="DO3" s="2">
        <v>43.0</v>
      </c>
      <c r="DP3" s="2">
        <v>43.0</v>
      </c>
      <c r="DQ3" s="2">
        <v>44.0</v>
      </c>
      <c r="DR3" s="2">
        <v>44.0</v>
      </c>
      <c r="DS3" s="2">
        <v>44.0</v>
      </c>
      <c r="DT3" s="2">
        <v>44.0</v>
      </c>
      <c r="DU3" s="2">
        <v>45.0</v>
      </c>
      <c r="DV3" s="2">
        <v>45.0</v>
      </c>
      <c r="DW3" s="2">
        <v>45.0</v>
      </c>
      <c r="DX3" s="2">
        <v>43.0</v>
      </c>
      <c r="DY3" s="2"/>
      <c r="DZ3" s="2"/>
      <c r="EA3" s="2"/>
      <c r="EB3" s="2"/>
      <c r="EC3" s="2"/>
      <c r="ED3" s="2"/>
      <c r="EE3" s="2"/>
      <c r="EF3" s="2"/>
      <c r="EG3" s="2"/>
      <c r="EH3" s="2"/>
      <c r="EI3" s="2"/>
      <c r="EJ3" s="2"/>
      <c r="EK3" s="2"/>
      <c r="EL3" s="2"/>
      <c r="EM3" s="2"/>
      <c r="EN3" s="2"/>
      <c r="EO3" s="2"/>
      <c r="EP3" s="2"/>
      <c r="EQ3" s="2"/>
      <c r="ER3" s="2"/>
      <c r="ES3" s="2"/>
      <c r="ET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v>10.0</v>
      </c>
      <c r="W4" s="2">
        <v>12.0</v>
      </c>
      <c r="X4" s="2">
        <v>12.0</v>
      </c>
      <c r="Y4" s="2">
        <v>8.0</v>
      </c>
      <c r="Z4" s="2">
        <v>6.0</v>
      </c>
      <c r="AA4" s="2">
        <v>8.0</v>
      </c>
      <c r="AB4" s="2">
        <v>10.0</v>
      </c>
      <c r="AC4" s="2">
        <v>10.0</v>
      </c>
      <c r="AD4" s="2">
        <v>12.0</v>
      </c>
      <c r="AE4" s="2">
        <v>12.0</v>
      </c>
      <c r="AF4" s="2">
        <v>8.0</v>
      </c>
      <c r="AG4" s="2">
        <v>10.0</v>
      </c>
      <c r="AH4" s="2">
        <v>10.0</v>
      </c>
      <c r="AI4" s="2">
        <v>10.0</v>
      </c>
      <c r="AJ4" s="2">
        <v>8.0</v>
      </c>
      <c r="AK4" s="2">
        <v>10.0</v>
      </c>
      <c r="AL4" s="2">
        <v>10.0</v>
      </c>
      <c r="AM4" s="2">
        <v>12.0</v>
      </c>
      <c r="AN4" s="2">
        <v>10.0</v>
      </c>
      <c r="AO4" s="2">
        <v>8.0</v>
      </c>
      <c r="AP4" s="2">
        <v>10.0</v>
      </c>
      <c r="AQ4" s="2">
        <v>10.0</v>
      </c>
      <c r="AR4" s="2">
        <v>10.0</v>
      </c>
      <c r="AS4" s="2">
        <v>10.0</v>
      </c>
      <c r="AT4" s="2">
        <v>12.0</v>
      </c>
      <c r="AU4" s="2">
        <v>10.0</v>
      </c>
      <c r="AV4" s="2">
        <v>12.0</v>
      </c>
      <c r="AW4" s="2">
        <v>12.0</v>
      </c>
      <c r="AX4" s="2">
        <v>8.0</v>
      </c>
      <c r="AY4" s="2">
        <v>10.0</v>
      </c>
      <c r="AZ4" s="2">
        <v>10.0</v>
      </c>
      <c r="BA4" s="2">
        <v>8.0</v>
      </c>
      <c r="BB4" s="2">
        <v>10.0</v>
      </c>
      <c r="BC4" s="2">
        <v>8.0</v>
      </c>
      <c r="BD4" s="2">
        <v>10.0</v>
      </c>
      <c r="BE4" s="2">
        <v>10.0</v>
      </c>
      <c r="BF4" s="2">
        <v>10.0</v>
      </c>
      <c r="BG4" s="2">
        <v>10.0</v>
      </c>
      <c r="BH4" s="2">
        <v>8.0</v>
      </c>
      <c r="BI4" s="2">
        <v>12.0</v>
      </c>
      <c r="BJ4" s="2">
        <v>12.0</v>
      </c>
      <c r="BK4" s="2">
        <v>10.0</v>
      </c>
      <c r="BL4" s="2">
        <v>12.0</v>
      </c>
      <c r="BM4" s="2">
        <v>12.0</v>
      </c>
      <c r="BN4" s="2">
        <v>12.0</v>
      </c>
      <c r="BO4" s="2">
        <v>12.0</v>
      </c>
      <c r="BP4" s="2">
        <v>6.0</v>
      </c>
      <c r="BQ4" s="2">
        <v>12.0</v>
      </c>
      <c r="BR4" s="2">
        <v>12.0</v>
      </c>
      <c r="BS4" s="2">
        <v>12.0</v>
      </c>
      <c r="BT4" s="2">
        <v>6.0</v>
      </c>
      <c r="BU4" s="2">
        <v>10.0</v>
      </c>
      <c r="BV4" s="2">
        <v>10.0</v>
      </c>
      <c r="BW4" s="2">
        <v>10.0</v>
      </c>
      <c r="BX4" s="2">
        <v>10.0</v>
      </c>
      <c r="BY4" s="2">
        <v>10.0</v>
      </c>
      <c r="BZ4" s="2">
        <v>10.0</v>
      </c>
      <c r="CA4" s="2">
        <v>10.0</v>
      </c>
      <c r="CB4" s="2">
        <v>10.0</v>
      </c>
      <c r="CC4" s="2">
        <v>5.0</v>
      </c>
      <c r="CD4" s="2">
        <v>8.0</v>
      </c>
      <c r="CE4" s="2">
        <v>8.0</v>
      </c>
      <c r="CF4" s="2">
        <v>12.0</v>
      </c>
      <c r="CG4" s="2">
        <v>12.0</v>
      </c>
      <c r="CH4" s="2">
        <v>10.0</v>
      </c>
      <c r="CI4" s="2">
        <v>9.0</v>
      </c>
      <c r="CJ4" s="2">
        <v>10.0</v>
      </c>
      <c r="CK4" s="2">
        <v>10.0</v>
      </c>
      <c r="CL4" s="2">
        <v>10.0</v>
      </c>
      <c r="CM4" s="2">
        <v>10.0</v>
      </c>
      <c r="CN4" s="2">
        <v>10.0</v>
      </c>
      <c r="CO4" s="2">
        <v>10.0</v>
      </c>
      <c r="CP4" s="2">
        <v>8.0</v>
      </c>
      <c r="CQ4" s="2">
        <v>9.0</v>
      </c>
      <c r="CR4" s="2">
        <v>10.0</v>
      </c>
      <c r="CS4" s="2">
        <v>6.0</v>
      </c>
      <c r="CT4" s="2">
        <v>10.0</v>
      </c>
      <c r="CU4" s="2">
        <v>6.0</v>
      </c>
      <c r="CV4" s="2">
        <v>10.0</v>
      </c>
      <c r="CW4" s="2">
        <v>6.0</v>
      </c>
      <c r="CX4" s="2">
        <v>15.0</v>
      </c>
      <c r="CY4" s="2">
        <v>10.0</v>
      </c>
      <c r="CZ4" s="2">
        <v>8.0</v>
      </c>
      <c r="DA4" s="2">
        <v>10.0</v>
      </c>
      <c r="DB4" s="2">
        <v>10.0</v>
      </c>
      <c r="DC4" s="2">
        <v>10.0</v>
      </c>
      <c r="DD4" s="2">
        <v>10.0</v>
      </c>
      <c r="DE4" s="2">
        <v>8.0</v>
      </c>
      <c r="DF4" s="2">
        <v>9.0</v>
      </c>
      <c r="DG4" s="2">
        <v>10.0</v>
      </c>
      <c r="DH4" s="2">
        <v>10.0</v>
      </c>
      <c r="DI4" s="2">
        <v>10.0</v>
      </c>
      <c r="DJ4" s="2">
        <v>10.0</v>
      </c>
      <c r="DK4" s="2">
        <v>10.0</v>
      </c>
      <c r="DL4" s="2">
        <v>9.0</v>
      </c>
      <c r="DM4" s="2">
        <v>8.0</v>
      </c>
      <c r="DN4" s="2">
        <v>9.0</v>
      </c>
      <c r="DO4" s="2">
        <v>9.0</v>
      </c>
      <c r="DP4" s="2">
        <v>10.0</v>
      </c>
      <c r="DQ4" s="2">
        <v>8.0</v>
      </c>
      <c r="DR4" s="2">
        <v>8.0</v>
      </c>
      <c r="DS4" s="2">
        <v>9.0</v>
      </c>
      <c r="DT4" s="2">
        <v>10.0</v>
      </c>
      <c r="DU4" s="2">
        <v>8.0</v>
      </c>
      <c r="DV4" s="2">
        <v>8.0</v>
      </c>
      <c r="DW4" s="2">
        <v>8.0</v>
      </c>
      <c r="DX4" s="2">
        <v>10.0</v>
      </c>
      <c r="DY4" s="2"/>
      <c r="DZ4" s="2"/>
      <c r="EA4" s="2"/>
      <c r="EB4" s="2"/>
      <c r="EC4" s="2"/>
      <c r="ED4" s="2"/>
      <c r="EE4" s="2"/>
      <c r="EF4" s="2"/>
      <c r="EG4" s="2"/>
      <c r="EH4" s="2"/>
      <c r="EI4" s="2"/>
      <c r="EJ4" s="2"/>
      <c r="EK4" s="2"/>
      <c r="EL4" s="2"/>
      <c r="EM4" s="2"/>
      <c r="EN4" s="2"/>
      <c r="EO4" s="2"/>
      <c r="EP4" s="2"/>
      <c r="EQ4" s="2"/>
      <c r="ER4" s="2"/>
      <c r="ES4" s="2"/>
      <c r="ET4" s="2"/>
    </row>
    <row r="5" ht="12.75" customHeight="1">
      <c r="A5" s="2"/>
      <c r="B5" s="2"/>
      <c r="C5" s="2"/>
      <c r="D5" s="2"/>
      <c r="E5" s="2"/>
      <c r="F5" s="2"/>
      <c r="G5" s="2"/>
      <c r="H5" s="2" t="s">
        <v>296</v>
      </c>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t="s">
        <v>296</v>
      </c>
      <c r="AP5" s="2"/>
      <c r="AQ5" s="2"/>
      <c r="AR5" s="2"/>
      <c r="AS5" s="2"/>
      <c r="AT5" s="2"/>
      <c r="AU5" s="2"/>
      <c r="AV5" s="2"/>
      <c r="AW5" s="2"/>
      <c r="AX5" s="2" t="s">
        <v>297</v>
      </c>
      <c r="AY5" s="2"/>
      <c r="AZ5" s="2"/>
      <c r="BA5" s="2"/>
      <c r="BB5" s="2"/>
      <c r="BC5" s="2"/>
      <c r="BD5" s="2"/>
      <c r="BE5" s="2"/>
      <c r="BF5" s="2"/>
      <c r="BG5" s="2"/>
      <c r="BH5" s="2"/>
      <c r="BI5" s="2"/>
      <c r="BJ5" s="2"/>
      <c r="BK5" s="2"/>
      <c r="BL5" s="2"/>
      <c r="BM5" s="2"/>
      <c r="BN5" s="2"/>
      <c r="BO5" s="2"/>
      <c r="BP5" s="2" t="s">
        <v>297</v>
      </c>
      <c r="BQ5" s="2"/>
      <c r="BR5" s="2"/>
      <c r="BS5" s="2"/>
      <c r="BT5" s="2"/>
      <c r="BU5" s="2"/>
      <c r="BV5" s="2"/>
      <c r="BW5" s="2"/>
      <c r="BX5" s="2"/>
      <c r="BY5" s="2"/>
      <c r="BZ5" s="2"/>
      <c r="CA5" s="2"/>
      <c r="CB5" s="2"/>
      <c r="CC5" s="2" t="s">
        <v>297</v>
      </c>
      <c r="CD5" s="2"/>
      <c r="CE5" s="2"/>
      <c r="CF5" s="2" t="s">
        <v>296</v>
      </c>
      <c r="CG5" s="2" t="s">
        <v>296</v>
      </c>
      <c r="CH5" s="2" t="s">
        <v>296</v>
      </c>
      <c r="CI5" s="2"/>
      <c r="CJ5" s="2"/>
      <c r="CK5" s="2"/>
      <c r="CL5" s="2"/>
      <c r="CM5" s="2"/>
      <c r="CN5" s="2"/>
      <c r="CO5" s="2"/>
      <c r="CP5" s="2" t="s">
        <v>297</v>
      </c>
      <c r="CQ5" s="2"/>
      <c r="CR5" s="2"/>
      <c r="CS5" s="2" t="s">
        <v>298</v>
      </c>
      <c r="CT5" s="2"/>
      <c r="CU5" s="2" t="s">
        <v>298</v>
      </c>
      <c r="CV5" s="2"/>
      <c r="CW5" s="2" t="s">
        <v>298</v>
      </c>
      <c r="CX5" s="2" t="s">
        <v>296</v>
      </c>
      <c r="CY5" s="2"/>
      <c r="CZ5" s="2"/>
      <c r="DA5" s="2"/>
      <c r="DB5" s="2"/>
      <c r="DC5" s="2"/>
      <c r="DD5" s="2"/>
      <c r="DE5" s="2" t="s">
        <v>299</v>
      </c>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row>
    <row r="6" ht="12.75" customHeight="1">
      <c r="A6" s="2"/>
      <c r="B6" s="2"/>
      <c r="C6" s="2"/>
      <c r="D6" s="2"/>
      <c r="E6" s="2"/>
      <c r="F6" s="2"/>
      <c r="G6" s="2"/>
      <c r="H6" s="2"/>
      <c r="I6" s="2" t="s">
        <v>300</v>
      </c>
      <c r="J6" s="2" t="s">
        <v>300</v>
      </c>
      <c r="K6" s="2" t="s">
        <v>300</v>
      </c>
      <c r="L6" s="2" t="s">
        <v>300</v>
      </c>
      <c r="M6" s="2" t="s">
        <v>300</v>
      </c>
      <c r="N6" s="2" t="s">
        <v>300</v>
      </c>
      <c r="O6" s="2" t="s">
        <v>300</v>
      </c>
      <c r="P6" s="2" t="s">
        <v>300</v>
      </c>
      <c r="Q6" s="2" t="s">
        <v>300</v>
      </c>
      <c r="R6" s="2"/>
      <c r="S6" s="2"/>
      <c r="T6" s="2"/>
      <c r="U6" s="2"/>
      <c r="V6" s="2"/>
      <c r="W6" s="2"/>
      <c r="X6" s="2" t="s">
        <v>300</v>
      </c>
      <c r="Y6" s="2"/>
      <c r="Z6" s="2"/>
      <c r="AA6" s="2"/>
      <c r="AB6" s="2"/>
      <c r="AC6" s="2"/>
      <c r="AD6" s="2"/>
      <c r="AE6" s="2"/>
      <c r="AF6" s="2"/>
      <c r="AG6" s="2"/>
      <c r="AH6" s="2"/>
      <c r="AI6" s="2"/>
      <c r="AJ6" s="2"/>
      <c r="AK6" s="2"/>
      <c r="AL6" s="2"/>
      <c r="AM6" s="2"/>
      <c r="AN6" s="2"/>
      <c r="AO6" s="2"/>
      <c r="AP6" s="2"/>
      <c r="AQ6" s="2"/>
      <c r="AR6" s="2"/>
      <c r="AS6" s="2"/>
      <c r="AT6" s="2"/>
      <c r="AU6" s="2"/>
      <c r="AV6" s="2"/>
      <c r="AW6" s="2"/>
      <c r="AX6" s="2"/>
      <c r="AY6" s="2"/>
      <c r="BQ6" s="35"/>
      <c r="BR6" s="35"/>
      <c r="BS6" s="35"/>
      <c r="BT6" s="35"/>
      <c r="BU6" s="35"/>
      <c r="BV6" s="35"/>
      <c r="BW6" s="35"/>
      <c r="BX6" s="35"/>
      <c r="BY6" s="35"/>
      <c r="BZ6" s="35"/>
      <c r="CA6" s="35"/>
      <c r="CB6" s="35"/>
      <c r="CC6" s="35"/>
      <c r="CD6" s="35"/>
      <c r="CE6" s="35"/>
      <c r="CF6" s="35"/>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row>
    <row r="7" ht="12.75" customHeight="1">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row>
    <row r="8" ht="12.75" customHeight="1">
      <c r="A8" s="35"/>
      <c r="B8" s="15">
        <v>36.0</v>
      </c>
      <c r="C8" s="44">
        <f t="shared" ref="C8:ET8" si="1">C3+8</f>
        <v>36</v>
      </c>
      <c r="D8" s="44">
        <f t="shared" si="1"/>
        <v>38</v>
      </c>
      <c r="E8" s="44">
        <f t="shared" si="1"/>
        <v>38</v>
      </c>
      <c r="F8" s="44">
        <f t="shared" si="1"/>
        <v>38</v>
      </c>
      <c r="G8" s="44">
        <f t="shared" si="1"/>
        <v>38</v>
      </c>
      <c r="H8" s="44">
        <f t="shared" si="1"/>
        <v>28</v>
      </c>
      <c r="I8" s="44">
        <f t="shared" si="1"/>
        <v>32</v>
      </c>
      <c r="J8" s="44">
        <f t="shared" si="1"/>
        <v>8</v>
      </c>
      <c r="K8" s="44">
        <f t="shared" si="1"/>
        <v>32</v>
      </c>
      <c r="L8" s="44">
        <f t="shared" si="1"/>
        <v>30</v>
      </c>
      <c r="M8" s="44">
        <f t="shared" si="1"/>
        <v>30</v>
      </c>
      <c r="N8" s="44">
        <f t="shared" si="1"/>
        <v>30</v>
      </c>
      <c r="O8" s="44">
        <f t="shared" si="1"/>
        <v>28</v>
      </c>
      <c r="P8" s="44">
        <f t="shared" si="1"/>
        <v>28</v>
      </c>
      <c r="Q8" s="44">
        <f t="shared" si="1"/>
        <v>28</v>
      </c>
      <c r="R8" s="44">
        <f t="shared" si="1"/>
        <v>8</v>
      </c>
      <c r="S8" s="44">
        <f t="shared" si="1"/>
        <v>8</v>
      </c>
      <c r="T8" s="44">
        <f t="shared" si="1"/>
        <v>8</v>
      </c>
      <c r="U8" s="44">
        <f t="shared" si="1"/>
        <v>8</v>
      </c>
      <c r="V8" s="44">
        <f t="shared" si="1"/>
        <v>28</v>
      </c>
      <c r="W8" s="44">
        <f t="shared" si="1"/>
        <v>28</v>
      </c>
      <c r="X8" s="44">
        <f t="shared" si="1"/>
        <v>28</v>
      </c>
      <c r="Y8" s="44">
        <f t="shared" si="1"/>
        <v>28</v>
      </c>
      <c r="Z8" s="44">
        <f t="shared" si="1"/>
        <v>28</v>
      </c>
      <c r="AA8" s="44">
        <f t="shared" si="1"/>
        <v>28</v>
      </c>
      <c r="AB8" s="44">
        <f t="shared" si="1"/>
        <v>28</v>
      </c>
      <c r="AC8" s="44">
        <f t="shared" si="1"/>
        <v>28</v>
      </c>
      <c r="AD8" s="44">
        <f t="shared" si="1"/>
        <v>28</v>
      </c>
      <c r="AE8" s="44">
        <f t="shared" si="1"/>
        <v>30</v>
      </c>
      <c r="AF8" s="44">
        <f t="shared" si="1"/>
        <v>28</v>
      </c>
      <c r="AG8" s="44">
        <f t="shared" si="1"/>
        <v>28</v>
      </c>
      <c r="AH8" s="44">
        <f t="shared" si="1"/>
        <v>30</v>
      </c>
      <c r="AI8" s="44">
        <f t="shared" si="1"/>
        <v>32</v>
      </c>
      <c r="AJ8" s="44">
        <f t="shared" si="1"/>
        <v>34</v>
      </c>
      <c r="AK8" s="44">
        <f t="shared" si="1"/>
        <v>34</v>
      </c>
      <c r="AL8" s="44">
        <f t="shared" si="1"/>
        <v>34</v>
      </c>
      <c r="AM8" s="44">
        <f t="shared" si="1"/>
        <v>34</v>
      </c>
      <c r="AN8" s="44">
        <f t="shared" si="1"/>
        <v>28</v>
      </c>
      <c r="AO8" s="44">
        <f t="shared" si="1"/>
        <v>28</v>
      </c>
      <c r="AP8" s="44">
        <f t="shared" si="1"/>
        <v>30</v>
      </c>
      <c r="AQ8" s="44">
        <f t="shared" si="1"/>
        <v>32</v>
      </c>
      <c r="AR8" s="44">
        <f t="shared" si="1"/>
        <v>32</v>
      </c>
      <c r="AS8" s="44">
        <f t="shared" si="1"/>
        <v>32</v>
      </c>
      <c r="AT8" s="44">
        <f t="shared" si="1"/>
        <v>32</v>
      </c>
      <c r="AU8" s="44">
        <f t="shared" si="1"/>
        <v>34</v>
      </c>
      <c r="AV8" s="44">
        <f t="shared" si="1"/>
        <v>34</v>
      </c>
      <c r="AW8" s="44">
        <f t="shared" si="1"/>
        <v>34</v>
      </c>
      <c r="AX8" s="44">
        <f t="shared" si="1"/>
        <v>38</v>
      </c>
      <c r="AY8" s="44">
        <f t="shared" si="1"/>
        <v>36</v>
      </c>
      <c r="AZ8" s="44">
        <f t="shared" si="1"/>
        <v>34</v>
      </c>
      <c r="BA8" s="44">
        <f t="shared" si="1"/>
        <v>36</v>
      </c>
      <c r="BB8" s="44">
        <f t="shared" si="1"/>
        <v>36</v>
      </c>
      <c r="BC8" s="44">
        <f t="shared" si="1"/>
        <v>40</v>
      </c>
      <c r="BD8" s="44">
        <f t="shared" si="1"/>
        <v>38</v>
      </c>
      <c r="BE8" s="44">
        <f t="shared" si="1"/>
        <v>34</v>
      </c>
      <c r="BF8" s="44">
        <f t="shared" si="1"/>
        <v>34</v>
      </c>
      <c r="BG8" s="44">
        <f t="shared" si="1"/>
        <v>34</v>
      </c>
      <c r="BH8" s="44">
        <f t="shared" si="1"/>
        <v>34</v>
      </c>
      <c r="BI8" s="44">
        <f t="shared" si="1"/>
        <v>32</v>
      </c>
      <c r="BJ8" s="44">
        <f t="shared" si="1"/>
        <v>32</v>
      </c>
      <c r="BK8" s="44">
        <f t="shared" si="1"/>
        <v>34</v>
      </c>
      <c r="BL8" s="44">
        <f t="shared" si="1"/>
        <v>32</v>
      </c>
      <c r="BM8" s="44">
        <f t="shared" si="1"/>
        <v>33</v>
      </c>
      <c r="BN8" s="44">
        <f t="shared" si="1"/>
        <v>34</v>
      </c>
      <c r="BO8" s="44">
        <f t="shared" si="1"/>
        <v>35</v>
      </c>
      <c r="BP8" s="44">
        <f t="shared" si="1"/>
        <v>42</v>
      </c>
      <c r="BQ8" s="44">
        <f t="shared" si="1"/>
        <v>36</v>
      </c>
      <c r="BR8" s="44">
        <f t="shared" si="1"/>
        <v>37</v>
      </c>
      <c r="BS8" s="44">
        <f t="shared" si="1"/>
        <v>37</v>
      </c>
      <c r="BT8" s="44">
        <f t="shared" si="1"/>
        <v>44</v>
      </c>
      <c r="BU8" s="44">
        <f t="shared" si="1"/>
        <v>39</v>
      </c>
      <c r="BV8" s="44">
        <f t="shared" si="1"/>
        <v>39</v>
      </c>
      <c r="BW8" s="44">
        <f t="shared" si="1"/>
        <v>40</v>
      </c>
      <c r="BX8" s="44">
        <f t="shared" si="1"/>
        <v>41</v>
      </c>
      <c r="BY8" s="44">
        <f t="shared" si="1"/>
        <v>42</v>
      </c>
      <c r="BZ8" s="44">
        <f t="shared" si="1"/>
        <v>34</v>
      </c>
      <c r="CA8" s="44">
        <f t="shared" si="1"/>
        <v>36</v>
      </c>
      <c r="CB8" s="44">
        <f t="shared" si="1"/>
        <v>37</v>
      </c>
      <c r="CC8" s="44">
        <f t="shared" si="1"/>
        <v>42</v>
      </c>
      <c r="CD8" s="44">
        <f t="shared" si="1"/>
        <v>38</v>
      </c>
      <c r="CE8" s="44">
        <f t="shared" si="1"/>
        <v>38</v>
      </c>
      <c r="CF8" s="44">
        <f t="shared" si="1"/>
        <v>34</v>
      </c>
      <c r="CG8" s="44">
        <f t="shared" si="1"/>
        <v>28</v>
      </c>
      <c r="CH8" s="44">
        <f t="shared" si="1"/>
        <v>32</v>
      </c>
      <c r="CI8" s="44">
        <f t="shared" si="1"/>
        <v>34</v>
      </c>
      <c r="CJ8" s="44">
        <f t="shared" si="1"/>
        <v>34</v>
      </c>
      <c r="CK8" s="44">
        <f t="shared" si="1"/>
        <v>35</v>
      </c>
      <c r="CL8" s="44">
        <f t="shared" si="1"/>
        <v>36</v>
      </c>
      <c r="CM8" s="44">
        <f t="shared" si="1"/>
        <v>37</v>
      </c>
      <c r="CN8" s="44">
        <f t="shared" si="1"/>
        <v>38</v>
      </c>
      <c r="CO8" s="44">
        <f t="shared" si="1"/>
        <v>39</v>
      </c>
      <c r="CP8" s="44">
        <f t="shared" si="1"/>
        <v>44</v>
      </c>
      <c r="CQ8" s="44">
        <f t="shared" si="1"/>
        <v>41</v>
      </c>
      <c r="CR8" s="44">
        <f t="shared" si="1"/>
        <v>41</v>
      </c>
      <c r="CS8" s="44">
        <f t="shared" si="1"/>
        <v>46</v>
      </c>
      <c r="CT8" s="44">
        <f t="shared" si="1"/>
        <v>42</v>
      </c>
      <c r="CU8" s="44">
        <f t="shared" si="1"/>
        <v>47</v>
      </c>
      <c r="CV8" s="44">
        <f t="shared" si="1"/>
        <v>43</v>
      </c>
      <c r="CW8" s="44">
        <f t="shared" si="1"/>
        <v>48</v>
      </c>
      <c r="CX8" s="44">
        <f t="shared" si="1"/>
        <v>36</v>
      </c>
      <c r="CY8" s="44">
        <f t="shared" si="1"/>
        <v>41</v>
      </c>
      <c r="CZ8" s="44">
        <f t="shared" si="1"/>
        <v>42</v>
      </c>
      <c r="DA8" s="44">
        <f t="shared" si="1"/>
        <v>43</v>
      </c>
      <c r="DB8" s="44">
        <f t="shared" si="1"/>
        <v>44</v>
      </c>
      <c r="DC8" s="44">
        <f t="shared" si="1"/>
        <v>45</v>
      </c>
      <c r="DD8" s="44">
        <f t="shared" si="1"/>
        <v>46</v>
      </c>
      <c r="DE8" s="44">
        <f t="shared" si="1"/>
        <v>48</v>
      </c>
      <c r="DF8" s="44">
        <f t="shared" si="1"/>
        <v>48</v>
      </c>
      <c r="DG8" s="44">
        <f t="shared" si="1"/>
        <v>49</v>
      </c>
      <c r="DH8" s="44">
        <f t="shared" si="1"/>
        <v>49</v>
      </c>
      <c r="DI8" s="44">
        <f t="shared" si="1"/>
        <v>50</v>
      </c>
      <c r="DJ8" s="44">
        <f t="shared" si="1"/>
        <v>50</v>
      </c>
      <c r="DK8" s="44">
        <f t="shared" si="1"/>
        <v>50</v>
      </c>
      <c r="DL8" s="44">
        <f t="shared" si="1"/>
        <v>51</v>
      </c>
      <c r="DM8" s="44">
        <f t="shared" si="1"/>
        <v>51</v>
      </c>
      <c r="DN8" s="44">
        <f t="shared" si="1"/>
        <v>51</v>
      </c>
      <c r="DO8" s="44">
        <f t="shared" si="1"/>
        <v>51</v>
      </c>
      <c r="DP8" s="44">
        <f t="shared" si="1"/>
        <v>51</v>
      </c>
      <c r="DQ8" s="44">
        <f t="shared" si="1"/>
        <v>52</v>
      </c>
      <c r="DR8" s="44">
        <f t="shared" si="1"/>
        <v>52</v>
      </c>
      <c r="DS8" s="44">
        <f t="shared" si="1"/>
        <v>52</v>
      </c>
      <c r="DT8" s="44">
        <f t="shared" si="1"/>
        <v>52</v>
      </c>
      <c r="DU8" s="44">
        <f t="shared" si="1"/>
        <v>53</v>
      </c>
      <c r="DV8" s="44">
        <f t="shared" si="1"/>
        <v>53</v>
      </c>
      <c r="DW8" s="44">
        <f t="shared" si="1"/>
        <v>53</v>
      </c>
      <c r="DX8" s="44">
        <f t="shared" si="1"/>
        <v>51</v>
      </c>
      <c r="DY8" s="44">
        <f t="shared" si="1"/>
        <v>8</v>
      </c>
      <c r="DZ8" s="44">
        <f t="shared" si="1"/>
        <v>8</v>
      </c>
      <c r="EA8" s="44">
        <f t="shared" si="1"/>
        <v>8</v>
      </c>
      <c r="EB8" s="44">
        <f t="shared" si="1"/>
        <v>8</v>
      </c>
      <c r="EC8" s="44">
        <f t="shared" si="1"/>
        <v>8</v>
      </c>
      <c r="ED8" s="44">
        <f t="shared" si="1"/>
        <v>8</v>
      </c>
      <c r="EE8" s="44">
        <f t="shared" si="1"/>
        <v>8</v>
      </c>
      <c r="EF8" s="44">
        <f t="shared" si="1"/>
        <v>8</v>
      </c>
      <c r="EG8" s="44">
        <f t="shared" si="1"/>
        <v>8</v>
      </c>
      <c r="EH8" s="44">
        <f t="shared" si="1"/>
        <v>8</v>
      </c>
      <c r="EI8" s="44">
        <f t="shared" si="1"/>
        <v>8</v>
      </c>
      <c r="EJ8" s="44">
        <f t="shared" si="1"/>
        <v>8</v>
      </c>
      <c r="EK8" s="44">
        <f t="shared" si="1"/>
        <v>8</v>
      </c>
      <c r="EL8" s="44">
        <f t="shared" si="1"/>
        <v>8</v>
      </c>
      <c r="EM8" s="44">
        <f t="shared" si="1"/>
        <v>8</v>
      </c>
      <c r="EN8" s="44">
        <f t="shared" si="1"/>
        <v>8</v>
      </c>
      <c r="EO8" s="44">
        <f t="shared" si="1"/>
        <v>8</v>
      </c>
      <c r="EP8" s="44">
        <f t="shared" si="1"/>
        <v>8</v>
      </c>
      <c r="EQ8" s="44">
        <f t="shared" si="1"/>
        <v>8</v>
      </c>
      <c r="ER8" s="44">
        <f t="shared" si="1"/>
        <v>8</v>
      </c>
      <c r="ES8" s="44">
        <f t="shared" si="1"/>
        <v>8</v>
      </c>
      <c r="ET8" s="44">
        <f t="shared" si="1"/>
        <v>8</v>
      </c>
    </row>
    <row r="9" ht="12.75" customHeight="1">
      <c r="A9" s="2"/>
      <c r="B9" s="44">
        <f t="shared" ref="B9:DP9" si="2">B4</f>
        <v>10</v>
      </c>
      <c r="C9" s="44">
        <f t="shared" si="2"/>
        <v>10</v>
      </c>
      <c r="D9" s="44">
        <f t="shared" si="2"/>
        <v>6</v>
      </c>
      <c r="E9" s="44">
        <f t="shared" si="2"/>
        <v>6</v>
      </c>
      <c r="F9" s="44">
        <f t="shared" si="2"/>
        <v>6</v>
      </c>
      <c r="G9" s="44">
        <f t="shared" si="2"/>
        <v>6</v>
      </c>
      <c r="H9" s="44">
        <f t="shared" si="2"/>
        <v>12</v>
      </c>
      <c r="I9" s="44">
        <f t="shared" si="2"/>
        <v>10</v>
      </c>
      <c r="J9" s="44" t="str">
        <f t="shared" si="2"/>
        <v/>
      </c>
      <c r="K9" s="44">
        <f t="shared" si="2"/>
        <v>10</v>
      </c>
      <c r="L9" s="44">
        <f t="shared" si="2"/>
        <v>10</v>
      </c>
      <c r="M9" s="44">
        <f t="shared" si="2"/>
        <v>10</v>
      </c>
      <c r="N9" s="44">
        <f t="shared" si="2"/>
        <v>10</v>
      </c>
      <c r="O9" s="44">
        <f t="shared" si="2"/>
        <v>10</v>
      </c>
      <c r="P9" s="44">
        <f t="shared" si="2"/>
        <v>10</v>
      </c>
      <c r="Q9" s="44">
        <f t="shared" si="2"/>
        <v>12</v>
      </c>
      <c r="R9" s="44" t="str">
        <f t="shared" si="2"/>
        <v/>
      </c>
      <c r="S9" s="44" t="str">
        <f t="shared" si="2"/>
        <v/>
      </c>
      <c r="T9" s="44" t="str">
        <f t="shared" si="2"/>
        <v/>
      </c>
      <c r="U9" s="44" t="str">
        <f t="shared" si="2"/>
        <v/>
      </c>
      <c r="V9" s="44">
        <f t="shared" si="2"/>
        <v>10</v>
      </c>
      <c r="W9" s="44">
        <f t="shared" si="2"/>
        <v>12</v>
      </c>
      <c r="X9" s="44">
        <f t="shared" si="2"/>
        <v>12</v>
      </c>
      <c r="Y9" s="44">
        <f t="shared" si="2"/>
        <v>8</v>
      </c>
      <c r="Z9" s="44">
        <f t="shared" si="2"/>
        <v>6</v>
      </c>
      <c r="AA9" s="44">
        <f t="shared" si="2"/>
        <v>8</v>
      </c>
      <c r="AB9" s="44">
        <f t="shared" si="2"/>
        <v>10</v>
      </c>
      <c r="AC9" s="44">
        <f t="shared" si="2"/>
        <v>10</v>
      </c>
      <c r="AD9" s="44">
        <f t="shared" si="2"/>
        <v>12</v>
      </c>
      <c r="AE9" s="44">
        <f t="shared" si="2"/>
        <v>12</v>
      </c>
      <c r="AF9" s="44">
        <f t="shared" si="2"/>
        <v>8</v>
      </c>
      <c r="AG9" s="44">
        <f t="shared" si="2"/>
        <v>10</v>
      </c>
      <c r="AH9" s="44">
        <f t="shared" si="2"/>
        <v>10</v>
      </c>
      <c r="AI9" s="44">
        <f t="shared" si="2"/>
        <v>10</v>
      </c>
      <c r="AJ9" s="44">
        <f t="shared" si="2"/>
        <v>8</v>
      </c>
      <c r="AK9" s="44">
        <f t="shared" si="2"/>
        <v>10</v>
      </c>
      <c r="AL9" s="44">
        <f t="shared" si="2"/>
        <v>10</v>
      </c>
      <c r="AM9" s="44">
        <f t="shared" si="2"/>
        <v>12</v>
      </c>
      <c r="AN9" s="44">
        <f t="shared" si="2"/>
        <v>10</v>
      </c>
      <c r="AO9" s="44">
        <f t="shared" si="2"/>
        <v>8</v>
      </c>
      <c r="AP9" s="44">
        <f t="shared" si="2"/>
        <v>10</v>
      </c>
      <c r="AQ9" s="44">
        <f t="shared" si="2"/>
        <v>10</v>
      </c>
      <c r="AR9" s="44">
        <f t="shared" si="2"/>
        <v>10</v>
      </c>
      <c r="AS9" s="44">
        <f t="shared" si="2"/>
        <v>10</v>
      </c>
      <c r="AT9" s="44">
        <f t="shared" si="2"/>
        <v>12</v>
      </c>
      <c r="AU9" s="44">
        <f t="shared" si="2"/>
        <v>10</v>
      </c>
      <c r="AV9" s="44">
        <f t="shared" si="2"/>
        <v>12</v>
      </c>
      <c r="AW9" s="44">
        <f t="shared" si="2"/>
        <v>12</v>
      </c>
      <c r="AX9" s="44">
        <f t="shared" si="2"/>
        <v>8</v>
      </c>
      <c r="AY9" s="44">
        <f t="shared" si="2"/>
        <v>10</v>
      </c>
      <c r="AZ9" s="44">
        <f t="shared" si="2"/>
        <v>10</v>
      </c>
      <c r="BA9" s="44">
        <f t="shared" si="2"/>
        <v>8</v>
      </c>
      <c r="BB9" s="44">
        <f t="shared" si="2"/>
        <v>10</v>
      </c>
      <c r="BC9" s="44">
        <f t="shared" si="2"/>
        <v>8</v>
      </c>
      <c r="BD9" s="44">
        <f t="shared" si="2"/>
        <v>10</v>
      </c>
      <c r="BE9" s="44">
        <f t="shared" si="2"/>
        <v>10</v>
      </c>
      <c r="BF9" s="44">
        <f t="shared" si="2"/>
        <v>10</v>
      </c>
      <c r="BG9" s="44">
        <f t="shared" si="2"/>
        <v>10</v>
      </c>
      <c r="BH9" s="44">
        <f t="shared" si="2"/>
        <v>8</v>
      </c>
      <c r="BI9" s="44">
        <f t="shared" si="2"/>
        <v>12</v>
      </c>
      <c r="BJ9" s="44">
        <f t="shared" si="2"/>
        <v>12</v>
      </c>
      <c r="BK9" s="44">
        <f t="shared" si="2"/>
        <v>10</v>
      </c>
      <c r="BL9" s="44">
        <f t="shared" si="2"/>
        <v>12</v>
      </c>
      <c r="BM9" s="44">
        <f t="shared" si="2"/>
        <v>12</v>
      </c>
      <c r="BN9" s="44">
        <f t="shared" si="2"/>
        <v>12</v>
      </c>
      <c r="BO9" s="44">
        <f t="shared" si="2"/>
        <v>12</v>
      </c>
      <c r="BP9" s="44">
        <f t="shared" si="2"/>
        <v>6</v>
      </c>
      <c r="BQ9" s="44">
        <f t="shared" si="2"/>
        <v>12</v>
      </c>
      <c r="BR9" s="44">
        <f t="shared" si="2"/>
        <v>12</v>
      </c>
      <c r="BS9" s="44">
        <f t="shared" si="2"/>
        <v>12</v>
      </c>
      <c r="BT9" s="44">
        <f t="shared" si="2"/>
        <v>6</v>
      </c>
      <c r="BU9" s="44">
        <f t="shared" si="2"/>
        <v>10</v>
      </c>
      <c r="BV9" s="44">
        <f t="shared" si="2"/>
        <v>10</v>
      </c>
      <c r="BW9" s="44">
        <f t="shared" si="2"/>
        <v>10</v>
      </c>
      <c r="BX9" s="44">
        <f t="shared" si="2"/>
        <v>10</v>
      </c>
      <c r="BY9" s="44">
        <f t="shared" si="2"/>
        <v>10</v>
      </c>
      <c r="BZ9" s="44">
        <f t="shared" si="2"/>
        <v>10</v>
      </c>
      <c r="CA9" s="44">
        <f t="shared" si="2"/>
        <v>10</v>
      </c>
      <c r="CB9" s="44">
        <f t="shared" si="2"/>
        <v>10</v>
      </c>
      <c r="CC9" s="44">
        <f t="shared" si="2"/>
        <v>5</v>
      </c>
      <c r="CD9" s="44">
        <f t="shared" si="2"/>
        <v>8</v>
      </c>
      <c r="CE9" s="44">
        <f t="shared" si="2"/>
        <v>8</v>
      </c>
      <c r="CF9" s="44">
        <f t="shared" si="2"/>
        <v>12</v>
      </c>
      <c r="CG9" s="44">
        <f t="shared" si="2"/>
        <v>12</v>
      </c>
      <c r="CH9" s="44">
        <f t="shared" si="2"/>
        <v>10</v>
      </c>
      <c r="CI9" s="44">
        <f t="shared" si="2"/>
        <v>9</v>
      </c>
      <c r="CJ9" s="44">
        <f t="shared" si="2"/>
        <v>10</v>
      </c>
      <c r="CK9" s="44">
        <f t="shared" si="2"/>
        <v>10</v>
      </c>
      <c r="CL9" s="44">
        <f t="shared" si="2"/>
        <v>10</v>
      </c>
      <c r="CM9" s="44">
        <f t="shared" si="2"/>
        <v>10</v>
      </c>
      <c r="CN9" s="44">
        <f t="shared" si="2"/>
        <v>10</v>
      </c>
      <c r="CO9" s="44">
        <f t="shared" si="2"/>
        <v>10</v>
      </c>
      <c r="CP9" s="44">
        <f t="shared" si="2"/>
        <v>8</v>
      </c>
      <c r="CQ9" s="44">
        <f t="shared" si="2"/>
        <v>9</v>
      </c>
      <c r="CR9" s="44">
        <f t="shared" si="2"/>
        <v>10</v>
      </c>
      <c r="CS9" s="44">
        <f t="shared" si="2"/>
        <v>6</v>
      </c>
      <c r="CT9" s="44">
        <f t="shared" si="2"/>
        <v>10</v>
      </c>
      <c r="CU9" s="44">
        <f t="shared" si="2"/>
        <v>6</v>
      </c>
      <c r="CV9" s="44">
        <f t="shared" si="2"/>
        <v>10</v>
      </c>
      <c r="CW9" s="44">
        <f t="shared" si="2"/>
        <v>6</v>
      </c>
      <c r="CX9" s="44">
        <f t="shared" si="2"/>
        <v>15</v>
      </c>
      <c r="CY9" s="44">
        <f t="shared" si="2"/>
        <v>10</v>
      </c>
      <c r="CZ9" s="44">
        <f t="shared" si="2"/>
        <v>8</v>
      </c>
      <c r="DA9" s="44">
        <f t="shared" si="2"/>
        <v>10</v>
      </c>
      <c r="DB9" s="44">
        <f t="shared" si="2"/>
        <v>10</v>
      </c>
      <c r="DC9" s="44">
        <f t="shared" si="2"/>
        <v>10</v>
      </c>
      <c r="DD9" s="44">
        <f t="shared" si="2"/>
        <v>10</v>
      </c>
      <c r="DE9" s="44">
        <f t="shared" si="2"/>
        <v>8</v>
      </c>
      <c r="DF9" s="44">
        <f t="shared" si="2"/>
        <v>9</v>
      </c>
      <c r="DG9" s="44">
        <f t="shared" si="2"/>
        <v>10</v>
      </c>
      <c r="DH9" s="44">
        <f t="shared" si="2"/>
        <v>10</v>
      </c>
      <c r="DI9" s="44">
        <f t="shared" si="2"/>
        <v>10</v>
      </c>
      <c r="DJ9" s="44">
        <f t="shared" si="2"/>
        <v>10</v>
      </c>
      <c r="DK9" s="44">
        <f t="shared" si="2"/>
        <v>10</v>
      </c>
      <c r="DL9" s="44">
        <f t="shared" si="2"/>
        <v>9</v>
      </c>
      <c r="DM9" s="44">
        <f t="shared" si="2"/>
        <v>8</v>
      </c>
      <c r="DN9" s="44">
        <f t="shared" si="2"/>
        <v>9</v>
      </c>
      <c r="DO9" s="44">
        <f t="shared" si="2"/>
        <v>9</v>
      </c>
      <c r="DP9" s="44">
        <f t="shared" si="2"/>
        <v>10</v>
      </c>
      <c r="DQ9" s="44">
        <v>8.0</v>
      </c>
      <c r="DR9" s="44">
        <v>8.0</v>
      </c>
      <c r="DS9" s="2">
        <v>9.0</v>
      </c>
      <c r="DT9" s="2">
        <v>9.0</v>
      </c>
      <c r="DU9" s="2">
        <v>9.0</v>
      </c>
      <c r="DV9" s="2">
        <v>9.0</v>
      </c>
      <c r="DW9" s="2">
        <v>9.0</v>
      </c>
      <c r="DX9" s="2">
        <v>9.0</v>
      </c>
      <c r="DY9" s="2">
        <v>9.0</v>
      </c>
      <c r="DZ9" s="2">
        <v>9.0</v>
      </c>
      <c r="EA9" s="2">
        <v>9.0</v>
      </c>
      <c r="EB9" s="2">
        <v>9.0</v>
      </c>
      <c r="EC9" s="2">
        <v>9.0</v>
      </c>
      <c r="ED9" s="2">
        <v>9.0</v>
      </c>
      <c r="EE9" s="2">
        <v>9.0</v>
      </c>
      <c r="EF9" s="2">
        <v>9.0</v>
      </c>
      <c r="EG9" s="2">
        <v>9.0</v>
      </c>
      <c r="EH9" s="2">
        <v>9.0</v>
      </c>
      <c r="EI9" s="2">
        <v>9.0</v>
      </c>
      <c r="EJ9" s="2">
        <v>9.0</v>
      </c>
      <c r="EK9" s="2">
        <v>9.0</v>
      </c>
      <c r="EL9" s="2">
        <v>9.0</v>
      </c>
      <c r="EM9" s="2">
        <v>9.0</v>
      </c>
      <c r="EN9" s="2">
        <v>9.0</v>
      </c>
      <c r="EO9" s="2">
        <v>9.0</v>
      </c>
      <c r="EP9" s="2">
        <v>9.0</v>
      </c>
      <c r="EQ9" s="2">
        <v>9.0</v>
      </c>
      <c r="ER9" s="2">
        <v>9.0</v>
      </c>
      <c r="ES9" s="2">
        <v>9.0</v>
      </c>
      <c r="ET9" s="2">
        <v>9.0</v>
      </c>
    </row>
    <row r="10" ht="12.75" customHeight="1">
      <c r="A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row>
    <row r="11" ht="12.75" customHeight="1">
      <c r="A11" s="35"/>
      <c r="B11" s="35">
        <v>43914.0</v>
      </c>
      <c r="C11" s="35">
        <v>43918.0</v>
      </c>
      <c r="D11" s="35">
        <v>43921.0</v>
      </c>
      <c r="E11" s="35">
        <v>43924.0</v>
      </c>
      <c r="F11" s="35">
        <v>43927.0</v>
      </c>
      <c r="G11" s="35">
        <v>43929.0</v>
      </c>
      <c r="H11" s="35">
        <v>43933.0</v>
      </c>
      <c r="I11" s="35">
        <v>43935.0</v>
      </c>
      <c r="J11" s="35">
        <v>43938.0</v>
      </c>
      <c r="K11" s="35">
        <v>43940.0</v>
      </c>
      <c r="L11" s="35">
        <v>43952.0</v>
      </c>
      <c r="M11" s="35">
        <v>43956.0</v>
      </c>
      <c r="N11" s="35">
        <v>43961.0</v>
      </c>
      <c r="O11" s="35">
        <v>43990.0</v>
      </c>
      <c r="P11" s="35">
        <v>43997.0</v>
      </c>
      <c r="Q11" s="35">
        <v>44007.0</v>
      </c>
      <c r="R11" s="35">
        <v>44099.0</v>
      </c>
      <c r="S11" s="35">
        <v>44114.0</v>
      </c>
      <c r="T11" s="35">
        <v>44127.0</v>
      </c>
      <c r="U11" s="35">
        <v>44135.0</v>
      </c>
      <c r="V11" s="35">
        <v>44139.0</v>
      </c>
      <c r="W11" s="35">
        <v>44144.0</v>
      </c>
      <c r="X11" s="35">
        <v>44151.0</v>
      </c>
      <c r="Y11" s="35">
        <v>44198.0</v>
      </c>
      <c r="Z11" s="35">
        <v>44427.0</v>
      </c>
      <c r="AA11" s="35">
        <v>44432.0</v>
      </c>
      <c r="AB11" s="35">
        <v>44457.0</v>
      </c>
      <c r="AC11" s="35">
        <v>44461.0</v>
      </c>
      <c r="AD11" s="35">
        <v>44470.0</v>
      </c>
      <c r="AE11" s="35">
        <v>44476.0</v>
      </c>
      <c r="AF11" s="35">
        <v>44564.0</v>
      </c>
      <c r="AG11" s="35">
        <v>44572.0</v>
      </c>
      <c r="AH11" s="35">
        <v>44578.0</v>
      </c>
      <c r="AI11" s="35">
        <v>44585.0</v>
      </c>
      <c r="AJ11" s="35">
        <v>44592.0</v>
      </c>
      <c r="AK11" s="35">
        <v>44599.0</v>
      </c>
      <c r="AL11" s="35">
        <v>44606.0</v>
      </c>
      <c r="AM11" s="35">
        <v>44613.0</v>
      </c>
      <c r="AN11" s="35">
        <v>44679.0</v>
      </c>
      <c r="AO11" s="35">
        <v>44687.0</v>
      </c>
      <c r="AP11" s="35">
        <v>44690.0</v>
      </c>
      <c r="AQ11" s="35">
        <v>44692.0</v>
      </c>
      <c r="AR11" s="35">
        <v>44694.0</v>
      </c>
      <c r="AS11" s="35">
        <v>44697.0</v>
      </c>
      <c r="AT11" s="35">
        <v>44704.0</v>
      </c>
      <c r="AU11" s="35">
        <v>44711.0</v>
      </c>
      <c r="AV11" s="35">
        <v>44718.0</v>
      </c>
      <c r="AW11" s="35">
        <v>44725.0</v>
      </c>
      <c r="AX11" s="35">
        <v>44732.0</v>
      </c>
      <c r="AY11" s="35">
        <v>44739.0</v>
      </c>
      <c r="AZ11" s="35">
        <v>44767.0</v>
      </c>
      <c r="BA11" s="35">
        <v>44774.0</v>
      </c>
      <c r="BB11" s="35">
        <v>44781.0</v>
      </c>
      <c r="BC11" s="35">
        <v>44788.0</v>
      </c>
      <c r="BD11" s="35">
        <v>44795.0</v>
      </c>
      <c r="BE11" s="35">
        <v>44839.0</v>
      </c>
      <c r="BF11" s="35">
        <v>44844.0</v>
      </c>
      <c r="BG11" s="35">
        <v>44851.0</v>
      </c>
      <c r="BH11" s="35">
        <v>44900.0</v>
      </c>
      <c r="BI11" s="35">
        <v>44928.0</v>
      </c>
      <c r="BJ11" s="35">
        <v>44935.0</v>
      </c>
      <c r="BK11" s="35">
        <v>44944.0</v>
      </c>
      <c r="BL11" s="35">
        <v>44963.0</v>
      </c>
      <c r="BM11" s="35">
        <v>44970.0</v>
      </c>
      <c r="BN11" s="35">
        <v>44977.0</v>
      </c>
      <c r="BO11" s="35">
        <v>44984.0</v>
      </c>
      <c r="BP11" s="35">
        <v>44991.0</v>
      </c>
      <c r="BQ11" s="35">
        <v>45002.0</v>
      </c>
      <c r="BR11" s="35">
        <v>45005.0</v>
      </c>
      <c r="BS11" s="35">
        <v>45012.0</v>
      </c>
      <c r="BT11" s="35">
        <v>45019.0</v>
      </c>
      <c r="BU11" s="35">
        <v>45026.0</v>
      </c>
      <c r="BV11" s="35">
        <v>45029.0</v>
      </c>
      <c r="BW11" s="35">
        <v>45033.0</v>
      </c>
      <c r="BX11" s="35">
        <v>45040.0</v>
      </c>
      <c r="BY11" s="35">
        <v>45047.0</v>
      </c>
      <c r="BZ11" s="35">
        <v>45103.0</v>
      </c>
      <c r="CA11" s="35">
        <v>45110.0</v>
      </c>
      <c r="CB11" s="35">
        <v>45117.0</v>
      </c>
      <c r="CC11" s="35">
        <v>45120.0</v>
      </c>
      <c r="CD11" s="35">
        <v>45131.0</v>
      </c>
      <c r="CE11" s="35">
        <v>45141.0</v>
      </c>
      <c r="CF11" s="35">
        <v>45148.0</v>
      </c>
      <c r="CG11" s="35">
        <v>45202.0</v>
      </c>
      <c r="CH11" s="35">
        <v>45204.0</v>
      </c>
      <c r="CI11" s="35">
        <v>45206.0</v>
      </c>
      <c r="CJ11" s="35">
        <v>45208.0</v>
      </c>
      <c r="CK11" s="35">
        <v>45210.0</v>
      </c>
      <c r="CL11" s="35">
        <v>45212.0</v>
      </c>
      <c r="CM11" s="35">
        <v>45216.0</v>
      </c>
      <c r="CN11" s="35">
        <v>45218.0</v>
      </c>
      <c r="CO11" s="35">
        <v>45220.0</v>
      </c>
      <c r="CP11" s="35">
        <v>45222.0</v>
      </c>
      <c r="CQ11" s="35">
        <v>45224.0</v>
      </c>
      <c r="CR11" s="35">
        <v>45226.0</v>
      </c>
      <c r="CS11" s="35">
        <v>45228.0</v>
      </c>
      <c r="CT11" s="35">
        <v>45230.0</v>
      </c>
      <c r="CU11" s="35">
        <v>45234.0</v>
      </c>
      <c r="CV11" s="35">
        <v>45236.0</v>
      </c>
      <c r="CW11" s="35">
        <v>45244.0</v>
      </c>
      <c r="CX11" s="35">
        <v>45254.0</v>
      </c>
      <c r="CY11" s="35">
        <v>45259.0</v>
      </c>
      <c r="CZ11" s="35">
        <v>45264.0</v>
      </c>
      <c r="DA11" s="35">
        <v>45271.0</v>
      </c>
      <c r="DB11" s="35">
        <v>45278.0</v>
      </c>
      <c r="DC11" s="35">
        <v>45285.0</v>
      </c>
      <c r="DD11" s="35">
        <v>45291.0</v>
      </c>
      <c r="DE11" s="35">
        <v>45299.0</v>
      </c>
      <c r="DF11" s="35">
        <v>45306.0</v>
      </c>
      <c r="DG11" s="35">
        <v>45313.0</v>
      </c>
      <c r="DH11" s="35">
        <v>45320.0</v>
      </c>
      <c r="DI11" s="35">
        <v>45327.0</v>
      </c>
      <c r="DJ11" s="35">
        <v>45334.0</v>
      </c>
      <c r="DK11" s="35">
        <v>45341.0</v>
      </c>
      <c r="DL11" s="35">
        <v>45343.0</v>
      </c>
      <c r="DM11" s="35">
        <v>45362.0</v>
      </c>
      <c r="DN11" s="35">
        <v>45369.0</v>
      </c>
      <c r="DO11" s="35">
        <v>45376.0</v>
      </c>
      <c r="DP11" s="35">
        <v>45383.0</v>
      </c>
      <c r="DQ11" s="35">
        <f t="shared" ref="DQ11:DS11" si="3">DQ2</f>
        <v>45390</v>
      </c>
      <c r="DR11" s="35">
        <f t="shared" si="3"/>
        <v>45425</v>
      </c>
      <c r="DS11" s="35">
        <f t="shared" si="3"/>
        <v>45432</v>
      </c>
      <c r="DT11" s="66">
        <v>45439.0</v>
      </c>
      <c r="DU11" s="66">
        <v>45446.0</v>
      </c>
      <c r="DV11" s="66">
        <v>45453.0</v>
      </c>
      <c r="DW11" s="66">
        <v>45460.0</v>
      </c>
      <c r="DX11" s="66">
        <v>45467.0</v>
      </c>
      <c r="EA11" s="35"/>
      <c r="EB11" s="35"/>
      <c r="EC11" s="35"/>
      <c r="ED11" s="35"/>
      <c r="EE11" s="35"/>
      <c r="EF11" s="35"/>
      <c r="EG11" s="35"/>
      <c r="EH11" s="35"/>
      <c r="EI11" s="35"/>
      <c r="EJ11" s="35"/>
      <c r="EK11" s="35"/>
      <c r="EL11" s="35"/>
      <c r="EM11" s="35"/>
      <c r="EN11" s="35"/>
      <c r="EO11" s="35"/>
      <c r="EP11" s="35"/>
      <c r="EQ11" s="35"/>
      <c r="ER11" s="35"/>
      <c r="ES11" s="35"/>
      <c r="ET11" s="35"/>
    </row>
    <row r="12" ht="12.75" customHeight="1">
      <c r="A12" s="2"/>
      <c r="B12" s="15">
        <v>48.0</v>
      </c>
      <c r="C12" s="15">
        <v>48.0</v>
      </c>
      <c r="D12" s="15">
        <v>44.1</v>
      </c>
      <c r="E12" s="15">
        <v>44.1</v>
      </c>
      <c r="F12" s="15">
        <v>44.1</v>
      </c>
      <c r="G12" s="15">
        <v>44.1</v>
      </c>
      <c r="H12" s="15">
        <v>39.2</v>
      </c>
      <c r="I12" s="2">
        <v>42.7</v>
      </c>
      <c r="J12" s="2"/>
      <c r="K12" s="2">
        <v>42.7</v>
      </c>
      <c r="L12" s="2">
        <v>40.0</v>
      </c>
      <c r="M12" s="2">
        <v>40.0</v>
      </c>
      <c r="N12" s="2">
        <v>40.0</v>
      </c>
      <c r="O12" s="2">
        <v>37.3</v>
      </c>
      <c r="P12" s="2">
        <v>37.3</v>
      </c>
      <c r="Q12" s="2">
        <v>39.2</v>
      </c>
      <c r="R12" s="2"/>
      <c r="S12" s="2"/>
      <c r="T12" s="2"/>
      <c r="U12" s="2"/>
      <c r="V12" s="2">
        <v>37.3</v>
      </c>
      <c r="W12" s="2">
        <v>39.2</v>
      </c>
      <c r="X12" s="2">
        <v>39.2</v>
      </c>
      <c r="Y12" s="2">
        <v>34.8</v>
      </c>
      <c r="Z12" s="2">
        <v>32.5</v>
      </c>
      <c r="AA12" s="2">
        <v>34.8</v>
      </c>
      <c r="AB12" s="2">
        <v>37.3</v>
      </c>
      <c r="AC12" s="2">
        <v>37.3</v>
      </c>
      <c r="AD12" s="2">
        <v>39.2</v>
      </c>
      <c r="AE12" s="2">
        <v>42.0</v>
      </c>
      <c r="AF12" s="2">
        <v>34.8</v>
      </c>
      <c r="AG12" s="2">
        <v>37.3</v>
      </c>
      <c r="AH12" s="2">
        <v>40.0</v>
      </c>
      <c r="AI12" s="2">
        <v>42.7</v>
      </c>
      <c r="AJ12" s="2">
        <v>42.2</v>
      </c>
      <c r="AK12" s="2">
        <v>45.3</v>
      </c>
      <c r="AL12" s="2">
        <v>45.3</v>
      </c>
      <c r="AM12" s="2">
        <v>47.6</v>
      </c>
      <c r="AN12" s="2">
        <v>37.3</v>
      </c>
      <c r="AO12" s="2">
        <v>34.8</v>
      </c>
      <c r="AP12" s="2">
        <v>40.0</v>
      </c>
      <c r="AQ12" s="2">
        <v>42.7</v>
      </c>
      <c r="AR12" s="2">
        <v>42.7</v>
      </c>
      <c r="AS12" s="2">
        <v>42.7</v>
      </c>
      <c r="AT12" s="2">
        <v>44.8</v>
      </c>
      <c r="AU12" s="2">
        <v>45.3</v>
      </c>
      <c r="AV12" s="2">
        <v>47.6</v>
      </c>
      <c r="AW12" s="2">
        <v>47.6</v>
      </c>
      <c r="AX12" s="2">
        <v>47.2</v>
      </c>
      <c r="AY12" s="2">
        <v>48.0</v>
      </c>
      <c r="AZ12" s="2">
        <v>45.3</v>
      </c>
      <c r="BA12" s="2">
        <v>44.7</v>
      </c>
      <c r="BB12" s="2">
        <v>48.0</v>
      </c>
      <c r="BC12" s="2">
        <v>49.7</v>
      </c>
      <c r="BD12" s="2">
        <v>50.7</v>
      </c>
      <c r="BE12" s="2">
        <v>45.3</v>
      </c>
      <c r="BF12" s="2">
        <v>45.3</v>
      </c>
      <c r="BG12" s="2">
        <v>45.3</v>
      </c>
      <c r="BH12" s="2">
        <v>42.2</v>
      </c>
      <c r="BI12" s="2">
        <v>44.8</v>
      </c>
      <c r="BJ12" s="2">
        <v>44.8</v>
      </c>
      <c r="BK12" s="2">
        <v>45.3</v>
      </c>
      <c r="BL12" s="2">
        <v>44.8</v>
      </c>
      <c r="BM12" s="2">
        <v>46.2</v>
      </c>
      <c r="BN12" s="2">
        <v>47.6</v>
      </c>
      <c r="BO12" s="2">
        <v>49.0</v>
      </c>
      <c r="BP12" s="2">
        <v>48.8</v>
      </c>
      <c r="BQ12" s="2">
        <v>50.4</v>
      </c>
      <c r="BR12" s="2">
        <v>51.8</v>
      </c>
      <c r="BS12" s="2">
        <v>51.8</v>
      </c>
      <c r="BT12" s="2">
        <v>51.1</v>
      </c>
      <c r="BU12" s="2">
        <v>52.0</v>
      </c>
      <c r="BV12" s="2">
        <v>52.0</v>
      </c>
      <c r="BW12" s="2">
        <v>53.3</v>
      </c>
      <c r="BX12" s="2">
        <v>54.7</v>
      </c>
      <c r="BY12" s="2">
        <v>56.0</v>
      </c>
      <c r="BZ12" s="2">
        <v>45.3</v>
      </c>
      <c r="CA12" s="2">
        <v>48.0</v>
      </c>
      <c r="CB12" s="2">
        <v>49.3</v>
      </c>
      <c r="CC12" s="2">
        <v>47.3</v>
      </c>
      <c r="CD12" s="2">
        <v>47.2</v>
      </c>
      <c r="CE12" s="2">
        <v>47.2</v>
      </c>
      <c r="CF12" s="2">
        <v>47.6</v>
      </c>
      <c r="CG12" s="2">
        <v>39.2</v>
      </c>
      <c r="CH12" s="2">
        <v>42.7</v>
      </c>
      <c r="CI12" s="2">
        <v>43.8</v>
      </c>
      <c r="CJ12" s="2">
        <v>45.3</v>
      </c>
      <c r="CK12" s="2">
        <v>46.7</v>
      </c>
      <c r="CL12" s="2">
        <v>48.0</v>
      </c>
      <c r="CM12" s="2">
        <v>49.3</v>
      </c>
      <c r="CN12" s="2">
        <v>50.7</v>
      </c>
      <c r="CO12" s="2">
        <v>52.0</v>
      </c>
      <c r="CP12" s="2">
        <v>54.6</v>
      </c>
      <c r="CQ12" s="2">
        <v>52.8</v>
      </c>
      <c r="CR12" s="2">
        <v>54.7</v>
      </c>
      <c r="CS12" s="2">
        <v>53.4</v>
      </c>
      <c r="CT12" s="2">
        <v>56.0</v>
      </c>
      <c r="CU12" s="2">
        <v>54.6</v>
      </c>
      <c r="CV12" s="2">
        <v>57.3</v>
      </c>
      <c r="CW12" s="2">
        <v>55.8</v>
      </c>
      <c r="CX12" s="2">
        <v>54.0</v>
      </c>
      <c r="CY12" s="2">
        <v>54.7</v>
      </c>
      <c r="CZ12" s="2">
        <v>52.2</v>
      </c>
      <c r="DA12" s="2">
        <v>57.3</v>
      </c>
      <c r="DB12" s="2">
        <v>58.7</v>
      </c>
      <c r="DC12" s="2">
        <v>60.0</v>
      </c>
      <c r="DD12" s="2">
        <v>61.3</v>
      </c>
      <c r="DE12" s="2">
        <v>59.6</v>
      </c>
      <c r="DF12" s="2">
        <v>61.8</v>
      </c>
      <c r="DG12" s="2">
        <v>65.3</v>
      </c>
      <c r="DH12" s="2">
        <v>65.3</v>
      </c>
      <c r="DI12" s="2">
        <v>66.7</v>
      </c>
      <c r="DJ12" s="2">
        <v>66.7</v>
      </c>
      <c r="DK12" s="2">
        <v>66.7</v>
      </c>
      <c r="DL12" s="2">
        <v>65.7</v>
      </c>
      <c r="DM12" s="2">
        <v>63.3</v>
      </c>
      <c r="DN12" s="2">
        <v>65.7</v>
      </c>
      <c r="DO12" s="2">
        <v>65.7</v>
      </c>
      <c r="DP12" s="2">
        <v>68.0</v>
      </c>
      <c r="DQ12" s="2">
        <v>64.6</v>
      </c>
      <c r="DR12" s="2">
        <v>64.6</v>
      </c>
      <c r="DS12" s="2">
        <v>67.0</v>
      </c>
      <c r="DT12" s="2">
        <v>69.3</v>
      </c>
      <c r="DU12" s="2">
        <v>65.8</v>
      </c>
      <c r="DV12" s="2">
        <v>65.8</v>
      </c>
      <c r="DW12" s="2">
        <v>65.8</v>
      </c>
      <c r="DX12" s="2">
        <v>66.7</v>
      </c>
      <c r="DY12" s="2"/>
      <c r="DZ12" s="2"/>
      <c r="EA12" s="2"/>
      <c r="EB12" s="2"/>
      <c r="EC12" s="2"/>
      <c r="ED12" s="2"/>
      <c r="EE12" s="2"/>
      <c r="EF12" s="2"/>
      <c r="EG12" s="2"/>
      <c r="EH12" s="2"/>
      <c r="EI12" s="2"/>
      <c r="EJ12" s="2"/>
      <c r="EK12" s="2"/>
      <c r="EL12" s="2"/>
      <c r="EM12" s="2"/>
      <c r="EN12" s="2"/>
      <c r="EO12" s="2"/>
      <c r="EP12" s="2"/>
      <c r="EQ12" s="2"/>
      <c r="ER12" s="2"/>
      <c r="ES12" s="2"/>
      <c r="ET12" s="2"/>
    </row>
    <row r="13" ht="12.75" customHeight="1">
      <c r="A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v>63.0</v>
      </c>
      <c r="DV13" s="2"/>
      <c r="DW13" s="2"/>
      <c r="DX13" s="2"/>
      <c r="DY13" s="2"/>
      <c r="DZ13" s="2"/>
      <c r="EA13" s="2"/>
      <c r="EB13" s="2"/>
      <c r="EC13" s="2"/>
      <c r="ED13" s="2"/>
      <c r="EE13" s="2"/>
      <c r="EF13" s="2"/>
      <c r="EG13" s="2"/>
      <c r="EH13" s="2"/>
      <c r="EI13" s="2"/>
      <c r="EJ13" s="2"/>
      <c r="EK13" s="2"/>
      <c r="EL13" s="2"/>
      <c r="EM13" s="2"/>
      <c r="EN13" s="2"/>
      <c r="EO13" s="2"/>
      <c r="EP13" s="2"/>
      <c r="EQ13" s="2"/>
      <c r="ER13" s="2"/>
      <c r="ES13" s="2"/>
      <c r="ET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row>
    <row r="15" ht="12.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row>
    <row r="18"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row>
    <row r="20"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c r="DW1000" s="2"/>
      <c r="DX1000" s="2"/>
      <c r="DY1000" s="2"/>
      <c r="DZ1000" s="2"/>
      <c r="EA1000" s="2"/>
      <c r="EB1000" s="2"/>
      <c r="EC1000" s="2"/>
      <c r="ED1000" s="2"/>
      <c r="EE1000" s="2"/>
      <c r="EF1000" s="2"/>
      <c r="EG1000" s="2"/>
      <c r="EH1000" s="2"/>
      <c r="EI1000" s="2"/>
      <c r="EJ1000" s="2"/>
      <c r="EK1000" s="2"/>
      <c r="EL1000" s="2"/>
      <c r="EM1000" s="2"/>
      <c r="EN1000" s="2"/>
      <c r="EO1000" s="2"/>
      <c r="EP1000" s="2"/>
      <c r="EQ1000" s="2"/>
      <c r="ER1000" s="2"/>
      <c r="ES1000" s="2"/>
      <c r="ET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17" width="8.63"/>
    <col customWidth="1" min="18" max="18" width="11.63"/>
    <col customWidth="1" min="19" max="26" width="8.63"/>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c r="S2" s="35"/>
      <c r="T2" s="35"/>
      <c r="U2" s="35"/>
      <c r="V2" s="35"/>
      <c r="W2" s="35"/>
      <c r="X2" s="35"/>
      <c r="Y2" s="35"/>
      <c r="Z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c r="W3" s="2"/>
      <c r="X3" s="2"/>
      <c r="Y3" s="2"/>
      <c r="Z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c r="W4" s="2"/>
      <c r="X4" s="2"/>
      <c r="Y4" s="2"/>
      <c r="Z4" s="2"/>
    </row>
    <row r="5" ht="12.75" customHeight="1">
      <c r="A5" s="2"/>
      <c r="B5" s="2"/>
      <c r="C5" s="2"/>
      <c r="D5" s="2"/>
      <c r="E5" s="2"/>
      <c r="F5" s="2"/>
      <c r="G5" s="2"/>
      <c r="H5" s="2" t="s">
        <v>296</v>
      </c>
      <c r="I5" s="2"/>
      <c r="J5" s="2"/>
      <c r="K5" s="2"/>
      <c r="L5" s="2"/>
      <c r="M5" s="2"/>
      <c r="N5" s="2"/>
      <c r="O5" s="2"/>
      <c r="P5" s="2"/>
      <c r="Q5" s="2"/>
      <c r="R5" s="2"/>
      <c r="S5" s="2"/>
      <c r="T5" s="2"/>
      <c r="U5" s="2"/>
      <c r="V5" s="2"/>
      <c r="W5" s="2"/>
      <c r="X5" s="2"/>
      <c r="Y5" s="2"/>
      <c r="Z5" s="2"/>
    </row>
    <row r="6" ht="12.75" customHeight="1">
      <c r="A6" s="2"/>
      <c r="B6" s="2"/>
      <c r="C6" s="2"/>
      <c r="D6" s="2"/>
      <c r="E6" s="2"/>
      <c r="F6" s="2"/>
      <c r="G6" s="2"/>
      <c r="H6" s="2"/>
      <c r="I6" s="2" t="s">
        <v>300</v>
      </c>
      <c r="J6" s="2" t="s">
        <v>300</v>
      </c>
      <c r="K6" s="2" t="s">
        <v>300</v>
      </c>
      <c r="L6" s="2" t="s">
        <v>300</v>
      </c>
      <c r="M6" s="2" t="s">
        <v>300</v>
      </c>
      <c r="N6" s="2" t="s">
        <v>300</v>
      </c>
      <c r="O6" s="2" t="s">
        <v>300</v>
      </c>
      <c r="P6" s="2" t="s">
        <v>300</v>
      </c>
      <c r="Q6" s="2" t="s">
        <v>300</v>
      </c>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35"/>
      <c r="B8" s="35">
        <v>44099.0</v>
      </c>
      <c r="C8" s="35">
        <v>44114.0</v>
      </c>
      <c r="D8" s="35">
        <v>44127.0</v>
      </c>
      <c r="E8" s="35">
        <v>44135.0</v>
      </c>
      <c r="F8" s="35">
        <v>44139.0</v>
      </c>
      <c r="G8" s="35">
        <v>44144.0</v>
      </c>
      <c r="H8" s="35">
        <v>44151.0</v>
      </c>
      <c r="I8" s="35"/>
      <c r="J8" s="35"/>
      <c r="K8" s="35"/>
      <c r="L8" s="35"/>
      <c r="M8" s="35"/>
      <c r="N8" s="35"/>
      <c r="O8" s="35"/>
      <c r="P8" s="35"/>
      <c r="Q8" s="35"/>
      <c r="R8" s="35"/>
      <c r="S8" s="35"/>
      <c r="T8" s="35"/>
      <c r="U8" s="35"/>
      <c r="V8" s="35"/>
      <c r="W8" s="35"/>
      <c r="X8" s="35"/>
      <c r="Y8" s="35"/>
      <c r="Z8" s="35"/>
    </row>
    <row r="9" ht="12.75" customHeight="1">
      <c r="A9" s="2"/>
      <c r="B9" s="2"/>
      <c r="C9" s="2"/>
      <c r="D9" s="2"/>
      <c r="E9" s="2"/>
      <c r="F9" s="2">
        <v>20.0</v>
      </c>
      <c r="G9" s="2">
        <v>20.0</v>
      </c>
      <c r="H9" s="2">
        <v>20.0</v>
      </c>
      <c r="I9" s="2"/>
      <c r="J9" s="2"/>
      <c r="K9" s="2"/>
      <c r="L9" s="2"/>
      <c r="M9" s="2"/>
      <c r="N9" s="2"/>
      <c r="O9" s="2"/>
      <c r="P9" s="2"/>
      <c r="Q9" s="2"/>
      <c r="R9" s="2"/>
      <c r="S9" s="2"/>
      <c r="T9" s="2"/>
      <c r="U9" s="2"/>
      <c r="V9" s="2"/>
      <c r="W9" s="2"/>
      <c r="X9" s="2"/>
      <c r="Y9" s="2"/>
      <c r="Z9" s="2"/>
    </row>
    <row r="10" ht="12.75" customHeight="1">
      <c r="A10" s="2"/>
      <c r="B10" s="2"/>
      <c r="C10" s="2"/>
      <c r="D10" s="2"/>
      <c r="E10" s="2"/>
      <c r="F10" s="2">
        <v>10.0</v>
      </c>
      <c r="G10" s="2">
        <v>12.0</v>
      </c>
      <c r="H10" s="2">
        <v>12.0</v>
      </c>
      <c r="I10" s="2"/>
      <c r="J10" s="2"/>
      <c r="K10" s="2"/>
      <c r="L10" s="2"/>
      <c r="M10" s="2"/>
      <c r="N10" s="2"/>
      <c r="O10" s="2"/>
      <c r="P10" s="2"/>
      <c r="Q10" s="2"/>
      <c r="R10" s="2"/>
      <c r="S10" s="2"/>
      <c r="T10" s="2"/>
      <c r="U10" s="2"/>
      <c r="V10" s="2"/>
      <c r="W10" s="2"/>
      <c r="X10" s="2"/>
      <c r="Y10" s="2"/>
      <c r="Z10" s="2"/>
    </row>
    <row r="11" ht="12.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2"/>
      <c r="B12" s="2"/>
      <c r="C12" s="2"/>
      <c r="D12" s="2"/>
      <c r="E12" s="2"/>
      <c r="F12" s="2"/>
      <c r="G12" s="2"/>
      <c r="H12" s="2" t="s">
        <v>300</v>
      </c>
      <c r="I12" s="2"/>
      <c r="J12" s="2"/>
      <c r="K12" s="2"/>
      <c r="L12" s="2"/>
      <c r="M12" s="2"/>
      <c r="N12" s="2"/>
      <c r="O12" s="2"/>
      <c r="P12" s="2"/>
      <c r="Q12" s="2"/>
      <c r="R12" s="2"/>
      <c r="S12" s="2"/>
      <c r="T12" s="2"/>
      <c r="U12" s="2"/>
      <c r="V12" s="2"/>
      <c r="W12" s="2"/>
      <c r="X12" s="2"/>
      <c r="Y12" s="2"/>
      <c r="Z12" s="2"/>
    </row>
    <row r="13"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35"/>
      <c r="B14" s="35">
        <v>44198.0</v>
      </c>
      <c r="C14" s="35">
        <v>44427.0</v>
      </c>
      <c r="D14" s="35">
        <v>44432.0</v>
      </c>
      <c r="E14" s="35">
        <v>44457.0</v>
      </c>
      <c r="F14" s="35">
        <v>44461.0</v>
      </c>
      <c r="G14" s="35">
        <v>44470.0</v>
      </c>
      <c r="H14" s="35">
        <v>44476.0</v>
      </c>
      <c r="I14" s="35"/>
      <c r="J14" s="35"/>
      <c r="K14" s="35"/>
      <c r="L14" s="35"/>
      <c r="M14" s="35"/>
      <c r="N14" s="35"/>
      <c r="O14" s="35"/>
      <c r="P14" s="35"/>
      <c r="Q14" s="35"/>
      <c r="R14" s="35"/>
      <c r="S14" s="35"/>
      <c r="T14" s="35"/>
      <c r="U14" s="35"/>
      <c r="V14" s="35"/>
      <c r="W14" s="35"/>
      <c r="X14" s="35"/>
      <c r="Y14" s="35"/>
      <c r="Z14" s="35"/>
    </row>
    <row r="15" ht="12.75" customHeight="1">
      <c r="A15" s="2"/>
      <c r="B15" s="2">
        <v>20.0</v>
      </c>
      <c r="C15" s="2">
        <v>20.0</v>
      </c>
      <c r="D15" s="2">
        <v>20.0</v>
      </c>
      <c r="E15" s="2">
        <v>20.0</v>
      </c>
      <c r="F15" s="2">
        <v>20.0</v>
      </c>
      <c r="G15" s="2">
        <v>20.0</v>
      </c>
      <c r="H15" s="2">
        <v>22.0</v>
      </c>
      <c r="I15" s="2"/>
      <c r="J15" s="2"/>
      <c r="K15" s="2"/>
      <c r="L15" s="2"/>
      <c r="M15" s="2"/>
      <c r="N15" s="2"/>
      <c r="O15" s="2"/>
      <c r="P15" s="2"/>
      <c r="Q15" s="2"/>
      <c r="R15" s="2"/>
      <c r="S15" s="2"/>
      <c r="T15" s="2"/>
      <c r="U15" s="2"/>
      <c r="V15" s="2"/>
      <c r="W15" s="2"/>
      <c r="X15" s="2"/>
      <c r="Y15" s="2"/>
      <c r="Z15" s="2"/>
    </row>
    <row r="16" ht="12.75" customHeight="1">
      <c r="A16" s="2"/>
      <c r="B16" s="2">
        <v>8.0</v>
      </c>
      <c r="C16" s="2">
        <v>6.0</v>
      </c>
      <c r="D16" s="2">
        <v>8.0</v>
      </c>
      <c r="E16" s="2">
        <v>10.0</v>
      </c>
      <c r="F16" s="2">
        <v>10.0</v>
      </c>
      <c r="G16" s="2">
        <v>12.0</v>
      </c>
      <c r="H16" s="2">
        <v>12.0</v>
      </c>
      <c r="I16" s="2"/>
      <c r="J16" s="2"/>
      <c r="K16" s="2"/>
      <c r="L16" s="2"/>
      <c r="M16" s="2"/>
      <c r="N16" s="2"/>
      <c r="O16" s="2"/>
      <c r="P16" s="2"/>
      <c r="Q16" s="2"/>
      <c r="R16" s="2"/>
      <c r="S16" s="2"/>
      <c r="T16" s="2"/>
      <c r="U16" s="2"/>
      <c r="V16" s="2"/>
      <c r="W16" s="2"/>
      <c r="X16" s="2"/>
      <c r="Y16" s="2"/>
      <c r="Z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35"/>
      <c r="B18" s="35">
        <v>44564.0</v>
      </c>
      <c r="C18" s="35">
        <v>44572.0</v>
      </c>
      <c r="D18" s="35">
        <v>44578.0</v>
      </c>
      <c r="E18" s="35">
        <v>44585.0</v>
      </c>
      <c r="F18" s="35">
        <v>44592.0</v>
      </c>
      <c r="G18" s="35">
        <v>44599.0</v>
      </c>
      <c r="H18" s="35">
        <v>44606.0</v>
      </c>
      <c r="I18" s="35">
        <v>44613.0</v>
      </c>
      <c r="J18" s="35"/>
      <c r="K18" s="35"/>
      <c r="L18" s="35"/>
      <c r="M18" s="35"/>
      <c r="N18" s="35"/>
      <c r="O18" s="35"/>
      <c r="P18" s="35"/>
      <c r="Q18" s="35"/>
      <c r="R18" s="35"/>
      <c r="S18" s="35"/>
      <c r="T18" s="35"/>
      <c r="U18" s="35"/>
      <c r="V18" s="35"/>
      <c r="W18" s="35"/>
      <c r="X18" s="35"/>
      <c r="Y18" s="35"/>
      <c r="Z18" s="35"/>
    </row>
    <row r="19" ht="12.75" customHeight="1">
      <c r="A19" s="2"/>
      <c r="B19" s="2">
        <v>20.0</v>
      </c>
      <c r="C19" s="2">
        <v>20.0</v>
      </c>
      <c r="D19" s="2">
        <v>22.0</v>
      </c>
      <c r="E19" s="2">
        <v>24.0</v>
      </c>
      <c r="F19" s="2">
        <v>26.0</v>
      </c>
      <c r="G19" s="2">
        <v>26.0</v>
      </c>
      <c r="H19" s="2">
        <v>26.0</v>
      </c>
      <c r="I19" s="2">
        <v>26.0</v>
      </c>
      <c r="J19" s="2"/>
      <c r="K19" s="2"/>
      <c r="L19" s="2"/>
      <c r="M19" s="2"/>
      <c r="N19" s="2"/>
      <c r="O19" s="2"/>
      <c r="P19" s="2"/>
      <c r="Q19" s="2"/>
      <c r="R19" s="2"/>
      <c r="S19" s="2"/>
      <c r="T19" s="2"/>
      <c r="U19" s="2"/>
      <c r="V19" s="2"/>
      <c r="W19" s="2"/>
      <c r="X19" s="2"/>
      <c r="Y19" s="2"/>
      <c r="Z19" s="2"/>
    </row>
    <row r="20" ht="12.75" customHeight="1">
      <c r="A20" s="2"/>
      <c r="B20" s="2">
        <v>8.0</v>
      </c>
      <c r="C20" s="2">
        <v>10.0</v>
      </c>
      <c r="D20" s="2">
        <v>10.0</v>
      </c>
      <c r="E20" s="2">
        <v>10.0</v>
      </c>
      <c r="F20" s="2">
        <v>8.0</v>
      </c>
      <c r="G20" s="2">
        <v>10.0</v>
      </c>
      <c r="H20" s="2">
        <v>10.0</v>
      </c>
      <c r="I20" s="2">
        <v>12.0</v>
      </c>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35"/>
      <c r="B22" s="35">
        <v>44679.0</v>
      </c>
      <c r="C22" s="35">
        <v>44687.0</v>
      </c>
      <c r="D22" s="35">
        <v>44690.0</v>
      </c>
      <c r="E22" s="35">
        <v>44692.0</v>
      </c>
      <c r="F22" s="35">
        <v>44694.0</v>
      </c>
      <c r="G22" s="35">
        <v>44697.0</v>
      </c>
      <c r="H22" s="35">
        <v>44704.0</v>
      </c>
      <c r="I22" s="35">
        <v>44711.0</v>
      </c>
      <c r="J22" s="35">
        <v>44718.0</v>
      </c>
      <c r="K22" s="35">
        <v>44725.0</v>
      </c>
      <c r="L22" s="35">
        <v>44732.0</v>
      </c>
      <c r="M22" s="35">
        <v>44739.0</v>
      </c>
      <c r="N22" s="35"/>
      <c r="O22" s="35"/>
      <c r="P22" s="35"/>
      <c r="Q22" s="35"/>
      <c r="R22" s="35"/>
      <c r="S22" s="35"/>
      <c r="T22" s="35"/>
      <c r="U22" s="35"/>
      <c r="V22" s="35"/>
      <c r="W22" s="35"/>
      <c r="X22" s="35"/>
      <c r="Y22" s="35"/>
      <c r="Z22" s="35"/>
    </row>
    <row r="23" ht="12.75" customHeight="1">
      <c r="A23" s="2"/>
      <c r="B23" s="2">
        <v>20.0</v>
      </c>
      <c r="C23" s="2">
        <v>20.0</v>
      </c>
      <c r="D23" s="2">
        <v>22.0</v>
      </c>
      <c r="E23" s="2">
        <v>24.0</v>
      </c>
      <c r="F23" s="2">
        <v>24.0</v>
      </c>
      <c r="G23" s="2">
        <v>24.0</v>
      </c>
      <c r="H23" s="2">
        <v>24.0</v>
      </c>
      <c r="I23" s="2">
        <v>26.0</v>
      </c>
      <c r="J23" s="2">
        <v>26.0</v>
      </c>
      <c r="K23" s="2">
        <v>26.0</v>
      </c>
      <c r="L23" s="2">
        <v>30.0</v>
      </c>
      <c r="M23" s="2">
        <v>28.0</v>
      </c>
      <c r="N23" s="2"/>
      <c r="O23" s="2"/>
      <c r="P23" s="2"/>
      <c r="Q23" s="2"/>
      <c r="R23" s="2"/>
      <c r="S23" s="2"/>
      <c r="T23" s="2"/>
      <c r="U23" s="2"/>
      <c r="V23" s="2"/>
      <c r="W23" s="2"/>
      <c r="X23" s="2"/>
      <c r="Y23" s="2"/>
      <c r="Z23" s="2"/>
    </row>
    <row r="24" ht="12.75" customHeight="1">
      <c r="A24" s="2"/>
      <c r="B24" s="2">
        <v>10.0</v>
      </c>
      <c r="C24" s="2">
        <v>8.0</v>
      </c>
      <c r="D24" s="2">
        <v>10.0</v>
      </c>
      <c r="E24" s="2">
        <v>10.0</v>
      </c>
      <c r="F24" s="2">
        <v>10.0</v>
      </c>
      <c r="G24" s="2">
        <v>10.0</v>
      </c>
      <c r="H24" s="2">
        <v>12.0</v>
      </c>
      <c r="I24" s="2">
        <v>10.0</v>
      </c>
      <c r="J24" s="2">
        <v>12.0</v>
      </c>
      <c r="K24" s="2">
        <v>12.0</v>
      </c>
      <c r="L24" s="2">
        <v>8.0</v>
      </c>
      <c r="M24" s="2">
        <v>10.0</v>
      </c>
      <c r="N24" s="2"/>
      <c r="O24" s="2"/>
      <c r="P24" s="2"/>
      <c r="Q24" s="2"/>
      <c r="R24" s="2"/>
      <c r="S24" s="2"/>
      <c r="T24" s="2"/>
      <c r="U24" s="2"/>
      <c r="V24" s="2"/>
      <c r="W24" s="2"/>
      <c r="X24" s="2"/>
      <c r="Y24" s="2"/>
      <c r="Z24" s="2"/>
    </row>
    <row r="25" ht="12.75" customHeight="1">
      <c r="A25" s="2"/>
      <c r="B25" s="2"/>
      <c r="C25" s="2" t="s">
        <v>296</v>
      </c>
      <c r="D25" s="2"/>
      <c r="E25" s="2"/>
      <c r="F25" s="2"/>
      <c r="G25" s="2"/>
      <c r="H25" s="2"/>
      <c r="I25" s="2"/>
      <c r="J25" s="2"/>
      <c r="K25" s="2"/>
      <c r="L25" s="2" t="s">
        <v>297</v>
      </c>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35"/>
      <c r="B27" s="35">
        <v>44767.0</v>
      </c>
      <c r="C27" s="35">
        <v>44774.0</v>
      </c>
      <c r="D27" s="35">
        <v>44781.0</v>
      </c>
      <c r="E27" s="35">
        <v>44788.0</v>
      </c>
      <c r="F27" s="35">
        <v>44795.0</v>
      </c>
      <c r="G27" s="35">
        <v>44839.0</v>
      </c>
      <c r="H27" s="35">
        <v>44844.0</v>
      </c>
      <c r="I27" s="35">
        <v>44851.0</v>
      </c>
      <c r="J27" s="35">
        <v>44900.0</v>
      </c>
      <c r="K27" s="35"/>
      <c r="L27" s="35"/>
      <c r="M27" s="35"/>
      <c r="N27" s="35"/>
      <c r="O27" s="35"/>
      <c r="P27" s="35"/>
      <c r="Q27" s="35"/>
      <c r="R27" s="35"/>
      <c r="S27" s="35"/>
      <c r="T27" s="35"/>
      <c r="U27" s="35"/>
      <c r="V27" s="35"/>
      <c r="W27" s="35"/>
      <c r="X27" s="35"/>
      <c r="Y27" s="35"/>
      <c r="Z27" s="35"/>
    </row>
    <row r="28" ht="12.75" customHeight="1">
      <c r="A28" s="2"/>
      <c r="B28" s="2">
        <v>26.0</v>
      </c>
      <c r="C28" s="2">
        <v>28.0</v>
      </c>
      <c r="D28" s="2">
        <v>28.0</v>
      </c>
      <c r="E28" s="2">
        <v>32.0</v>
      </c>
      <c r="F28" s="2">
        <v>30.0</v>
      </c>
      <c r="G28" s="2">
        <v>26.0</v>
      </c>
      <c r="H28" s="2">
        <v>26.0</v>
      </c>
      <c r="I28" s="2">
        <v>26.0</v>
      </c>
      <c r="J28" s="2">
        <v>26.0</v>
      </c>
      <c r="K28" s="2"/>
      <c r="L28" s="2"/>
      <c r="M28" s="2"/>
      <c r="N28" s="2"/>
      <c r="O28" s="2"/>
      <c r="P28" s="2"/>
      <c r="Q28" s="2"/>
      <c r="R28" s="2"/>
      <c r="S28" s="2"/>
      <c r="T28" s="2"/>
      <c r="U28" s="2"/>
      <c r="V28" s="2"/>
      <c r="W28" s="2"/>
      <c r="X28" s="2"/>
      <c r="Y28" s="2"/>
      <c r="Z28" s="2"/>
    </row>
    <row r="29" ht="12.75" customHeight="1">
      <c r="A29" s="2"/>
      <c r="B29" s="2">
        <v>10.0</v>
      </c>
      <c r="C29" s="2">
        <v>8.0</v>
      </c>
      <c r="D29" s="2">
        <v>10.0</v>
      </c>
      <c r="E29" s="2">
        <v>8.0</v>
      </c>
      <c r="F29" s="2">
        <v>10.0</v>
      </c>
      <c r="G29" s="2">
        <v>10.0</v>
      </c>
      <c r="H29" s="2">
        <v>10.0</v>
      </c>
      <c r="I29" s="2">
        <v>10.0</v>
      </c>
      <c r="J29" s="2">
        <v>8.0</v>
      </c>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35"/>
      <c r="B31" s="35">
        <v>44928.0</v>
      </c>
      <c r="C31" s="35">
        <v>44935.0</v>
      </c>
      <c r="D31" s="35">
        <v>44944.0</v>
      </c>
      <c r="E31" s="35">
        <v>44963.0</v>
      </c>
      <c r="F31" s="35">
        <v>44970.0</v>
      </c>
      <c r="G31" s="35">
        <v>44977.0</v>
      </c>
      <c r="H31" s="35">
        <v>44984.0</v>
      </c>
      <c r="I31" s="35">
        <v>44991.0</v>
      </c>
      <c r="J31" s="35">
        <v>45002.0</v>
      </c>
      <c r="K31" s="35">
        <v>45005.0</v>
      </c>
      <c r="L31" s="35">
        <v>45012.0</v>
      </c>
      <c r="M31" s="35">
        <v>45019.0</v>
      </c>
      <c r="N31" s="35">
        <v>45026.0</v>
      </c>
      <c r="O31" s="35">
        <v>45029.0</v>
      </c>
      <c r="P31" s="35">
        <v>45033.0</v>
      </c>
      <c r="Q31" s="35">
        <v>45040.0</v>
      </c>
      <c r="R31" s="35">
        <v>45047.0</v>
      </c>
      <c r="S31" s="35"/>
      <c r="T31" s="35"/>
      <c r="U31" s="35"/>
      <c r="V31" s="35"/>
      <c r="W31" s="35"/>
      <c r="X31" s="35"/>
      <c r="Y31" s="35"/>
      <c r="Z31" s="35"/>
    </row>
    <row r="32" ht="12.75" customHeight="1">
      <c r="A32" s="2"/>
      <c r="B32" s="2">
        <v>24.0</v>
      </c>
      <c r="C32" s="2">
        <v>24.0</v>
      </c>
      <c r="D32" s="2">
        <v>26.0</v>
      </c>
      <c r="E32" s="2">
        <v>24.0</v>
      </c>
      <c r="F32" s="2">
        <v>25.0</v>
      </c>
      <c r="G32" s="2">
        <v>26.0</v>
      </c>
      <c r="H32" s="2">
        <v>27.0</v>
      </c>
      <c r="I32" s="2">
        <v>34.0</v>
      </c>
      <c r="J32" s="2">
        <v>28.0</v>
      </c>
      <c r="K32" s="2">
        <v>29.0</v>
      </c>
      <c r="L32" s="2">
        <v>29.0</v>
      </c>
      <c r="M32" s="2">
        <v>36.0</v>
      </c>
      <c r="N32" s="2">
        <v>31.0</v>
      </c>
      <c r="O32" s="2">
        <v>31.0</v>
      </c>
      <c r="P32" s="2">
        <v>32.0</v>
      </c>
      <c r="Q32" s="2">
        <v>33.0</v>
      </c>
      <c r="R32" s="2">
        <v>34.0</v>
      </c>
      <c r="S32" s="2"/>
      <c r="T32" s="2"/>
      <c r="U32" s="2"/>
      <c r="V32" s="2"/>
      <c r="W32" s="2"/>
      <c r="X32" s="2"/>
      <c r="Y32" s="2"/>
      <c r="Z32" s="2"/>
    </row>
    <row r="33" ht="12.75" customHeight="1">
      <c r="A33" s="2"/>
      <c r="B33" s="2">
        <v>12.0</v>
      </c>
      <c r="C33" s="2">
        <v>12.0</v>
      </c>
      <c r="D33" s="2">
        <v>10.0</v>
      </c>
      <c r="E33" s="2">
        <v>12.0</v>
      </c>
      <c r="F33" s="2">
        <v>12.0</v>
      </c>
      <c r="G33" s="2">
        <v>12.0</v>
      </c>
      <c r="H33" s="2">
        <v>12.0</v>
      </c>
      <c r="I33" s="2">
        <v>6.0</v>
      </c>
      <c r="J33" s="2">
        <v>12.0</v>
      </c>
      <c r="K33" s="2">
        <v>12.0</v>
      </c>
      <c r="L33" s="2">
        <v>12.0</v>
      </c>
      <c r="M33" s="2">
        <v>6.0</v>
      </c>
      <c r="N33" s="2">
        <v>10.0</v>
      </c>
      <c r="O33" s="2">
        <v>10.0</v>
      </c>
      <c r="P33" s="2">
        <v>10.0</v>
      </c>
      <c r="Q33" s="2">
        <v>10.0</v>
      </c>
      <c r="R33" s="2">
        <v>10.0</v>
      </c>
      <c r="S33" s="2"/>
      <c r="T33" s="2"/>
      <c r="U33" s="2"/>
      <c r="V33" s="2"/>
      <c r="W33" s="2"/>
      <c r="X33" s="2"/>
      <c r="Y33" s="2"/>
      <c r="Z33" s="2"/>
    </row>
    <row r="34" ht="12.75" customHeight="1">
      <c r="A34" s="2"/>
      <c r="B34" s="2"/>
      <c r="C34" s="2"/>
      <c r="D34" s="2"/>
      <c r="E34" s="2"/>
      <c r="F34" s="2"/>
      <c r="G34" s="2"/>
      <c r="H34" s="2"/>
      <c r="I34" s="2" t="s">
        <v>297</v>
      </c>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35"/>
      <c r="B36" s="35">
        <v>45103.0</v>
      </c>
      <c r="C36" s="35">
        <v>45110.0</v>
      </c>
      <c r="D36" s="35">
        <v>45117.0</v>
      </c>
      <c r="E36" s="35">
        <v>45120.0</v>
      </c>
      <c r="F36" s="35">
        <v>45131.0</v>
      </c>
      <c r="G36" s="35">
        <v>45141.0</v>
      </c>
      <c r="H36" s="35">
        <v>45148.0</v>
      </c>
      <c r="K36" s="35"/>
      <c r="L36" s="35"/>
      <c r="M36" s="35"/>
      <c r="N36" s="35"/>
      <c r="O36" s="35"/>
      <c r="P36" s="35"/>
      <c r="Q36" s="35"/>
      <c r="R36" s="35"/>
      <c r="S36" s="35"/>
      <c r="T36" s="35"/>
      <c r="U36" s="35"/>
      <c r="V36" s="35"/>
      <c r="W36" s="35"/>
      <c r="X36" s="35"/>
      <c r="Y36" s="35"/>
      <c r="Z36" s="35"/>
    </row>
    <row r="37" ht="12.75" customHeight="1">
      <c r="A37" s="2"/>
      <c r="B37" s="2">
        <v>26.0</v>
      </c>
      <c r="C37" s="2">
        <v>28.0</v>
      </c>
      <c r="D37" s="2">
        <v>29.0</v>
      </c>
      <c r="E37" s="2">
        <v>34.0</v>
      </c>
      <c r="F37" s="2">
        <v>30.0</v>
      </c>
      <c r="G37" s="2">
        <v>30.0</v>
      </c>
      <c r="H37" s="2">
        <v>26.0</v>
      </c>
      <c r="K37" s="2"/>
      <c r="L37" s="2"/>
      <c r="M37" s="2"/>
      <c r="N37" s="2"/>
      <c r="O37" s="2"/>
      <c r="P37" s="2"/>
      <c r="Q37" s="2"/>
      <c r="R37" s="2"/>
      <c r="S37" s="2"/>
      <c r="T37" s="2"/>
      <c r="U37" s="2"/>
      <c r="V37" s="2"/>
      <c r="W37" s="2"/>
      <c r="X37" s="2"/>
      <c r="Y37" s="2"/>
      <c r="Z37" s="2"/>
    </row>
    <row r="38" ht="12.75" customHeight="1">
      <c r="A38" s="2"/>
      <c r="B38" s="2">
        <v>10.0</v>
      </c>
      <c r="C38" s="2">
        <v>10.0</v>
      </c>
      <c r="D38" s="2">
        <v>10.0</v>
      </c>
      <c r="E38" s="2">
        <v>5.0</v>
      </c>
      <c r="F38" s="2">
        <v>8.0</v>
      </c>
      <c r="G38" s="2">
        <v>8.0</v>
      </c>
      <c r="H38" s="2">
        <v>12.0</v>
      </c>
      <c r="K38" s="2"/>
      <c r="L38" s="2"/>
      <c r="M38" s="2"/>
      <c r="N38" s="2"/>
      <c r="O38" s="2"/>
      <c r="P38" s="2"/>
      <c r="Q38" s="2"/>
      <c r="R38" s="2"/>
      <c r="S38" s="2"/>
      <c r="T38" s="2"/>
      <c r="U38" s="2"/>
      <c r="V38" s="2"/>
      <c r="W38" s="2"/>
      <c r="X38" s="2"/>
      <c r="Y38" s="2"/>
      <c r="Z38" s="2"/>
    </row>
    <row r="39" ht="12.75" customHeight="1">
      <c r="A39" s="2"/>
      <c r="B39" s="2"/>
      <c r="C39" s="2"/>
      <c r="D39" s="2"/>
      <c r="E39" s="2" t="s">
        <v>297</v>
      </c>
      <c r="F39" s="2"/>
      <c r="G39" s="2"/>
      <c r="H39" s="2" t="s">
        <v>296</v>
      </c>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35">
        <v>45202.0</v>
      </c>
      <c r="C41" s="35">
        <v>45204.0</v>
      </c>
      <c r="D41" s="35">
        <v>45206.0</v>
      </c>
      <c r="E41" s="35">
        <v>45208.0</v>
      </c>
      <c r="F41" s="35">
        <v>45210.0</v>
      </c>
      <c r="G41" s="35">
        <v>45212.0</v>
      </c>
      <c r="H41" s="35">
        <v>45216.0</v>
      </c>
      <c r="I41" s="35">
        <v>45218.0</v>
      </c>
      <c r="J41" s="35">
        <v>45220.0</v>
      </c>
      <c r="K41" s="35">
        <v>45222.0</v>
      </c>
      <c r="L41" s="35">
        <v>45224.0</v>
      </c>
      <c r="M41" s="35">
        <v>45226.0</v>
      </c>
      <c r="N41" s="35">
        <v>45228.0</v>
      </c>
      <c r="O41" s="35">
        <v>45230.0</v>
      </c>
      <c r="P41" s="35">
        <v>45234.0</v>
      </c>
      <c r="Q41" s="35">
        <v>45236.0</v>
      </c>
      <c r="R41" s="35">
        <v>45244.0</v>
      </c>
      <c r="S41" s="2"/>
      <c r="T41" s="2"/>
      <c r="U41" s="2"/>
      <c r="V41" s="2"/>
      <c r="W41" s="2"/>
      <c r="X41" s="2"/>
      <c r="Y41" s="2"/>
      <c r="Z41" s="2"/>
    </row>
    <row r="42" ht="12.75" customHeight="1">
      <c r="A42" s="2"/>
      <c r="B42" s="2">
        <v>20.0</v>
      </c>
      <c r="C42" s="2">
        <v>24.0</v>
      </c>
      <c r="D42" s="2">
        <v>26.0</v>
      </c>
      <c r="E42" s="2">
        <v>26.0</v>
      </c>
      <c r="F42" s="2">
        <v>27.0</v>
      </c>
      <c r="G42" s="2">
        <v>28.0</v>
      </c>
      <c r="H42" s="2">
        <v>29.0</v>
      </c>
      <c r="I42" s="2">
        <v>30.0</v>
      </c>
      <c r="J42" s="2">
        <v>31.0</v>
      </c>
      <c r="K42" s="2">
        <v>36.0</v>
      </c>
      <c r="L42" s="2">
        <v>33.0</v>
      </c>
      <c r="M42" s="2">
        <v>33.0</v>
      </c>
      <c r="N42" s="2">
        <v>38.0</v>
      </c>
      <c r="O42" s="2">
        <v>34.0</v>
      </c>
      <c r="P42" s="2">
        <v>39.0</v>
      </c>
      <c r="Q42" s="2">
        <v>35.0</v>
      </c>
      <c r="R42" s="2">
        <v>40.0</v>
      </c>
      <c r="S42" s="2"/>
      <c r="T42" s="2"/>
      <c r="U42" s="2"/>
      <c r="V42" s="2"/>
      <c r="W42" s="2"/>
      <c r="X42" s="2"/>
      <c r="Y42" s="2"/>
      <c r="Z42" s="2"/>
    </row>
    <row r="43" ht="12.75" customHeight="1">
      <c r="A43" s="2"/>
      <c r="B43" s="2">
        <v>12.0</v>
      </c>
      <c r="C43" s="2">
        <v>10.0</v>
      </c>
      <c r="D43" s="2">
        <v>9.0</v>
      </c>
      <c r="E43" s="2">
        <v>10.0</v>
      </c>
      <c r="F43" s="2">
        <v>10.0</v>
      </c>
      <c r="G43" s="2">
        <v>10.0</v>
      </c>
      <c r="H43" s="2">
        <v>10.0</v>
      </c>
      <c r="I43" s="2">
        <v>10.0</v>
      </c>
      <c r="J43" s="2">
        <v>10.0</v>
      </c>
      <c r="K43" s="2">
        <v>8.0</v>
      </c>
      <c r="L43" s="2">
        <v>9.0</v>
      </c>
      <c r="M43" s="2">
        <v>10.0</v>
      </c>
      <c r="N43" s="2">
        <v>6.0</v>
      </c>
      <c r="O43" s="2">
        <v>10.0</v>
      </c>
      <c r="P43" s="2">
        <v>6.0</v>
      </c>
      <c r="Q43" s="2">
        <v>10.0</v>
      </c>
      <c r="R43" s="2">
        <v>6.0</v>
      </c>
      <c r="S43" s="2"/>
      <c r="T43" s="2"/>
      <c r="U43" s="2"/>
      <c r="V43" s="2"/>
      <c r="W43" s="2"/>
      <c r="X43" s="2"/>
      <c r="Y43" s="2"/>
      <c r="Z43" s="2"/>
    </row>
    <row r="44" ht="12.75" customHeight="1">
      <c r="A44" s="2"/>
      <c r="B44" s="2" t="s">
        <v>296</v>
      </c>
      <c r="C44" s="2" t="s">
        <v>296</v>
      </c>
      <c r="D44" s="2"/>
      <c r="E44" s="2"/>
      <c r="F44" s="2"/>
      <c r="G44" s="2"/>
      <c r="H44" s="2"/>
      <c r="I44" s="2"/>
      <c r="J44" s="2"/>
      <c r="K44" s="2" t="s">
        <v>297</v>
      </c>
      <c r="L44" s="2"/>
      <c r="M44" s="2"/>
      <c r="N44" s="2" t="s">
        <v>298</v>
      </c>
      <c r="O44" s="2"/>
      <c r="P44" s="2" t="s">
        <v>298</v>
      </c>
      <c r="Q44" s="2"/>
      <c r="R44" s="2" t="s">
        <v>298</v>
      </c>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35">
        <v>45254.0</v>
      </c>
      <c r="C46" s="35">
        <v>45259.0</v>
      </c>
      <c r="D46" s="35">
        <v>45264.0</v>
      </c>
      <c r="E46" s="35">
        <v>45271.0</v>
      </c>
      <c r="F46" s="35">
        <v>45278.0</v>
      </c>
      <c r="G46" s="35">
        <v>45285.0</v>
      </c>
      <c r="H46" s="35">
        <v>45291.0</v>
      </c>
      <c r="I46" s="35">
        <v>45299.0</v>
      </c>
      <c r="J46" s="35">
        <v>45306.0</v>
      </c>
      <c r="K46" s="35">
        <v>45313.0</v>
      </c>
      <c r="L46" s="35">
        <v>45320.0</v>
      </c>
      <c r="M46" s="35">
        <v>45327.0</v>
      </c>
      <c r="N46" s="35">
        <v>45334.0</v>
      </c>
      <c r="O46" s="35">
        <v>45341.0</v>
      </c>
      <c r="P46" s="35">
        <v>45343.0</v>
      </c>
      <c r="S46" s="2"/>
      <c r="T46" s="2"/>
      <c r="U46" s="2"/>
      <c r="V46" s="2"/>
      <c r="W46" s="2"/>
      <c r="X46" s="2"/>
      <c r="Y46" s="2"/>
      <c r="Z46" s="2"/>
    </row>
    <row r="47" ht="12.75" customHeight="1">
      <c r="A47" s="2"/>
      <c r="B47" s="2">
        <v>28.0</v>
      </c>
      <c r="C47" s="2">
        <v>33.0</v>
      </c>
      <c r="D47" s="2">
        <v>34.0</v>
      </c>
      <c r="E47" s="2">
        <v>35.0</v>
      </c>
      <c r="F47" s="2">
        <v>36.0</v>
      </c>
      <c r="G47" s="2">
        <v>37.0</v>
      </c>
      <c r="H47" s="2">
        <v>38.0</v>
      </c>
      <c r="I47" s="2">
        <v>40.0</v>
      </c>
      <c r="J47" s="2">
        <v>40.0</v>
      </c>
      <c r="K47" s="2">
        <v>41.0</v>
      </c>
      <c r="L47" s="2">
        <v>41.0</v>
      </c>
      <c r="M47" s="2">
        <v>42.0</v>
      </c>
      <c r="N47" s="2">
        <v>42.0</v>
      </c>
      <c r="O47" s="2">
        <v>42.0</v>
      </c>
      <c r="P47" s="2">
        <v>43.0</v>
      </c>
      <c r="S47" s="2"/>
      <c r="T47" s="2"/>
      <c r="U47" s="2"/>
      <c r="V47" s="2"/>
      <c r="W47" s="2"/>
      <c r="X47" s="2"/>
      <c r="Y47" s="2"/>
      <c r="Z47" s="2"/>
    </row>
    <row r="48" ht="12.75" customHeight="1">
      <c r="A48" s="2"/>
      <c r="B48" s="2">
        <v>15.0</v>
      </c>
      <c r="C48" s="2">
        <v>10.0</v>
      </c>
      <c r="D48" s="2">
        <v>8.0</v>
      </c>
      <c r="E48" s="2">
        <v>10.0</v>
      </c>
      <c r="F48" s="2">
        <v>10.0</v>
      </c>
      <c r="G48" s="2">
        <v>10.0</v>
      </c>
      <c r="H48" s="2">
        <v>10.0</v>
      </c>
      <c r="I48" s="2">
        <v>8.0</v>
      </c>
      <c r="J48" s="2">
        <v>9.0</v>
      </c>
      <c r="K48" s="2">
        <v>10.0</v>
      </c>
      <c r="L48" s="2">
        <v>10.0</v>
      </c>
      <c r="M48" s="2">
        <v>10.0</v>
      </c>
      <c r="N48" s="2">
        <v>10.0</v>
      </c>
      <c r="O48" s="2">
        <v>10.0</v>
      </c>
      <c r="P48" s="2">
        <v>9.0</v>
      </c>
      <c r="S48" s="2"/>
      <c r="T48" s="2"/>
      <c r="U48" s="2"/>
      <c r="V48" s="2"/>
      <c r="W48" s="2"/>
      <c r="X48" s="2"/>
      <c r="Y48" s="2"/>
      <c r="Z48" s="2"/>
    </row>
    <row r="49" ht="12.75" customHeight="1">
      <c r="A49" s="2"/>
      <c r="B49" s="2" t="s">
        <v>296</v>
      </c>
      <c r="C49" s="2"/>
      <c r="D49" s="2"/>
      <c r="E49" s="2"/>
      <c r="F49" s="2"/>
      <c r="G49" s="2"/>
      <c r="H49" s="2"/>
      <c r="I49" s="2" t="s">
        <v>299</v>
      </c>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35">
        <v>45362.0</v>
      </c>
      <c r="C51" s="35">
        <v>45369.0</v>
      </c>
      <c r="D51" s="35">
        <v>45376.0</v>
      </c>
      <c r="E51" s="2" t="s">
        <v>295</v>
      </c>
      <c r="F51" s="2"/>
      <c r="G51" s="2"/>
      <c r="H51" s="2"/>
      <c r="I51" s="2"/>
      <c r="J51" s="2"/>
      <c r="K51" s="2"/>
      <c r="L51" s="2"/>
      <c r="M51" s="2"/>
      <c r="N51" s="2"/>
      <c r="O51" s="2"/>
      <c r="P51" s="2"/>
      <c r="Q51" s="2"/>
      <c r="R51" s="2"/>
      <c r="S51" s="2"/>
      <c r="T51" s="2"/>
      <c r="U51" s="2"/>
      <c r="V51" s="2"/>
      <c r="W51" s="2"/>
      <c r="X51" s="2"/>
      <c r="Y51" s="2"/>
      <c r="Z51" s="2"/>
    </row>
    <row r="52" ht="12.75" customHeight="1">
      <c r="A52" s="2"/>
      <c r="B52" s="2">
        <v>43.0</v>
      </c>
      <c r="C52" s="2">
        <v>43.0</v>
      </c>
      <c r="D52" s="2">
        <v>43.0</v>
      </c>
      <c r="E52" s="2">
        <v>43.0</v>
      </c>
      <c r="F52" s="2"/>
      <c r="G52" s="2"/>
      <c r="H52" s="2"/>
      <c r="I52" s="2"/>
      <c r="J52" s="2"/>
      <c r="K52" s="2"/>
      <c r="L52" s="2"/>
      <c r="M52" s="2"/>
      <c r="N52" s="2"/>
      <c r="O52" s="2"/>
      <c r="P52" s="2"/>
      <c r="Q52" s="2"/>
      <c r="R52" s="2"/>
      <c r="S52" s="2"/>
      <c r="T52" s="2"/>
      <c r="U52" s="2"/>
      <c r="V52" s="2"/>
      <c r="W52" s="2"/>
      <c r="X52" s="2"/>
      <c r="Y52" s="2"/>
      <c r="Z52" s="2"/>
    </row>
    <row r="53" ht="12.75" customHeight="1">
      <c r="A53" s="2"/>
      <c r="B53" s="2">
        <v>8.0</v>
      </c>
      <c r="C53" s="2">
        <v>9.0</v>
      </c>
      <c r="D53" s="2">
        <v>9.0</v>
      </c>
      <c r="E53" s="2">
        <v>10.0</v>
      </c>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6" width="8.63"/>
  </cols>
  <sheetData>
    <row r="1" ht="12.75" customHeight="1">
      <c r="B1" s="2"/>
      <c r="C1" s="2"/>
      <c r="D1" s="2"/>
      <c r="E1" s="2"/>
      <c r="F1" s="2"/>
      <c r="G1" s="2"/>
      <c r="H1" s="2"/>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c r="AI2" s="5"/>
      <c r="AJ2" s="5"/>
    </row>
    <row r="3" ht="12.75" customHeight="1">
      <c r="B3" s="8">
        <v>48.0</v>
      </c>
      <c r="C3" s="8">
        <v>48.0</v>
      </c>
      <c r="D3" s="8">
        <v>48.0</v>
      </c>
      <c r="E3" s="8">
        <v>49.0</v>
      </c>
      <c r="F3" s="8">
        <v>52.0</v>
      </c>
      <c r="G3" s="8">
        <v>50.0</v>
      </c>
      <c r="H3" s="8">
        <v>51.0</v>
      </c>
      <c r="I3" s="8">
        <v>51.0</v>
      </c>
      <c r="J3" s="8">
        <v>55.0</v>
      </c>
      <c r="K3" s="8">
        <v>53.0</v>
      </c>
      <c r="L3" s="8">
        <v>53.0</v>
      </c>
      <c r="M3" s="8">
        <v>54.0</v>
      </c>
      <c r="N3" s="8">
        <v>54.0</v>
      </c>
      <c r="O3" s="9">
        <v>50.0</v>
      </c>
      <c r="P3" s="9">
        <v>51.0</v>
      </c>
      <c r="Q3" s="9">
        <v>52.0</v>
      </c>
      <c r="R3" s="9">
        <v>53.0</v>
      </c>
      <c r="S3" s="8">
        <v>54.0</v>
      </c>
      <c r="T3" s="8">
        <v>54.5</v>
      </c>
      <c r="U3" s="2">
        <v>56.0</v>
      </c>
      <c r="V3" s="8">
        <v>55.0</v>
      </c>
      <c r="W3" s="8">
        <v>55.0</v>
      </c>
      <c r="X3" s="8">
        <v>54.0</v>
      </c>
      <c r="Y3" s="7">
        <v>50.5</v>
      </c>
      <c r="Z3" s="9">
        <v>51.0</v>
      </c>
      <c r="AA3" s="9">
        <v>53.0</v>
      </c>
      <c r="AB3" s="9">
        <v>53.5</v>
      </c>
      <c r="AC3" s="9">
        <v>52.0</v>
      </c>
      <c r="AD3" s="8">
        <v>53.0</v>
      </c>
      <c r="AE3" s="8">
        <v>53.0</v>
      </c>
      <c r="AF3" s="8">
        <v>53.5</v>
      </c>
      <c r="AG3" s="8">
        <v>54.0</v>
      </c>
      <c r="AH3" s="2"/>
      <c r="AI3" s="2"/>
      <c r="AJ3" s="2"/>
    </row>
    <row r="4" ht="12.75" customHeight="1">
      <c r="B4" s="8">
        <v>6.0</v>
      </c>
      <c r="C4" s="8">
        <v>6.0</v>
      </c>
      <c r="D4" s="8">
        <v>6.0</v>
      </c>
      <c r="E4" s="8">
        <v>6.0</v>
      </c>
      <c r="F4" s="8">
        <v>2.0</v>
      </c>
      <c r="G4" s="8">
        <v>6.0</v>
      </c>
      <c r="H4" s="8" t="s">
        <v>3</v>
      </c>
      <c r="I4" s="8">
        <v>6.0</v>
      </c>
      <c r="J4" s="8">
        <v>3.0</v>
      </c>
      <c r="K4" s="8" t="s">
        <v>4</v>
      </c>
      <c r="L4" s="8">
        <v>4.0</v>
      </c>
      <c r="M4" s="8">
        <v>4.0</v>
      </c>
      <c r="N4" s="8" t="s">
        <v>4</v>
      </c>
      <c r="O4" s="9">
        <v>3.0</v>
      </c>
      <c r="P4" s="9">
        <v>3.0</v>
      </c>
      <c r="Q4" s="9">
        <v>3.0</v>
      </c>
      <c r="R4" s="9">
        <v>3.0</v>
      </c>
      <c r="S4" s="8">
        <v>4.0</v>
      </c>
      <c r="T4" s="8">
        <v>4.0</v>
      </c>
      <c r="U4" s="2">
        <v>1.0</v>
      </c>
      <c r="V4" s="8" t="s">
        <v>4</v>
      </c>
      <c r="W4" s="8" t="s">
        <v>4</v>
      </c>
      <c r="X4" s="8">
        <v>2.0</v>
      </c>
      <c r="Y4" s="7">
        <v>6.0</v>
      </c>
      <c r="Z4" s="9">
        <v>3.0</v>
      </c>
      <c r="AA4" s="9">
        <v>3.0</v>
      </c>
      <c r="AB4" s="9">
        <v>3.0</v>
      </c>
      <c r="AC4" s="9">
        <v>3.0</v>
      </c>
      <c r="AD4" s="8">
        <v>4.0</v>
      </c>
      <c r="AE4" s="8">
        <v>4.0</v>
      </c>
      <c r="AF4" s="8">
        <v>4.0</v>
      </c>
      <c r="AG4" s="8">
        <v>4.0</v>
      </c>
      <c r="AH4" s="2"/>
      <c r="AI4" s="2"/>
      <c r="AJ4" s="2"/>
    </row>
    <row r="5" ht="12.75" customHeight="1">
      <c r="B5" s="8">
        <v>48.0</v>
      </c>
      <c r="C5" s="8">
        <v>48.0</v>
      </c>
      <c r="D5" s="8">
        <v>48.0</v>
      </c>
      <c r="E5" s="8">
        <v>49.0</v>
      </c>
      <c r="F5" s="8">
        <v>50.0</v>
      </c>
      <c r="G5" s="8">
        <v>50.0</v>
      </c>
      <c r="H5" s="8">
        <v>51.0</v>
      </c>
      <c r="I5" s="8">
        <v>51.0</v>
      </c>
      <c r="J5" s="2">
        <v>56.0</v>
      </c>
      <c r="K5" s="8">
        <v>51.0</v>
      </c>
      <c r="L5" s="8">
        <v>51.0</v>
      </c>
      <c r="M5" s="8">
        <v>52.0</v>
      </c>
      <c r="N5" s="8">
        <v>52.0</v>
      </c>
      <c r="O5" s="16" t="s">
        <v>5</v>
      </c>
      <c r="P5" s="17"/>
      <c r="Q5" s="17"/>
      <c r="R5" s="18"/>
      <c r="S5" s="8">
        <v>53.0</v>
      </c>
      <c r="T5" s="8">
        <v>53.5</v>
      </c>
      <c r="U5" s="19">
        <v>58.0</v>
      </c>
      <c r="V5" s="8">
        <v>54.0</v>
      </c>
      <c r="W5" s="8">
        <v>54.0</v>
      </c>
      <c r="X5" s="8">
        <v>50.0</v>
      </c>
      <c r="Y5" s="8">
        <v>50.5</v>
      </c>
      <c r="Z5" s="16" t="s">
        <v>5</v>
      </c>
      <c r="AA5" s="17"/>
      <c r="AB5" s="17"/>
      <c r="AC5" s="18"/>
      <c r="AD5" s="8">
        <v>52.0</v>
      </c>
      <c r="AE5" s="8">
        <v>52.0</v>
      </c>
      <c r="AF5" s="8">
        <v>52.5</v>
      </c>
      <c r="AG5" s="8">
        <v>53.0</v>
      </c>
      <c r="AH5" s="2"/>
      <c r="AI5" s="2"/>
      <c r="AJ5" s="2"/>
    </row>
    <row r="6" ht="12.75" customHeight="1">
      <c r="B6" s="8">
        <v>6.0</v>
      </c>
      <c r="C6" s="8">
        <v>6.0</v>
      </c>
      <c r="D6" s="8">
        <v>6.0</v>
      </c>
      <c r="E6" s="8">
        <v>6.0</v>
      </c>
      <c r="F6" s="8">
        <v>5.0</v>
      </c>
      <c r="G6" s="8">
        <v>6.0</v>
      </c>
      <c r="H6" s="8" t="s">
        <v>3</v>
      </c>
      <c r="I6" s="8" t="s">
        <v>3</v>
      </c>
      <c r="J6" s="2">
        <v>2.0</v>
      </c>
      <c r="K6" s="8" t="s">
        <v>3</v>
      </c>
      <c r="L6" s="8">
        <v>6.0</v>
      </c>
      <c r="M6" s="8" t="s">
        <v>3</v>
      </c>
      <c r="N6" s="8" t="s">
        <v>3</v>
      </c>
      <c r="O6" s="16" t="s">
        <v>6</v>
      </c>
      <c r="P6" s="17"/>
      <c r="Q6" s="17"/>
      <c r="R6" s="18"/>
      <c r="S6" s="8">
        <v>4.0</v>
      </c>
      <c r="T6" s="8">
        <v>4.0</v>
      </c>
      <c r="U6" s="19">
        <v>1.0</v>
      </c>
      <c r="V6" s="8">
        <v>4.0</v>
      </c>
      <c r="W6" s="8">
        <v>4.0</v>
      </c>
      <c r="X6" s="8">
        <v>5.0</v>
      </c>
      <c r="Y6" s="8">
        <v>5.0</v>
      </c>
      <c r="Z6" s="16" t="s">
        <v>6</v>
      </c>
      <c r="AA6" s="17"/>
      <c r="AB6" s="18"/>
      <c r="AC6" s="9" t="s">
        <v>7</v>
      </c>
      <c r="AD6" s="8">
        <v>4.0</v>
      </c>
      <c r="AE6" s="8">
        <v>4.0</v>
      </c>
      <c r="AF6" s="8">
        <v>4.0</v>
      </c>
      <c r="AG6" s="8">
        <v>4.0</v>
      </c>
      <c r="AH6" s="2"/>
      <c r="AI6" s="2"/>
      <c r="AJ6" s="2"/>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
      <c r="AI7" s="2"/>
      <c r="AJ7" s="2"/>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8" t="s">
        <v>301</v>
      </c>
      <c r="T8" s="8">
        <v>4.0</v>
      </c>
      <c r="U8" s="19">
        <v>1.0</v>
      </c>
      <c r="V8" s="8">
        <v>4.0</v>
      </c>
      <c r="W8" s="8" t="s">
        <v>4</v>
      </c>
      <c r="X8" s="7">
        <v>6.0</v>
      </c>
      <c r="Y8" s="8">
        <v>5.0</v>
      </c>
      <c r="Z8" s="9"/>
      <c r="AA8" s="9"/>
      <c r="AB8" s="9"/>
      <c r="AC8" s="9"/>
      <c r="AD8" s="8">
        <v>4.0</v>
      </c>
      <c r="AE8" s="8">
        <v>4.0</v>
      </c>
      <c r="AF8" s="8">
        <v>4.0</v>
      </c>
      <c r="AG8" s="8">
        <v>4.0</v>
      </c>
      <c r="AH8" s="2"/>
      <c r="AI8" s="2"/>
      <c r="AJ8" s="2"/>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2"/>
      <c r="AI9" s="2"/>
      <c r="AJ9" s="2"/>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2"/>
      <c r="AI10" s="2"/>
      <c r="AJ10" s="2"/>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
      <c r="AI11" s="2"/>
      <c r="AJ11" s="2"/>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
      <c r="AI12" s="2"/>
      <c r="AJ12" s="2"/>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5">
        <v>62.0</v>
      </c>
      <c r="V13" s="28">
        <v>42.0</v>
      </c>
      <c r="W13" s="28">
        <v>42.0</v>
      </c>
      <c r="X13" s="28">
        <v>42.0</v>
      </c>
      <c r="Y13" s="28">
        <v>42.0</v>
      </c>
      <c r="Z13" s="9"/>
      <c r="AA13" s="9"/>
      <c r="AB13" s="9"/>
      <c r="AC13" s="9"/>
      <c r="AD13" s="28">
        <v>42.0</v>
      </c>
      <c r="AE13" s="28">
        <v>42.0</v>
      </c>
      <c r="AF13" s="28">
        <v>42.0</v>
      </c>
      <c r="AG13" s="28">
        <v>42.0</v>
      </c>
      <c r="AH13" s="2"/>
      <c r="AI13" s="2"/>
      <c r="AJ13" s="2"/>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5">
        <v>1.0</v>
      </c>
      <c r="V14" s="28">
        <v>14.0</v>
      </c>
      <c r="W14" s="28">
        <v>11.0</v>
      </c>
      <c r="X14" s="28">
        <v>12.0</v>
      </c>
      <c r="Y14" s="28">
        <v>12.0</v>
      </c>
      <c r="Z14" s="9"/>
      <c r="AA14" s="9"/>
      <c r="AB14" s="9"/>
      <c r="AC14" s="9"/>
      <c r="AD14" s="28">
        <v>12.0</v>
      </c>
      <c r="AE14" s="28">
        <v>13.0</v>
      </c>
      <c r="AF14" s="28">
        <v>13.0</v>
      </c>
      <c r="AG14" s="28">
        <v>14.0</v>
      </c>
      <c r="AH14" s="2"/>
      <c r="AI14" s="2"/>
      <c r="AJ14" s="2"/>
    </row>
    <row r="15" ht="12.75" customHeight="1">
      <c r="B15" s="2"/>
      <c r="C15" s="28"/>
      <c r="D15" s="28"/>
      <c r="E15" s="28"/>
      <c r="F15" s="28"/>
      <c r="G15" s="28"/>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45525.0</v>
      </c>
      <c r="AH16" s="5"/>
      <c r="AI16" s="5"/>
      <c r="AJ16" s="5"/>
    </row>
    <row r="17" ht="12.75" customHeight="1">
      <c r="A17" s="15" t="s">
        <v>18</v>
      </c>
      <c r="B17" s="35"/>
      <c r="C17" s="35"/>
      <c r="D17" s="35"/>
      <c r="E17" s="35"/>
      <c r="F17" s="35"/>
      <c r="G17" s="35"/>
      <c r="H17" s="35"/>
      <c r="I17" s="35"/>
      <c r="J17" s="25">
        <v>65.5</v>
      </c>
      <c r="K17" s="2"/>
      <c r="L17" s="2"/>
      <c r="M17" s="2"/>
      <c r="N17" s="2"/>
      <c r="O17" s="2"/>
      <c r="P17" s="2"/>
      <c r="Q17" s="2"/>
      <c r="R17" s="2"/>
      <c r="S17" s="2"/>
      <c r="T17" s="2"/>
      <c r="U17" s="25">
        <v>70.0</v>
      </c>
      <c r="V17" s="2"/>
      <c r="W17" s="2"/>
      <c r="X17" s="2"/>
      <c r="Y17" s="2"/>
      <c r="Z17" s="2"/>
      <c r="AA17" s="2"/>
      <c r="AB17" s="2"/>
      <c r="AC17" s="19">
        <v>66.0</v>
      </c>
      <c r="AD17" s="2"/>
      <c r="AE17" s="2"/>
      <c r="AF17" s="19">
        <v>66.0</v>
      </c>
      <c r="AG17" s="19">
        <v>66.0</v>
      </c>
      <c r="AH17" s="2"/>
      <c r="AI17" s="2"/>
      <c r="AJ17" s="2"/>
    </row>
    <row r="18" ht="12.75" customHeight="1">
      <c r="A18" s="15" t="s">
        <v>19</v>
      </c>
      <c r="B18" s="8">
        <v>65.0</v>
      </c>
      <c r="C18" s="8">
        <v>65.0</v>
      </c>
      <c r="D18" s="8">
        <v>65.0</v>
      </c>
      <c r="E18" s="8">
        <v>66.2</v>
      </c>
      <c r="F18" s="8">
        <v>65.3</v>
      </c>
      <c r="G18" s="8">
        <v>67.7</v>
      </c>
      <c r="H18" s="8">
        <v>66.4</v>
      </c>
      <c r="I18" s="8">
        <v>66.4</v>
      </c>
      <c r="J18" s="8">
        <v>66.7</v>
      </c>
      <c r="K18" s="8">
        <v>66.4</v>
      </c>
      <c r="L18" s="8">
        <v>68.5</v>
      </c>
      <c r="M18" s="8">
        <v>67.5</v>
      </c>
      <c r="N18" s="8">
        <v>67.5</v>
      </c>
      <c r="O18" s="2"/>
      <c r="P18" s="2"/>
      <c r="Q18" s="2"/>
      <c r="R18" s="2"/>
      <c r="S18" s="8">
        <v>67.5</v>
      </c>
      <c r="T18" s="8">
        <v>68.2</v>
      </c>
      <c r="U18" s="2"/>
      <c r="V18" s="8">
        <v>66.7</v>
      </c>
      <c r="W18" s="8">
        <v>66.7</v>
      </c>
      <c r="X18" s="8">
        <v>67.4</v>
      </c>
      <c r="Y18" s="8">
        <v>67.9</v>
      </c>
      <c r="Z18" s="2"/>
      <c r="AA18" s="2"/>
      <c r="AB18" s="2"/>
      <c r="AC18" s="2"/>
      <c r="AD18" s="8">
        <v>66.6</v>
      </c>
      <c r="AE18" s="8">
        <v>66.6</v>
      </c>
      <c r="AF18" s="8">
        <v>67.1</v>
      </c>
      <c r="AG18" s="8">
        <v>67.6</v>
      </c>
      <c r="AH18" s="2"/>
      <c r="AI18" s="2"/>
      <c r="AJ18" s="2"/>
    </row>
    <row r="19" ht="12.75" customHeight="1">
      <c r="A19" s="15" t="s">
        <v>20</v>
      </c>
      <c r="B19" s="24">
        <v>64.6</v>
      </c>
      <c r="C19" s="24">
        <v>64.6</v>
      </c>
      <c r="D19" s="24">
        <v>69.3</v>
      </c>
      <c r="E19" s="24">
        <v>70.7</v>
      </c>
      <c r="F19" s="24">
        <v>67.1</v>
      </c>
      <c r="G19" s="24">
        <v>72.0</v>
      </c>
      <c r="H19" s="24">
        <v>73.3</v>
      </c>
      <c r="I19" s="24">
        <v>70.8</v>
      </c>
      <c r="J19" s="24"/>
      <c r="K19" s="24">
        <v>70.8</v>
      </c>
      <c r="L19" s="24">
        <v>73.3</v>
      </c>
      <c r="M19" s="24">
        <v>72.1</v>
      </c>
      <c r="N19" s="24">
        <v>72.1</v>
      </c>
      <c r="O19" s="2"/>
      <c r="P19" s="2"/>
      <c r="Q19" s="2"/>
      <c r="R19" s="2"/>
      <c r="S19" s="24">
        <v>68.3</v>
      </c>
      <c r="T19" s="24">
        <v>73.3</v>
      </c>
      <c r="U19" s="2"/>
      <c r="V19" s="24">
        <v>73.3</v>
      </c>
      <c r="W19" s="24">
        <v>73.3</v>
      </c>
      <c r="X19" s="24">
        <v>68.3</v>
      </c>
      <c r="Y19" s="24">
        <v>68.3</v>
      </c>
      <c r="Z19" s="2"/>
      <c r="AA19" s="2"/>
      <c r="AB19" s="2"/>
      <c r="AC19" s="2"/>
      <c r="AD19" s="24">
        <v>68.3</v>
      </c>
      <c r="AE19" s="24">
        <v>68.3</v>
      </c>
      <c r="AF19" s="24">
        <v>70.8</v>
      </c>
      <c r="AG19" s="24">
        <v>70.8</v>
      </c>
      <c r="AH19" s="2"/>
      <c r="AI19" s="2"/>
      <c r="AJ19" s="2"/>
    </row>
    <row r="20" ht="12.75" customHeight="1">
      <c r="A20" s="15" t="s">
        <v>21</v>
      </c>
      <c r="B20" s="28"/>
      <c r="C20" s="28">
        <v>70.4</v>
      </c>
      <c r="D20" s="28">
        <v>72.0</v>
      </c>
      <c r="E20" s="28">
        <v>73.5</v>
      </c>
      <c r="F20" s="28">
        <v>71.7</v>
      </c>
      <c r="G20" s="28">
        <v>73.3</v>
      </c>
      <c r="H20" s="28">
        <v>73.1</v>
      </c>
      <c r="I20" s="28">
        <v>73.1</v>
      </c>
      <c r="J20" s="28"/>
      <c r="K20" s="28">
        <v>74.8</v>
      </c>
      <c r="L20" s="28">
        <v>76.5</v>
      </c>
      <c r="M20" s="28">
        <v>72.8</v>
      </c>
      <c r="N20" s="28">
        <v>72.8</v>
      </c>
      <c r="O20" s="2"/>
      <c r="P20" s="2"/>
      <c r="Q20" s="2"/>
      <c r="R20" s="2"/>
      <c r="S20" s="28">
        <v>73.3</v>
      </c>
      <c r="T20" s="28">
        <v>76.7</v>
      </c>
      <c r="U20" s="2"/>
      <c r="V20" s="28">
        <v>73.3</v>
      </c>
      <c r="W20" s="28">
        <v>68.3</v>
      </c>
      <c r="X20" s="28">
        <v>70.0</v>
      </c>
      <c r="Y20" s="28">
        <v>70.0</v>
      </c>
      <c r="Z20" s="2"/>
      <c r="AA20" s="2"/>
      <c r="AB20" s="2"/>
      <c r="AC20" s="2"/>
      <c r="AD20" s="28">
        <v>70.0</v>
      </c>
      <c r="AE20" s="28">
        <v>71.7</v>
      </c>
      <c r="AF20" s="28">
        <v>71.7</v>
      </c>
      <c r="AG20" s="28">
        <v>73.3</v>
      </c>
      <c r="AH20" s="2"/>
      <c r="AI20" s="2"/>
      <c r="AJ20" s="2"/>
    </row>
    <row r="21" ht="12.75" customHeight="1">
      <c r="A21" s="15" t="s">
        <v>22</v>
      </c>
      <c r="B21" s="2"/>
      <c r="C21" s="2"/>
      <c r="D21" s="2"/>
      <c r="E21" s="2"/>
      <c r="F21" s="2"/>
      <c r="G21" s="2"/>
      <c r="H21" s="2"/>
      <c r="I21" s="2"/>
      <c r="J21" s="2"/>
      <c r="K21" s="2"/>
      <c r="L21" s="2"/>
      <c r="M21" s="2"/>
      <c r="N21" s="2"/>
      <c r="O21" s="9">
        <v>61.4</v>
      </c>
      <c r="P21" s="9">
        <v>62.5</v>
      </c>
      <c r="Q21" s="9">
        <v>63.5</v>
      </c>
      <c r="R21" s="9">
        <v>64.6</v>
      </c>
      <c r="S21" s="2"/>
      <c r="T21" s="2"/>
      <c r="U21" s="2"/>
      <c r="V21" s="2"/>
      <c r="W21" s="2"/>
      <c r="X21" s="2"/>
      <c r="Y21" s="2"/>
      <c r="Z21" s="9">
        <v>62.5</v>
      </c>
      <c r="AA21" s="9">
        <v>64.6</v>
      </c>
      <c r="AB21" s="9">
        <v>65.1</v>
      </c>
      <c r="AC21" s="9">
        <v>63.5</v>
      </c>
      <c r="AD21" s="2"/>
      <c r="AE21" s="2"/>
      <c r="AF21" s="2"/>
      <c r="AG21" s="2"/>
      <c r="AH21" s="2"/>
      <c r="AI21" s="2"/>
      <c r="AJ21" s="2"/>
    </row>
    <row r="22" ht="12.75" customHeight="1">
      <c r="B22" s="2"/>
      <c r="C22" s="2"/>
      <c r="D22" s="2"/>
      <c r="E22" s="2"/>
      <c r="F22" s="2"/>
      <c r="G22" s="2"/>
      <c r="H22" s="2"/>
    </row>
    <row r="23" ht="12.75" customHeight="1">
      <c r="B23" s="2"/>
      <c r="C23" s="2"/>
      <c r="D23" s="2"/>
      <c r="E23" s="2"/>
      <c r="F23" s="2"/>
      <c r="G23" s="2"/>
      <c r="H23" s="2"/>
    </row>
    <row r="24" ht="12.75" customHeight="1">
      <c r="B24" s="2"/>
      <c r="C24" s="2"/>
      <c r="D24" s="2"/>
      <c r="E24" s="2"/>
      <c r="F24" s="2"/>
      <c r="G24" s="2"/>
      <c r="H24" s="2"/>
    </row>
    <row r="25" ht="12.75" customHeight="1">
      <c r="B25" s="2"/>
      <c r="C25" s="2"/>
      <c r="D25" s="2"/>
      <c r="E25" s="2"/>
      <c r="F25" s="2"/>
      <c r="G25" s="2"/>
      <c r="H25" s="2"/>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B30" s="2"/>
      <c r="C30" s="2"/>
      <c r="D30" s="2"/>
      <c r="E30" s="2"/>
      <c r="F30" s="2"/>
      <c r="G30" s="2"/>
      <c r="H30" s="2"/>
    </row>
    <row r="31" ht="12.75" customHeight="1">
      <c r="B31" s="2"/>
      <c r="C31" s="2"/>
      <c r="D31" s="2"/>
      <c r="E31" s="2"/>
      <c r="F31" s="2"/>
      <c r="G31" s="2"/>
      <c r="H31" s="2"/>
    </row>
    <row r="32" ht="12.75" customHeight="1">
      <c r="B32" s="2"/>
      <c r="C32" s="2"/>
      <c r="D32" s="2"/>
      <c r="E32" s="2"/>
      <c r="F32" s="2"/>
      <c r="G32" s="2"/>
      <c r="H32" s="2"/>
    </row>
    <row r="33" ht="12.75" customHeight="1">
      <c r="B33" s="2"/>
      <c r="C33" s="2"/>
      <c r="D33" s="2"/>
      <c r="E33" s="2"/>
      <c r="F33" s="2"/>
      <c r="G33" s="2"/>
      <c r="H33" s="2"/>
    </row>
    <row r="34" ht="12.75" customHeight="1">
      <c r="B34" s="2"/>
      <c r="C34" s="2"/>
      <c r="D34" s="2"/>
      <c r="E34" s="2"/>
      <c r="F34" s="2"/>
      <c r="G34" s="2"/>
      <c r="H34" s="2"/>
    </row>
    <row r="35" ht="12.75" customHeight="1">
      <c r="B35" s="2"/>
      <c r="C35" s="2"/>
      <c r="D35" s="2"/>
      <c r="E35" s="2"/>
      <c r="F35" s="2"/>
      <c r="G35" s="2"/>
      <c r="H35" s="2"/>
    </row>
    <row r="36" ht="12.75" customHeight="1">
      <c r="B36" s="2"/>
      <c r="C36" s="2"/>
      <c r="D36" s="2"/>
      <c r="E36" s="2"/>
      <c r="F36" s="2"/>
      <c r="G36" s="2"/>
      <c r="H36" s="2"/>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row>
    <row r="48" ht="12.75" customHeight="1">
      <c r="B48" s="2"/>
      <c r="C48" s="2"/>
      <c r="D48" s="2"/>
      <c r="E48" s="2"/>
      <c r="F48" s="2"/>
      <c r="G48" s="2"/>
      <c r="H48" s="2"/>
    </row>
    <row r="49" ht="12.75" customHeight="1">
      <c r="B49" s="2"/>
      <c r="C49" s="2"/>
      <c r="D49" s="2"/>
      <c r="E49" s="2"/>
      <c r="F49" s="2"/>
      <c r="G49" s="2"/>
      <c r="H49" s="2"/>
    </row>
    <row r="50" ht="12.75" customHeight="1">
      <c r="B50" s="2"/>
      <c r="C50" s="2"/>
      <c r="D50" s="2"/>
      <c r="E50" s="2"/>
      <c r="F50" s="2"/>
      <c r="G50" s="2"/>
      <c r="H50" s="2"/>
    </row>
    <row r="51" ht="12.75" customHeight="1">
      <c r="B51" s="2"/>
      <c r="C51" s="2"/>
      <c r="D51" s="2"/>
      <c r="E51" s="2"/>
      <c r="F51" s="2"/>
      <c r="G51" s="2"/>
      <c r="H51" s="2"/>
    </row>
    <row r="52" ht="12.75" customHeight="1">
      <c r="B52" s="2"/>
      <c r="C52" s="2"/>
      <c r="D52" s="2"/>
      <c r="E52" s="2"/>
      <c r="F52" s="2"/>
      <c r="G52" s="2"/>
      <c r="H52" s="2"/>
    </row>
    <row r="53" ht="12.75" customHeight="1">
      <c r="B53" s="2"/>
      <c r="C53" s="2"/>
      <c r="D53" s="2"/>
      <c r="E53" s="2"/>
      <c r="F53" s="2"/>
      <c r="G53" s="2"/>
      <c r="H53" s="2"/>
    </row>
    <row r="54" ht="12.75" customHeight="1">
      <c r="B54" s="2"/>
      <c r="C54" s="2"/>
      <c r="D54" s="2"/>
      <c r="E54" s="2"/>
      <c r="F54" s="2"/>
      <c r="G54" s="2"/>
      <c r="H54" s="2"/>
    </row>
    <row r="55" ht="12.75" customHeight="1">
      <c r="B55" s="2"/>
      <c r="C55" s="2"/>
      <c r="D55" s="2"/>
      <c r="E55" s="2"/>
      <c r="F55" s="2"/>
      <c r="G55" s="2"/>
      <c r="H55" s="2"/>
    </row>
    <row r="56" ht="12.75" customHeight="1">
      <c r="B56" s="2"/>
      <c r="C56" s="2"/>
      <c r="D56" s="2"/>
      <c r="E56" s="2"/>
      <c r="F56" s="2"/>
      <c r="G56" s="2"/>
      <c r="H56" s="2"/>
    </row>
    <row r="57" ht="12.75" customHeight="1">
      <c r="B57" s="2"/>
      <c r="C57" s="2"/>
      <c r="D57" s="2"/>
      <c r="E57" s="2"/>
      <c r="F57" s="2"/>
      <c r="G57" s="2"/>
      <c r="H57" s="2"/>
    </row>
    <row r="58" ht="12.75" customHeight="1">
      <c r="B58" s="2"/>
      <c r="C58" s="2"/>
      <c r="D58" s="2"/>
      <c r="E58" s="2"/>
      <c r="F58" s="2"/>
      <c r="G58" s="2"/>
      <c r="H58" s="2"/>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6">
    <mergeCell ref="O5:R5"/>
    <mergeCell ref="Z5:AC5"/>
    <mergeCell ref="O6:R6"/>
    <mergeCell ref="Z6:AB6"/>
    <mergeCell ref="O7:R7"/>
    <mergeCell ref="Z7:AC7"/>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4" width="6.13"/>
    <col customWidth="1" min="5" max="5" width="8.5"/>
    <col customWidth="1" min="6" max="25" width="6.13"/>
    <col customWidth="1" min="26" max="26" width="8.63"/>
  </cols>
  <sheetData>
    <row r="1" ht="12.75" customHeight="1">
      <c r="A1" s="2"/>
      <c r="B1" s="2" t="s">
        <v>44</v>
      </c>
      <c r="O1" s="2" t="s">
        <v>45</v>
      </c>
      <c r="W1" s="2"/>
      <c r="X1" s="2"/>
      <c r="Y1" s="2"/>
      <c r="Z1" s="2"/>
    </row>
    <row r="2" ht="12.75" customHeight="1">
      <c r="A2" s="4"/>
      <c r="B2" s="4">
        <v>45299.0</v>
      </c>
      <c r="C2" s="4">
        <v>45306.0</v>
      </c>
      <c r="D2" s="4">
        <v>45313.0</v>
      </c>
      <c r="E2" s="4">
        <v>45320.0</v>
      </c>
      <c r="F2" s="4">
        <v>45327.0</v>
      </c>
      <c r="G2" s="4">
        <v>45334.0</v>
      </c>
      <c r="H2" s="4">
        <v>45341.0</v>
      </c>
      <c r="I2" s="4">
        <v>45343.0</v>
      </c>
      <c r="J2" s="4">
        <v>45355.0</v>
      </c>
      <c r="K2" s="4">
        <v>45362.0</v>
      </c>
      <c r="L2" s="4">
        <v>45369.0</v>
      </c>
      <c r="M2" s="4">
        <v>45376.0</v>
      </c>
      <c r="N2" s="4">
        <v>45383.0</v>
      </c>
      <c r="O2" s="4">
        <v>45390.0</v>
      </c>
      <c r="P2" s="4">
        <v>45425.0</v>
      </c>
      <c r="Q2" s="4">
        <v>45432.0</v>
      </c>
      <c r="R2" s="4">
        <v>45439.0</v>
      </c>
      <c r="S2" s="4">
        <v>45446.0</v>
      </c>
      <c r="T2" s="4">
        <v>45453.0</v>
      </c>
      <c r="U2" s="4">
        <v>45460.0</v>
      </c>
      <c r="V2" s="4">
        <v>45467.0</v>
      </c>
      <c r="W2" s="4">
        <v>45509.0</v>
      </c>
      <c r="X2" s="4">
        <v>45516.0</v>
      </c>
      <c r="Y2" s="4">
        <v>45523.0</v>
      </c>
      <c r="Z2" s="4"/>
    </row>
    <row r="3" ht="12.75" customHeight="1">
      <c r="A3" s="15" t="s">
        <v>53</v>
      </c>
      <c r="B3" s="15">
        <v>40.0</v>
      </c>
      <c r="C3" s="15">
        <v>41.0</v>
      </c>
      <c r="D3" s="15">
        <v>41.0</v>
      </c>
      <c r="E3" s="15">
        <v>41.0</v>
      </c>
      <c r="F3" s="15">
        <v>42.0</v>
      </c>
      <c r="G3" s="15">
        <v>42.0</v>
      </c>
      <c r="H3" s="15">
        <v>42.0</v>
      </c>
      <c r="I3" s="15">
        <v>43.0</v>
      </c>
      <c r="J3" s="15">
        <v>32.0</v>
      </c>
      <c r="K3" s="15">
        <v>43.0</v>
      </c>
      <c r="L3" s="15">
        <v>43.0</v>
      </c>
      <c r="M3" s="15">
        <v>43.0</v>
      </c>
      <c r="N3" s="15">
        <v>43.0</v>
      </c>
      <c r="O3" s="15">
        <v>44.0</v>
      </c>
      <c r="P3" s="15">
        <v>44.0</v>
      </c>
      <c r="Q3" s="15">
        <v>44.0</v>
      </c>
      <c r="R3" s="15">
        <v>44.0</v>
      </c>
      <c r="S3" s="15">
        <v>45.0</v>
      </c>
      <c r="T3" s="15">
        <v>45.0</v>
      </c>
      <c r="U3" s="15">
        <v>45.0</v>
      </c>
      <c r="V3" s="15">
        <v>43.0</v>
      </c>
      <c r="W3" s="15">
        <v>42.0</v>
      </c>
      <c r="X3" s="15">
        <v>42.0</v>
      </c>
      <c r="Y3" s="15">
        <v>42.5</v>
      </c>
    </row>
    <row r="4" ht="12.75" customHeight="1">
      <c r="B4" s="54">
        <v>8.0</v>
      </c>
      <c r="C4" s="15">
        <v>10.0</v>
      </c>
      <c r="D4" s="15">
        <v>10.0</v>
      </c>
      <c r="E4" s="15">
        <v>10.0</v>
      </c>
      <c r="F4" s="15">
        <v>9.0</v>
      </c>
      <c r="G4" s="54">
        <v>10.0</v>
      </c>
      <c r="H4" s="15">
        <v>10.0</v>
      </c>
      <c r="I4" s="15">
        <v>10.0</v>
      </c>
      <c r="J4" s="15">
        <v>20.0</v>
      </c>
      <c r="K4" s="15">
        <v>8.0</v>
      </c>
      <c r="L4" s="15">
        <v>9.0</v>
      </c>
      <c r="M4" s="15">
        <v>10.0</v>
      </c>
      <c r="N4" s="15">
        <v>10.0</v>
      </c>
      <c r="O4" s="15">
        <v>8.0</v>
      </c>
      <c r="P4" s="15">
        <v>8.0</v>
      </c>
      <c r="Q4" s="15">
        <v>9.0</v>
      </c>
      <c r="R4" s="15">
        <v>10.0</v>
      </c>
      <c r="S4" s="15">
        <v>8.0</v>
      </c>
      <c r="T4" s="15">
        <v>8.0</v>
      </c>
      <c r="U4" s="15">
        <v>8.0</v>
      </c>
      <c r="V4" s="15">
        <v>10.0</v>
      </c>
      <c r="W4" s="15">
        <v>8.0</v>
      </c>
      <c r="X4" s="15">
        <v>8.0</v>
      </c>
      <c r="Y4" s="15">
        <v>8.0</v>
      </c>
    </row>
    <row r="5" ht="12.75" customHeight="1">
      <c r="B5" s="54">
        <v>8.0</v>
      </c>
      <c r="C5" s="15">
        <v>7.0</v>
      </c>
      <c r="D5" s="15">
        <v>10.0</v>
      </c>
      <c r="E5" s="15">
        <v>10.0</v>
      </c>
      <c r="F5" s="15">
        <v>9.0</v>
      </c>
      <c r="G5" s="54">
        <v>10.0</v>
      </c>
      <c r="H5" s="15">
        <v>10.0</v>
      </c>
      <c r="I5" s="15">
        <v>9.0</v>
      </c>
      <c r="J5" s="15">
        <v>15.0</v>
      </c>
      <c r="K5" s="15">
        <v>8.0</v>
      </c>
      <c r="L5" s="15">
        <v>9.0</v>
      </c>
      <c r="M5" s="15">
        <v>9.0</v>
      </c>
      <c r="N5" s="15">
        <v>10.0</v>
      </c>
      <c r="O5" s="15">
        <v>8.0</v>
      </c>
      <c r="P5" s="15">
        <v>8.0</v>
      </c>
      <c r="Q5" s="15">
        <v>9.0</v>
      </c>
      <c r="R5" s="15">
        <v>10.0</v>
      </c>
      <c r="S5" s="15">
        <v>8.0</v>
      </c>
      <c r="T5" s="15">
        <v>8.0</v>
      </c>
      <c r="U5" s="15">
        <v>8.0</v>
      </c>
      <c r="V5" s="15">
        <v>10.0</v>
      </c>
      <c r="W5" s="15">
        <v>7.0</v>
      </c>
      <c r="X5" s="15">
        <v>8.0</v>
      </c>
      <c r="Y5" s="15">
        <v>8.0</v>
      </c>
    </row>
    <row r="6" ht="12.75" customHeight="1">
      <c r="B6" s="54">
        <v>8.0</v>
      </c>
      <c r="C6" s="15">
        <v>40.0</v>
      </c>
      <c r="D6" s="15">
        <v>9.0</v>
      </c>
      <c r="E6" s="15">
        <v>10.0</v>
      </c>
      <c r="F6" s="15">
        <v>9.0</v>
      </c>
      <c r="G6" s="54">
        <v>10.0</v>
      </c>
      <c r="H6" s="15">
        <v>10.0</v>
      </c>
      <c r="I6" s="15">
        <v>9.0</v>
      </c>
      <c r="J6" s="15">
        <v>15.0</v>
      </c>
      <c r="K6" s="15">
        <v>8.0</v>
      </c>
      <c r="L6" s="15">
        <v>9.0</v>
      </c>
      <c r="M6" s="15">
        <v>9.0</v>
      </c>
      <c r="N6" s="15">
        <v>10.0</v>
      </c>
      <c r="O6" s="15">
        <v>8.0</v>
      </c>
      <c r="P6" s="15">
        <v>9.0</v>
      </c>
      <c r="Q6" s="15">
        <v>9.0</v>
      </c>
      <c r="R6" s="15">
        <v>10.0</v>
      </c>
      <c r="S6" s="15">
        <v>9.0</v>
      </c>
      <c r="T6" s="15">
        <v>8.0</v>
      </c>
      <c r="U6" s="15">
        <v>8.0</v>
      </c>
      <c r="V6" s="15">
        <v>10.0</v>
      </c>
      <c r="W6" s="15">
        <v>6.0</v>
      </c>
      <c r="X6" s="15">
        <v>8.0</v>
      </c>
      <c r="Y6" s="15">
        <v>8.0</v>
      </c>
    </row>
    <row r="7" ht="12.75" customHeight="1">
      <c r="A7" s="15" t="s">
        <v>49</v>
      </c>
      <c r="B7" s="54">
        <v>8.0</v>
      </c>
      <c r="C7" s="15">
        <v>8.0</v>
      </c>
      <c r="G7" s="54">
        <v>12.0</v>
      </c>
      <c r="O7" s="15">
        <v>44.0</v>
      </c>
      <c r="P7" s="15">
        <v>44.0</v>
      </c>
      <c r="Q7" s="15">
        <v>44.0</v>
      </c>
      <c r="R7" s="15">
        <v>44.0</v>
      </c>
      <c r="S7" s="15">
        <v>45.0</v>
      </c>
      <c r="T7" s="15">
        <v>45.0</v>
      </c>
      <c r="U7" s="15">
        <v>45.0</v>
      </c>
      <c r="V7" s="15">
        <v>43.0</v>
      </c>
      <c r="W7" s="15">
        <v>42.0</v>
      </c>
      <c r="X7" s="15">
        <v>42.0</v>
      </c>
      <c r="Y7" s="15">
        <v>42.5</v>
      </c>
    </row>
    <row r="8" ht="12.75" customHeight="1">
      <c r="C8" s="54">
        <v>10.0</v>
      </c>
      <c r="D8" s="54">
        <v>10.0</v>
      </c>
      <c r="E8" s="54">
        <v>10.0</v>
      </c>
      <c r="F8" s="54">
        <v>10.0</v>
      </c>
      <c r="H8" s="15">
        <v>10.0</v>
      </c>
      <c r="I8" s="15">
        <v>10.0</v>
      </c>
      <c r="J8" s="15">
        <v>18.0</v>
      </c>
      <c r="K8" s="15">
        <v>8.0</v>
      </c>
      <c r="L8" s="15">
        <v>10.0</v>
      </c>
      <c r="M8" s="15">
        <v>10.0</v>
      </c>
      <c r="N8" s="15">
        <v>10.0</v>
      </c>
      <c r="O8" s="54">
        <v>10.0</v>
      </c>
      <c r="P8" s="54">
        <v>10.0</v>
      </c>
      <c r="Q8" s="54">
        <v>10.0</v>
      </c>
      <c r="R8" s="54">
        <v>10.0</v>
      </c>
      <c r="S8" s="54">
        <v>10.0</v>
      </c>
      <c r="T8" s="54">
        <v>10.0</v>
      </c>
      <c r="U8" s="54">
        <v>10.0</v>
      </c>
      <c r="V8" s="54">
        <v>10.0</v>
      </c>
      <c r="W8" s="15">
        <v>10.0</v>
      </c>
      <c r="X8" s="15">
        <v>10.0</v>
      </c>
      <c r="Y8" s="15">
        <v>10.0</v>
      </c>
    </row>
    <row r="9" ht="12.75" customHeight="1">
      <c r="C9" s="54">
        <v>10.0</v>
      </c>
      <c r="D9" s="54">
        <v>10.0</v>
      </c>
      <c r="E9" s="54">
        <v>10.0</v>
      </c>
      <c r="F9" s="54">
        <v>10.0</v>
      </c>
      <c r="H9" s="15">
        <v>10.0</v>
      </c>
      <c r="I9" s="15">
        <v>10.0</v>
      </c>
      <c r="J9" s="15">
        <v>15.0</v>
      </c>
      <c r="K9" s="15">
        <v>8.0</v>
      </c>
      <c r="L9" s="15">
        <v>10.0</v>
      </c>
      <c r="M9" s="15">
        <v>10.0</v>
      </c>
      <c r="N9" s="15">
        <v>10.0</v>
      </c>
      <c r="O9" s="54">
        <v>10.0</v>
      </c>
      <c r="P9" s="54">
        <v>10.0</v>
      </c>
      <c r="Q9" s="54">
        <v>10.0</v>
      </c>
      <c r="R9" s="54">
        <v>10.0</v>
      </c>
      <c r="S9" s="54">
        <v>10.0</v>
      </c>
      <c r="T9" s="54">
        <v>10.0</v>
      </c>
      <c r="U9" s="54">
        <v>10.0</v>
      </c>
      <c r="V9" s="54">
        <v>10.0</v>
      </c>
      <c r="W9" s="15">
        <v>8.0</v>
      </c>
      <c r="X9" s="15">
        <v>10.0</v>
      </c>
      <c r="Y9" s="15">
        <v>10.0</v>
      </c>
    </row>
    <row r="10" ht="12.75" customHeight="1">
      <c r="C10" s="54">
        <v>9.0</v>
      </c>
      <c r="D10" s="54">
        <v>9.0</v>
      </c>
      <c r="E10" s="54">
        <v>10.0</v>
      </c>
      <c r="F10" s="54">
        <v>10.0</v>
      </c>
      <c r="H10" s="15">
        <v>10.0</v>
      </c>
      <c r="I10" s="15">
        <v>10.0</v>
      </c>
      <c r="J10" s="15">
        <v>15.0</v>
      </c>
      <c r="K10" s="15">
        <v>8.0</v>
      </c>
      <c r="L10" s="15">
        <v>12.0</v>
      </c>
      <c r="M10" s="15">
        <v>10.0</v>
      </c>
      <c r="N10" s="15">
        <v>10.0</v>
      </c>
      <c r="O10" s="54">
        <v>10.0</v>
      </c>
      <c r="P10" s="54">
        <v>10.0</v>
      </c>
      <c r="Q10" s="54">
        <v>10.0</v>
      </c>
      <c r="R10" s="54">
        <v>10.0</v>
      </c>
      <c r="S10" s="54">
        <v>10.0</v>
      </c>
      <c r="T10" s="54">
        <v>9.0</v>
      </c>
      <c r="U10" s="54">
        <v>9.0</v>
      </c>
      <c r="V10" s="54">
        <v>10.0</v>
      </c>
      <c r="W10" s="15">
        <v>6.0</v>
      </c>
      <c r="X10" s="15">
        <v>10.0</v>
      </c>
      <c r="Y10" s="15">
        <v>10.0</v>
      </c>
    </row>
    <row r="11" ht="12.75" customHeight="1">
      <c r="C11" s="54"/>
      <c r="D11" s="54"/>
      <c r="E11" s="54"/>
      <c r="F11" s="54"/>
      <c r="O11" s="54"/>
      <c r="P11" s="54"/>
      <c r="Q11" s="54"/>
      <c r="R11" s="54"/>
      <c r="S11" s="54"/>
      <c r="T11" s="54"/>
      <c r="U11" s="54"/>
      <c r="V11" s="54"/>
    </row>
    <row r="12" ht="12.75" customHeight="1">
      <c r="A12" s="4"/>
      <c r="B12" s="4">
        <f t="shared" ref="B12:Y12" si="1">B2</f>
        <v>45299</v>
      </c>
      <c r="C12" s="4">
        <f t="shared" si="1"/>
        <v>45306</v>
      </c>
      <c r="D12" s="4">
        <f t="shared" si="1"/>
        <v>45313</v>
      </c>
      <c r="E12" s="4">
        <f t="shared" si="1"/>
        <v>45320</v>
      </c>
      <c r="F12" s="4">
        <f t="shared" si="1"/>
        <v>45327</v>
      </c>
      <c r="G12" s="4">
        <f t="shared" si="1"/>
        <v>45334</v>
      </c>
      <c r="H12" s="4">
        <f t="shared" si="1"/>
        <v>45341</v>
      </c>
      <c r="I12" s="4">
        <f t="shared" si="1"/>
        <v>45343</v>
      </c>
      <c r="J12" s="4">
        <f t="shared" si="1"/>
        <v>45355</v>
      </c>
      <c r="K12" s="4">
        <f t="shared" si="1"/>
        <v>45362</v>
      </c>
      <c r="L12" s="4">
        <f t="shared" si="1"/>
        <v>45369</v>
      </c>
      <c r="M12" s="4">
        <f t="shared" si="1"/>
        <v>45376</v>
      </c>
      <c r="N12" s="4">
        <f t="shared" si="1"/>
        <v>45383</v>
      </c>
      <c r="O12" s="4">
        <f t="shared" si="1"/>
        <v>45390</v>
      </c>
      <c r="P12" s="4">
        <f t="shared" si="1"/>
        <v>45425</v>
      </c>
      <c r="Q12" s="4">
        <f t="shared" si="1"/>
        <v>45432</v>
      </c>
      <c r="R12" s="4">
        <f t="shared" si="1"/>
        <v>45439</v>
      </c>
      <c r="S12" s="4">
        <f t="shared" si="1"/>
        <v>45446</v>
      </c>
      <c r="T12" s="4">
        <f t="shared" si="1"/>
        <v>45453</v>
      </c>
      <c r="U12" s="4">
        <f t="shared" si="1"/>
        <v>45460</v>
      </c>
      <c r="V12" s="4">
        <f t="shared" si="1"/>
        <v>45467</v>
      </c>
      <c r="W12" s="4">
        <f t="shared" si="1"/>
        <v>45509</v>
      </c>
      <c r="X12" s="4">
        <f t="shared" si="1"/>
        <v>45516</v>
      </c>
      <c r="Y12" s="4">
        <f t="shared" si="1"/>
        <v>45523</v>
      </c>
      <c r="Z12" s="4"/>
    </row>
    <row r="13" ht="12.75" customHeight="1">
      <c r="A13" s="15" t="s">
        <v>56</v>
      </c>
      <c r="C13" s="15">
        <v>63.5</v>
      </c>
      <c r="D13" s="15">
        <v>63.5</v>
      </c>
      <c r="E13" s="15">
        <v>63.5</v>
      </c>
      <c r="F13" s="15">
        <v>63.3</v>
      </c>
      <c r="H13" s="15">
        <v>64.8</v>
      </c>
      <c r="I13" s="15">
        <v>66.1</v>
      </c>
      <c r="J13" s="15">
        <v>60.3</v>
      </c>
      <c r="K13" s="15">
        <v>63.1</v>
      </c>
      <c r="L13" s="15">
        <v>64.6</v>
      </c>
      <c r="M13" s="15">
        <v>66.1</v>
      </c>
      <c r="N13" s="15">
        <v>66.1</v>
      </c>
      <c r="O13" s="15">
        <v>64.3</v>
      </c>
      <c r="P13" s="15">
        <v>65.8</v>
      </c>
      <c r="Q13" s="15">
        <v>65.8</v>
      </c>
      <c r="R13" s="15">
        <v>67.4</v>
      </c>
      <c r="S13" s="15">
        <v>67.1</v>
      </c>
      <c r="T13" s="15">
        <v>65.5</v>
      </c>
      <c r="U13" s="15">
        <v>65.5</v>
      </c>
      <c r="V13" s="15">
        <v>66.1</v>
      </c>
      <c r="W13" s="15">
        <v>61.8</v>
      </c>
      <c r="X13" s="15">
        <v>61.8</v>
      </c>
      <c r="Y13" s="15">
        <v>62.4</v>
      </c>
    </row>
    <row r="14" ht="12.75" customHeight="1">
      <c r="A14" s="15" t="s">
        <v>58</v>
      </c>
      <c r="B14" s="54">
        <v>59.3</v>
      </c>
      <c r="C14" s="15">
        <v>63.5</v>
      </c>
      <c r="D14" s="15">
        <v>63.5</v>
      </c>
      <c r="E14" s="15">
        <v>63.5</v>
      </c>
      <c r="F14" s="15">
        <v>64.8</v>
      </c>
      <c r="G14" s="54">
        <v>64.8</v>
      </c>
      <c r="H14" s="15">
        <v>64.8</v>
      </c>
      <c r="I14" s="15">
        <v>66.1</v>
      </c>
      <c r="J14" s="15">
        <v>58.7</v>
      </c>
      <c r="K14" s="54">
        <v>63.1</v>
      </c>
      <c r="L14" s="15">
        <v>68.4</v>
      </c>
      <c r="M14" s="15">
        <v>66.1</v>
      </c>
      <c r="N14" s="15">
        <v>66.1</v>
      </c>
      <c r="O14" s="15">
        <v>67.4</v>
      </c>
      <c r="P14" s="15">
        <v>67.4</v>
      </c>
      <c r="Q14" s="15">
        <v>67.4</v>
      </c>
      <c r="R14" s="15">
        <v>67.4</v>
      </c>
      <c r="S14" s="54">
        <v>68.7</v>
      </c>
      <c r="T14" s="54">
        <v>68.7</v>
      </c>
      <c r="U14" s="54">
        <v>68.7</v>
      </c>
      <c r="V14" s="54">
        <v>66.1</v>
      </c>
      <c r="W14" s="15">
        <v>64.8</v>
      </c>
      <c r="X14" s="15">
        <v>64.8</v>
      </c>
      <c r="Y14" s="15">
        <v>65.4</v>
      </c>
    </row>
    <row r="15" ht="12.75" customHeight="1">
      <c r="A15" s="15" t="s">
        <v>57</v>
      </c>
      <c r="C15" s="15">
        <v>59.2</v>
      </c>
      <c r="D15" s="15">
        <v>62.0</v>
      </c>
      <c r="E15" s="15">
        <v>63.5</v>
      </c>
      <c r="F15" s="15">
        <v>63.3</v>
      </c>
      <c r="H15" s="15">
        <v>64.8</v>
      </c>
      <c r="I15" s="15">
        <v>64.6</v>
      </c>
      <c r="J15" s="15">
        <v>56.2</v>
      </c>
      <c r="K15" s="15">
        <v>63.1</v>
      </c>
      <c r="L15" s="15">
        <v>64.6</v>
      </c>
      <c r="M15" s="15">
        <v>64.6</v>
      </c>
      <c r="N15" s="15">
        <v>66.1</v>
      </c>
      <c r="O15" s="15">
        <v>64.3</v>
      </c>
      <c r="P15" s="15">
        <v>64.3</v>
      </c>
      <c r="Q15" s="15">
        <v>65.8</v>
      </c>
      <c r="R15" s="15">
        <v>67.4</v>
      </c>
      <c r="S15" s="15">
        <v>65.5</v>
      </c>
      <c r="T15" s="15">
        <v>65.5</v>
      </c>
      <c r="U15" s="15">
        <v>65.5</v>
      </c>
      <c r="V15" s="15">
        <v>66.1</v>
      </c>
      <c r="W15" s="15">
        <v>58.9</v>
      </c>
      <c r="X15" s="15">
        <v>61.8</v>
      </c>
      <c r="Y15" s="15">
        <v>62.4</v>
      </c>
    </row>
    <row r="16" ht="12.75" customHeight="1">
      <c r="A16" s="15" t="s">
        <v>59</v>
      </c>
      <c r="B16" s="54">
        <v>59.3</v>
      </c>
      <c r="C16" s="15">
        <v>62.0</v>
      </c>
      <c r="D16" s="15">
        <v>62.0</v>
      </c>
      <c r="E16" s="15">
        <v>63.5</v>
      </c>
      <c r="F16" s="15">
        <v>64.8</v>
      </c>
      <c r="G16" s="54">
        <v>64.8</v>
      </c>
      <c r="H16" s="15">
        <v>64.8</v>
      </c>
      <c r="I16" s="15">
        <v>66.1</v>
      </c>
      <c r="J16" s="15">
        <v>56.2</v>
      </c>
      <c r="K16" s="54">
        <v>63.1</v>
      </c>
      <c r="L16" s="15">
        <v>66.1</v>
      </c>
      <c r="M16" s="15">
        <v>66.1</v>
      </c>
      <c r="N16" s="15">
        <v>66.1</v>
      </c>
      <c r="O16" s="15">
        <v>67.4</v>
      </c>
      <c r="P16" s="15">
        <v>67.4</v>
      </c>
      <c r="Q16" s="15">
        <v>67.4</v>
      </c>
      <c r="R16" s="15">
        <v>67.4</v>
      </c>
      <c r="S16" s="54">
        <v>68.7</v>
      </c>
      <c r="T16" s="54">
        <v>67.1</v>
      </c>
      <c r="U16" s="54">
        <v>67.1</v>
      </c>
      <c r="V16" s="54">
        <v>66.1</v>
      </c>
      <c r="W16" s="15">
        <v>58.9</v>
      </c>
      <c r="X16" s="15">
        <v>64.8</v>
      </c>
      <c r="Y16" s="15">
        <v>65.4</v>
      </c>
    </row>
    <row r="17" ht="12.75" customHeight="1"/>
    <row r="18" ht="12.75" customHeight="1">
      <c r="A18" s="15" t="s">
        <v>16</v>
      </c>
      <c r="F18" s="44"/>
      <c r="W18" s="15">
        <v>64.6</v>
      </c>
      <c r="X18" s="15">
        <v>65.1</v>
      </c>
      <c r="Y18" s="15">
        <v>65.0</v>
      </c>
    </row>
    <row r="19" ht="12.75" customHeight="1"/>
    <row r="20" ht="12.75" customHeight="1"/>
    <row r="21" ht="12.75" customHeight="1">
      <c r="E21" s="15" t="s">
        <v>26</v>
      </c>
      <c r="F21" s="43">
        <v>51.0</v>
      </c>
    </row>
    <row r="22" ht="12.75" customHeight="1">
      <c r="E22" s="15" t="s">
        <v>37</v>
      </c>
      <c r="F22" s="43">
        <v>12.0</v>
      </c>
    </row>
    <row r="23" ht="12.75" customHeight="1">
      <c r="E23" s="15" t="s">
        <v>36</v>
      </c>
      <c r="F23" s="43">
        <f>ROUND(IF(F22&lt;10,AVERAGE(F21/(1.0278-0.0278*F22),F21*F22^0.1),AVERAGE(F21*(1+0.0333*F22),F21*F22^0.1)),1)</f>
        <v>68.4</v>
      </c>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1:N1"/>
    <mergeCell ref="O1:V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2.0"/>
    <col customWidth="1" min="3" max="7" width="6.88"/>
    <col customWidth="1" min="8" max="8" width="11.63"/>
    <col customWidth="1" min="9" max="9" width="6.13"/>
    <col customWidth="1" min="10" max="10" width="6.38"/>
    <col customWidth="1" min="11" max="11" width="11.63"/>
    <col customWidth="1" min="12" max="26" width="8.63"/>
  </cols>
  <sheetData>
    <row r="1" ht="12.75" customHeight="1">
      <c r="C1" s="15" t="s">
        <v>28</v>
      </c>
      <c r="D1" s="15" t="s">
        <v>29</v>
      </c>
      <c r="E1" s="15" t="s">
        <v>267</v>
      </c>
      <c r="F1" s="15" t="s">
        <v>30</v>
      </c>
      <c r="G1" s="15" t="s">
        <v>268</v>
      </c>
    </row>
    <row r="2" ht="12.75" customHeight="1">
      <c r="A2" s="56">
        <v>50.0</v>
      </c>
      <c r="C2" s="15" t="s">
        <v>33</v>
      </c>
      <c r="D2" s="15" t="s">
        <v>34</v>
      </c>
      <c r="E2" s="15" t="s">
        <v>269</v>
      </c>
      <c r="F2" s="15" t="s">
        <v>35</v>
      </c>
      <c r="G2" s="15" t="s">
        <v>270</v>
      </c>
      <c r="I2" s="15" t="s">
        <v>302</v>
      </c>
      <c r="J2" s="15" t="s">
        <v>303</v>
      </c>
      <c r="K2" s="15" t="s">
        <v>304</v>
      </c>
    </row>
    <row r="3" ht="12.75" customHeight="1">
      <c r="C3" s="44">
        <f t="shared" ref="C3:G3" si="1">$A$2</f>
        <v>50</v>
      </c>
      <c r="D3" s="44">
        <f t="shared" si="1"/>
        <v>50</v>
      </c>
      <c r="E3" s="44">
        <f t="shared" si="1"/>
        <v>50</v>
      </c>
      <c r="F3" s="44">
        <f t="shared" si="1"/>
        <v>50</v>
      </c>
      <c r="G3" s="44">
        <f t="shared" si="1"/>
        <v>50</v>
      </c>
    </row>
    <row r="4" ht="12.75" customHeight="1">
      <c r="B4" s="15">
        <v>2.0</v>
      </c>
      <c r="C4" s="44">
        <f t="shared" ref="C4:C22" si="2">ROUND(C$3/(1.0278-0.0278*$B4),1)</f>
        <v>51.4</v>
      </c>
      <c r="D4" s="44">
        <f t="shared" ref="D4:D22" si="3">ROUND(D$3*(1+0.0333*$B4),1)</f>
        <v>53.3</v>
      </c>
      <c r="E4" s="44">
        <f t="shared" ref="E4:E22" si="4">ROUND(100*E$3/(101.3-2.67123*$B4),1)</f>
        <v>52.1</v>
      </c>
      <c r="F4" s="44">
        <f t="shared" ref="F4:F22" si="5">ROUND(F$3*$B4^0.1,1)</f>
        <v>53.6</v>
      </c>
      <c r="G4" s="44">
        <f t="shared" ref="G4:G22" si="6">ROUND(G$3*(1+0.025*$B4),1)</f>
        <v>52.5</v>
      </c>
      <c r="I4" s="30">
        <f t="shared" ref="I4:I22" si="7">(C4+F4)/2</f>
        <v>52.5</v>
      </c>
      <c r="J4" s="44">
        <f t="shared" ref="J4:J22" si="8">(D4+F4)/2</f>
        <v>53.45</v>
      </c>
      <c r="K4" s="15">
        <v>51.4</v>
      </c>
    </row>
    <row r="5" ht="12.75" customHeight="1">
      <c r="B5" s="190">
        <v>3.0</v>
      </c>
      <c r="C5" s="44">
        <f t="shared" si="2"/>
        <v>52.9</v>
      </c>
      <c r="D5" s="44">
        <f t="shared" si="3"/>
        <v>55</v>
      </c>
      <c r="E5" s="44">
        <f t="shared" si="4"/>
        <v>53.6</v>
      </c>
      <c r="F5" s="44">
        <f t="shared" si="5"/>
        <v>55.8</v>
      </c>
      <c r="G5" s="44">
        <f t="shared" si="6"/>
        <v>53.8</v>
      </c>
      <c r="I5" s="30">
        <f t="shared" si="7"/>
        <v>54.35</v>
      </c>
      <c r="J5" s="44">
        <f t="shared" si="8"/>
        <v>55.4</v>
      </c>
      <c r="K5" s="15">
        <v>52.9</v>
      </c>
    </row>
    <row r="6" ht="12.75" customHeight="1">
      <c r="B6" s="15">
        <v>4.0</v>
      </c>
      <c r="C6" s="44">
        <f t="shared" si="2"/>
        <v>54.5</v>
      </c>
      <c r="D6" s="44">
        <f t="shared" si="3"/>
        <v>56.7</v>
      </c>
      <c r="E6" s="44">
        <f t="shared" si="4"/>
        <v>55.2</v>
      </c>
      <c r="F6" s="44">
        <f t="shared" si="5"/>
        <v>57.4</v>
      </c>
      <c r="G6" s="44">
        <f t="shared" si="6"/>
        <v>55</v>
      </c>
      <c r="I6" s="30">
        <f t="shared" si="7"/>
        <v>55.95</v>
      </c>
      <c r="J6" s="44">
        <f t="shared" si="8"/>
        <v>57.05</v>
      </c>
      <c r="K6" s="15">
        <v>54.6</v>
      </c>
    </row>
    <row r="7" ht="12.75" customHeight="1">
      <c r="B7" s="190">
        <v>5.0</v>
      </c>
      <c r="C7" s="44">
        <f t="shared" si="2"/>
        <v>56.3</v>
      </c>
      <c r="D7" s="44">
        <f t="shared" si="3"/>
        <v>58.3</v>
      </c>
      <c r="E7" s="44">
        <f t="shared" si="4"/>
        <v>56.9</v>
      </c>
      <c r="F7" s="44">
        <f t="shared" si="5"/>
        <v>58.7</v>
      </c>
      <c r="G7" s="44">
        <f t="shared" si="6"/>
        <v>56.3</v>
      </c>
      <c r="I7" s="30">
        <f t="shared" si="7"/>
        <v>57.5</v>
      </c>
      <c r="J7" s="44">
        <f t="shared" si="8"/>
        <v>58.5</v>
      </c>
      <c r="K7" s="15">
        <v>56.3</v>
      </c>
    </row>
    <row r="8" ht="12.75" customHeight="1">
      <c r="B8" s="15">
        <v>6.0</v>
      </c>
      <c r="C8" s="44">
        <f t="shared" si="2"/>
        <v>58.1</v>
      </c>
      <c r="D8" s="44">
        <f t="shared" si="3"/>
        <v>60</v>
      </c>
      <c r="E8" s="44">
        <f t="shared" si="4"/>
        <v>58.6</v>
      </c>
      <c r="F8" s="44">
        <f t="shared" si="5"/>
        <v>59.8</v>
      </c>
      <c r="G8" s="44">
        <f t="shared" si="6"/>
        <v>57.5</v>
      </c>
      <c r="I8" s="30">
        <f t="shared" si="7"/>
        <v>58.95</v>
      </c>
      <c r="J8" s="44">
        <f t="shared" si="8"/>
        <v>59.9</v>
      </c>
      <c r="K8" s="15">
        <v>58.1</v>
      </c>
    </row>
    <row r="9" ht="12.75" customHeight="1">
      <c r="B9" s="15">
        <v>7.0</v>
      </c>
      <c r="C9" s="44">
        <f t="shared" si="2"/>
        <v>60</v>
      </c>
      <c r="D9" s="44">
        <f t="shared" si="3"/>
        <v>61.7</v>
      </c>
      <c r="E9" s="44">
        <f t="shared" si="4"/>
        <v>60.5</v>
      </c>
      <c r="F9" s="44">
        <f t="shared" si="5"/>
        <v>60.7</v>
      </c>
      <c r="G9" s="44">
        <f t="shared" si="6"/>
        <v>58.8</v>
      </c>
      <c r="I9" s="30">
        <f t="shared" si="7"/>
        <v>60.35</v>
      </c>
      <c r="J9" s="44">
        <f t="shared" si="8"/>
        <v>61.2</v>
      </c>
      <c r="K9" s="15">
        <v>60.0</v>
      </c>
    </row>
    <row r="10" ht="12.75" customHeight="1">
      <c r="B10" s="190">
        <v>8.0</v>
      </c>
      <c r="C10" s="44">
        <f t="shared" si="2"/>
        <v>62.1</v>
      </c>
      <c r="D10" s="44">
        <f t="shared" si="3"/>
        <v>63.3</v>
      </c>
      <c r="E10" s="44">
        <f t="shared" si="4"/>
        <v>62.6</v>
      </c>
      <c r="F10" s="44">
        <f t="shared" si="5"/>
        <v>61.6</v>
      </c>
      <c r="G10" s="44">
        <f t="shared" si="6"/>
        <v>60</v>
      </c>
      <c r="I10" s="30">
        <f t="shared" si="7"/>
        <v>61.85</v>
      </c>
      <c r="J10" s="44">
        <f t="shared" si="8"/>
        <v>62.45</v>
      </c>
      <c r="K10" s="15">
        <v>62.1</v>
      </c>
    </row>
    <row r="11" ht="12.75" customHeight="1">
      <c r="B11" s="15">
        <v>9.0</v>
      </c>
      <c r="C11" s="44">
        <f t="shared" si="2"/>
        <v>64.3</v>
      </c>
      <c r="D11" s="44">
        <f t="shared" si="3"/>
        <v>65</v>
      </c>
      <c r="E11" s="44">
        <f t="shared" si="4"/>
        <v>64.7</v>
      </c>
      <c r="F11" s="44">
        <f t="shared" si="5"/>
        <v>62.3</v>
      </c>
      <c r="G11" s="44">
        <f t="shared" si="6"/>
        <v>61.3</v>
      </c>
      <c r="I11" s="30">
        <f t="shared" si="7"/>
        <v>63.3</v>
      </c>
      <c r="J11" s="44">
        <f t="shared" si="8"/>
        <v>63.65</v>
      </c>
      <c r="K11" s="15">
        <v>64.4</v>
      </c>
    </row>
    <row r="12" ht="12.75" customHeight="1">
      <c r="B12" s="190">
        <v>10.0</v>
      </c>
      <c r="C12" s="44">
        <f t="shared" si="2"/>
        <v>66.7</v>
      </c>
      <c r="D12" s="44">
        <f t="shared" si="3"/>
        <v>66.7</v>
      </c>
      <c r="E12" s="44">
        <f t="shared" si="4"/>
        <v>67</v>
      </c>
      <c r="F12" s="44">
        <f t="shared" si="5"/>
        <v>62.9</v>
      </c>
      <c r="G12" s="44">
        <f t="shared" si="6"/>
        <v>62.5</v>
      </c>
      <c r="I12" s="44">
        <f t="shared" si="7"/>
        <v>64.8</v>
      </c>
      <c r="J12" s="30">
        <f t="shared" si="8"/>
        <v>64.8</v>
      </c>
      <c r="K12" s="15">
        <v>66.1</v>
      </c>
    </row>
    <row r="13" ht="12.75" customHeight="1">
      <c r="B13" s="15">
        <v>11.0</v>
      </c>
      <c r="C13" s="44">
        <f t="shared" si="2"/>
        <v>69.3</v>
      </c>
      <c r="D13" s="44">
        <f t="shared" si="3"/>
        <v>68.3</v>
      </c>
      <c r="E13" s="44">
        <f t="shared" si="4"/>
        <v>69.5</v>
      </c>
      <c r="F13" s="44">
        <f t="shared" si="5"/>
        <v>63.5</v>
      </c>
      <c r="G13" s="44">
        <f t="shared" si="6"/>
        <v>63.8</v>
      </c>
      <c r="I13" s="44">
        <f t="shared" si="7"/>
        <v>66.4</v>
      </c>
      <c r="J13" s="30">
        <f t="shared" si="8"/>
        <v>65.9</v>
      </c>
      <c r="K13" s="15">
        <v>68.3</v>
      </c>
    </row>
    <row r="14" ht="12.75" customHeight="1">
      <c r="B14" s="190">
        <v>12.0</v>
      </c>
      <c r="C14" s="44">
        <f t="shared" si="2"/>
        <v>72</v>
      </c>
      <c r="D14" s="44">
        <f t="shared" si="3"/>
        <v>70</v>
      </c>
      <c r="E14" s="44">
        <f t="shared" si="4"/>
        <v>72.2</v>
      </c>
      <c r="F14" s="44">
        <f t="shared" si="5"/>
        <v>64.1</v>
      </c>
      <c r="G14" s="44">
        <f t="shared" si="6"/>
        <v>65</v>
      </c>
      <c r="I14" s="44">
        <f t="shared" si="7"/>
        <v>68.05</v>
      </c>
      <c r="J14" s="30">
        <f t="shared" si="8"/>
        <v>67.05</v>
      </c>
      <c r="K14" s="15">
        <v>70.0</v>
      </c>
    </row>
    <row r="15" ht="12.75" customHeight="1">
      <c r="B15" s="15">
        <v>13.0</v>
      </c>
      <c r="C15" s="44">
        <f t="shared" si="2"/>
        <v>75</v>
      </c>
      <c r="D15" s="44">
        <f t="shared" si="3"/>
        <v>71.6</v>
      </c>
      <c r="E15" s="44">
        <f t="shared" si="4"/>
        <v>75.1</v>
      </c>
      <c r="F15" s="44">
        <f t="shared" si="5"/>
        <v>64.6</v>
      </c>
      <c r="G15" s="44">
        <f t="shared" si="6"/>
        <v>66.3</v>
      </c>
      <c r="I15" s="44">
        <f t="shared" si="7"/>
        <v>69.8</v>
      </c>
      <c r="J15" s="30">
        <f t="shared" si="8"/>
        <v>68.1</v>
      </c>
      <c r="K15" s="15">
        <v>71.7</v>
      </c>
    </row>
    <row r="16" ht="12.75" customHeight="1">
      <c r="B16" s="15">
        <v>14.0</v>
      </c>
      <c r="C16" s="44">
        <f t="shared" si="2"/>
        <v>78.3</v>
      </c>
      <c r="D16" s="44">
        <f t="shared" si="3"/>
        <v>73.3</v>
      </c>
      <c r="E16" s="44">
        <f t="shared" si="4"/>
        <v>78.2</v>
      </c>
      <c r="F16" s="44">
        <f t="shared" si="5"/>
        <v>65.1</v>
      </c>
      <c r="G16" s="44">
        <f t="shared" si="6"/>
        <v>67.5</v>
      </c>
      <c r="I16" s="44">
        <f t="shared" si="7"/>
        <v>71.7</v>
      </c>
      <c r="J16" s="30">
        <f t="shared" si="8"/>
        <v>69.2</v>
      </c>
      <c r="K16" s="15">
        <v>73.3</v>
      </c>
    </row>
    <row r="17" ht="12.75" customHeight="1">
      <c r="B17" s="190">
        <v>15.0</v>
      </c>
      <c r="C17" s="44">
        <f t="shared" si="2"/>
        <v>81.9</v>
      </c>
      <c r="D17" s="44">
        <f t="shared" si="3"/>
        <v>75</v>
      </c>
      <c r="E17" s="44">
        <f t="shared" si="4"/>
        <v>81.7</v>
      </c>
      <c r="F17" s="44">
        <f t="shared" si="5"/>
        <v>65.6</v>
      </c>
      <c r="G17" s="44">
        <f t="shared" si="6"/>
        <v>68.8</v>
      </c>
      <c r="I17" s="44">
        <f t="shared" si="7"/>
        <v>73.75</v>
      </c>
      <c r="J17" s="30">
        <f t="shared" si="8"/>
        <v>70.3</v>
      </c>
      <c r="K17" s="15">
        <v>75.0</v>
      </c>
    </row>
    <row r="18" ht="12.75" customHeight="1">
      <c r="B18" s="15">
        <v>16.0</v>
      </c>
      <c r="C18" s="44">
        <f t="shared" si="2"/>
        <v>85.8</v>
      </c>
      <c r="D18" s="44">
        <f t="shared" si="3"/>
        <v>76.6</v>
      </c>
      <c r="E18" s="44">
        <f t="shared" si="4"/>
        <v>85.4</v>
      </c>
      <c r="F18" s="44">
        <f t="shared" si="5"/>
        <v>66</v>
      </c>
      <c r="G18" s="44">
        <f t="shared" si="6"/>
        <v>70</v>
      </c>
      <c r="I18" s="44">
        <f t="shared" si="7"/>
        <v>75.9</v>
      </c>
      <c r="J18" s="30">
        <f t="shared" si="8"/>
        <v>71.3</v>
      </c>
      <c r="K18" s="15">
        <v>76.7</v>
      </c>
    </row>
    <row r="19" ht="12.75" customHeight="1">
      <c r="B19" s="15">
        <v>17.0</v>
      </c>
      <c r="C19" s="44">
        <f t="shared" si="2"/>
        <v>90.1</v>
      </c>
      <c r="D19" s="44">
        <f t="shared" si="3"/>
        <v>78.3</v>
      </c>
      <c r="E19" s="44">
        <f t="shared" si="4"/>
        <v>89.5</v>
      </c>
      <c r="F19" s="44">
        <f t="shared" si="5"/>
        <v>66.4</v>
      </c>
      <c r="G19" s="44">
        <f t="shared" si="6"/>
        <v>71.3</v>
      </c>
      <c r="I19" s="44">
        <f t="shared" si="7"/>
        <v>78.25</v>
      </c>
      <c r="J19" s="30">
        <f t="shared" si="8"/>
        <v>72.35</v>
      </c>
      <c r="K19" s="15">
        <v>78.3</v>
      </c>
    </row>
    <row r="20" ht="12.75" customHeight="1">
      <c r="B20" s="15">
        <v>18.0</v>
      </c>
      <c r="C20" s="44">
        <f t="shared" si="2"/>
        <v>94.8</v>
      </c>
      <c r="D20" s="44">
        <f t="shared" si="3"/>
        <v>80</v>
      </c>
      <c r="E20" s="44">
        <f t="shared" si="4"/>
        <v>94</v>
      </c>
      <c r="F20" s="44">
        <f t="shared" si="5"/>
        <v>66.8</v>
      </c>
      <c r="G20" s="44">
        <f t="shared" si="6"/>
        <v>72.5</v>
      </c>
      <c r="I20" s="44">
        <f t="shared" si="7"/>
        <v>80.8</v>
      </c>
      <c r="J20" s="30">
        <f t="shared" si="8"/>
        <v>73.4</v>
      </c>
      <c r="K20" s="15">
        <v>80.0</v>
      </c>
    </row>
    <row r="21" ht="12.75" customHeight="1">
      <c r="B21" s="15">
        <v>19.0</v>
      </c>
      <c r="C21" s="44">
        <f t="shared" si="2"/>
        <v>100.1</v>
      </c>
      <c r="D21" s="44">
        <f t="shared" si="3"/>
        <v>81.6</v>
      </c>
      <c r="E21" s="44">
        <f t="shared" si="4"/>
        <v>98.9</v>
      </c>
      <c r="F21" s="44">
        <f t="shared" si="5"/>
        <v>67.1</v>
      </c>
      <c r="G21" s="44">
        <f t="shared" si="6"/>
        <v>73.8</v>
      </c>
      <c r="I21" s="44">
        <f t="shared" si="7"/>
        <v>83.6</v>
      </c>
      <c r="J21" s="30">
        <f t="shared" si="8"/>
        <v>74.35</v>
      </c>
      <c r="K21" s="15">
        <v>81.7</v>
      </c>
    </row>
    <row r="22" ht="12.75" customHeight="1">
      <c r="B22" s="15">
        <v>20.0</v>
      </c>
      <c r="C22" s="44">
        <f t="shared" si="2"/>
        <v>106</v>
      </c>
      <c r="D22" s="44">
        <f t="shared" si="3"/>
        <v>83.3</v>
      </c>
      <c r="E22" s="44">
        <f t="shared" si="4"/>
        <v>104.4</v>
      </c>
      <c r="F22" s="44">
        <f t="shared" si="5"/>
        <v>67.5</v>
      </c>
      <c r="G22" s="44">
        <f t="shared" si="6"/>
        <v>75</v>
      </c>
      <c r="I22" s="44">
        <f t="shared" si="7"/>
        <v>86.75</v>
      </c>
      <c r="J22" s="30">
        <f t="shared" si="8"/>
        <v>75.4</v>
      </c>
      <c r="K22" s="15">
        <v>83.3</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min="3" max="16" width="8.63"/>
    <col customWidth="1" min="17" max="25" width="2.88"/>
    <col customWidth="1" min="26" max="26" width="5.13"/>
    <col customWidth="1" min="27" max="30" width="3.38"/>
    <col customWidth="1" min="31" max="31" width="3.88"/>
    <col customWidth="1" min="32" max="39" width="6.5"/>
    <col customWidth="1" min="40" max="40" width="3.63"/>
    <col customWidth="1" min="41" max="41" width="6.13"/>
    <col customWidth="1" min="42" max="43" width="4.5"/>
  </cols>
  <sheetData>
    <row r="1" ht="12.75" customHeight="1"/>
    <row r="2" ht="12.75" customHeight="1">
      <c r="C2" s="2" t="s">
        <v>38</v>
      </c>
    </row>
    <row r="3" ht="12.75" customHeight="1">
      <c r="B3" s="4"/>
      <c r="C3" s="66">
        <v>43914.0</v>
      </c>
      <c r="D3" s="66">
        <v>45379.0</v>
      </c>
      <c r="E3" s="66">
        <v>45382.0</v>
      </c>
      <c r="F3" s="66">
        <v>43924.0</v>
      </c>
      <c r="G3" s="66">
        <v>43927.0</v>
      </c>
      <c r="H3" s="66">
        <v>43929.0</v>
      </c>
      <c r="I3" s="66">
        <v>43933.0</v>
      </c>
      <c r="J3" s="66">
        <v>43935.0</v>
      </c>
      <c r="K3" s="66">
        <v>43940.0</v>
      </c>
      <c r="L3" s="66">
        <v>43952.0</v>
      </c>
      <c r="M3" s="66">
        <v>43956.0</v>
      </c>
      <c r="N3" s="66">
        <v>43961.0</v>
      </c>
      <c r="O3" s="66">
        <v>43990.0</v>
      </c>
      <c r="P3" s="66">
        <v>43997.0</v>
      </c>
      <c r="Q3" s="66">
        <v>44007.0</v>
      </c>
      <c r="S3" s="66">
        <v>44139.0</v>
      </c>
      <c r="T3" s="66">
        <v>44144.0</v>
      </c>
      <c r="U3" s="66">
        <v>44151.0</v>
      </c>
      <c r="W3" s="66">
        <v>44198.0</v>
      </c>
      <c r="X3" s="66">
        <v>44427.0</v>
      </c>
      <c r="Y3" s="66">
        <v>44432.0</v>
      </c>
      <c r="AA3" s="66">
        <v>44457.0</v>
      </c>
      <c r="AB3" s="66">
        <v>44461.0</v>
      </c>
      <c r="AC3" s="66">
        <v>44470.0</v>
      </c>
      <c r="AD3" s="66">
        <v>44476.0</v>
      </c>
      <c r="AF3" s="66">
        <v>44564.0</v>
      </c>
      <c r="AG3" s="66">
        <v>44572.0</v>
      </c>
      <c r="AH3" s="66">
        <v>44578.0</v>
      </c>
      <c r="AI3" s="66">
        <v>44585.0</v>
      </c>
      <c r="AJ3" s="66">
        <v>44592.0</v>
      </c>
      <c r="AK3" s="66">
        <v>44599.0</v>
      </c>
      <c r="AL3" s="66">
        <v>44606.0</v>
      </c>
      <c r="AM3" s="66">
        <v>44613.0</v>
      </c>
      <c r="AO3" s="66">
        <v>44679.0</v>
      </c>
      <c r="AP3" s="66">
        <v>44687.0</v>
      </c>
      <c r="AQ3" s="66">
        <v>44690.0</v>
      </c>
    </row>
    <row r="4" ht="12.75" customHeight="1">
      <c r="B4" s="54" t="s">
        <v>52</v>
      </c>
      <c r="C4" s="15">
        <v>20.0</v>
      </c>
      <c r="D4" s="15">
        <v>20.0</v>
      </c>
      <c r="E4" s="15">
        <v>30.0</v>
      </c>
      <c r="F4" s="15">
        <v>30.0</v>
      </c>
      <c r="G4" s="15">
        <v>30.0</v>
      </c>
      <c r="H4" s="15">
        <v>30.0</v>
      </c>
      <c r="I4" s="15">
        <v>20.0</v>
      </c>
      <c r="J4" s="15">
        <v>26.0</v>
      </c>
      <c r="K4" s="15">
        <v>26.0</v>
      </c>
      <c r="L4" s="15">
        <v>26.0</v>
      </c>
      <c r="M4" s="15">
        <v>26.0</v>
      </c>
      <c r="N4" s="15">
        <v>26.0</v>
      </c>
      <c r="O4" s="15">
        <v>24.0</v>
      </c>
      <c r="P4" s="15">
        <v>24.0</v>
      </c>
      <c r="Q4" s="15">
        <v>24.0</v>
      </c>
      <c r="S4" s="15">
        <v>20.0</v>
      </c>
      <c r="T4" s="15">
        <v>20.0</v>
      </c>
      <c r="U4" s="15">
        <v>22.0</v>
      </c>
      <c r="W4" s="15">
        <v>20.0</v>
      </c>
      <c r="X4" s="15">
        <v>20.0</v>
      </c>
      <c r="Y4" s="15">
        <v>20.0</v>
      </c>
      <c r="Z4" s="15" t="s">
        <v>53</v>
      </c>
      <c r="AA4" s="15">
        <v>20.0</v>
      </c>
      <c r="AB4" s="15">
        <v>20.0</v>
      </c>
      <c r="AC4" s="15">
        <v>20.0</v>
      </c>
      <c r="AD4" s="15">
        <v>22.0</v>
      </c>
      <c r="AF4" s="15">
        <v>20.0</v>
      </c>
      <c r="AG4" s="15">
        <v>20.0</v>
      </c>
      <c r="AH4" s="15">
        <v>22.0</v>
      </c>
      <c r="AI4" s="15">
        <v>24.0</v>
      </c>
      <c r="AJ4" s="15">
        <v>26.0</v>
      </c>
      <c r="AK4" s="15">
        <v>26.0</v>
      </c>
      <c r="AL4" s="15">
        <v>26.0</v>
      </c>
      <c r="AM4" s="15">
        <v>26.0</v>
      </c>
      <c r="AO4" s="15">
        <v>20.0</v>
      </c>
      <c r="AP4" s="15">
        <v>20.0</v>
      </c>
      <c r="AQ4" s="15">
        <v>22.0</v>
      </c>
    </row>
    <row r="5" ht="12.75" customHeight="1">
      <c r="C5" s="56">
        <v>12.0</v>
      </c>
      <c r="D5" s="56">
        <v>12.0</v>
      </c>
      <c r="E5" s="56">
        <v>6.0</v>
      </c>
      <c r="F5" s="56">
        <v>6.0</v>
      </c>
      <c r="G5" s="56">
        <v>6.0</v>
      </c>
      <c r="H5" s="56">
        <v>6.0</v>
      </c>
      <c r="I5" s="56">
        <v>15.0</v>
      </c>
      <c r="J5" s="56">
        <v>10.0</v>
      </c>
      <c r="K5" s="56">
        <v>12.0</v>
      </c>
      <c r="L5" s="56">
        <v>10.0</v>
      </c>
      <c r="M5" s="56">
        <v>10.0</v>
      </c>
      <c r="N5" s="56">
        <v>10.0</v>
      </c>
      <c r="O5" s="56">
        <v>12.0</v>
      </c>
      <c r="P5" s="56">
        <v>12.0</v>
      </c>
      <c r="Q5" s="56">
        <v>12.0</v>
      </c>
      <c r="R5" s="56"/>
      <c r="S5" s="56">
        <v>12.0</v>
      </c>
      <c r="T5" s="56">
        <v>12.0</v>
      </c>
      <c r="U5" s="56">
        <v>12.0</v>
      </c>
      <c r="V5" s="56"/>
      <c r="W5" s="56">
        <v>12.0</v>
      </c>
      <c r="X5" s="56">
        <v>10.0</v>
      </c>
      <c r="Y5" s="56">
        <v>10.0</v>
      </c>
      <c r="AA5" s="15">
        <v>10.0</v>
      </c>
      <c r="AB5" s="15">
        <v>10.0</v>
      </c>
      <c r="AC5" s="15">
        <v>12.0</v>
      </c>
      <c r="AD5" s="15">
        <v>12.0</v>
      </c>
      <c r="AF5" s="15">
        <v>10.0</v>
      </c>
      <c r="AG5" s="15">
        <v>12.0</v>
      </c>
      <c r="AH5" s="15">
        <v>10.0</v>
      </c>
      <c r="AI5" s="15">
        <v>10.0</v>
      </c>
      <c r="AJ5" s="15">
        <v>8.0</v>
      </c>
      <c r="AK5" s="15">
        <v>10.0</v>
      </c>
      <c r="AL5" s="15">
        <v>12.0</v>
      </c>
      <c r="AM5" s="15">
        <v>12.0</v>
      </c>
      <c r="AO5" s="15">
        <v>10.0</v>
      </c>
      <c r="AP5" s="15">
        <v>8.0</v>
      </c>
      <c r="AQ5" s="15">
        <v>10.0</v>
      </c>
    </row>
    <row r="6" ht="12.75" customHeight="1">
      <c r="C6" s="56">
        <v>12.0</v>
      </c>
      <c r="D6" s="56">
        <v>12.0</v>
      </c>
      <c r="E6" s="56">
        <v>6.0</v>
      </c>
      <c r="F6" s="56">
        <v>6.0</v>
      </c>
      <c r="G6" s="56">
        <v>6.0</v>
      </c>
      <c r="H6" s="56">
        <v>6.0</v>
      </c>
      <c r="I6" s="56">
        <v>15.0</v>
      </c>
      <c r="J6" s="56">
        <v>10.0</v>
      </c>
      <c r="K6" s="56">
        <v>12.0</v>
      </c>
      <c r="L6" s="56">
        <v>10.0</v>
      </c>
      <c r="M6" s="56">
        <v>10.0</v>
      </c>
      <c r="N6" s="56">
        <v>10.0</v>
      </c>
      <c r="O6" s="56">
        <v>12.0</v>
      </c>
      <c r="P6" s="56">
        <v>12.0</v>
      </c>
      <c r="Q6" s="56">
        <v>12.0</v>
      </c>
      <c r="R6" s="56"/>
      <c r="S6" s="56">
        <v>12.0</v>
      </c>
      <c r="T6" s="56">
        <v>12.0</v>
      </c>
      <c r="U6" s="56">
        <v>12.0</v>
      </c>
      <c r="V6" s="56"/>
      <c r="W6" s="56">
        <v>12.0</v>
      </c>
      <c r="X6" s="56">
        <v>10.0</v>
      </c>
      <c r="Y6" s="56">
        <v>10.0</v>
      </c>
      <c r="AA6" s="15">
        <v>10.0</v>
      </c>
      <c r="AB6" s="15">
        <v>10.0</v>
      </c>
      <c r="AC6" s="15">
        <v>12.0</v>
      </c>
      <c r="AD6" s="15">
        <v>12.0</v>
      </c>
      <c r="AF6" s="15">
        <v>10.0</v>
      </c>
      <c r="AG6" s="15">
        <v>12.0</v>
      </c>
      <c r="AH6" s="15">
        <v>10.0</v>
      </c>
      <c r="AI6" s="15">
        <v>10.0</v>
      </c>
      <c r="AJ6" s="15">
        <v>8.0</v>
      </c>
      <c r="AK6" s="15">
        <v>10.0</v>
      </c>
      <c r="AL6" s="15">
        <v>12.0</v>
      </c>
      <c r="AM6" s="15">
        <v>12.0</v>
      </c>
      <c r="AO6" s="15">
        <v>10.0</v>
      </c>
      <c r="AP6" s="15">
        <v>8.0</v>
      </c>
      <c r="AQ6" s="15">
        <v>10.0</v>
      </c>
    </row>
    <row r="7" ht="12.75" customHeight="1">
      <c r="C7" s="56">
        <v>12.0</v>
      </c>
      <c r="D7" s="56">
        <v>12.0</v>
      </c>
      <c r="E7" s="56">
        <v>6.0</v>
      </c>
      <c r="F7" s="56">
        <v>6.0</v>
      </c>
      <c r="G7" s="56">
        <v>6.0</v>
      </c>
      <c r="H7" s="56">
        <v>6.0</v>
      </c>
      <c r="I7" s="56">
        <v>15.0</v>
      </c>
      <c r="J7" s="56">
        <v>10.0</v>
      </c>
      <c r="K7" s="56">
        <v>12.0</v>
      </c>
      <c r="L7" s="56">
        <v>10.0</v>
      </c>
      <c r="M7" s="56">
        <v>10.0</v>
      </c>
      <c r="N7" s="56">
        <v>10.0</v>
      </c>
      <c r="O7" s="56">
        <v>12.0</v>
      </c>
      <c r="P7" s="56">
        <v>12.0</v>
      </c>
      <c r="Q7" s="56">
        <v>12.0</v>
      </c>
      <c r="R7" s="56"/>
      <c r="S7" s="56">
        <v>12.0</v>
      </c>
      <c r="T7" s="56">
        <v>12.0</v>
      </c>
      <c r="U7" s="56">
        <v>12.0</v>
      </c>
      <c r="V7" s="56"/>
      <c r="W7" s="56">
        <v>12.0</v>
      </c>
      <c r="X7" s="56">
        <v>10.0</v>
      </c>
      <c r="Y7" s="56">
        <v>10.0</v>
      </c>
      <c r="AA7" s="15">
        <v>10.0</v>
      </c>
      <c r="AB7" s="15">
        <v>10.0</v>
      </c>
      <c r="AC7" s="15">
        <v>12.0</v>
      </c>
      <c r="AD7" s="15">
        <v>12.0</v>
      </c>
      <c r="AF7" s="15">
        <v>10.0</v>
      </c>
      <c r="AG7" s="15">
        <v>12.0</v>
      </c>
      <c r="AH7" s="15">
        <v>10.0</v>
      </c>
      <c r="AI7" s="15">
        <v>10.0</v>
      </c>
      <c r="AJ7" s="15">
        <v>8.0</v>
      </c>
      <c r="AK7" s="15">
        <v>10.0</v>
      </c>
      <c r="AL7" s="15">
        <v>12.0</v>
      </c>
      <c r="AM7" s="15">
        <v>12.0</v>
      </c>
      <c r="AO7" s="15">
        <v>10.0</v>
      </c>
      <c r="AP7" s="15">
        <v>8.0</v>
      </c>
      <c r="AQ7" s="15">
        <v>10.0</v>
      </c>
    </row>
    <row r="8" ht="12.75" customHeight="1">
      <c r="B8" s="15" t="s">
        <v>53</v>
      </c>
      <c r="J8" s="15">
        <v>24.0</v>
      </c>
      <c r="K8" s="15">
        <v>24.0</v>
      </c>
      <c r="L8" s="15">
        <v>22.0</v>
      </c>
      <c r="M8" s="15">
        <v>22.0</v>
      </c>
      <c r="N8" s="15">
        <v>22.0</v>
      </c>
      <c r="O8" s="15">
        <v>20.0</v>
      </c>
      <c r="P8" s="15">
        <v>20.0</v>
      </c>
      <c r="Q8" s="15">
        <v>20.0</v>
      </c>
      <c r="S8" s="15">
        <v>20.0</v>
      </c>
      <c r="T8" s="15">
        <v>20.0</v>
      </c>
      <c r="U8" s="15">
        <v>20.0</v>
      </c>
      <c r="W8" s="15">
        <v>20.0</v>
      </c>
      <c r="X8" s="15">
        <v>20.0</v>
      </c>
      <c r="Y8" s="15">
        <v>20.0</v>
      </c>
      <c r="Z8" s="56" t="s">
        <v>49</v>
      </c>
    </row>
    <row r="9" ht="12.75" customHeight="1">
      <c r="C9" s="15">
        <v>10.0</v>
      </c>
      <c r="D9" s="15">
        <v>10.0</v>
      </c>
      <c r="E9" s="15">
        <v>6.0</v>
      </c>
      <c r="F9" s="15">
        <v>6.0</v>
      </c>
      <c r="G9" s="15">
        <v>6.0</v>
      </c>
      <c r="H9" s="15">
        <v>6.0</v>
      </c>
      <c r="I9" s="15">
        <v>12.0</v>
      </c>
      <c r="J9" s="15">
        <v>10.0</v>
      </c>
      <c r="K9" s="15">
        <v>10.0</v>
      </c>
      <c r="L9" s="15">
        <v>10.0</v>
      </c>
      <c r="M9" s="15">
        <v>10.0</v>
      </c>
      <c r="N9" s="15">
        <v>10.0</v>
      </c>
      <c r="O9" s="15">
        <v>10.0</v>
      </c>
      <c r="P9" s="15">
        <v>10.0</v>
      </c>
      <c r="Q9" s="15">
        <v>12.0</v>
      </c>
      <c r="S9" s="15">
        <v>10.0</v>
      </c>
      <c r="T9" s="15">
        <v>12.0</v>
      </c>
      <c r="U9" s="15">
        <v>12.0</v>
      </c>
      <c r="W9" s="15">
        <v>8.0</v>
      </c>
      <c r="X9" s="15">
        <v>6.0</v>
      </c>
      <c r="Y9" s="15">
        <v>8.0</v>
      </c>
      <c r="Z9" s="60" t="s">
        <v>62</v>
      </c>
      <c r="AA9" s="56">
        <v>10.0</v>
      </c>
      <c r="AB9" s="56">
        <v>10.0</v>
      </c>
      <c r="AC9" s="56">
        <v>12.0</v>
      </c>
      <c r="AD9" s="56">
        <v>12.0</v>
      </c>
      <c r="AE9" s="56"/>
      <c r="AF9" s="56">
        <v>10.0</v>
      </c>
      <c r="AG9" s="56">
        <v>10.0</v>
      </c>
      <c r="AH9" s="56">
        <v>12.0</v>
      </c>
      <c r="AI9" s="56">
        <v>10.0</v>
      </c>
      <c r="AJ9" s="56">
        <v>10.0</v>
      </c>
      <c r="AK9" s="56">
        <v>10.0</v>
      </c>
      <c r="AL9" s="60">
        <v>10.0</v>
      </c>
      <c r="AM9" s="60">
        <v>12.0</v>
      </c>
      <c r="AO9" s="56">
        <v>10.0</v>
      </c>
      <c r="AP9" s="56">
        <v>8.0</v>
      </c>
      <c r="AQ9" s="56">
        <v>10.0</v>
      </c>
    </row>
    <row r="10" ht="12.75" customHeight="1">
      <c r="C10" s="15">
        <v>10.0</v>
      </c>
      <c r="D10" s="15">
        <v>10.0</v>
      </c>
      <c r="E10" s="15">
        <v>6.0</v>
      </c>
      <c r="F10" s="15">
        <v>6.0</v>
      </c>
      <c r="G10" s="15">
        <v>6.0</v>
      </c>
      <c r="H10" s="15">
        <v>6.0</v>
      </c>
      <c r="I10" s="15">
        <v>12.0</v>
      </c>
      <c r="J10" s="15">
        <v>10.0</v>
      </c>
      <c r="K10" s="15">
        <v>10.0</v>
      </c>
      <c r="L10" s="15">
        <v>10.0</v>
      </c>
      <c r="M10" s="15">
        <v>10.0</v>
      </c>
      <c r="N10" s="15">
        <v>10.0</v>
      </c>
      <c r="O10" s="15">
        <v>10.0</v>
      </c>
      <c r="P10" s="15">
        <v>10.0</v>
      </c>
      <c r="Q10" s="15">
        <v>12.0</v>
      </c>
      <c r="S10" s="15">
        <v>10.0</v>
      </c>
      <c r="T10" s="15">
        <v>12.0</v>
      </c>
      <c r="U10" s="15">
        <v>12.0</v>
      </c>
      <c r="W10" s="15">
        <v>8.0</v>
      </c>
      <c r="X10" s="15">
        <v>6.0</v>
      </c>
      <c r="Y10" s="15">
        <v>8.0</v>
      </c>
      <c r="AA10" s="56">
        <v>10.0</v>
      </c>
      <c r="AB10" s="56">
        <v>10.0</v>
      </c>
      <c r="AC10" s="56">
        <v>12.0</v>
      </c>
      <c r="AD10" s="56">
        <v>12.0</v>
      </c>
      <c r="AE10" s="56"/>
      <c r="AF10" s="56">
        <v>10.0</v>
      </c>
      <c r="AG10" s="56">
        <v>10.0</v>
      </c>
      <c r="AH10" s="56">
        <v>12.0</v>
      </c>
      <c r="AI10" s="56">
        <v>10.0</v>
      </c>
      <c r="AJ10" s="56">
        <v>10.0</v>
      </c>
      <c r="AK10" s="56">
        <v>10.0</v>
      </c>
      <c r="AL10" s="60">
        <v>10.0</v>
      </c>
      <c r="AM10" s="60">
        <v>12.0</v>
      </c>
      <c r="AO10" s="56">
        <v>10.0</v>
      </c>
      <c r="AP10" s="56">
        <v>8.0</v>
      </c>
      <c r="AQ10" s="56">
        <v>10.0</v>
      </c>
    </row>
    <row r="11" ht="12.75" customHeight="1">
      <c r="C11" s="15">
        <v>10.0</v>
      </c>
      <c r="D11" s="15">
        <v>10.0</v>
      </c>
      <c r="E11" s="15">
        <v>6.0</v>
      </c>
      <c r="F11" s="15">
        <v>6.0</v>
      </c>
      <c r="G11" s="15">
        <v>6.0</v>
      </c>
      <c r="H11" s="15">
        <v>6.0</v>
      </c>
      <c r="I11" s="15">
        <v>12.0</v>
      </c>
      <c r="J11" s="15">
        <v>10.0</v>
      </c>
      <c r="K11" s="15">
        <v>9.0</v>
      </c>
      <c r="L11" s="15">
        <v>10.0</v>
      </c>
      <c r="M11" s="15">
        <v>12.0</v>
      </c>
      <c r="N11" s="15">
        <v>10.0</v>
      </c>
      <c r="O11" s="15">
        <v>10.0</v>
      </c>
      <c r="P11" s="15">
        <v>12.0</v>
      </c>
      <c r="Q11" s="15">
        <v>12.0</v>
      </c>
      <c r="S11" s="15">
        <v>10.0</v>
      </c>
      <c r="T11" s="15">
        <v>12.0</v>
      </c>
      <c r="U11" s="15">
        <v>15.0</v>
      </c>
      <c r="W11" s="15">
        <v>8.0</v>
      </c>
      <c r="X11" s="15">
        <v>6.0</v>
      </c>
      <c r="Y11" s="15">
        <v>8.0</v>
      </c>
      <c r="AA11" s="56">
        <v>10.0</v>
      </c>
      <c r="AB11" s="56">
        <v>10.0</v>
      </c>
      <c r="AC11" s="56">
        <v>12.0</v>
      </c>
      <c r="AD11" s="56">
        <v>12.0</v>
      </c>
      <c r="AE11" s="56"/>
      <c r="AF11" s="56">
        <v>8.0</v>
      </c>
      <c r="AG11" s="56">
        <v>12.0</v>
      </c>
      <c r="AH11" s="56">
        <v>10.0</v>
      </c>
      <c r="AI11" s="56">
        <v>10.0</v>
      </c>
      <c r="AJ11" s="56">
        <v>10.0</v>
      </c>
      <c r="AK11" s="56">
        <v>10.0</v>
      </c>
      <c r="AL11" s="60">
        <v>10.0</v>
      </c>
      <c r="AM11" s="60">
        <v>12.0</v>
      </c>
      <c r="AO11" s="56">
        <v>12.0</v>
      </c>
      <c r="AP11" s="56">
        <v>8.0</v>
      </c>
      <c r="AQ11" s="56">
        <v>10.0</v>
      </c>
    </row>
    <row r="12" ht="12.75" customHeight="1"/>
    <row r="13" ht="12.75" customHeight="1">
      <c r="B13" s="4"/>
    </row>
    <row r="14" ht="12.75" customHeight="1">
      <c r="A14" s="15" t="s">
        <v>55</v>
      </c>
      <c r="B14" s="65" t="s">
        <v>56</v>
      </c>
      <c r="C14" s="15">
        <v>36.3</v>
      </c>
      <c r="D14" s="15">
        <v>36.3</v>
      </c>
      <c r="E14" s="15">
        <v>44.8</v>
      </c>
      <c r="F14" s="15">
        <v>44.8</v>
      </c>
      <c r="G14" s="15">
        <v>44.8</v>
      </c>
      <c r="H14" s="15">
        <v>44.8</v>
      </c>
      <c r="I14" s="15">
        <v>37.5</v>
      </c>
      <c r="J14" s="15">
        <v>41.5</v>
      </c>
      <c r="K14" s="15">
        <v>41.5</v>
      </c>
      <c r="L14" s="15">
        <v>38.9</v>
      </c>
      <c r="M14" s="15">
        <v>40.2</v>
      </c>
      <c r="N14" s="15">
        <v>38.9</v>
      </c>
      <c r="O14" s="15">
        <v>36.3</v>
      </c>
      <c r="P14" s="15">
        <v>37.5</v>
      </c>
      <c r="Q14" s="15">
        <v>37.5</v>
      </c>
      <c r="S14" s="15">
        <v>36.3</v>
      </c>
      <c r="T14" s="15">
        <v>37.5</v>
      </c>
      <c r="U14" s="15">
        <v>39.3</v>
      </c>
      <c r="W14" s="15">
        <v>34.6</v>
      </c>
      <c r="X14" s="15">
        <v>33.0</v>
      </c>
      <c r="Y14" s="15">
        <v>34.6</v>
      </c>
      <c r="AA14" s="15">
        <v>36.3</v>
      </c>
      <c r="AB14" s="15">
        <v>36.3</v>
      </c>
      <c r="AC14" s="15">
        <v>37.5</v>
      </c>
      <c r="AD14" s="15">
        <v>40.2</v>
      </c>
      <c r="AF14" s="15">
        <v>36.3</v>
      </c>
      <c r="AG14" s="15">
        <v>37.5</v>
      </c>
      <c r="AH14" s="15">
        <v>38.9</v>
      </c>
      <c r="AI14" s="15">
        <v>41.5</v>
      </c>
      <c r="AJ14" s="15">
        <v>42.0</v>
      </c>
      <c r="AK14" s="15">
        <v>44.1</v>
      </c>
      <c r="AL14" s="15">
        <v>45.6</v>
      </c>
      <c r="AM14" s="15">
        <v>45.6</v>
      </c>
      <c r="AO14" s="15">
        <v>36.3</v>
      </c>
      <c r="AP14" s="15">
        <v>34.6</v>
      </c>
      <c r="AQ14" s="15">
        <v>38.9</v>
      </c>
    </row>
    <row r="15" ht="12.75" customHeight="1">
      <c r="B15" s="65" t="s">
        <v>57</v>
      </c>
      <c r="C15" s="15">
        <v>36.3</v>
      </c>
      <c r="D15" s="15">
        <v>36.3</v>
      </c>
      <c r="E15" s="15">
        <v>44.8</v>
      </c>
      <c r="F15" s="15">
        <v>44.8</v>
      </c>
      <c r="G15" s="15">
        <v>44.8</v>
      </c>
      <c r="H15" s="15">
        <v>44.8</v>
      </c>
      <c r="I15" s="15">
        <v>37.5</v>
      </c>
      <c r="J15" s="15">
        <v>41.5</v>
      </c>
      <c r="K15" s="15">
        <v>40.5</v>
      </c>
      <c r="L15" s="15">
        <v>38.9</v>
      </c>
      <c r="M15" s="15">
        <v>38.9</v>
      </c>
      <c r="N15" s="15">
        <v>38.9</v>
      </c>
      <c r="O15" s="15">
        <v>36.3</v>
      </c>
      <c r="P15" s="15">
        <v>36.3</v>
      </c>
      <c r="Q15" s="15">
        <v>37.5</v>
      </c>
      <c r="S15" s="15">
        <v>36.3</v>
      </c>
      <c r="T15" s="15">
        <v>37.5</v>
      </c>
      <c r="U15" s="15">
        <v>37.5</v>
      </c>
      <c r="W15" s="15">
        <v>34.6</v>
      </c>
      <c r="X15" s="15">
        <v>33.0</v>
      </c>
      <c r="Y15" s="15">
        <v>34.6</v>
      </c>
      <c r="AA15" s="15">
        <v>36.3</v>
      </c>
      <c r="AB15" s="15">
        <v>36.3</v>
      </c>
      <c r="AC15" s="15">
        <v>37.5</v>
      </c>
      <c r="AD15" s="15">
        <v>40.2</v>
      </c>
      <c r="AF15" s="15">
        <v>36.3</v>
      </c>
      <c r="AG15" s="15">
        <v>37.5</v>
      </c>
      <c r="AH15" s="15">
        <v>38.9</v>
      </c>
      <c r="AI15" s="15">
        <v>41.5</v>
      </c>
      <c r="AJ15" s="15">
        <v>42.0</v>
      </c>
      <c r="AK15" s="15">
        <v>44.1</v>
      </c>
      <c r="AL15" s="15">
        <v>45.6</v>
      </c>
      <c r="AM15" s="15">
        <v>45.6</v>
      </c>
      <c r="AO15" s="15">
        <v>36.3</v>
      </c>
      <c r="AP15" s="15">
        <v>34.6</v>
      </c>
      <c r="AQ15" s="15">
        <v>38.9</v>
      </c>
    </row>
    <row r="16" ht="12.75" customHeight="1">
      <c r="B16" s="65" t="s">
        <v>58</v>
      </c>
      <c r="C16" s="15">
        <v>37.5</v>
      </c>
      <c r="D16" s="15">
        <v>37.5</v>
      </c>
      <c r="E16" s="15">
        <v>44.8</v>
      </c>
      <c r="F16" s="15">
        <v>44.8</v>
      </c>
      <c r="G16" s="15">
        <v>44.8</v>
      </c>
      <c r="H16" s="15">
        <v>44.8</v>
      </c>
      <c r="I16" s="15">
        <v>39.3</v>
      </c>
      <c r="J16" s="15">
        <v>44.1</v>
      </c>
      <c r="K16" s="15">
        <v>45.6</v>
      </c>
      <c r="L16" s="15">
        <v>44.1</v>
      </c>
      <c r="M16" s="15">
        <v>44.1</v>
      </c>
      <c r="N16" s="15">
        <v>44.1</v>
      </c>
      <c r="O16" s="15">
        <v>42.9</v>
      </c>
      <c r="P16" s="15">
        <v>42.9</v>
      </c>
      <c r="Q16" s="15">
        <v>42.9</v>
      </c>
      <c r="S16" s="15">
        <v>37.5</v>
      </c>
      <c r="T16" s="15">
        <v>37.5</v>
      </c>
      <c r="U16" s="15">
        <v>40.2</v>
      </c>
      <c r="W16" s="15">
        <v>37.5</v>
      </c>
      <c r="X16" s="15">
        <v>36.3</v>
      </c>
      <c r="Y16" s="15">
        <v>36.3</v>
      </c>
      <c r="AA16" s="15">
        <v>36.3</v>
      </c>
      <c r="AB16" s="15">
        <v>36.3</v>
      </c>
      <c r="AC16" s="15">
        <v>37.5</v>
      </c>
      <c r="AD16" s="15">
        <v>40.2</v>
      </c>
      <c r="AF16" s="15">
        <v>36.3</v>
      </c>
      <c r="AG16" s="15">
        <v>37.5</v>
      </c>
      <c r="AH16" s="15">
        <v>40.2</v>
      </c>
      <c r="AI16" s="15">
        <v>41.5</v>
      </c>
      <c r="AJ16" s="15">
        <v>44.1</v>
      </c>
      <c r="AK16" s="15">
        <v>44.1</v>
      </c>
      <c r="AL16" s="15">
        <v>44.1</v>
      </c>
      <c r="AM16" s="15">
        <v>45.6</v>
      </c>
      <c r="AO16" s="15">
        <v>37.5</v>
      </c>
      <c r="AP16" s="15">
        <v>34.6</v>
      </c>
      <c r="AQ16" s="15">
        <v>38.9</v>
      </c>
    </row>
    <row r="17" ht="12.75" customHeight="1">
      <c r="B17" s="65" t="s">
        <v>59</v>
      </c>
      <c r="C17" s="15">
        <v>37.5</v>
      </c>
      <c r="D17" s="15">
        <v>37.5</v>
      </c>
      <c r="E17" s="15">
        <v>44.8</v>
      </c>
      <c r="F17" s="15">
        <v>44.8</v>
      </c>
      <c r="G17" s="15">
        <v>44.8</v>
      </c>
      <c r="H17" s="15">
        <v>44.8</v>
      </c>
      <c r="I17" s="15">
        <v>39.3</v>
      </c>
      <c r="J17" s="15">
        <v>44.1</v>
      </c>
      <c r="K17" s="15">
        <v>45.6</v>
      </c>
      <c r="L17" s="15">
        <v>44.1</v>
      </c>
      <c r="M17" s="15">
        <v>44.1</v>
      </c>
      <c r="N17" s="15">
        <v>44.1</v>
      </c>
      <c r="O17" s="15">
        <v>42.9</v>
      </c>
      <c r="P17" s="15">
        <v>42.9</v>
      </c>
      <c r="Q17" s="15">
        <v>42.9</v>
      </c>
      <c r="S17" s="15">
        <v>37.5</v>
      </c>
      <c r="T17" s="15">
        <v>37.5</v>
      </c>
      <c r="U17" s="15">
        <v>40.2</v>
      </c>
      <c r="W17" s="15">
        <v>37.5</v>
      </c>
      <c r="X17" s="15">
        <v>36.3</v>
      </c>
      <c r="Y17" s="15">
        <v>36.3</v>
      </c>
      <c r="AA17" s="15">
        <v>36.3</v>
      </c>
      <c r="AB17" s="15">
        <v>36.3</v>
      </c>
      <c r="AC17" s="15">
        <v>37.5</v>
      </c>
      <c r="AD17" s="15">
        <v>40.2</v>
      </c>
      <c r="AF17" s="15">
        <v>34.6</v>
      </c>
      <c r="AG17" s="15">
        <v>36.3</v>
      </c>
      <c r="AH17" s="15">
        <v>38.9</v>
      </c>
      <c r="AI17" s="15">
        <v>41.5</v>
      </c>
      <c r="AJ17" s="15">
        <v>44.1</v>
      </c>
      <c r="AK17" s="15">
        <v>44.1</v>
      </c>
      <c r="AL17" s="15">
        <v>44.1</v>
      </c>
      <c r="AM17" s="15">
        <v>45.6</v>
      </c>
      <c r="AO17" s="15">
        <v>36.3</v>
      </c>
      <c r="AP17" s="15">
        <v>34.6</v>
      </c>
      <c r="AQ17" s="15">
        <v>38.9</v>
      </c>
    </row>
    <row r="18" ht="12.75" customHeight="1"/>
    <row r="19" ht="12.75" customHeight="1">
      <c r="B19" s="15" t="s">
        <v>16</v>
      </c>
    </row>
    <row r="20" ht="12.75" customHeight="1"/>
    <row r="21" ht="12.75" customHeight="1">
      <c r="C21" s="2" t="s">
        <v>39</v>
      </c>
    </row>
    <row r="22" ht="12.75" customHeight="1">
      <c r="C22" s="66">
        <v>44692.0</v>
      </c>
      <c r="D22" s="66">
        <v>44694.0</v>
      </c>
      <c r="E22" s="66">
        <v>44697.0</v>
      </c>
      <c r="F22" s="66">
        <v>44704.0</v>
      </c>
      <c r="G22" s="66">
        <v>44711.0</v>
      </c>
      <c r="H22" s="66">
        <v>44718.0</v>
      </c>
      <c r="I22" s="66">
        <v>44725.0</v>
      </c>
      <c r="J22" s="66">
        <v>44732.0</v>
      </c>
      <c r="K22" s="66">
        <v>44739.0</v>
      </c>
      <c r="L22" s="66">
        <v>44767.0</v>
      </c>
      <c r="M22" s="66">
        <v>44774.0</v>
      </c>
      <c r="N22" s="66">
        <v>44781.0</v>
      </c>
      <c r="O22" s="66">
        <v>44788.0</v>
      </c>
      <c r="P22" s="66">
        <v>44795.0</v>
      </c>
    </row>
    <row r="23" ht="12.75" customHeight="1">
      <c r="A23" s="55" t="s">
        <v>61</v>
      </c>
      <c r="B23" s="15" t="s">
        <v>53</v>
      </c>
      <c r="C23" s="55">
        <v>24.0</v>
      </c>
      <c r="D23" s="15">
        <v>24.0</v>
      </c>
      <c r="E23" s="15">
        <v>24.0</v>
      </c>
      <c r="F23" s="55">
        <v>24.0</v>
      </c>
      <c r="G23" s="15">
        <v>26.0</v>
      </c>
      <c r="H23" s="55">
        <v>26.0</v>
      </c>
      <c r="I23" s="55">
        <v>26.0</v>
      </c>
      <c r="J23" s="15">
        <v>30.0</v>
      </c>
      <c r="K23" s="55">
        <v>28.0</v>
      </c>
      <c r="L23" s="55">
        <v>26.0</v>
      </c>
      <c r="M23" s="15">
        <v>28.0</v>
      </c>
      <c r="N23" s="15">
        <v>28.0</v>
      </c>
      <c r="O23" s="55">
        <v>32.0</v>
      </c>
      <c r="P23" s="55">
        <v>30.0</v>
      </c>
    </row>
    <row r="24" ht="12.75" customHeight="1">
      <c r="C24" s="55">
        <v>10.0</v>
      </c>
      <c r="D24" s="15">
        <v>12.0</v>
      </c>
      <c r="E24" s="15">
        <v>12.0</v>
      </c>
      <c r="F24" s="55">
        <v>12.0</v>
      </c>
      <c r="G24" s="15">
        <v>10.0</v>
      </c>
      <c r="H24" s="55">
        <v>12.0</v>
      </c>
      <c r="I24" s="55">
        <v>12.0</v>
      </c>
      <c r="J24" s="15">
        <v>8.0</v>
      </c>
      <c r="K24" s="55">
        <v>10.0</v>
      </c>
      <c r="L24" s="55">
        <v>10.0</v>
      </c>
      <c r="M24" s="15">
        <v>8.0</v>
      </c>
      <c r="N24" s="15">
        <v>10.0</v>
      </c>
      <c r="O24" s="55">
        <v>8.0</v>
      </c>
      <c r="P24" s="55">
        <v>10.0</v>
      </c>
    </row>
    <row r="25" ht="12.75" customHeight="1"/>
    <row r="26" ht="12.75" customHeight="1"/>
    <row r="27" ht="12.75" customHeight="1">
      <c r="B27" s="56" t="s">
        <v>49</v>
      </c>
    </row>
    <row r="28" ht="12.75" customHeight="1">
      <c r="B28" s="60" t="s">
        <v>62</v>
      </c>
      <c r="D28" s="15">
        <v>10.0</v>
      </c>
      <c r="E28" s="15">
        <v>12.0</v>
      </c>
      <c r="G28" s="60">
        <v>10.0</v>
      </c>
      <c r="H28" s="60"/>
      <c r="I28" s="60"/>
      <c r="J28" s="60">
        <v>10.0</v>
      </c>
      <c r="K28" s="60"/>
      <c r="L28" s="60"/>
      <c r="M28" s="60">
        <v>10.0</v>
      </c>
      <c r="N28" s="60">
        <v>10.0</v>
      </c>
      <c r="O28" s="60"/>
      <c r="P28" s="60"/>
    </row>
    <row r="29" ht="12.75" customHeight="1">
      <c r="E29" s="15">
        <v>10.0</v>
      </c>
      <c r="G29" s="60">
        <v>10.0</v>
      </c>
      <c r="H29" s="60"/>
      <c r="I29" s="60"/>
      <c r="J29" s="60"/>
      <c r="K29" s="60"/>
      <c r="L29" s="60"/>
      <c r="M29" s="60"/>
      <c r="N29" s="60">
        <v>10.0</v>
      </c>
      <c r="O29" s="60"/>
      <c r="P29" s="60"/>
    </row>
    <row r="30" ht="12.75" customHeight="1">
      <c r="E30" s="15">
        <v>10.0</v>
      </c>
      <c r="G30" s="60">
        <v>12.0</v>
      </c>
      <c r="H30" s="60"/>
      <c r="I30" s="60"/>
      <c r="J30" s="60"/>
      <c r="K30" s="60"/>
      <c r="L30" s="60"/>
      <c r="M30" s="60"/>
      <c r="N30" s="60">
        <v>12.0</v>
      </c>
      <c r="O30" s="60"/>
      <c r="P30" s="60"/>
    </row>
    <row r="31" ht="12.75" customHeight="1"/>
    <row r="32" ht="12.75" customHeight="1">
      <c r="C32" s="44">
        <f t="shared" ref="C32:P32" si="1">C23+8</f>
        <v>32</v>
      </c>
      <c r="D32" s="44">
        <f t="shared" si="1"/>
        <v>32</v>
      </c>
      <c r="E32" s="44">
        <f t="shared" si="1"/>
        <v>32</v>
      </c>
      <c r="F32" s="44">
        <f t="shared" si="1"/>
        <v>32</v>
      </c>
      <c r="G32" s="44">
        <f t="shared" si="1"/>
        <v>34</v>
      </c>
      <c r="H32" s="44">
        <f t="shared" si="1"/>
        <v>34</v>
      </c>
      <c r="I32" s="44">
        <f t="shared" si="1"/>
        <v>34</v>
      </c>
      <c r="J32" s="44">
        <f t="shared" si="1"/>
        <v>38</v>
      </c>
      <c r="K32" s="44">
        <f t="shared" si="1"/>
        <v>36</v>
      </c>
      <c r="L32" s="44">
        <f t="shared" si="1"/>
        <v>34</v>
      </c>
      <c r="M32" s="44">
        <f t="shared" si="1"/>
        <v>36</v>
      </c>
      <c r="N32" s="44">
        <f t="shared" si="1"/>
        <v>36</v>
      </c>
      <c r="O32" s="44">
        <f t="shared" si="1"/>
        <v>40</v>
      </c>
      <c r="P32" s="44">
        <f t="shared" si="1"/>
        <v>38</v>
      </c>
    </row>
    <row r="33" ht="12.75" customHeight="1">
      <c r="B33" s="65" t="s">
        <v>56</v>
      </c>
      <c r="C33" s="15">
        <v>41.5</v>
      </c>
      <c r="D33" s="15">
        <v>42.9</v>
      </c>
      <c r="E33" s="15">
        <v>42.9</v>
      </c>
      <c r="F33" s="15">
        <v>42.9</v>
      </c>
      <c r="G33" s="15">
        <v>44.1</v>
      </c>
      <c r="H33" s="15">
        <v>45.6</v>
      </c>
      <c r="I33" s="15">
        <v>45.6</v>
      </c>
      <c r="J33" s="15">
        <v>47.0</v>
      </c>
      <c r="K33" s="15">
        <v>46.7</v>
      </c>
      <c r="L33" s="15">
        <v>45.6</v>
      </c>
      <c r="M33" s="15">
        <v>44.5</v>
      </c>
      <c r="N33" s="15">
        <v>46.7</v>
      </c>
      <c r="O33" s="15">
        <v>49.5</v>
      </c>
      <c r="P33" s="15">
        <v>49.2</v>
      </c>
    </row>
    <row r="34" ht="12.75" customHeight="1">
      <c r="B34" s="65" t="s">
        <v>57</v>
      </c>
      <c r="C34" s="15">
        <v>41.5</v>
      </c>
      <c r="D34" s="15">
        <v>42.9</v>
      </c>
      <c r="E34" s="15">
        <v>42.9</v>
      </c>
      <c r="F34" s="15">
        <v>42.9</v>
      </c>
      <c r="G34" s="15">
        <v>44.1</v>
      </c>
      <c r="H34" s="15">
        <v>45.6</v>
      </c>
      <c r="I34" s="15">
        <v>45.6</v>
      </c>
      <c r="J34" s="15">
        <v>47.0</v>
      </c>
      <c r="K34" s="15">
        <v>46.7</v>
      </c>
      <c r="L34" s="15">
        <v>45.6</v>
      </c>
      <c r="M34" s="15">
        <v>44.5</v>
      </c>
      <c r="N34" s="15">
        <v>46.7</v>
      </c>
      <c r="O34" s="15">
        <v>49.5</v>
      </c>
      <c r="P34" s="15">
        <v>49.2</v>
      </c>
    </row>
    <row r="35" ht="12.75" customHeight="1">
      <c r="B35" s="65" t="s">
        <v>58</v>
      </c>
      <c r="C35" s="15">
        <v>41.5</v>
      </c>
      <c r="D35" s="15">
        <v>41.5</v>
      </c>
      <c r="E35" s="15">
        <v>42.9</v>
      </c>
      <c r="F35" s="15">
        <v>42.9</v>
      </c>
      <c r="G35" s="15">
        <v>45.6</v>
      </c>
      <c r="H35" s="15">
        <v>45.6</v>
      </c>
      <c r="I35" s="15">
        <v>45.6</v>
      </c>
      <c r="J35" s="15">
        <v>49.2</v>
      </c>
      <c r="K35" s="15">
        <v>46.7</v>
      </c>
      <c r="L35" s="15">
        <v>45.6</v>
      </c>
      <c r="M35" s="15">
        <v>46.7</v>
      </c>
      <c r="N35" s="15">
        <v>48.3</v>
      </c>
      <c r="O35" s="15">
        <v>49.5</v>
      </c>
      <c r="P35" s="15">
        <v>49.2</v>
      </c>
    </row>
    <row r="36" ht="12.75" customHeight="1">
      <c r="B36" s="65" t="s">
        <v>59</v>
      </c>
      <c r="C36" s="15">
        <v>41.5</v>
      </c>
      <c r="D36" s="15">
        <v>41.5</v>
      </c>
      <c r="E36" s="15">
        <v>41.5</v>
      </c>
      <c r="F36" s="15">
        <v>42.9</v>
      </c>
      <c r="G36" s="15">
        <v>44.1</v>
      </c>
      <c r="H36" s="15">
        <v>45.6</v>
      </c>
      <c r="I36" s="15">
        <v>45.6</v>
      </c>
      <c r="J36" s="15">
        <v>49.2</v>
      </c>
      <c r="K36" s="15">
        <v>46.7</v>
      </c>
      <c r="L36" s="15">
        <v>45.6</v>
      </c>
      <c r="M36" s="15">
        <v>46.7</v>
      </c>
      <c r="N36" s="15">
        <v>46.7</v>
      </c>
      <c r="O36" s="15">
        <v>49.5</v>
      </c>
      <c r="P36" s="15">
        <v>49.2</v>
      </c>
    </row>
    <row r="37" ht="12.75" customHeight="1"/>
    <row r="38" ht="12.75" customHeight="1">
      <c r="B38" s="15" t="s">
        <v>16</v>
      </c>
    </row>
    <row r="39" ht="12.75" customHeight="1"/>
    <row r="40" ht="12.75" customHeight="1"/>
    <row r="41" ht="12.75" customHeight="1">
      <c r="C41" s="2" t="s">
        <v>40</v>
      </c>
    </row>
    <row r="42" ht="12.75" customHeight="1">
      <c r="C42" s="66">
        <v>44839.0</v>
      </c>
      <c r="D42" s="66">
        <v>44844.0</v>
      </c>
      <c r="E42" s="66">
        <v>44851.0</v>
      </c>
      <c r="F42" s="66">
        <v>44900.0</v>
      </c>
      <c r="G42" s="66">
        <v>44928.0</v>
      </c>
      <c r="H42" s="66">
        <v>44935.0</v>
      </c>
      <c r="I42" s="66">
        <v>44944.0</v>
      </c>
      <c r="J42" s="66">
        <v>44963.0</v>
      </c>
      <c r="K42" s="66">
        <v>44970.0</v>
      </c>
      <c r="L42" s="66">
        <v>44977.0</v>
      </c>
      <c r="M42" s="66">
        <v>44984.0</v>
      </c>
      <c r="N42" s="66">
        <v>44991.0</v>
      </c>
      <c r="O42" s="66">
        <v>44998.0</v>
      </c>
    </row>
    <row r="43" ht="12.75" customHeight="1">
      <c r="B43" s="15" t="s">
        <v>53</v>
      </c>
      <c r="C43" s="55">
        <v>26.0</v>
      </c>
      <c r="D43" s="55">
        <v>26.0</v>
      </c>
      <c r="E43" s="15">
        <v>26.0</v>
      </c>
      <c r="F43" s="15">
        <v>26.0</v>
      </c>
      <c r="G43" s="55">
        <v>24.0</v>
      </c>
      <c r="H43" s="55">
        <v>24.0</v>
      </c>
      <c r="I43" s="15">
        <v>26.0</v>
      </c>
      <c r="J43" s="55">
        <v>24.0</v>
      </c>
      <c r="K43" s="55">
        <v>25.0</v>
      </c>
      <c r="L43" s="15">
        <v>26.0</v>
      </c>
      <c r="M43" s="55">
        <v>27.0</v>
      </c>
      <c r="N43" s="15">
        <v>36.0</v>
      </c>
      <c r="O43" s="55">
        <v>28.0</v>
      </c>
    </row>
    <row r="44" ht="12.75" customHeight="1">
      <c r="C44" s="55">
        <v>10.0</v>
      </c>
      <c r="D44" s="55">
        <v>10.0</v>
      </c>
      <c r="E44" s="15">
        <v>10.0</v>
      </c>
      <c r="F44" s="15">
        <v>8.0</v>
      </c>
      <c r="G44" s="55">
        <v>10.0</v>
      </c>
      <c r="H44" s="55">
        <v>12.0</v>
      </c>
      <c r="I44" s="15">
        <v>12.0</v>
      </c>
      <c r="J44" s="55">
        <v>12.0</v>
      </c>
      <c r="K44" s="55">
        <v>12.0</v>
      </c>
      <c r="L44" s="15">
        <v>12.0</v>
      </c>
      <c r="M44" s="55">
        <v>12.0</v>
      </c>
      <c r="N44" s="15">
        <v>6.0</v>
      </c>
      <c r="O44" s="55">
        <v>12.0</v>
      </c>
    </row>
    <row r="45" ht="12.75" customHeight="1">
      <c r="N45" s="15">
        <v>5.0</v>
      </c>
    </row>
    <row r="46" ht="12.75" customHeight="1">
      <c r="N46" s="15">
        <v>5.0</v>
      </c>
    </row>
    <row r="47" ht="12.75" customHeight="1">
      <c r="B47" s="56" t="s">
        <v>49</v>
      </c>
      <c r="C47" s="60"/>
      <c r="D47" s="60"/>
      <c r="E47" s="60">
        <v>12.0</v>
      </c>
      <c r="F47" s="60">
        <v>8.0</v>
      </c>
      <c r="G47" s="60"/>
      <c r="H47" s="60"/>
      <c r="I47" s="60">
        <v>10.0</v>
      </c>
      <c r="J47" s="60"/>
      <c r="K47" s="60"/>
      <c r="L47" s="15" t="s">
        <v>10</v>
      </c>
      <c r="M47" s="60"/>
      <c r="N47" s="60">
        <v>6.0</v>
      </c>
      <c r="O47" s="60"/>
    </row>
    <row r="48" ht="12.75" customHeight="1">
      <c r="B48" s="60" t="s">
        <v>62</v>
      </c>
      <c r="C48" s="60"/>
      <c r="D48" s="60"/>
      <c r="E48" s="60"/>
      <c r="F48" s="60">
        <v>8.0</v>
      </c>
      <c r="G48" s="60"/>
      <c r="H48" s="60"/>
      <c r="I48" s="60"/>
      <c r="J48" s="60"/>
      <c r="K48" s="60"/>
      <c r="M48" s="60"/>
      <c r="N48" s="60">
        <v>6.0</v>
      </c>
      <c r="O48" s="60"/>
    </row>
    <row r="49" ht="12.75" customHeight="1">
      <c r="C49" s="60"/>
      <c r="D49" s="60"/>
      <c r="E49" s="60"/>
      <c r="F49" s="60">
        <v>10.0</v>
      </c>
      <c r="G49" s="60"/>
      <c r="H49" s="60"/>
      <c r="I49" s="60"/>
      <c r="J49" s="60"/>
      <c r="K49" s="60"/>
      <c r="M49" s="60"/>
      <c r="N49" s="60">
        <v>8.0</v>
      </c>
      <c r="O49" s="60"/>
    </row>
    <row r="50" ht="12.75" customHeight="1"/>
    <row r="51" ht="12.75" customHeight="1"/>
    <row r="52" ht="12.75" customHeight="1">
      <c r="C52" s="44">
        <f t="shared" ref="C52:O52" si="2">C43+8</f>
        <v>34</v>
      </c>
      <c r="D52" s="44">
        <f t="shared" si="2"/>
        <v>34</v>
      </c>
      <c r="E52" s="44">
        <f t="shared" si="2"/>
        <v>34</v>
      </c>
      <c r="F52" s="44">
        <f t="shared" si="2"/>
        <v>34</v>
      </c>
      <c r="G52" s="44">
        <f t="shared" si="2"/>
        <v>32</v>
      </c>
      <c r="H52" s="44">
        <f t="shared" si="2"/>
        <v>32</v>
      </c>
      <c r="I52" s="44">
        <f t="shared" si="2"/>
        <v>34</v>
      </c>
      <c r="J52" s="44">
        <f t="shared" si="2"/>
        <v>32</v>
      </c>
      <c r="K52" s="44">
        <f t="shared" si="2"/>
        <v>33</v>
      </c>
      <c r="L52" s="44">
        <f t="shared" si="2"/>
        <v>34</v>
      </c>
      <c r="M52" s="44">
        <f t="shared" si="2"/>
        <v>35</v>
      </c>
      <c r="N52" s="44">
        <f t="shared" si="2"/>
        <v>44</v>
      </c>
      <c r="O52" s="44">
        <f t="shared" si="2"/>
        <v>36</v>
      </c>
    </row>
    <row r="53" ht="12.75" customHeight="1">
      <c r="B53" s="65" t="s">
        <v>56</v>
      </c>
      <c r="C53" s="15">
        <v>44.1</v>
      </c>
      <c r="D53" s="15">
        <v>44.1</v>
      </c>
      <c r="E53" s="15">
        <v>44.1</v>
      </c>
      <c r="F53" s="15">
        <v>42.0</v>
      </c>
      <c r="G53" s="15">
        <v>41.5</v>
      </c>
      <c r="H53" s="15">
        <v>42.9</v>
      </c>
      <c r="I53" s="15">
        <v>45.6</v>
      </c>
      <c r="J53" s="15">
        <v>42.9</v>
      </c>
      <c r="K53" s="15">
        <v>44.2</v>
      </c>
      <c r="L53" s="15">
        <v>45.6</v>
      </c>
      <c r="M53" s="15">
        <v>46.9</v>
      </c>
      <c r="N53" s="15">
        <v>51.9</v>
      </c>
      <c r="O53" s="15">
        <v>48.3</v>
      </c>
    </row>
    <row r="54" ht="12.75" customHeight="1">
      <c r="B54" s="65" t="s">
        <v>57</v>
      </c>
      <c r="C54" s="15">
        <v>44.1</v>
      </c>
      <c r="D54" s="15">
        <v>44.1</v>
      </c>
      <c r="E54" s="15">
        <v>44.1</v>
      </c>
      <c r="F54" s="15">
        <v>42.0</v>
      </c>
      <c r="G54" s="15">
        <v>42.5</v>
      </c>
      <c r="H54" s="15">
        <v>42.9</v>
      </c>
      <c r="I54" s="15">
        <v>45.6</v>
      </c>
      <c r="J54" s="15">
        <v>42.9</v>
      </c>
      <c r="K54" s="15">
        <v>44.2</v>
      </c>
      <c r="L54" s="15">
        <v>45.6</v>
      </c>
      <c r="M54" s="15">
        <v>46.9</v>
      </c>
      <c r="N54" s="15">
        <v>50.6</v>
      </c>
      <c r="O54" s="15">
        <v>48.3</v>
      </c>
    </row>
    <row r="55" ht="12.75" customHeight="1">
      <c r="B55" s="65" t="s">
        <v>58</v>
      </c>
      <c r="C55" s="15">
        <v>44.1</v>
      </c>
      <c r="D55" s="15">
        <v>44.1</v>
      </c>
      <c r="E55" s="15">
        <v>45.6</v>
      </c>
      <c r="F55" s="15">
        <v>44.1</v>
      </c>
      <c r="G55" s="15">
        <v>43.5</v>
      </c>
      <c r="H55" s="15">
        <v>42.9</v>
      </c>
      <c r="I55" s="15">
        <v>44.1</v>
      </c>
      <c r="J55" s="15">
        <v>42.9</v>
      </c>
      <c r="K55" s="15">
        <v>44.2</v>
      </c>
      <c r="M55" s="15">
        <v>46.9</v>
      </c>
      <c r="N55" s="15">
        <v>54.4</v>
      </c>
      <c r="O55" s="15">
        <v>48.3</v>
      </c>
    </row>
    <row r="56" ht="12.75" customHeight="1">
      <c r="B56" s="65" t="s">
        <v>59</v>
      </c>
      <c r="C56" s="15">
        <v>44.1</v>
      </c>
      <c r="D56" s="15">
        <v>44.1</v>
      </c>
      <c r="E56" s="15">
        <v>45.6</v>
      </c>
      <c r="F56" s="15">
        <v>42.0</v>
      </c>
      <c r="G56" s="15">
        <v>44.5</v>
      </c>
      <c r="H56" s="15">
        <v>42.9</v>
      </c>
      <c r="I56" s="15">
        <v>44.1</v>
      </c>
      <c r="J56" s="15">
        <v>42.9</v>
      </c>
      <c r="K56" s="15">
        <v>44.2</v>
      </c>
      <c r="M56" s="15">
        <v>46.9</v>
      </c>
      <c r="N56" s="15">
        <v>51.9</v>
      </c>
      <c r="O56" s="15">
        <v>48.3</v>
      </c>
    </row>
    <row r="57" ht="12.75" customHeight="1"/>
    <row r="58" ht="12.75" customHeight="1">
      <c r="B58" s="15" t="s">
        <v>16</v>
      </c>
    </row>
    <row r="59" ht="12.75" customHeight="1"/>
    <row r="60" ht="12.75" customHeight="1">
      <c r="C60" s="2" t="s">
        <v>41</v>
      </c>
    </row>
    <row r="61" ht="12.75" customHeight="1">
      <c r="C61" s="66">
        <v>45005.0</v>
      </c>
      <c r="D61" s="66">
        <v>45012.0</v>
      </c>
      <c r="E61" s="66">
        <v>45019.0</v>
      </c>
      <c r="F61" s="66">
        <v>45026.0</v>
      </c>
      <c r="G61" s="66">
        <v>45029.0</v>
      </c>
      <c r="H61" s="66">
        <v>45033.0</v>
      </c>
      <c r="I61" s="66">
        <v>45040.0</v>
      </c>
      <c r="J61" s="66">
        <v>45047.0</v>
      </c>
      <c r="K61" s="66">
        <v>45103.0</v>
      </c>
      <c r="L61" s="66">
        <v>45110.0</v>
      </c>
      <c r="M61" s="66">
        <v>45117.0</v>
      </c>
      <c r="N61" s="66">
        <v>45120.0</v>
      </c>
      <c r="O61" s="66">
        <v>45131.0</v>
      </c>
    </row>
    <row r="62" ht="12.75" customHeight="1">
      <c r="B62" s="15" t="s">
        <v>53</v>
      </c>
      <c r="C62" s="55">
        <v>29.0</v>
      </c>
      <c r="D62" s="55">
        <v>29.0</v>
      </c>
      <c r="E62" s="15">
        <v>36.0</v>
      </c>
      <c r="F62" s="55">
        <v>31.0</v>
      </c>
      <c r="G62" s="15">
        <v>31.0</v>
      </c>
      <c r="H62" s="15">
        <v>32.0</v>
      </c>
      <c r="I62" s="15">
        <v>33.0</v>
      </c>
      <c r="J62" s="55">
        <v>34.0</v>
      </c>
      <c r="K62" s="15">
        <v>26.0</v>
      </c>
      <c r="L62" s="15">
        <v>28.0</v>
      </c>
      <c r="M62" s="55">
        <v>29.0</v>
      </c>
      <c r="N62" s="15">
        <v>34.0</v>
      </c>
      <c r="O62" s="15">
        <v>30.0</v>
      </c>
    </row>
    <row r="63" ht="12.75" customHeight="1">
      <c r="C63" s="55">
        <v>12.0</v>
      </c>
      <c r="D63" s="55">
        <v>12.0</v>
      </c>
      <c r="E63" s="15">
        <v>6.0</v>
      </c>
      <c r="F63" s="55">
        <v>10.0</v>
      </c>
      <c r="G63" s="15">
        <v>10.0</v>
      </c>
      <c r="H63" s="15">
        <v>10.0</v>
      </c>
      <c r="I63" s="15">
        <v>10.0</v>
      </c>
      <c r="J63" s="55">
        <v>10.0</v>
      </c>
      <c r="K63" s="15">
        <v>12.0</v>
      </c>
      <c r="L63" s="15">
        <v>10.0</v>
      </c>
      <c r="M63" s="55">
        <v>10.0</v>
      </c>
      <c r="N63" s="15">
        <v>6.0</v>
      </c>
      <c r="O63" s="15">
        <v>8.0</v>
      </c>
    </row>
    <row r="64" ht="12.75" customHeight="1">
      <c r="G64" s="15">
        <v>10.0</v>
      </c>
      <c r="N64" s="15">
        <v>6.0</v>
      </c>
      <c r="O64" s="15">
        <v>10.0</v>
      </c>
    </row>
    <row r="65" ht="12.75" customHeight="1">
      <c r="G65" s="15">
        <v>8.0</v>
      </c>
      <c r="N65" s="15">
        <v>5.0</v>
      </c>
      <c r="O65" s="15">
        <v>9.0</v>
      </c>
    </row>
    <row r="66" ht="12.75" customHeight="1">
      <c r="B66" s="56" t="s">
        <v>49</v>
      </c>
      <c r="C66" s="60"/>
      <c r="D66" s="60"/>
      <c r="E66" s="60">
        <v>6.0</v>
      </c>
      <c r="F66" s="60"/>
      <c r="G66" s="60">
        <v>10.0</v>
      </c>
      <c r="H66" s="60">
        <v>10.0</v>
      </c>
      <c r="I66" s="60">
        <v>10.0</v>
      </c>
      <c r="J66" s="60"/>
      <c r="K66" s="60">
        <v>12.0</v>
      </c>
      <c r="L66" s="60">
        <v>10.0</v>
      </c>
      <c r="M66" s="60"/>
      <c r="N66" s="60">
        <v>6.0</v>
      </c>
      <c r="O66" s="60">
        <v>10.0</v>
      </c>
    </row>
    <row r="67" ht="12.75" customHeight="1">
      <c r="B67" s="60" t="s">
        <v>62</v>
      </c>
      <c r="C67" s="60"/>
      <c r="D67" s="60"/>
      <c r="E67" s="60">
        <v>6.0</v>
      </c>
      <c r="F67" s="60"/>
      <c r="G67" s="60"/>
      <c r="H67" s="60">
        <v>10.0</v>
      </c>
      <c r="I67" s="60">
        <v>10.0</v>
      </c>
      <c r="J67" s="60"/>
      <c r="K67" s="60">
        <v>10.0</v>
      </c>
      <c r="L67" s="60">
        <v>10.0</v>
      </c>
      <c r="M67" s="60"/>
      <c r="N67" s="60"/>
      <c r="O67" s="60">
        <v>9.0</v>
      </c>
    </row>
    <row r="68" ht="12.75" customHeight="1">
      <c r="C68" s="60"/>
      <c r="D68" s="60"/>
      <c r="E68" s="60">
        <v>8.0</v>
      </c>
      <c r="F68" s="60"/>
      <c r="G68" s="60"/>
      <c r="H68" s="60">
        <v>12.0</v>
      </c>
      <c r="I68" s="60">
        <v>12.0</v>
      </c>
      <c r="J68" s="60"/>
      <c r="K68" s="60">
        <v>10.0</v>
      </c>
      <c r="L68" s="60">
        <v>12.0</v>
      </c>
      <c r="M68" s="60"/>
      <c r="N68" s="60"/>
      <c r="O68" s="60">
        <v>8.0</v>
      </c>
    </row>
    <row r="69" ht="12.75" customHeight="1"/>
    <row r="70" ht="12.75" customHeight="1"/>
    <row r="71" ht="12.75" customHeight="1">
      <c r="C71" s="44">
        <f t="shared" ref="C71:O71" si="3">C62+8</f>
        <v>37</v>
      </c>
      <c r="D71" s="44">
        <f t="shared" si="3"/>
        <v>37</v>
      </c>
      <c r="E71" s="44">
        <f t="shared" si="3"/>
        <v>44</v>
      </c>
      <c r="F71" s="44">
        <f t="shared" si="3"/>
        <v>39</v>
      </c>
      <c r="G71" s="44">
        <f t="shared" si="3"/>
        <v>39</v>
      </c>
      <c r="H71" s="44">
        <f t="shared" si="3"/>
        <v>40</v>
      </c>
      <c r="I71" s="44">
        <f t="shared" si="3"/>
        <v>41</v>
      </c>
      <c r="J71" s="44">
        <f t="shared" si="3"/>
        <v>42</v>
      </c>
      <c r="K71" s="44">
        <f t="shared" si="3"/>
        <v>34</v>
      </c>
      <c r="L71" s="44">
        <f t="shared" si="3"/>
        <v>36</v>
      </c>
      <c r="M71" s="44">
        <f t="shared" si="3"/>
        <v>37</v>
      </c>
      <c r="N71" s="44">
        <f t="shared" si="3"/>
        <v>42</v>
      </c>
      <c r="O71" s="44">
        <f t="shared" si="3"/>
        <v>38</v>
      </c>
    </row>
    <row r="72" ht="12.75" customHeight="1">
      <c r="B72" s="65" t="s">
        <v>56</v>
      </c>
      <c r="C72" s="15">
        <v>49.6</v>
      </c>
      <c r="D72" s="15">
        <v>49.6</v>
      </c>
      <c r="E72" s="15">
        <v>51.9</v>
      </c>
      <c r="F72" s="15">
        <v>50.5</v>
      </c>
      <c r="G72" s="15">
        <v>50.5</v>
      </c>
      <c r="H72" s="15">
        <v>51.8</v>
      </c>
      <c r="I72" s="15">
        <v>53.1</v>
      </c>
      <c r="J72" s="15">
        <v>54.4</v>
      </c>
      <c r="K72" s="15">
        <v>45.6</v>
      </c>
      <c r="L72" s="15">
        <v>46.7</v>
      </c>
      <c r="M72" s="15">
        <v>48.0</v>
      </c>
      <c r="N72" s="15">
        <v>49.5</v>
      </c>
      <c r="O72" s="15">
        <v>49.2</v>
      </c>
    </row>
    <row r="73" ht="12.75" customHeight="1">
      <c r="B73" s="65" t="s">
        <v>57</v>
      </c>
      <c r="C73" s="15">
        <v>49.6</v>
      </c>
      <c r="D73" s="15">
        <v>49.6</v>
      </c>
      <c r="E73" s="15">
        <v>51.9</v>
      </c>
      <c r="F73" s="15">
        <v>50.5</v>
      </c>
      <c r="G73" s="15">
        <v>48.2</v>
      </c>
      <c r="H73" s="15">
        <v>51.8</v>
      </c>
      <c r="I73" s="15">
        <v>53.1</v>
      </c>
      <c r="J73" s="15">
        <v>54.4</v>
      </c>
      <c r="K73" s="15">
        <v>45.6</v>
      </c>
      <c r="L73" s="15">
        <v>46.7</v>
      </c>
      <c r="M73" s="15">
        <v>48.0</v>
      </c>
      <c r="N73" s="15">
        <v>48.3</v>
      </c>
      <c r="O73" s="15">
        <v>47.0</v>
      </c>
    </row>
    <row r="74" ht="12.75" customHeight="1">
      <c r="B74" s="65" t="s">
        <v>58</v>
      </c>
      <c r="C74" s="15">
        <v>49.6</v>
      </c>
      <c r="D74" s="15">
        <v>49.6</v>
      </c>
      <c r="E74" s="15">
        <v>54.4</v>
      </c>
      <c r="F74" s="15">
        <v>50.5</v>
      </c>
      <c r="G74" s="15">
        <v>50.5</v>
      </c>
      <c r="H74" s="15">
        <v>53.6</v>
      </c>
      <c r="I74" s="15">
        <v>55.0</v>
      </c>
      <c r="J74" s="15">
        <v>54.4</v>
      </c>
      <c r="K74" s="15">
        <v>45.6</v>
      </c>
      <c r="L74" s="15">
        <v>48.3</v>
      </c>
      <c r="M74" s="15">
        <v>48.0</v>
      </c>
      <c r="N74" s="15">
        <v>49.5</v>
      </c>
      <c r="O74" s="15">
        <v>49.2</v>
      </c>
    </row>
    <row r="75" ht="12.75" customHeight="1">
      <c r="B75" s="65" t="s">
        <v>59</v>
      </c>
      <c r="C75" s="15">
        <v>49.6</v>
      </c>
      <c r="D75" s="15">
        <v>49.6</v>
      </c>
      <c r="E75" s="15">
        <v>51.9</v>
      </c>
      <c r="F75" s="15">
        <v>50.5</v>
      </c>
      <c r="G75" s="15">
        <v>50.5</v>
      </c>
      <c r="H75" s="15">
        <v>51.8</v>
      </c>
      <c r="I75" s="15">
        <v>53.1</v>
      </c>
      <c r="J75" s="15">
        <v>54.4</v>
      </c>
      <c r="K75" s="15">
        <v>44.1</v>
      </c>
      <c r="L75" s="15">
        <v>46.7</v>
      </c>
      <c r="M75" s="15">
        <v>48.0</v>
      </c>
      <c r="N75" s="15">
        <v>49.5</v>
      </c>
      <c r="O75" s="15">
        <v>47.0</v>
      </c>
    </row>
    <row r="76" ht="12.75" customHeight="1"/>
    <row r="77" ht="12.75" customHeight="1">
      <c r="B77" s="15" t="s">
        <v>16</v>
      </c>
    </row>
    <row r="78" ht="12.75" customHeight="1"/>
    <row r="79" ht="12.75" customHeight="1"/>
    <row r="80" ht="12.75" customHeight="1">
      <c r="C80" s="2" t="s">
        <v>42</v>
      </c>
    </row>
    <row r="81" ht="12.75" customHeight="1">
      <c r="C81" s="66">
        <v>45141.0</v>
      </c>
      <c r="D81" s="66">
        <v>45148.0</v>
      </c>
      <c r="E81" s="66">
        <v>45202.0</v>
      </c>
      <c r="F81" s="66">
        <v>45204.0</v>
      </c>
      <c r="G81" s="66">
        <v>45206.0</v>
      </c>
      <c r="H81" s="66">
        <v>45208.0</v>
      </c>
      <c r="I81" s="66">
        <v>45210.0</v>
      </c>
      <c r="J81" s="66">
        <v>45212.0</v>
      </c>
      <c r="K81" s="66">
        <v>45216.0</v>
      </c>
      <c r="L81" s="66">
        <v>45218.0</v>
      </c>
      <c r="M81" s="66">
        <v>45220.0</v>
      </c>
      <c r="N81" s="66">
        <v>45222.0</v>
      </c>
      <c r="O81" s="66">
        <v>45224.0</v>
      </c>
    </row>
    <row r="82" ht="12.75" customHeight="1">
      <c r="B82" s="15" t="s">
        <v>53</v>
      </c>
      <c r="C82" s="15">
        <v>30.0</v>
      </c>
      <c r="D82" s="55">
        <v>26.0</v>
      </c>
      <c r="E82" s="15">
        <v>20.0</v>
      </c>
      <c r="F82" s="15">
        <v>24.0</v>
      </c>
      <c r="G82" s="15">
        <v>26.0</v>
      </c>
      <c r="H82" s="15">
        <v>26.0</v>
      </c>
      <c r="I82" s="55">
        <v>27.0</v>
      </c>
      <c r="J82" s="15">
        <v>28.0</v>
      </c>
      <c r="K82" s="15">
        <v>29.0</v>
      </c>
      <c r="L82" s="55">
        <v>30.0</v>
      </c>
      <c r="M82" s="55">
        <v>31.0</v>
      </c>
      <c r="N82" s="56">
        <v>36.0</v>
      </c>
      <c r="O82" s="15">
        <v>33.0</v>
      </c>
    </row>
    <row r="83" ht="12.75" customHeight="1">
      <c r="C83" s="15">
        <v>10.0</v>
      </c>
      <c r="D83" s="55">
        <v>12.0</v>
      </c>
      <c r="E83" s="15">
        <v>15.0</v>
      </c>
      <c r="F83" s="15">
        <v>12.0</v>
      </c>
      <c r="G83" s="15">
        <v>10.0</v>
      </c>
      <c r="H83" s="15">
        <v>10.0</v>
      </c>
      <c r="I83" s="55">
        <v>10.0</v>
      </c>
      <c r="J83" s="15">
        <v>10.0</v>
      </c>
      <c r="K83" s="15">
        <v>10.0</v>
      </c>
      <c r="L83" s="55">
        <v>10.0</v>
      </c>
      <c r="M83" s="55">
        <v>10.0</v>
      </c>
      <c r="N83" s="15" t="s">
        <v>10</v>
      </c>
      <c r="O83" s="15">
        <v>10.0</v>
      </c>
    </row>
    <row r="84" ht="12.75" customHeight="1">
      <c r="C84" s="15">
        <v>10.0</v>
      </c>
      <c r="O84" s="15">
        <v>9.0</v>
      </c>
    </row>
    <row r="85" ht="12.75" customHeight="1">
      <c r="C85" s="15">
        <v>8.0</v>
      </c>
      <c r="O85" s="15">
        <v>9.0</v>
      </c>
    </row>
    <row r="86" ht="12.75" customHeight="1">
      <c r="B86" s="56" t="s">
        <v>49</v>
      </c>
      <c r="C86" s="60">
        <v>10.0</v>
      </c>
      <c r="D86" s="60"/>
      <c r="E86" s="60">
        <v>12.0</v>
      </c>
      <c r="F86" s="60">
        <v>10.0</v>
      </c>
      <c r="G86" s="60">
        <v>10.0</v>
      </c>
      <c r="H86" s="60">
        <v>10.0</v>
      </c>
      <c r="I86" s="60"/>
      <c r="J86" s="60">
        <v>10.0</v>
      </c>
      <c r="K86" s="60">
        <v>10.0</v>
      </c>
      <c r="L86" s="60"/>
      <c r="M86" s="60"/>
      <c r="N86" s="56">
        <v>8.0</v>
      </c>
      <c r="O86" s="60">
        <v>10.0</v>
      </c>
    </row>
    <row r="87" ht="12.75" customHeight="1">
      <c r="B87" s="60" t="s">
        <v>62</v>
      </c>
      <c r="C87" s="60">
        <v>9.0</v>
      </c>
      <c r="D87" s="60"/>
      <c r="E87" s="60"/>
      <c r="F87" s="60"/>
      <c r="G87" s="60">
        <v>9.0</v>
      </c>
      <c r="H87" s="60">
        <v>10.0</v>
      </c>
      <c r="I87" s="60"/>
      <c r="J87" s="60">
        <v>10.0</v>
      </c>
      <c r="K87" s="60">
        <v>10.0</v>
      </c>
      <c r="L87" s="60"/>
      <c r="M87" s="60"/>
      <c r="N87" s="56">
        <v>8.0</v>
      </c>
      <c r="O87" s="60"/>
    </row>
    <row r="88" ht="12.75" customHeight="1">
      <c r="C88" s="60">
        <v>8.0</v>
      </c>
      <c r="D88" s="60"/>
      <c r="E88" s="60"/>
      <c r="F88" s="60"/>
      <c r="G88" s="60">
        <v>9.0</v>
      </c>
      <c r="H88" s="60">
        <v>12.0</v>
      </c>
      <c r="I88" s="60"/>
      <c r="J88" s="60">
        <v>12.0</v>
      </c>
      <c r="K88" s="60">
        <v>12.0</v>
      </c>
      <c r="L88" s="60"/>
      <c r="M88" s="60"/>
      <c r="N88" s="56">
        <v>10.0</v>
      </c>
      <c r="O88" s="60"/>
    </row>
    <row r="89" ht="12.75" customHeight="1"/>
    <row r="90" ht="12.75" customHeight="1"/>
    <row r="91" ht="12.75" customHeight="1">
      <c r="C91" s="44">
        <f t="shared" ref="C91:O91" si="4">C82+8</f>
        <v>38</v>
      </c>
      <c r="D91" s="44">
        <f t="shared" si="4"/>
        <v>34</v>
      </c>
      <c r="E91" s="44">
        <f t="shared" si="4"/>
        <v>28</v>
      </c>
      <c r="F91" s="44">
        <f t="shared" si="4"/>
        <v>32</v>
      </c>
      <c r="G91" s="44">
        <f t="shared" si="4"/>
        <v>34</v>
      </c>
      <c r="H91" s="44">
        <f t="shared" si="4"/>
        <v>34</v>
      </c>
      <c r="I91" s="44">
        <f t="shared" si="4"/>
        <v>35</v>
      </c>
      <c r="J91" s="44">
        <f t="shared" si="4"/>
        <v>36</v>
      </c>
      <c r="K91" s="44">
        <f t="shared" si="4"/>
        <v>37</v>
      </c>
      <c r="L91" s="44">
        <f t="shared" si="4"/>
        <v>38</v>
      </c>
      <c r="M91" s="44">
        <f t="shared" si="4"/>
        <v>39</v>
      </c>
      <c r="N91" s="44">
        <f t="shared" si="4"/>
        <v>44</v>
      </c>
      <c r="O91" s="44">
        <f t="shared" si="4"/>
        <v>41</v>
      </c>
    </row>
    <row r="92" ht="12.75" customHeight="1">
      <c r="B92" s="65" t="s">
        <v>56</v>
      </c>
      <c r="C92" s="15">
        <v>49.2</v>
      </c>
      <c r="D92" s="15">
        <v>45.6</v>
      </c>
      <c r="E92" s="15">
        <v>39.3</v>
      </c>
      <c r="F92" s="15">
        <v>42.9</v>
      </c>
      <c r="G92" s="15">
        <v>44.1</v>
      </c>
      <c r="H92" s="15">
        <v>44.1</v>
      </c>
      <c r="I92" s="15">
        <v>45.4</v>
      </c>
      <c r="J92" s="15">
        <v>46.7</v>
      </c>
      <c r="K92" s="15">
        <v>48.0</v>
      </c>
      <c r="L92" s="15">
        <v>49.2</v>
      </c>
      <c r="M92" s="15">
        <v>50.5</v>
      </c>
      <c r="N92" s="15">
        <v>54.4</v>
      </c>
      <c r="O92" s="15">
        <v>53.1</v>
      </c>
    </row>
    <row r="93" ht="12.75" customHeight="1">
      <c r="B93" s="65" t="s">
        <v>57</v>
      </c>
      <c r="C93" s="15">
        <v>47.0</v>
      </c>
      <c r="D93" s="15">
        <v>45.6</v>
      </c>
      <c r="E93" s="15">
        <v>39.3</v>
      </c>
      <c r="F93" s="15">
        <v>42.9</v>
      </c>
      <c r="G93" s="15">
        <v>44.1</v>
      </c>
      <c r="H93" s="15">
        <v>44.1</v>
      </c>
      <c r="I93" s="15">
        <v>45.4</v>
      </c>
      <c r="J93" s="15">
        <v>46.7</v>
      </c>
      <c r="K93" s="15">
        <v>48.0</v>
      </c>
      <c r="L93" s="15">
        <v>49.2</v>
      </c>
      <c r="M93" s="15">
        <v>50.5</v>
      </c>
      <c r="N93" s="15">
        <v>54.4</v>
      </c>
      <c r="O93" s="15">
        <v>51.9</v>
      </c>
    </row>
    <row r="94" ht="12.75" customHeight="1">
      <c r="B94" s="65" t="s">
        <v>58</v>
      </c>
      <c r="C94" s="15">
        <v>49.2</v>
      </c>
      <c r="D94" s="15">
        <v>45.6</v>
      </c>
      <c r="E94" s="15">
        <v>37.5</v>
      </c>
      <c r="F94" s="15">
        <v>41.5</v>
      </c>
      <c r="G94" s="15">
        <v>44.1</v>
      </c>
      <c r="H94" s="15">
        <v>47.0</v>
      </c>
      <c r="I94" s="15">
        <v>45.4</v>
      </c>
      <c r="J94" s="15">
        <v>48.3</v>
      </c>
      <c r="K94" s="15">
        <v>49.6</v>
      </c>
      <c r="L94" s="15">
        <v>49.2</v>
      </c>
      <c r="M94" s="15">
        <v>50.5</v>
      </c>
      <c r="N94" s="15">
        <v>57.0</v>
      </c>
      <c r="O94" s="15">
        <v>53.1</v>
      </c>
    </row>
    <row r="95" ht="12.75" customHeight="1">
      <c r="B95" s="65" t="s">
        <v>59</v>
      </c>
      <c r="C95" s="15">
        <v>47.0</v>
      </c>
      <c r="D95" s="15">
        <v>45.6</v>
      </c>
      <c r="E95" s="15">
        <v>37.5</v>
      </c>
      <c r="F95" s="15">
        <v>41.5</v>
      </c>
      <c r="G95" s="15">
        <v>43.0</v>
      </c>
      <c r="H95" s="15">
        <v>44.1</v>
      </c>
      <c r="I95" s="15">
        <v>45.4</v>
      </c>
      <c r="J95" s="15">
        <v>46.7</v>
      </c>
      <c r="K95" s="15">
        <v>48.0</v>
      </c>
      <c r="L95" s="15">
        <v>49.2</v>
      </c>
      <c r="M95" s="15">
        <v>50.5</v>
      </c>
      <c r="N95" s="15">
        <v>54.4</v>
      </c>
      <c r="O95" s="15">
        <v>53.1</v>
      </c>
    </row>
    <row r="96" ht="12.75" customHeight="1"/>
    <row r="97" ht="12.75" customHeight="1">
      <c r="B97" s="15" t="s">
        <v>16</v>
      </c>
    </row>
    <row r="98" ht="12.75" customHeight="1"/>
    <row r="99" ht="12.75" customHeight="1"/>
    <row r="100" ht="12.75" customHeight="1"/>
    <row r="101" ht="12.75" customHeight="1">
      <c r="C101" s="66">
        <v>45226.0</v>
      </c>
      <c r="D101" s="66">
        <v>45228.0</v>
      </c>
      <c r="E101" s="66">
        <v>45230.0</v>
      </c>
      <c r="F101" s="66">
        <v>45234.0</v>
      </c>
      <c r="G101" s="66">
        <v>45236.0</v>
      </c>
      <c r="H101" s="66">
        <v>45244.0</v>
      </c>
      <c r="I101" s="66">
        <v>45254.0</v>
      </c>
      <c r="J101" s="66">
        <v>45259.0</v>
      </c>
      <c r="K101" s="66">
        <v>45264.0</v>
      </c>
      <c r="L101" s="66">
        <v>45271.0</v>
      </c>
      <c r="M101" s="66">
        <v>45278.0</v>
      </c>
      <c r="N101" s="66">
        <v>45285.0</v>
      </c>
      <c r="O101" s="66">
        <v>45291.0</v>
      </c>
    </row>
    <row r="102" ht="12.75" customHeight="1">
      <c r="B102" s="15" t="s">
        <v>53</v>
      </c>
      <c r="C102" s="15">
        <v>33.0</v>
      </c>
      <c r="D102" s="15">
        <v>38.0</v>
      </c>
      <c r="E102" s="15">
        <v>34.0</v>
      </c>
      <c r="F102" s="15">
        <v>39.0</v>
      </c>
      <c r="G102" s="55">
        <v>35.0</v>
      </c>
      <c r="H102" s="15">
        <v>40.0</v>
      </c>
      <c r="I102" s="55">
        <v>28.0</v>
      </c>
      <c r="J102" s="15">
        <v>33.0</v>
      </c>
      <c r="K102" s="15">
        <v>34.0</v>
      </c>
      <c r="L102" s="15">
        <v>35.0</v>
      </c>
      <c r="M102" s="55">
        <v>36.0</v>
      </c>
      <c r="N102" s="55">
        <v>37.0</v>
      </c>
      <c r="O102" s="15">
        <v>38.0</v>
      </c>
    </row>
    <row r="103" ht="12.75" customHeight="1">
      <c r="C103" s="15">
        <v>10.0</v>
      </c>
      <c r="D103" s="15">
        <v>6.0</v>
      </c>
      <c r="E103" s="15">
        <v>10.0</v>
      </c>
      <c r="F103" s="15">
        <v>6.0</v>
      </c>
      <c r="G103" s="55">
        <v>10.0</v>
      </c>
      <c r="H103" s="15">
        <v>6.0</v>
      </c>
      <c r="I103" s="55">
        <v>15.0</v>
      </c>
      <c r="J103" s="15">
        <v>10.0</v>
      </c>
      <c r="K103" s="15">
        <v>8.0</v>
      </c>
      <c r="L103" s="15">
        <v>10.0</v>
      </c>
      <c r="M103" s="55">
        <v>10.0</v>
      </c>
      <c r="N103" s="57">
        <v>10.0</v>
      </c>
      <c r="O103" s="15">
        <v>10.0</v>
      </c>
    </row>
    <row r="104" ht="12.75" customHeight="1">
      <c r="D104" s="15">
        <v>6.0</v>
      </c>
      <c r="F104" s="15">
        <v>6.0</v>
      </c>
      <c r="H104" s="15">
        <v>6.0</v>
      </c>
      <c r="K104" s="15">
        <v>8.0</v>
      </c>
      <c r="N104" s="54"/>
    </row>
    <row r="105" ht="12.75" customHeight="1">
      <c r="D105" s="15">
        <v>6.0</v>
      </c>
      <c r="F105" s="15">
        <v>6.0</v>
      </c>
      <c r="H105" s="15">
        <v>6.0</v>
      </c>
      <c r="K105" s="15">
        <v>8.0</v>
      </c>
      <c r="N105" s="54"/>
    </row>
    <row r="106" ht="12.75" customHeight="1">
      <c r="B106" s="56" t="s">
        <v>49</v>
      </c>
      <c r="C106" s="60">
        <v>10.0</v>
      </c>
      <c r="D106" s="15">
        <v>6.0</v>
      </c>
      <c r="E106" s="60">
        <v>10.0</v>
      </c>
      <c r="F106" s="15">
        <v>10.0</v>
      </c>
      <c r="G106" s="60"/>
      <c r="H106" s="15">
        <v>10.0</v>
      </c>
      <c r="I106" s="60"/>
      <c r="J106" s="60">
        <v>10.0</v>
      </c>
      <c r="K106" s="15">
        <v>10.0</v>
      </c>
      <c r="L106" s="60">
        <v>10.0</v>
      </c>
      <c r="N106" s="60"/>
      <c r="O106" s="60">
        <v>10.0</v>
      </c>
    </row>
    <row r="107" ht="12.75" customHeight="1">
      <c r="B107" s="60" t="s">
        <v>62</v>
      </c>
      <c r="C107" s="60">
        <v>10.0</v>
      </c>
      <c r="D107" s="15">
        <v>10.0</v>
      </c>
      <c r="E107" s="60">
        <v>10.0</v>
      </c>
      <c r="F107" s="15">
        <v>10.0</v>
      </c>
      <c r="G107" s="60"/>
      <c r="H107" s="15">
        <v>8.0</v>
      </c>
      <c r="I107" s="60"/>
      <c r="J107" s="60">
        <v>10.0</v>
      </c>
      <c r="K107" s="60">
        <v>8.0</v>
      </c>
      <c r="L107" s="60">
        <v>10.0</v>
      </c>
      <c r="N107" s="60"/>
      <c r="O107" s="60">
        <v>10.0</v>
      </c>
    </row>
    <row r="108" ht="12.75" customHeight="1">
      <c r="C108" s="60">
        <v>12.0</v>
      </c>
      <c r="E108" s="60">
        <v>12.0</v>
      </c>
      <c r="G108" s="60"/>
      <c r="I108" s="60"/>
      <c r="J108" s="60">
        <v>12.0</v>
      </c>
      <c r="K108" s="60">
        <v>10.0</v>
      </c>
      <c r="L108" s="60">
        <v>12.0</v>
      </c>
      <c r="N108" s="60"/>
      <c r="O108" s="60">
        <v>12.0</v>
      </c>
    </row>
    <row r="109" ht="12.75" customHeight="1">
      <c r="K109" s="60">
        <v>10.0</v>
      </c>
    </row>
    <row r="110" ht="12.75" customHeight="1">
      <c r="K110" s="60">
        <v>10.0</v>
      </c>
    </row>
    <row r="111" ht="12.75" customHeight="1">
      <c r="K111" s="44"/>
    </row>
    <row r="112" ht="12.75" customHeight="1">
      <c r="C112" s="44">
        <f t="shared" ref="C112:O112" si="5">C102+8</f>
        <v>41</v>
      </c>
      <c r="D112" s="44">
        <f t="shared" si="5"/>
        <v>46</v>
      </c>
      <c r="E112" s="44">
        <f t="shared" si="5"/>
        <v>42</v>
      </c>
      <c r="F112" s="44">
        <f t="shared" si="5"/>
        <v>47</v>
      </c>
      <c r="G112" s="44">
        <f t="shared" si="5"/>
        <v>43</v>
      </c>
      <c r="H112" s="44">
        <f t="shared" si="5"/>
        <v>48</v>
      </c>
      <c r="I112" s="44">
        <f t="shared" si="5"/>
        <v>36</v>
      </c>
      <c r="J112" s="44">
        <f t="shared" si="5"/>
        <v>41</v>
      </c>
      <c r="K112" s="44">
        <f t="shared" si="5"/>
        <v>42</v>
      </c>
      <c r="L112" s="44">
        <f t="shared" si="5"/>
        <v>43</v>
      </c>
      <c r="M112" s="44">
        <f t="shared" si="5"/>
        <v>44</v>
      </c>
      <c r="N112" s="44">
        <f t="shared" si="5"/>
        <v>45</v>
      </c>
      <c r="O112" s="44">
        <f t="shared" si="5"/>
        <v>46</v>
      </c>
    </row>
    <row r="113" ht="12.75" customHeight="1">
      <c r="B113" s="65" t="s">
        <v>56</v>
      </c>
      <c r="C113" s="15">
        <v>53.1</v>
      </c>
      <c r="E113" s="15">
        <v>54.4</v>
      </c>
      <c r="G113" s="15">
        <v>55.7</v>
      </c>
      <c r="I113" s="15">
        <v>50.6</v>
      </c>
      <c r="J113" s="15">
        <v>53.1</v>
      </c>
      <c r="K113" s="15">
        <v>54.4</v>
      </c>
      <c r="L113" s="15">
        <v>55.7</v>
      </c>
      <c r="M113" s="15">
        <v>57.0</v>
      </c>
      <c r="N113" s="15">
        <v>58.3</v>
      </c>
      <c r="O113" s="15">
        <v>59.6</v>
      </c>
    </row>
    <row r="114" ht="12.75" customHeight="1">
      <c r="B114" s="65" t="s">
        <v>57</v>
      </c>
      <c r="C114" s="15">
        <v>53.1</v>
      </c>
      <c r="E114" s="15">
        <v>54.4</v>
      </c>
      <c r="G114" s="15">
        <v>55.7</v>
      </c>
      <c r="I114" s="15">
        <v>50.6</v>
      </c>
      <c r="J114" s="15">
        <v>53.1</v>
      </c>
      <c r="K114" s="15">
        <v>51.9</v>
      </c>
      <c r="L114" s="15">
        <v>55.7</v>
      </c>
      <c r="M114" s="15">
        <v>57.0</v>
      </c>
      <c r="N114" s="15">
        <v>58.3</v>
      </c>
      <c r="O114" s="15">
        <v>59.6</v>
      </c>
    </row>
    <row r="115" ht="12.75" customHeight="1">
      <c r="B115" s="65" t="s">
        <v>58</v>
      </c>
      <c r="C115" s="15">
        <v>55.0</v>
      </c>
      <c r="D115" s="15">
        <v>59.6</v>
      </c>
      <c r="E115" s="15">
        <v>56.3</v>
      </c>
      <c r="F115" s="15">
        <v>60.9</v>
      </c>
      <c r="G115" s="15">
        <v>55.7</v>
      </c>
      <c r="H115" s="15">
        <v>62.2</v>
      </c>
      <c r="I115" s="15">
        <v>50.6</v>
      </c>
      <c r="J115" s="15">
        <v>55.0</v>
      </c>
      <c r="K115" s="15">
        <v>54.4</v>
      </c>
      <c r="L115" s="15">
        <v>57.7</v>
      </c>
      <c r="M115" s="15">
        <v>57.0</v>
      </c>
      <c r="N115" s="15">
        <v>58.3</v>
      </c>
      <c r="O115" s="15">
        <v>61.7</v>
      </c>
    </row>
    <row r="116" ht="12.75" customHeight="1">
      <c r="B116" s="65" t="s">
        <v>59</v>
      </c>
      <c r="C116" s="15">
        <v>53.1</v>
      </c>
      <c r="D116" s="15">
        <v>54.2</v>
      </c>
      <c r="E116" s="15">
        <v>54.4</v>
      </c>
      <c r="F116" s="15">
        <v>55.4</v>
      </c>
      <c r="G116" s="15">
        <v>55.7</v>
      </c>
      <c r="H116" s="15">
        <v>56.6</v>
      </c>
      <c r="I116" s="15">
        <v>50.6</v>
      </c>
      <c r="J116" s="15">
        <v>53.1</v>
      </c>
      <c r="K116" s="15">
        <v>51.9</v>
      </c>
      <c r="L116" s="15">
        <v>55.7</v>
      </c>
      <c r="M116" s="15">
        <v>57.0</v>
      </c>
      <c r="N116" s="15">
        <v>58.3</v>
      </c>
      <c r="O116" s="15">
        <v>59.6</v>
      </c>
    </row>
    <row r="117" ht="12.75" customHeight="1"/>
    <row r="118" ht="12.75" customHeight="1">
      <c r="B118" s="15" t="s">
        <v>16</v>
      </c>
    </row>
    <row r="119" ht="12.75" customHeight="1"/>
    <row r="120" ht="12.75" customHeight="1"/>
    <row r="121" ht="12.75" customHeight="1"/>
    <row r="122" ht="12.75" customHeight="1"/>
    <row r="123" ht="12.75" customHeight="1"/>
    <row r="124" ht="12.75" customHeight="1"/>
    <row r="125" ht="12.75" customHeight="1"/>
    <row r="126" ht="12.75" customHeight="1">
      <c r="B126" s="15" t="s">
        <v>26</v>
      </c>
      <c r="C126" s="43">
        <v>45.0</v>
      </c>
    </row>
    <row r="127" ht="12.75" customHeight="1">
      <c r="B127" s="15" t="s">
        <v>37</v>
      </c>
      <c r="C127" s="43">
        <v>10.0</v>
      </c>
    </row>
    <row r="128" ht="12.75" customHeight="1">
      <c r="B128" s="15" t="s">
        <v>36</v>
      </c>
      <c r="C128" s="43">
        <f>ROUND(IF(C127&lt;10,AVERAGE(C126/(1.0278-0.0278*C127),C126*C127^0.1),AVERAGE(C126*(1+0.0333*C127),C126*C127^0.1)),1)</f>
        <v>58.3</v>
      </c>
    </row>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C2:AQ2"/>
    <mergeCell ref="C21:P21"/>
    <mergeCell ref="C41:O41"/>
    <mergeCell ref="C60:O60"/>
    <mergeCell ref="C80:O80"/>
  </mergeCells>
  <printOptions/>
  <pageMargins bottom="1.05277777777778" footer="0.0" header="0.0" left="0.7875" right="0.7875" top="1.05277777777778"/>
  <pageSetup paperSize="9" orientation="portrait"/>
  <headerFooter>
    <oddHeader>&amp;C&amp;A</oddHeader>
    <oddFooter>&amp;CPage &amp;P</oddFooter>
  </headerFooter>
  <drawing r:id="rId1"/>
</worksheet>
</file>