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me\Downloads\"/>
    </mc:Choice>
  </mc:AlternateContent>
  <xr:revisionPtr revIDLastSave="0" documentId="8_{E8E1D100-EE9C-43D6-9EC7-E7CFC9405911}" xr6:coauthVersionLast="47" xr6:coauthVersionMax="47" xr10:uidLastSave="{00000000-0000-0000-0000-000000000000}"/>
  <bookViews>
    <workbookView xWindow="24" yWindow="744" windowWidth="23016" windowHeight="13656" xr2:uid="{00000000-000D-0000-FFFF-FFFF00000000}"/>
  </bookViews>
  <sheets>
    <sheet name="pricer (2)" sheetId="19" r:id="rId1"/>
  </sheets>
  <definedNames>
    <definedName name="d" localSheetId="0">#REF!</definedName>
    <definedName name="d">#REF!</definedName>
    <definedName name="p" localSheetId="0">#REF!</definedName>
    <definedName name="p">#REF!</definedName>
    <definedName name="u" localSheetId="0">#REF!</definedName>
    <definedName name="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9" l="1"/>
  <c r="B10" i="19"/>
  <c r="B37" i="19" s="1"/>
  <c r="B36" i="19" l="1"/>
  <c r="B11" i="19"/>
  <c r="B28" i="19"/>
  <c r="B34" i="19" l="1"/>
  <c r="B30" i="19"/>
  <c r="B29" i="19"/>
  <c r="B32" i="19"/>
  <c r="B19" i="19" l="1"/>
  <c r="C24" i="19"/>
  <c r="B20" i="19"/>
  <c r="C20" i="19" s="1"/>
  <c r="B24" i="19"/>
  <c r="B31" i="19"/>
  <c r="B22" i="19" s="1"/>
  <c r="B33" i="19"/>
  <c r="B35" i="19"/>
  <c r="C22" i="19" s="1"/>
  <c r="B23" i="19"/>
  <c r="B18" i="19"/>
  <c r="C23" i="19"/>
  <c r="C19" i="19" l="1"/>
  <c r="C18" i="19"/>
  <c r="B14" i="19"/>
  <c r="C21" i="19"/>
  <c r="C14" i="19"/>
  <c r="F5" i="19" s="1"/>
  <c r="G14" i="19" s="1"/>
  <c r="B21" i="19"/>
  <c r="F4" i="19" l="1"/>
  <c r="F14" i="19" s="1"/>
</calcChain>
</file>

<file path=xl/sharedStrings.xml><?xml version="1.0" encoding="utf-8"?>
<sst xmlns="http://schemas.openxmlformats.org/spreadsheetml/2006/main" count="41" uniqueCount="39">
  <si>
    <t>Inputs</t>
  </si>
  <si>
    <t>Outputs</t>
  </si>
  <si>
    <t xml:space="preserve">Spot rate </t>
  </si>
  <si>
    <t>Call Price =</t>
  </si>
  <si>
    <t>Strike price</t>
  </si>
  <si>
    <t>Put Price =</t>
  </si>
  <si>
    <t>Volatility (annualized)</t>
  </si>
  <si>
    <t>Time to maturity in days</t>
  </si>
  <si>
    <t>Time to maturity in years</t>
  </si>
  <si>
    <t>Option Prices</t>
  </si>
  <si>
    <t>Call Option</t>
  </si>
  <si>
    <t>Put Option</t>
  </si>
  <si>
    <t>in units</t>
  </si>
  <si>
    <t>Greeks</t>
  </si>
  <si>
    <t>Delta</t>
  </si>
  <si>
    <t>Vega</t>
  </si>
  <si>
    <t>Gamma</t>
  </si>
  <si>
    <t>Theta</t>
  </si>
  <si>
    <t>Rho domestic</t>
  </si>
  <si>
    <t>Rho foreign</t>
  </si>
  <si>
    <t>Vanna</t>
  </si>
  <si>
    <t>Required Expressions</t>
  </si>
  <si>
    <t>Black-Scholes D1</t>
  </si>
  <si>
    <t>Black-Scholes D2</t>
  </si>
  <si>
    <t>Cumulative Normal(D1)</t>
  </si>
  <si>
    <t>Cumulative Normal(D2)</t>
  </si>
  <si>
    <t>Normal PDF(D1)</t>
  </si>
  <si>
    <t>Normal PDF(D2)</t>
  </si>
  <si>
    <t>Cumulative Normal(-D1)</t>
  </si>
  <si>
    <t>Cumulative Normal(-D2)</t>
  </si>
  <si>
    <t>Forward</t>
  </si>
  <si>
    <t>DF1</t>
  </si>
  <si>
    <t>DF2</t>
  </si>
  <si>
    <t>Risk free interest rate</t>
  </si>
  <si>
    <t>Dividends</t>
  </si>
  <si>
    <t>CALLS</t>
  </si>
  <si>
    <t>PUTS</t>
  </si>
  <si>
    <t>List of option Prices</t>
  </si>
  <si>
    <t>Black-Scholes Pricer for Equity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</si>
</sst>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\ &quot;€&quot;_);[Red]\(#,##0\ &quot;€&quot;\)"/>
    <numFmt numFmtId="165" formatCode="#,##0.00\ &quot;€&quot;_);[Red]\(#,##0.00\ &quot;€&quot;\)"/>
    <numFmt numFmtId="166" formatCode="_ * #,##0.00_)\ _€_ ;_ * \(#,##0.00\)\ _€_ ;_ * &quot;-&quot;??_)\ _€_ ;_ @_ "/>
    <numFmt numFmtId="167" formatCode="_([$$-409]* #,##0.00_);_([$$-409]* \(#,##0.00\);_([$$-409]* &quot;-&quot;??_);_(@_)"/>
    <numFmt numFmtId="168" formatCode="0.0000"/>
    <numFmt numFmtId="169" formatCode="#,##0.0000\ &quot;€&quot;_);[Red]\(#,##0.0000\ &quot;€&quot;\)"/>
    <numFmt numFmtId="170" formatCode="_ * #,##0.000_)\ _€_ ;_ * \(#,##0.000\)\ _€_ ;_ * &quot;-&quot;??_)\ _€_ ;_ @_ "/>
    <numFmt numFmtId="171" formatCode="#,##0.000\ &quot;€&quot;_);[Red]\(#,##0.000\ &quot;€&quot;\)"/>
    <numFmt numFmtId="172" formatCode="_ * #,##0.0000_)\ _€_ ;_ * \(#,##0.0000\)\ _€_ ;_ * &quot;-&quot;??_)\ _€_ ;_ @_ "/>
    <numFmt numFmtId="173" formatCode="0.000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4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8" fontId="4" fillId="2" borderId="0" xfId="0" applyNumberFormat="1" applyFont="1" applyFill="1"/>
    <xf numFmtId="10" fontId="4" fillId="2" borderId="0" xfId="0" applyNumberFormat="1" applyFont="1" applyFill="1"/>
    <xf numFmtId="167" fontId="4" fillId="2" borderId="0" xfId="0" applyNumberFormat="1" applyFont="1" applyFill="1"/>
    <xf numFmtId="164" fontId="4" fillId="2" borderId="0" xfId="0" applyNumberFormat="1" applyFont="1" applyFill="1"/>
    <xf numFmtId="166" fontId="4" fillId="2" borderId="0" xfId="1" applyFont="1" applyFill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/>
    <xf numFmtId="165" fontId="4" fillId="2" borderId="0" xfId="0" applyNumberFormat="1" applyFont="1" applyFill="1"/>
    <xf numFmtId="169" fontId="4" fillId="2" borderId="0" xfId="0" applyNumberFormat="1" applyFont="1" applyFill="1"/>
    <xf numFmtId="170" fontId="4" fillId="2" borderId="0" xfId="1" applyNumberFormat="1" applyFont="1" applyFill="1" applyAlignment="1">
      <alignment horizontal="center"/>
    </xf>
    <xf numFmtId="10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2" fontId="4" fillId="2" borderId="0" xfId="0" applyNumberFormat="1" applyFont="1" applyFill="1"/>
    <xf numFmtId="166" fontId="4" fillId="2" borderId="0" xfId="0" applyNumberFormat="1" applyFont="1" applyFill="1"/>
    <xf numFmtId="171" fontId="4" fillId="2" borderId="0" xfId="0" applyNumberFormat="1" applyFont="1" applyFill="1"/>
    <xf numFmtId="172" fontId="4" fillId="2" borderId="0" xfId="1" applyNumberFormat="1" applyFont="1" applyFill="1"/>
    <xf numFmtId="173" fontId="4" fillId="2" borderId="0" xfId="0" applyNumberFormat="1" applyFont="1" applyFill="1"/>
    <xf numFmtId="168" fontId="5" fillId="0" borderId="1" xfId="0" applyNumberFormat="1" applyFont="1" applyBorder="1" applyAlignment="1">
      <alignment horizontal="center"/>
    </xf>
    <xf numFmtId="168" fontId="5" fillId="0" borderId="7" xfId="0" applyNumberFormat="1" applyFont="1" applyBorder="1" applyAlignment="1">
      <alignment horizontal="center"/>
    </xf>
    <xf numFmtId="168" fontId="5" fillId="0" borderId="9" xfId="0" applyNumberFormat="1" applyFont="1" applyBorder="1" applyAlignment="1">
      <alignment horizontal="center"/>
    </xf>
    <xf numFmtId="168" fontId="5" fillId="0" borderId="2" xfId="0" applyNumberFormat="1" applyFont="1" applyBorder="1" applyAlignment="1">
      <alignment horizontal="center"/>
    </xf>
    <xf numFmtId="168" fontId="4" fillId="0" borderId="5" xfId="0" applyNumberFormat="1" applyFont="1" applyBorder="1" applyAlignment="1">
      <alignment horizontal="center"/>
    </xf>
    <xf numFmtId="168" fontId="4" fillId="0" borderId="7" xfId="0" applyNumberFormat="1" applyFont="1" applyBorder="1" applyAlignment="1">
      <alignment horizontal="center"/>
    </xf>
    <xf numFmtId="168" fontId="4" fillId="0" borderId="2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8" fontId="5" fillId="0" borderId="0" xfId="0" applyNumberFormat="1" applyFont="1" applyAlignment="1">
      <alignment horizontal="center"/>
    </xf>
    <xf numFmtId="168" fontId="7" fillId="2" borderId="0" xfId="0" applyNumberFormat="1" applyFont="1" applyFill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1" fontId="9" fillId="3" borderId="3" xfId="0" applyNumberFormat="1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2" fontId="10" fillId="2" borderId="7" xfId="0" applyNumberFormat="1" applyFont="1" applyFill="1" applyBorder="1" applyAlignment="1">
      <alignment horizontal="center"/>
    </xf>
    <xf numFmtId="2" fontId="8" fillId="2" borderId="10" xfId="0" applyNumberFormat="1" applyFont="1" applyFill="1" applyBorder="1" applyAlignment="1">
      <alignment horizontal="center"/>
    </xf>
    <xf numFmtId="2" fontId="8" fillId="2" borderId="1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2" fontId="7" fillId="2" borderId="7" xfId="0" applyNumberFormat="1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4745-2594-CF43-AD58-DA4977BC2DCB}">
  <dimension ref="A1:I37"/>
  <sheetViews>
    <sheetView tabSelected="1" zoomScale="30" zoomScaleNormal="30" workbookViewId="0">
      <selection activeCell="A2" sqref="A2"/>
    </sheetView>
  </sheetViews>
  <sheetFormatPr defaultColWidth="10.796875" defaultRowHeight="23.4" x14ac:dyDescent="0.45"/>
  <cols>
    <col min="1" max="1" width="47.296875" style="3" customWidth="1"/>
    <col min="2" max="3" width="24" style="2" customWidth="1"/>
    <col min="4" max="4" width="14.5" style="2" customWidth="1"/>
    <col min="5" max="5" width="37" style="2" customWidth="1"/>
    <col min="6" max="7" width="32" style="2" customWidth="1"/>
    <col min="8" max="8" width="30.69921875" style="2" customWidth="1"/>
    <col min="9" max="9" width="38" style="2" customWidth="1"/>
    <col min="10" max="185" width="8.796875" style="2" customWidth="1"/>
    <col min="186" max="16384" width="10.796875" style="2"/>
  </cols>
  <sheetData>
    <row r="1" spans="1:9" ht="31.2" x14ac:dyDescent="0.6">
      <c r="A1" s="49" t="s">
        <v>38</v>
      </c>
      <c r="B1" s="49"/>
      <c r="C1" s="49"/>
      <c r="D1" s="49"/>
      <c r="E1" s="49"/>
      <c r="F1" s="49"/>
      <c r="G1" s="1"/>
    </row>
    <row r="2" spans="1:9" ht="24" thickBot="1" x14ac:dyDescent="0.5"/>
    <row r="3" spans="1:9" ht="31.95" customHeight="1" thickBot="1" x14ac:dyDescent="0.5">
      <c r="A3" s="50" t="s">
        <v>0</v>
      </c>
      <c r="B3" s="54"/>
      <c r="E3" s="52" t="s">
        <v>1</v>
      </c>
      <c r="F3" s="53"/>
      <c r="H3" s="17"/>
    </row>
    <row r="4" spans="1:9" ht="34.049999999999997" customHeight="1" thickBot="1" x14ac:dyDescent="0.7">
      <c r="A4" s="29" t="s">
        <v>2</v>
      </c>
      <c r="B4" s="38">
        <v>100</v>
      </c>
      <c r="E4" s="47" t="s">
        <v>3</v>
      </c>
      <c r="F4" s="43">
        <f>$B$14</f>
        <v>30.31977513997127</v>
      </c>
      <c r="H4" s="8"/>
    </row>
    <row r="5" spans="1:9" ht="34.049999999999997" customHeight="1" thickBot="1" x14ac:dyDescent="0.7">
      <c r="A5" s="29" t="s">
        <v>4</v>
      </c>
      <c r="B5" s="16">
        <v>70</v>
      </c>
      <c r="C5" s="19"/>
      <c r="E5" s="48" t="s">
        <v>5</v>
      </c>
      <c r="F5" s="44">
        <f>$C$14</f>
        <v>1.1963680630217581</v>
      </c>
      <c r="H5" s="8"/>
      <c r="I5" s="18"/>
    </row>
    <row r="6" spans="1:9" ht="34.049999999999997" customHeight="1" thickBot="1" x14ac:dyDescent="0.55000000000000004">
      <c r="A6" s="29" t="s">
        <v>6</v>
      </c>
      <c r="B6" s="14">
        <v>0.4</v>
      </c>
      <c r="C6" s="20"/>
      <c r="E6" s="5"/>
      <c r="F6" s="5"/>
    </row>
    <row r="7" spans="1:9" ht="34.049999999999997" customHeight="1" thickBot="1" x14ac:dyDescent="0.55000000000000004">
      <c r="A7" s="29" t="s">
        <v>33</v>
      </c>
      <c r="B7" s="14">
        <v>1.7500000000000002E-2</v>
      </c>
      <c r="C7" s="12"/>
      <c r="E7" s="55"/>
      <c r="F7" s="55"/>
    </row>
    <row r="8" spans="1:9" ht="34.049999999999997" customHeight="1" thickBot="1" x14ac:dyDescent="0.55000000000000004">
      <c r="A8" s="29" t="s">
        <v>34</v>
      </c>
      <c r="B8" s="14">
        <v>0.03</v>
      </c>
      <c r="C8" s="8"/>
    </row>
    <row r="9" spans="1:9" ht="34.049999999999997" customHeight="1" thickBot="1" x14ac:dyDescent="0.55000000000000004">
      <c r="A9" s="29" t="s">
        <v>7</v>
      </c>
      <c r="B9" s="15">
        <v>182</v>
      </c>
      <c r="C9" s="10"/>
    </row>
    <row r="10" spans="1:9" ht="34.049999999999997" customHeight="1" thickBot="1" x14ac:dyDescent="0.55000000000000004">
      <c r="A10" s="29" t="s">
        <v>8</v>
      </c>
      <c r="B10" s="16">
        <f>B9/365</f>
        <v>0.49863013698630138</v>
      </c>
    </row>
    <row r="11" spans="1:9" ht="37.049999999999997" customHeight="1" thickBot="1" x14ac:dyDescent="0.55000000000000004">
      <c r="A11" s="32" t="s">
        <v>30</v>
      </c>
      <c r="B11" s="39">
        <f>B4*EXP((B7-B8)*B10)</f>
        <v>99.37865073699524</v>
      </c>
      <c r="D11" s="6"/>
    </row>
    <row r="12" spans="1:9" ht="24" thickBot="1" x14ac:dyDescent="0.5">
      <c r="B12" s="3"/>
      <c r="C12" s="3"/>
      <c r="D12" s="7"/>
    </row>
    <row r="13" spans="1:9" ht="37.950000000000003" customHeight="1" thickBot="1" x14ac:dyDescent="0.5">
      <c r="A13" s="33" t="s">
        <v>9</v>
      </c>
      <c r="B13" s="34" t="s">
        <v>10</v>
      </c>
      <c r="C13" s="35" t="s">
        <v>11</v>
      </c>
      <c r="D13" s="11"/>
      <c r="E13" s="33" t="s">
        <v>37</v>
      </c>
      <c r="F13" s="33" t="s">
        <v>35</v>
      </c>
      <c r="G13" s="33" t="s">
        <v>36</v>
      </c>
    </row>
    <row r="14" spans="1:9" ht="31.8" thickBot="1" x14ac:dyDescent="0.65">
      <c r="A14" s="29" t="s">
        <v>12</v>
      </c>
      <c r="B14" s="45">
        <f>EXP(-$B$8*$B$10)*$B$4*$B$30-EXP(-$B$7*$B$10)*$B$5*$B$31</f>
        <v>30.31977513997127</v>
      </c>
      <c r="C14" s="46">
        <f>-EXP(-$B$8*$B$10)*$B$4*$B$34+EXP(-$B$7*$B$10)*$B$5*$B$35</f>
        <v>1.1963680630217581</v>
      </c>
      <c r="D14" s="4"/>
      <c r="E14" s="40">
        <f>B5</f>
        <v>70</v>
      </c>
      <c r="F14" s="41">
        <f>F4</f>
        <v>30.31977513997127</v>
      </c>
      <c r="G14" s="42">
        <f>F5</f>
        <v>1.1963680630217581</v>
      </c>
    </row>
    <row r="15" spans="1:9" ht="31.8" thickBot="1" x14ac:dyDescent="0.65">
      <c r="A15" s="37"/>
      <c r="B15" s="37"/>
      <c r="C15" s="37"/>
      <c r="D15" s="4"/>
      <c r="E15" s="40">
        <v>80</v>
      </c>
      <c r="F15" s="41">
        <f t="dataTable" ref="F15:G24" dt2D="0" dtr="0" r1="B5"/>
        <v>22.366306202902756</v>
      </c>
      <c r="G15" s="41">
        <v>3.1560184647783025</v>
      </c>
    </row>
    <row r="16" spans="1:9" ht="29.4" thickBot="1" x14ac:dyDescent="0.6">
      <c r="B16" s="13"/>
      <c r="C16" s="13"/>
      <c r="D16" s="12"/>
      <c r="E16" s="40">
        <v>85</v>
      </c>
      <c r="F16" s="41">
        <v>18.908930386769136</v>
      </c>
      <c r="G16" s="41">
        <v>4.6552023180572277</v>
      </c>
    </row>
    <row r="17" spans="1:8" ht="37.950000000000003" customHeight="1" thickBot="1" x14ac:dyDescent="0.6">
      <c r="A17" s="33" t="s">
        <v>13</v>
      </c>
      <c r="B17" s="34" t="s">
        <v>10</v>
      </c>
      <c r="C17" s="35" t="s">
        <v>11</v>
      </c>
      <c r="E17" s="40">
        <v>90</v>
      </c>
      <c r="F17" s="41">
        <v>15.828449101664148</v>
      </c>
      <c r="G17" s="41">
        <v>6.531280702364775</v>
      </c>
      <c r="H17" s="18"/>
    </row>
    <row r="18" spans="1:8" ht="29.4" thickBot="1" x14ac:dyDescent="0.6">
      <c r="A18" s="29" t="s">
        <v>14</v>
      </c>
      <c r="B18" s="22">
        <f>EXP(-$B$8*$B$10)*$B$30</f>
        <v>0.9028952556182529</v>
      </c>
      <c r="C18" s="23">
        <f>$B$18-EXP(-$B$8*$B$10)</f>
        <v>-8.2257168868997699E-2</v>
      </c>
      <c r="E18" s="40">
        <v>95</v>
      </c>
      <c r="F18" s="41">
        <v>13.127243325739499</v>
      </c>
      <c r="G18" s="41">
        <v>8.786634595852675</v>
      </c>
      <c r="H18" s="18"/>
    </row>
    <row r="19" spans="1:8" ht="29.4" thickBot="1" x14ac:dyDescent="0.6">
      <c r="A19" s="29" t="s">
        <v>15</v>
      </c>
      <c r="B19" s="22">
        <f>($B$4*EXP(-$B$8*$B$10)*$B$32*SQRT($B$10))/100</f>
        <v>0.1068098258358004</v>
      </c>
      <c r="C19" s="23">
        <f>$B$19</f>
        <v>0.1068098258358004</v>
      </c>
      <c r="E19" s="40">
        <v>100</v>
      </c>
      <c r="F19" s="41">
        <v>10.793522058956228</v>
      </c>
      <c r="G19" s="41">
        <v>11.409472998481931</v>
      </c>
      <c r="H19" s="18"/>
    </row>
    <row r="20" spans="1:8" ht="29.4" thickBot="1" x14ac:dyDescent="0.6">
      <c r="A20" s="29" t="s">
        <v>16</v>
      </c>
      <c r="B20" s="22">
        <f>EXP(-$B$8*$B$10)*$B$32/($B$4*$B$6*SQRT($B$10))</f>
        <v>5.3551629711630702E-3</v>
      </c>
      <c r="C20" s="23">
        <f>$B$20</f>
        <v>5.3551629711630702E-3</v>
      </c>
      <c r="E20" s="40">
        <v>105</v>
      </c>
      <c r="F20" s="41">
        <v>8.8045896421724166</v>
      </c>
      <c r="G20" s="41">
        <v>14.377100251110654</v>
      </c>
      <c r="H20" s="18"/>
    </row>
    <row r="21" spans="1:8" ht="29.4" thickBot="1" x14ac:dyDescent="0.6">
      <c r="A21" s="29" t="s">
        <v>17</v>
      </c>
      <c r="B21" s="22">
        <f>(EXP(-$B$8*$B$10)*$B$4*$B$32*$B$6/(2*SQRT($B$10))+($B$7*$B$5*EXP(-$B$7*$B$10)*$B$31)-($B$8*$B$4*EXP(-$B$8*$B$10)*$B$30))/365</f>
        <v>7.1915486094743606E-3</v>
      </c>
      <c r="C21" s="23">
        <f>(EXP(-$B$8*$B$10)*$B$4*$B$32*$B$6/(2*SQRT($B$10))-($B$7*$B$5*EXP(-$B$7*$B$10)*$B$35)+($B$8*$B$4*EXP(-$B$8*$B$10)*$B$34))/365</f>
        <v>1.1961686018941976E-2</v>
      </c>
      <c r="E21" s="40">
        <v>110</v>
      </c>
      <c r="F21" s="41">
        <v>7.1303917512620245</v>
      </c>
      <c r="G21" s="41">
        <v>17.659462029612818</v>
      </c>
      <c r="H21" s="18"/>
    </row>
    <row r="22" spans="1:8" ht="29.4" thickBot="1" x14ac:dyDescent="0.6">
      <c r="A22" s="29" t="s">
        <v>18</v>
      </c>
      <c r="B22" s="22">
        <f>$B$5*$B$10*EXP(-$B$7*$B$10)*$B$31/100</f>
        <v>0.29902724867883373</v>
      </c>
      <c r="C22" s="23">
        <f>-$B$5*$B$10*EXP(-$B$7*$B$10)*$B$35/100</f>
        <v>-4.6981355092759393E-2</v>
      </c>
      <c r="E22" s="40">
        <v>115</v>
      </c>
      <c r="F22" s="41">
        <v>5.7368116178250226</v>
      </c>
      <c r="G22" s="41">
        <v>21.222441565588362</v>
      </c>
      <c r="H22" s="18"/>
    </row>
    <row r="23" spans="1:8" ht="29.4" thickBot="1" x14ac:dyDescent="0.6">
      <c r="A23" s="29" t="s">
        <v>19</v>
      </c>
      <c r="B23" s="22">
        <f>-$B$4*$B$10*EXP(-$B$8*$B$10)*$B$30/100</f>
        <v>-0.45021078499321104</v>
      </c>
      <c r="C23" s="23">
        <f>$B$4*$B$10*EXP(-$B$8*$B$10)*$B$34/100</f>
        <v>4.1015903381253639E-2</v>
      </c>
      <c r="E23" s="40">
        <v>120</v>
      </c>
      <c r="F23" s="41">
        <v>4.5884152845415507</v>
      </c>
      <c r="G23" s="41">
        <v>25.03060490171741</v>
      </c>
      <c r="H23" s="18"/>
    </row>
    <row r="24" spans="1:8" ht="29.4" thickBot="1" x14ac:dyDescent="0.6">
      <c r="A24" s="29" t="s">
        <v>20</v>
      </c>
      <c r="B24" s="24">
        <f>(-EXP($B$8*$B$10)*$B$32*$B$29/$B$6)/100</f>
        <v>-4.2839036014309393E-3</v>
      </c>
      <c r="C24" s="25">
        <f>(-EXP($B$8*$B$10)*$B$32*$B$29/$B$6)/100</f>
        <v>-4.2839036014309393E-3</v>
      </c>
      <c r="E24" s="40">
        <v>130</v>
      </c>
      <c r="F24" s="41">
        <v>2.890675599914907</v>
      </c>
      <c r="G24" s="41">
        <v>33.24598455591584</v>
      </c>
    </row>
    <row r="25" spans="1:8" ht="25.8" x14ac:dyDescent="0.5">
      <c r="A25" s="36"/>
      <c r="B25" s="36"/>
      <c r="C25" s="36"/>
      <c r="E25" s="9"/>
    </row>
    <row r="26" spans="1:8" ht="24" thickBot="1" x14ac:dyDescent="0.5">
      <c r="B26" s="3"/>
      <c r="C26" s="3"/>
      <c r="E26" s="9"/>
    </row>
    <row r="27" spans="1:8" ht="37.049999999999997" customHeight="1" thickBot="1" x14ac:dyDescent="0.5">
      <c r="A27" s="50" t="s">
        <v>21</v>
      </c>
      <c r="B27" s="51"/>
      <c r="C27" s="3"/>
      <c r="E27" s="9"/>
    </row>
    <row r="28" spans="1:8" x14ac:dyDescent="0.45">
      <c r="A28" s="29" t="s">
        <v>22</v>
      </c>
      <c r="B28" s="26">
        <f>(LN($B$4/$B$5)+($B$7-$B$8+($B$6^2)/2)*$B$10)/($B$6*SQRT($B$10))</f>
        <v>1.3819280617405578</v>
      </c>
      <c r="C28" s="3"/>
      <c r="E28" s="9"/>
    </row>
    <row r="29" spans="1:8" x14ac:dyDescent="0.45">
      <c r="A29" s="30" t="s">
        <v>23</v>
      </c>
      <c r="B29" s="27">
        <f>$B$28-$B$6*SQRT($B$10)</f>
        <v>1.0994730707812757</v>
      </c>
      <c r="C29" s="3"/>
      <c r="E29" s="9"/>
    </row>
    <row r="30" spans="1:8" x14ac:dyDescent="0.45">
      <c r="A30" s="30" t="s">
        <v>24</v>
      </c>
      <c r="B30" s="27">
        <f>NORMDIST($B$28,0,1,1)</f>
        <v>0.91650310467254781</v>
      </c>
      <c r="C30" s="3"/>
      <c r="E30" s="4"/>
      <c r="F30" s="5"/>
      <c r="G30" s="5"/>
      <c r="H30" s="5"/>
    </row>
    <row r="31" spans="1:8" x14ac:dyDescent="0.45">
      <c r="A31" s="30" t="s">
        <v>25</v>
      </c>
      <c r="B31" s="27">
        <f>NORMDIST($B$29,0,1,1)</f>
        <v>0.86421911310687327</v>
      </c>
      <c r="C31" s="3"/>
      <c r="D31" s="5"/>
      <c r="E31" s="5"/>
    </row>
    <row r="32" spans="1:8" x14ac:dyDescent="0.45">
      <c r="A32" s="30" t="s">
        <v>26</v>
      </c>
      <c r="B32" s="27">
        <f>NORMDIST($B$28,0,1,0)</f>
        <v>0.15353893174374694</v>
      </c>
      <c r="C32" s="3"/>
      <c r="E32" s="5"/>
    </row>
    <row r="33" spans="1:5" x14ac:dyDescent="0.45">
      <c r="A33" s="30" t="s">
        <v>27</v>
      </c>
      <c r="B33" s="27">
        <f>NORMDIST($B$29,0,1,0)</f>
        <v>0.21797845531847398</v>
      </c>
      <c r="C33" s="3"/>
      <c r="E33" s="5"/>
    </row>
    <row r="34" spans="1:5" x14ac:dyDescent="0.45">
      <c r="A34" s="30" t="s">
        <v>28</v>
      </c>
      <c r="B34" s="27">
        <f>NORMDIST(-$B$28,0,1,1)</f>
        <v>8.3496895327452164E-2</v>
      </c>
      <c r="C34" s="3"/>
      <c r="D34" s="21"/>
    </row>
    <row r="35" spans="1:5" x14ac:dyDescent="0.45">
      <c r="A35" s="30" t="s">
        <v>29</v>
      </c>
      <c r="B35" s="27">
        <f>NORMDIST(-$B$29,0,1,1)</f>
        <v>0.13578088689312673</v>
      </c>
      <c r="C35" s="3"/>
    </row>
    <row r="36" spans="1:5" x14ac:dyDescent="0.45">
      <c r="A36" s="30" t="s">
        <v>31</v>
      </c>
      <c r="B36" s="27">
        <f>EXP(-B7*B10)</f>
        <v>0.99131193388250771</v>
      </c>
    </row>
    <row r="37" spans="1:5" ht="24" thickBot="1" x14ac:dyDescent="0.5">
      <c r="A37" s="31" t="s">
        <v>32</v>
      </c>
      <c r="B37" s="28">
        <f>EXP(-B8*B10)</f>
        <v>0.9851524244872506</v>
      </c>
    </row>
  </sheetData>
  <mergeCells count="5">
    <mergeCell ref="A1:F1"/>
    <mergeCell ref="A27:B27"/>
    <mergeCell ref="E3:F3"/>
    <mergeCell ref="A3:B3"/>
    <mergeCell ref="E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Guillaume IDAME KORALAGE</cp:lastModifiedBy>
  <dcterms:created xsi:type="dcterms:W3CDTF">2019-10-07T07:08:09Z</dcterms:created>
  <dcterms:modified xsi:type="dcterms:W3CDTF">2024-01-25T14:07:31Z</dcterms:modified>
</cp:coreProperties>
</file>