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60 Facturation\10 BHG\30 Digestat\DIGESTAT 2023\"/>
    </mc:Choice>
  </mc:AlternateContent>
  <xr:revisionPtr revIDLastSave="0" documentId="13_ncr:1_{19A4EEED-2D62-410B-8593-EAABA610B29D}" xr6:coauthVersionLast="47" xr6:coauthVersionMax="47" xr10:uidLastSave="{00000000-0000-0000-0000-000000000000}"/>
  <bookViews>
    <workbookView xWindow="-28920" yWindow="-120" windowWidth="29040" windowHeight="15840" tabRatio="938" firstSheet="1" activeTab="14" xr2:uid="{BC985FF9-4656-4612-B4DD-8048EFFF6F4A}"/>
  </bookViews>
  <sheets>
    <sheet name="Récap lots" sheetId="11" r:id="rId1"/>
    <sheet name="1 2023" sheetId="3" r:id="rId2"/>
    <sheet name="2 2023" sheetId="2" r:id="rId3"/>
    <sheet name="2 2023 Bio" sheetId="6" r:id="rId4"/>
    <sheet name="3 2023" sheetId="4" r:id="rId5"/>
    <sheet name="3 2023 bio" sheetId="5" r:id="rId6"/>
    <sheet name="4 2023" sheetId="8" r:id="rId7"/>
    <sheet name="4 2023 bio" sheetId="7" r:id="rId8"/>
    <sheet name="5 2023" sheetId="9" r:id="rId9"/>
    <sheet name="5 2023 Bio" sheetId="10" r:id="rId10"/>
    <sheet name="6 2023" sheetId="12" r:id="rId11"/>
    <sheet name="6 2023 BIO" sheetId="19" r:id="rId12"/>
    <sheet name="7 2023" sheetId="13" r:id="rId13"/>
    <sheet name="7 2023 BIO" sheetId="16" r:id="rId14"/>
    <sheet name="8 2023" sheetId="14" r:id="rId15"/>
    <sheet name="8 2023 BIO" sheetId="15" r:id="rId16"/>
    <sheet name="9 2023" sheetId="17" r:id="rId17"/>
    <sheet name="9 2023 BIO" sheetId="18" r:id="rId18"/>
  </sheets>
  <externalReferences>
    <externalReference r:id="rId19"/>
  </externalReferences>
  <definedNames>
    <definedName name="_xlnm.Print_Area" localSheetId="1">'1 2023'!$A$1:$O$41</definedName>
    <definedName name="_xlnm.Print_Area" localSheetId="4">'3 2023'!$A$1:$M$81</definedName>
    <definedName name="_xlnm.Print_Area" localSheetId="5">'3 2023 bio'!$A$1:$M$80</definedName>
    <definedName name="_xlnm.Print_Area" localSheetId="6">'4 2023'!$A$1:$O$170</definedName>
    <definedName name="_xlnm.Print_Area" localSheetId="7">'4 2023 bio'!$A$1:$M$128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5" i="14" l="1"/>
  <c r="B245" i="14"/>
  <c r="B220" i="14"/>
  <c r="E211" i="14"/>
  <c r="F211" i="14" s="1"/>
  <c r="E205" i="14"/>
  <c r="F205" i="14" s="1"/>
  <c r="E206" i="14"/>
  <c r="F206" i="14" s="1"/>
  <c r="E204" i="14"/>
  <c r="F204" i="14" s="1"/>
  <c r="B207" i="14"/>
  <c r="F207" i="14" l="1"/>
  <c r="B39" i="15"/>
  <c r="E59" i="14"/>
  <c r="F59" i="14" s="1"/>
  <c r="E58" i="14"/>
  <c r="F58" i="14" s="1"/>
  <c r="B60" i="14"/>
  <c r="J42" i="18"/>
  <c r="J41" i="18"/>
  <c r="F60" i="14" l="1"/>
  <c r="H183" i="9"/>
  <c r="F113" i="13"/>
  <c r="F22" i="18"/>
  <c r="B17" i="16"/>
  <c r="B25" i="18" l="1"/>
  <c r="B170" i="8"/>
  <c r="B183" i="9"/>
  <c r="E197" i="14" l="1"/>
  <c r="F197" i="14" s="1"/>
  <c r="B113" i="13" l="1"/>
  <c r="E105" i="13"/>
  <c r="F105" i="13" s="1"/>
  <c r="E190" i="14" l="1"/>
  <c r="F190" i="14" s="1"/>
  <c r="E184" i="14"/>
  <c r="F184" i="14" s="1"/>
  <c r="E185" i="14"/>
  <c r="F185" i="14" s="1"/>
  <c r="E186" i="14"/>
  <c r="F186" i="14" s="1"/>
  <c r="E183" i="14"/>
  <c r="F183" i="14" s="1"/>
  <c r="E182" i="14"/>
  <c r="F182" i="14" s="1"/>
  <c r="B197" i="9"/>
  <c r="F187" i="14" l="1"/>
  <c r="B12" i="18"/>
  <c r="B5" i="18"/>
  <c r="B25" i="15"/>
  <c r="B17" i="15"/>
  <c r="B5" i="15"/>
  <c r="B128" i="17" l="1"/>
  <c r="B87" i="17"/>
  <c r="B73" i="17"/>
  <c r="B66" i="17"/>
  <c r="B59" i="17"/>
  <c r="B40" i="17"/>
  <c r="B28" i="17"/>
  <c r="B21" i="17"/>
  <c r="B240" i="14"/>
  <c r="B179" i="14" l="1"/>
  <c r="B129" i="14"/>
  <c r="B122" i="14"/>
  <c r="B108" i="14"/>
  <c r="B103" i="14"/>
  <c r="B67" i="14"/>
  <c r="B53" i="14"/>
  <c r="B48" i="14"/>
  <c r="B40" i="14"/>
  <c r="B27" i="14"/>
  <c r="B18" i="14" l="1"/>
  <c r="B86" i="13"/>
  <c r="B65" i="13"/>
  <c r="F57" i="13"/>
  <c r="B51" i="13"/>
  <c r="B44" i="13"/>
  <c r="B39" i="13"/>
  <c r="B15" i="13"/>
  <c r="B62" i="12"/>
  <c r="B52" i="12"/>
  <c r="B18" i="12"/>
  <c r="B12" i="12"/>
  <c r="E92" i="17"/>
  <c r="B37" i="18" l="1"/>
  <c r="B36" i="18"/>
  <c r="E93" i="14"/>
  <c r="F93" i="14" s="1"/>
  <c r="E86" i="14"/>
  <c r="F86" i="14" s="1"/>
  <c r="E81" i="14"/>
  <c r="F81" i="14" s="1"/>
  <c r="P28" i="11"/>
  <c r="Q28" i="11"/>
  <c r="R28" i="11"/>
  <c r="S28" i="11"/>
  <c r="T28" i="11"/>
  <c r="U28" i="11"/>
  <c r="V28" i="11"/>
  <c r="O28" i="11"/>
  <c r="E17" i="18"/>
  <c r="F17" i="18" s="1"/>
  <c r="E11" i="18"/>
  <c r="F11" i="18" s="1"/>
  <c r="E10" i="18"/>
  <c r="F10" i="18" s="1"/>
  <c r="E4" i="18"/>
  <c r="F4" i="18" s="1"/>
  <c r="E3" i="18"/>
  <c r="F3" i="18" s="1"/>
  <c r="F5" i="18" s="1"/>
  <c r="E131" i="17"/>
  <c r="F131" i="17" s="1"/>
  <c r="E138" i="17"/>
  <c r="F138" i="17" s="1"/>
  <c r="E127" i="17"/>
  <c r="F127" i="17" s="1"/>
  <c r="E126" i="17"/>
  <c r="F126" i="17" s="1"/>
  <c r="E125" i="17"/>
  <c r="F125" i="17" s="1"/>
  <c r="E124" i="17"/>
  <c r="F124" i="17" s="1"/>
  <c r="E123" i="17"/>
  <c r="F123" i="17" s="1"/>
  <c r="E122" i="17"/>
  <c r="F122" i="17" s="1"/>
  <c r="E121" i="17"/>
  <c r="F121" i="17" s="1"/>
  <c r="E113" i="17"/>
  <c r="F113" i="17" s="1"/>
  <c r="E106" i="17"/>
  <c r="F106" i="17" s="1"/>
  <c r="F10" i="17"/>
  <c r="F99" i="17"/>
  <c r="E86" i="17"/>
  <c r="F86" i="17" s="1"/>
  <c r="E85" i="17"/>
  <c r="F85" i="17" s="1"/>
  <c r="E78" i="17"/>
  <c r="F78" i="17" s="1"/>
  <c r="E72" i="17"/>
  <c r="F72" i="17" s="1"/>
  <c r="E71" i="17"/>
  <c r="F71" i="17" s="1"/>
  <c r="E65" i="17"/>
  <c r="F65" i="17" s="1"/>
  <c r="E64" i="17"/>
  <c r="F64" i="17" s="1"/>
  <c r="E58" i="17"/>
  <c r="F58" i="17" s="1"/>
  <c r="E57" i="17"/>
  <c r="F57" i="17" s="1"/>
  <c r="E52" i="17"/>
  <c r="F52" i="17" s="1"/>
  <c r="E51" i="17"/>
  <c r="F51" i="17" s="1"/>
  <c r="E18" i="11"/>
  <c r="D18" i="11" s="1"/>
  <c r="E20" i="17"/>
  <c r="F20" i="17" s="1"/>
  <c r="E19" i="17"/>
  <c r="F19" i="17" s="1"/>
  <c r="E27" i="17"/>
  <c r="F27" i="17" s="1"/>
  <c r="E26" i="17"/>
  <c r="F26" i="17" s="1"/>
  <c r="E39" i="17"/>
  <c r="F39" i="17" s="1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43" i="17"/>
  <c r="F43" i="17" s="1"/>
  <c r="E50" i="17"/>
  <c r="F50" i="17" s="1"/>
  <c r="E30" i="15"/>
  <c r="F30" i="15" s="1"/>
  <c r="E24" i="15"/>
  <c r="F24" i="15" s="1"/>
  <c r="E23" i="15"/>
  <c r="F23" i="15" s="1"/>
  <c r="E22" i="15"/>
  <c r="F22" i="15" s="1"/>
  <c r="E16" i="15"/>
  <c r="F16" i="15" s="1"/>
  <c r="E15" i="15"/>
  <c r="F15" i="15" s="1"/>
  <c r="E4" i="15"/>
  <c r="F4" i="15" s="1"/>
  <c r="E3" i="15"/>
  <c r="F3" i="15" s="1"/>
  <c r="E162" i="14"/>
  <c r="F162" i="14" s="1"/>
  <c r="E155" i="14"/>
  <c r="F155" i="14" s="1"/>
  <c r="E148" i="14"/>
  <c r="F148" i="14" s="1"/>
  <c r="E141" i="14"/>
  <c r="F141" i="14" s="1"/>
  <c r="E134" i="14"/>
  <c r="F134" i="14" s="1"/>
  <c r="E128" i="14"/>
  <c r="F128" i="14" s="1"/>
  <c r="E127" i="14"/>
  <c r="F127" i="14" s="1"/>
  <c r="E121" i="14"/>
  <c r="F121" i="14" s="1"/>
  <c r="E120" i="14"/>
  <c r="F120" i="14" s="1"/>
  <c r="E113" i="14"/>
  <c r="F113" i="14" s="1"/>
  <c r="E107" i="14"/>
  <c r="F107" i="14" s="1"/>
  <c r="E106" i="14"/>
  <c r="F106" i="14" s="1"/>
  <c r="E102" i="14"/>
  <c r="F102" i="14" s="1"/>
  <c r="E101" i="14"/>
  <c r="F101" i="14" s="1"/>
  <c r="E100" i="14"/>
  <c r="F100" i="14" s="1"/>
  <c r="E99" i="14"/>
  <c r="F99" i="14" s="1"/>
  <c r="E72" i="14"/>
  <c r="F72" i="14" s="1"/>
  <c r="E66" i="14"/>
  <c r="F66" i="14" s="1"/>
  <c r="E65" i="14"/>
  <c r="F65" i="14" s="1"/>
  <c r="E52" i="14"/>
  <c r="F52" i="14" s="1"/>
  <c r="E51" i="14"/>
  <c r="F51" i="14" s="1"/>
  <c r="E47" i="14"/>
  <c r="F47" i="14" s="1"/>
  <c r="E46" i="14"/>
  <c r="F46" i="14" s="1"/>
  <c r="E45" i="14"/>
  <c r="F45" i="14" s="1"/>
  <c r="E44" i="14"/>
  <c r="F44" i="14" s="1"/>
  <c r="E39" i="14"/>
  <c r="F39" i="14" s="1"/>
  <c r="E38" i="14"/>
  <c r="F38" i="14" s="1"/>
  <c r="E37" i="14"/>
  <c r="F37" i="14" s="1"/>
  <c r="E30" i="14"/>
  <c r="F30" i="14" s="1"/>
  <c r="E26" i="14"/>
  <c r="F26" i="14" s="1"/>
  <c r="E25" i="14"/>
  <c r="F25" i="14" s="1"/>
  <c r="E24" i="14"/>
  <c r="F24" i="14" s="1"/>
  <c r="E23" i="14"/>
  <c r="F23" i="14" s="1"/>
  <c r="E19" i="14"/>
  <c r="F19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3" i="16"/>
  <c r="F3" i="16" s="1"/>
  <c r="F17" i="16" s="1"/>
  <c r="F33" i="18" s="1"/>
  <c r="E98" i="13"/>
  <c r="F98" i="13" s="1"/>
  <c r="E91" i="13"/>
  <c r="F91" i="13" s="1"/>
  <c r="E85" i="13"/>
  <c r="F85" i="13" s="1"/>
  <c r="E84" i="13"/>
  <c r="F84" i="13" s="1"/>
  <c r="E77" i="13"/>
  <c r="F77" i="13" s="1"/>
  <c r="E64" i="13"/>
  <c r="F64" i="13" s="1"/>
  <c r="E63" i="13"/>
  <c r="F63" i="13" s="1"/>
  <c r="E56" i="13"/>
  <c r="F56" i="13" s="1"/>
  <c r="E70" i="13"/>
  <c r="F70" i="13" s="1"/>
  <c r="E50" i="13"/>
  <c r="F50" i="13" s="1"/>
  <c r="E49" i="13"/>
  <c r="F49" i="13" s="1"/>
  <c r="E43" i="13"/>
  <c r="F43" i="13" s="1"/>
  <c r="E42" i="13"/>
  <c r="F42" i="13" s="1"/>
  <c r="E38" i="13"/>
  <c r="F38" i="13" s="1"/>
  <c r="E37" i="13"/>
  <c r="F37" i="13" s="1"/>
  <c r="E36" i="13"/>
  <c r="F36" i="13" s="1"/>
  <c r="E35" i="13"/>
  <c r="F35" i="13" s="1"/>
  <c r="E34" i="13"/>
  <c r="F34" i="13" s="1"/>
  <c r="E27" i="13"/>
  <c r="F27" i="13" s="1"/>
  <c r="E20" i="13"/>
  <c r="F20" i="13" s="1"/>
  <c r="E14" i="13"/>
  <c r="F14" i="13" s="1"/>
  <c r="E13" i="13"/>
  <c r="F13" i="13" s="1"/>
  <c r="E6" i="19"/>
  <c r="F6" i="19" s="1"/>
  <c r="E20" i="19"/>
  <c r="F20" i="19" s="1"/>
  <c r="E33" i="19"/>
  <c r="F33" i="19" s="1"/>
  <c r="E27" i="19"/>
  <c r="F27" i="19" s="1"/>
  <c r="E57" i="12"/>
  <c r="F57" i="12" s="1"/>
  <c r="E51" i="12"/>
  <c r="F51" i="12" s="1"/>
  <c r="E50" i="12"/>
  <c r="F50" i="12" s="1"/>
  <c r="F52" i="12" s="1"/>
  <c r="E43" i="12"/>
  <c r="F43" i="12" s="1"/>
  <c r="F36" i="12"/>
  <c r="E36" i="12"/>
  <c r="E29" i="12"/>
  <c r="F29" i="12" s="1"/>
  <c r="E22" i="12"/>
  <c r="F22" i="12" s="1"/>
  <c r="E11" i="12"/>
  <c r="F11" i="12" s="1"/>
  <c r="F10" i="12"/>
  <c r="E10" i="12"/>
  <c r="F9" i="12"/>
  <c r="E9" i="12"/>
  <c r="E8" i="12"/>
  <c r="F8" i="12" s="1"/>
  <c r="E27" i="11"/>
  <c r="D27" i="11" s="1"/>
  <c r="E79" i="14"/>
  <c r="F79" i="14" s="1"/>
  <c r="B7" i="17"/>
  <c r="B95" i="17"/>
  <c r="E93" i="17"/>
  <c r="F93" i="17" s="1"/>
  <c r="E94" i="17"/>
  <c r="F94" i="17" s="1"/>
  <c r="F92" i="17"/>
  <c r="B143" i="17"/>
  <c r="E13" i="19"/>
  <c r="F13" i="19" s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9" i="11"/>
  <c r="D19" i="11" s="1"/>
  <c r="E20" i="11"/>
  <c r="D20" i="11" s="1"/>
  <c r="E21" i="11"/>
  <c r="D21" i="11" s="1"/>
  <c r="E22" i="11"/>
  <c r="D22" i="11" s="1"/>
  <c r="E23" i="11"/>
  <c r="D23" i="11" s="1"/>
  <c r="E24" i="11"/>
  <c r="D24" i="11" s="1"/>
  <c r="E25" i="11"/>
  <c r="D25" i="11" s="1"/>
  <c r="E26" i="11"/>
  <c r="D26" i="11" s="1"/>
  <c r="E3" i="11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22" i="14"/>
  <c r="F5" i="15" l="1"/>
  <c r="F122" i="14"/>
  <c r="F67" i="14"/>
  <c r="F129" i="14"/>
  <c r="B29" i="18"/>
  <c r="B146" i="17"/>
  <c r="F59" i="17"/>
  <c r="F25" i="15"/>
  <c r="F28" i="17"/>
  <c r="F40" i="17"/>
  <c r="F66" i="17"/>
  <c r="F95" i="17"/>
  <c r="F21" i="17"/>
  <c r="F87" i="17"/>
  <c r="F17" i="15"/>
  <c r="F86" i="13"/>
  <c r="F240" i="14"/>
  <c r="F244" i="14" s="1"/>
  <c r="F31" i="18" s="1"/>
  <c r="F20" i="14"/>
  <c r="F12" i="18"/>
  <c r="F28" i="18"/>
  <c r="F39" i="19"/>
  <c r="F35" i="18" s="1"/>
  <c r="F12" i="12"/>
  <c r="F51" i="13"/>
  <c r="F73" i="17"/>
  <c r="F53" i="14"/>
  <c r="F128" i="17"/>
  <c r="F65" i="13"/>
  <c r="F53" i="17"/>
  <c r="F40" i="14"/>
  <c r="F108" i="14"/>
  <c r="F15" i="13"/>
  <c r="F39" i="13"/>
  <c r="F44" i="13"/>
  <c r="F27" i="14"/>
  <c r="F48" i="14"/>
  <c r="F103" i="14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69" i="14"/>
  <c r="F169" i="14" s="1"/>
  <c r="E16" i="12"/>
  <c r="F16" i="12" s="1"/>
  <c r="E17" i="12"/>
  <c r="F17" i="12" s="1"/>
  <c r="E15" i="12"/>
  <c r="F15" i="12" s="1"/>
  <c r="F18" i="12" s="1"/>
  <c r="F62" i="12" s="1"/>
  <c r="F36" i="18" s="1"/>
  <c r="H196" i="9"/>
  <c r="H194" i="9"/>
  <c r="G196" i="9"/>
  <c r="G195" i="9"/>
  <c r="H195" i="9" s="1"/>
  <c r="G194" i="9"/>
  <c r="F39" i="15" l="1"/>
  <c r="J25" i="18" s="1"/>
  <c r="F143" i="17"/>
  <c r="F34" i="18"/>
  <c r="H197" i="9"/>
  <c r="F179" i="14"/>
  <c r="B39" i="19"/>
  <c r="B35" i="18" s="1"/>
  <c r="B33" i="18"/>
  <c r="B34" i="18"/>
  <c r="B30" i="18"/>
  <c r="B32" i="18"/>
  <c r="B244" i="14"/>
  <c r="B22" i="18"/>
  <c r="B28" i="18" s="1"/>
  <c r="B14" i="8"/>
  <c r="B129" i="7"/>
  <c r="G172" i="8"/>
  <c r="H172" i="8" s="1"/>
  <c r="E172" i="8"/>
  <c r="F172" i="8" s="1"/>
  <c r="B85" i="7"/>
  <c r="E84" i="7"/>
  <c r="F84" i="7" s="1"/>
  <c r="E83" i="7"/>
  <c r="F83" i="7" s="1"/>
  <c r="F30" i="18" l="1"/>
  <c r="B31" i="18"/>
  <c r="B246" i="14"/>
  <c r="F32" i="18"/>
  <c r="F29" i="18"/>
  <c r="B39" i="7"/>
  <c r="E38" i="7"/>
  <c r="F38" i="7" s="1"/>
  <c r="E37" i="7"/>
  <c r="F37" i="7" s="1"/>
  <c r="E36" i="7"/>
  <c r="F36" i="7" s="1"/>
  <c r="E35" i="7"/>
  <c r="F35" i="7" s="1"/>
  <c r="B13" i="6"/>
  <c r="J28" i="18" l="1"/>
  <c r="F40" i="18"/>
  <c r="F146" i="17"/>
  <c r="J29" i="18"/>
  <c r="F41" i="18"/>
  <c r="F38" i="18"/>
  <c r="F39" i="7"/>
  <c r="F42" i="18" l="1"/>
  <c r="B27" i="10"/>
  <c r="B6" i="10"/>
  <c r="E22" i="7"/>
  <c r="F22" i="7" s="1"/>
  <c r="B125" i="7"/>
  <c r="B109" i="7"/>
  <c r="B94" i="7"/>
  <c r="B78" i="7"/>
  <c r="B45" i="7"/>
  <c r="B16" i="7"/>
  <c r="B10" i="7"/>
  <c r="B75" i="5"/>
  <c r="B54" i="5"/>
  <c r="B48" i="5"/>
  <c r="B41" i="5"/>
  <c r="B6" i="5"/>
  <c r="H15" i="8"/>
  <c r="B115" i="2" l="1"/>
  <c r="G83" i="2"/>
  <c r="H83" i="2" s="1"/>
  <c r="B68" i="9"/>
  <c r="B51" i="9"/>
  <c r="B45" i="9"/>
  <c r="B38" i="9"/>
  <c r="B9" i="9"/>
  <c r="B145" i="8"/>
  <c r="B127" i="8"/>
  <c r="B108" i="8"/>
  <c r="B101" i="8"/>
  <c r="B93" i="8"/>
  <c r="B86" i="8"/>
  <c r="B83" i="8"/>
  <c r="B75" i="8"/>
  <c r="B72" i="8"/>
  <c r="B64" i="8"/>
  <c r="B51" i="8"/>
  <c r="B43" i="8"/>
  <c r="B22" i="8"/>
  <c r="B8" i="8"/>
  <c r="B69" i="4"/>
  <c r="B48" i="4"/>
  <c r="B14" i="4"/>
  <c r="B5" i="4"/>
  <c r="B77" i="2"/>
  <c r="B67" i="2"/>
  <c r="B59" i="2"/>
  <c r="B45" i="2"/>
  <c r="B38" i="2"/>
  <c r="B30" i="2"/>
  <c r="B23" i="2"/>
  <c r="B16" i="2"/>
  <c r="B37" i="3"/>
  <c r="B13" i="3"/>
  <c r="B5" i="3"/>
  <c r="B133" i="9"/>
  <c r="B107" i="9"/>
  <c r="B101" i="9"/>
  <c r="B98" i="9"/>
  <c r="B80" i="9"/>
  <c r="B74" i="9"/>
  <c r="B57" i="9"/>
  <c r="B187" i="9"/>
  <c r="G13" i="8"/>
  <c r="H13" i="8" s="1"/>
  <c r="G125" i="8"/>
  <c r="G50" i="8"/>
  <c r="H50" i="8" s="1"/>
  <c r="G74" i="8"/>
  <c r="H74" i="8" s="1"/>
  <c r="G85" i="8"/>
  <c r="H85" i="8" s="1"/>
  <c r="B136" i="9"/>
  <c r="B186" i="9" s="1"/>
  <c r="H137" i="9"/>
  <c r="D17" i="11" l="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E26" i="10"/>
  <c r="F26" i="10" s="1"/>
  <c r="E25" i="10"/>
  <c r="F25" i="10" s="1"/>
  <c r="E24" i="10"/>
  <c r="F24" i="10" s="1"/>
  <c r="E17" i="10"/>
  <c r="F17" i="10" s="1"/>
  <c r="E10" i="10"/>
  <c r="F10" i="10" s="1"/>
  <c r="E5" i="10"/>
  <c r="F5" i="10" s="1"/>
  <c r="E4" i="10"/>
  <c r="F4" i="10" s="1"/>
  <c r="E3" i="10"/>
  <c r="F3" i="10" s="1"/>
  <c r="F6" i="10" s="1"/>
  <c r="G179" i="9"/>
  <c r="H179" i="9" s="1"/>
  <c r="G173" i="9"/>
  <c r="H173" i="9" s="1"/>
  <c r="G164" i="9"/>
  <c r="H164" i="9" s="1"/>
  <c r="G156" i="9"/>
  <c r="H156" i="9" s="1"/>
  <c r="H153" i="9"/>
  <c r="H152" i="9"/>
  <c r="H151" i="9"/>
  <c r="H147" i="9"/>
  <c r="G146" i="9"/>
  <c r="H146" i="9" s="1"/>
  <c r="G145" i="9"/>
  <c r="H145" i="9" s="1"/>
  <c r="G144" i="9"/>
  <c r="H144" i="9" s="1"/>
  <c r="G143" i="9"/>
  <c r="H143" i="9" s="1"/>
  <c r="G136" i="9"/>
  <c r="H136" i="9" s="1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H127" i="9" s="1"/>
  <c r="G126" i="9"/>
  <c r="H126" i="9" s="1"/>
  <c r="G125" i="9"/>
  <c r="H125" i="9" s="1"/>
  <c r="G119" i="9"/>
  <c r="H119" i="9" s="1"/>
  <c r="H118" i="9"/>
  <c r="G111" i="9"/>
  <c r="H111" i="9" s="1"/>
  <c r="G106" i="9"/>
  <c r="H106" i="9" s="1"/>
  <c r="G105" i="9"/>
  <c r="H105" i="9" s="1"/>
  <c r="G104" i="9"/>
  <c r="H104" i="9" s="1"/>
  <c r="G100" i="9"/>
  <c r="H100" i="9" s="1"/>
  <c r="G99" i="9"/>
  <c r="H99" i="9" s="1"/>
  <c r="G97" i="9"/>
  <c r="H97" i="9" s="1"/>
  <c r="G96" i="9"/>
  <c r="H96" i="9" s="1"/>
  <c r="G95" i="9"/>
  <c r="H95" i="9" s="1"/>
  <c r="G94" i="9"/>
  <c r="H94" i="9" s="1"/>
  <c r="G93" i="9"/>
  <c r="H93" i="9" s="1"/>
  <c r="G86" i="9"/>
  <c r="H86" i="9" s="1"/>
  <c r="G79" i="9"/>
  <c r="H79" i="9" s="1"/>
  <c r="G78" i="9"/>
  <c r="H78" i="9" s="1"/>
  <c r="G73" i="9"/>
  <c r="H73" i="9" s="1"/>
  <c r="G72" i="9"/>
  <c r="H72" i="9" s="1"/>
  <c r="G71" i="9"/>
  <c r="H71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56" i="9"/>
  <c r="H56" i="9" s="1"/>
  <c r="G55" i="9"/>
  <c r="H55" i="9" s="1"/>
  <c r="G54" i="9"/>
  <c r="H54" i="9" s="1"/>
  <c r="G50" i="9"/>
  <c r="H50" i="9" s="1"/>
  <c r="G49" i="9"/>
  <c r="H49" i="9" s="1"/>
  <c r="G48" i="9"/>
  <c r="H48" i="9" s="1"/>
  <c r="G47" i="9"/>
  <c r="H47" i="9" s="1"/>
  <c r="G46" i="9"/>
  <c r="H46" i="9" s="1"/>
  <c r="G37" i="9"/>
  <c r="H37" i="9" s="1"/>
  <c r="G36" i="9"/>
  <c r="H36" i="9" s="1"/>
  <c r="G35" i="9"/>
  <c r="H3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E124" i="7"/>
  <c r="F124" i="7" s="1"/>
  <c r="E123" i="7"/>
  <c r="F123" i="7" s="1"/>
  <c r="E115" i="7"/>
  <c r="F115" i="7" s="1"/>
  <c r="E108" i="7"/>
  <c r="F108" i="7" s="1"/>
  <c r="E107" i="7"/>
  <c r="F107" i="7" s="1"/>
  <c r="E100" i="7"/>
  <c r="F100" i="7" s="1"/>
  <c r="E93" i="7"/>
  <c r="F93" i="7" s="1"/>
  <c r="E92" i="7"/>
  <c r="F92" i="7" s="1"/>
  <c r="E91" i="7"/>
  <c r="F91" i="7" s="1"/>
  <c r="E86" i="7"/>
  <c r="F86" i="7" s="1"/>
  <c r="E82" i="7"/>
  <c r="F82" i="7" s="1"/>
  <c r="F85" i="7" s="1"/>
  <c r="E77" i="7"/>
  <c r="F77" i="7" s="1"/>
  <c r="E76" i="7"/>
  <c r="F76" i="7" s="1"/>
  <c r="E75" i="7"/>
  <c r="F75" i="7" s="1"/>
  <c r="E74" i="7"/>
  <c r="F74" i="7" s="1"/>
  <c r="E66" i="7"/>
  <c r="F66" i="7" s="1"/>
  <c r="E59" i="7"/>
  <c r="F59" i="7" s="1"/>
  <c r="E51" i="7"/>
  <c r="F51" i="7" s="1"/>
  <c r="E44" i="7"/>
  <c r="F44" i="7" s="1"/>
  <c r="E43" i="7"/>
  <c r="F43" i="7" s="1"/>
  <c r="E42" i="7"/>
  <c r="F42" i="7" s="1"/>
  <c r="E34" i="7"/>
  <c r="F34" i="7" s="1"/>
  <c r="E27" i="7"/>
  <c r="F27" i="7" s="1"/>
  <c r="E21" i="7"/>
  <c r="F21" i="7" s="1"/>
  <c r="E14" i="7"/>
  <c r="F14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3" i="7"/>
  <c r="F3" i="7" s="1"/>
  <c r="G162" i="8"/>
  <c r="H162" i="8" s="1"/>
  <c r="G154" i="8"/>
  <c r="H154" i="8" s="1"/>
  <c r="G147" i="8"/>
  <c r="H147" i="8" s="1"/>
  <c r="G144" i="8"/>
  <c r="H144" i="8" s="1"/>
  <c r="G143" i="8"/>
  <c r="H143" i="8" s="1"/>
  <c r="G142" i="8"/>
  <c r="H142" i="8" s="1"/>
  <c r="G141" i="8"/>
  <c r="H141" i="8" s="1"/>
  <c r="G140" i="8"/>
  <c r="H140" i="8" s="1"/>
  <c r="G139" i="8"/>
  <c r="H139" i="8" s="1"/>
  <c r="G138" i="8"/>
  <c r="H138" i="8" s="1"/>
  <c r="H132" i="8"/>
  <c r="G131" i="8"/>
  <c r="H131" i="8" s="1"/>
  <c r="G128" i="8"/>
  <c r="H128" i="8" s="1"/>
  <c r="G126" i="8"/>
  <c r="H126" i="8" s="1"/>
  <c r="H125" i="8"/>
  <c r="G124" i="8"/>
  <c r="H124" i="8" s="1"/>
  <c r="G123" i="8"/>
  <c r="H123" i="8" s="1"/>
  <c r="G122" i="8"/>
  <c r="H122" i="8" s="1"/>
  <c r="G121" i="8"/>
  <c r="H121" i="8" s="1"/>
  <c r="G120" i="8"/>
  <c r="H120" i="8" s="1"/>
  <c r="G119" i="8"/>
  <c r="H119" i="8" s="1"/>
  <c r="G118" i="8"/>
  <c r="H118" i="8" s="1"/>
  <c r="G117" i="8"/>
  <c r="H117" i="8" s="1"/>
  <c r="G116" i="8"/>
  <c r="H116" i="8" s="1"/>
  <c r="G115" i="8"/>
  <c r="H115" i="8" s="1"/>
  <c r="G114" i="8"/>
  <c r="H114" i="8" s="1"/>
  <c r="G113" i="8"/>
  <c r="H113" i="8" s="1"/>
  <c r="G112" i="8"/>
  <c r="H112" i="8" s="1"/>
  <c r="G107" i="8"/>
  <c r="H107" i="8" s="1"/>
  <c r="G106" i="8"/>
  <c r="H106" i="8" s="1"/>
  <c r="G105" i="8"/>
  <c r="H105" i="8" s="1"/>
  <c r="G12" i="8"/>
  <c r="H12" i="8" s="1"/>
  <c r="H14" i="8" s="1"/>
  <c r="G100" i="8"/>
  <c r="H100" i="8" s="1"/>
  <c r="G99" i="8"/>
  <c r="H99" i="8" s="1"/>
  <c r="G98" i="8"/>
  <c r="H98" i="8" s="1"/>
  <c r="G92" i="8"/>
  <c r="H92" i="8" s="1"/>
  <c r="G91" i="8"/>
  <c r="H91" i="8" s="1"/>
  <c r="G90" i="8"/>
  <c r="H90" i="8" s="1"/>
  <c r="G84" i="8"/>
  <c r="H84" i="8" s="1"/>
  <c r="H86" i="8" s="1"/>
  <c r="H82" i="8"/>
  <c r="H81" i="8"/>
  <c r="G73" i="8"/>
  <c r="H73" i="8" s="1"/>
  <c r="H75" i="8" s="1"/>
  <c r="H71" i="8"/>
  <c r="H70" i="8"/>
  <c r="H69" i="8"/>
  <c r="G63" i="8"/>
  <c r="H63" i="8" s="1"/>
  <c r="G62" i="8"/>
  <c r="H62" i="8" s="1"/>
  <c r="G61" i="8"/>
  <c r="H61" i="8" s="1"/>
  <c r="G54" i="8"/>
  <c r="H54" i="8" s="1"/>
  <c r="G49" i="8"/>
  <c r="H49" i="8" s="1"/>
  <c r="G48" i="8"/>
  <c r="H48" i="8" s="1"/>
  <c r="H47" i="8"/>
  <c r="H46" i="8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1" i="8"/>
  <c r="H21" i="8" s="1"/>
  <c r="G20" i="8"/>
  <c r="H20" i="8" s="1"/>
  <c r="G77" i="8"/>
  <c r="H77" i="8" s="1"/>
  <c r="G7" i="8"/>
  <c r="H7" i="8" s="1"/>
  <c r="G6" i="8"/>
  <c r="H6" i="8" s="1"/>
  <c r="G5" i="8"/>
  <c r="H5" i="8" s="1"/>
  <c r="G4" i="8"/>
  <c r="H4" i="8" s="1"/>
  <c r="G3" i="8"/>
  <c r="H3" i="8" s="1"/>
  <c r="E74" i="5"/>
  <c r="F74" i="5" s="1"/>
  <c r="E73" i="5"/>
  <c r="F73" i="5" s="1"/>
  <c r="E66" i="5"/>
  <c r="F66" i="5" s="1"/>
  <c r="E59" i="5"/>
  <c r="F59" i="5" s="1"/>
  <c r="E53" i="5"/>
  <c r="F53" i="5" s="1"/>
  <c r="E52" i="5"/>
  <c r="F52" i="5" s="1"/>
  <c r="E47" i="5"/>
  <c r="F47" i="5" s="1"/>
  <c r="E46" i="5"/>
  <c r="F46" i="5" s="1"/>
  <c r="E45" i="5"/>
  <c r="F45" i="5" s="1"/>
  <c r="E44" i="5"/>
  <c r="F44" i="5" s="1"/>
  <c r="E40" i="5"/>
  <c r="F40" i="5" s="1"/>
  <c r="E39" i="5"/>
  <c r="F39" i="5" s="1"/>
  <c r="E38" i="5"/>
  <c r="F38" i="5" s="1"/>
  <c r="E37" i="5"/>
  <c r="F37" i="5" s="1"/>
  <c r="E36" i="5"/>
  <c r="F36" i="5" s="1"/>
  <c r="E29" i="5"/>
  <c r="F29" i="5" s="1"/>
  <c r="F23" i="5"/>
  <c r="E15" i="5"/>
  <c r="F15" i="5" s="1"/>
  <c r="E5" i="5"/>
  <c r="F5" i="5" s="1"/>
  <c r="E4" i="5"/>
  <c r="F4" i="5" s="1"/>
  <c r="E3" i="5"/>
  <c r="F3" i="5" s="1"/>
  <c r="E74" i="4"/>
  <c r="F74" i="4" s="1"/>
  <c r="E68" i="4"/>
  <c r="F68" i="4" s="1"/>
  <c r="E67" i="4"/>
  <c r="F67" i="4" s="1"/>
  <c r="E60" i="4"/>
  <c r="F60" i="4" s="1"/>
  <c r="E51" i="4"/>
  <c r="F51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34" i="4"/>
  <c r="F34" i="4" s="1"/>
  <c r="E26" i="4"/>
  <c r="F26" i="4" s="1"/>
  <c r="E19" i="4"/>
  <c r="F19" i="4" s="1"/>
  <c r="E13" i="4"/>
  <c r="F13" i="4" s="1"/>
  <c r="E12" i="4"/>
  <c r="F12" i="4" s="1"/>
  <c r="E11" i="4"/>
  <c r="F11" i="4" s="1"/>
  <c r="E10" i="4"/>
  <c r="F10" i="4" s="1"/>
  <c r="E4" i="4"/>
  <c r="F4" i="4" s="1"/>
  <c r="E3" i="4"/>
  <c r="F3" i="4" s="1"/>
  <c r="E12" i="6"/>
  <c r="F12" i="6" s="1"/>
  <c r="E11" i="6"/>
  <c r="F11" i="6" s="1"/>
  <c r="F13" i="6" s="1"/>
  <c r="E4" i="6"/>
  <c r="F4" i="6" s="1"/>
  <c r="E3" i="6"/>
  <c r="F3" i="6" s="1"/>
  <c r="G84" i="2"/>
  <c r="H84" i="2" s="1"/>
  <c r="G85" i="2"/>
  <c r="H85" i="2" s="1"/>
  <c r="G86" i="2"/>
  <c r="H86" i="2" s="1"/>
  <c r="G87" i="2"/>
  <c r="G88" i="2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G96" i="2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G113" i="2"/>
  <c r="H113" i="2" s="1"/>
  <c r="G114" i="2"/>
  <c r="H114" i="2" s="1"/>
  <c r="H112" i="2"/>
  <c r="H104" i="2"/>
  <c r="H96" i="2"/>
  <c r="H95" i="2"/>
  <c r="H88" i="2"/>
  <c r="H87" i="2"/>
  <c r="G76" i="2"/>
  <c r="H76" i="2" s="1"/>
  <c r="G75" i="2"/>
  <c r="H75" i="2" s="1"/>
  <c r="G74" i="2"/>
  <c r="H74" i="2" s="1"/>
  <c r="G73" i="2"/>
  <c r="H73" i="2" s="1"/>
  <c r="G72" i="2"/>
  <c r="H72" i="2" s="1"/>
  <c r="G66" i="2"/>
  <c r="H66" i="2" s="1"/>
  <c r="G65" i="2"/>
  <c r="H65" i="2" s="1"/>
  <c r="G64" i="2"/>
  <c r="H64" i="2" s="1"/>
  <c r="G58" i="2"/>
  <c r="H58" i="2" s="1"/>
  <c r="H57" i="2"/>
  <c r="G57" i="2"/>
  <c r="G50" i="2"/>
  <c r="H50" i="2" s="1"/>
  <c r="G44" i="2"/>
  <c r="H44" i="2" s="1"/>
  <c r="G43" i="2"/>
  <c r="H43" i="2" s="1"/>
  <c r="G37" i="2"/>
  <c r="H37" i="2" s="1"/>
  <c r="G36" i="2"/>
  <c r="H36" i="2" s="1"/>
  <c r="H29" i="2"/>
  <c r="H28" i="2"/>
  <c r="H22" i="2"/>
  <c r="H21" i="2"/>
  <c r="H20" i="2"/>
  <c r="H23" i="2" s="1"/>
  <c r="H15" i="2"/>
  <c r="H14" i="2"/>
  <c r="H13" i="2"/>
  <c r="H12" i="2"/>
  <c r="H11" i="2"/>
  <c r="H3" i="2"/>
  <c r="H36" i="3"/>
  <c r="H35" i="3"/>
  <c r="H37" i="3" s="1"/>
  <c r="H27" i="3"/>
  <c r="H20" i="3"/>
  <c r="H12" i="3"/>
  <c r="H11" i="3"/>
  <c r="H13" i="3" s="1"/>
  <c r="H4" i="3"/>
  <c r="H3" i="3"/>
  <c r="B81" i="2"/>
  <c r="B189" i="9" s="1"/>
  <c r="B19" i="6"/>
  <c r="B80" i="4"/>
  <c r="B188" i="9" s="1"/>
  <c r="B80" i="5"/>
  <c r="B30" i="10"/>
  <c r="H45" i="2" l="1"/>
  <c r="F54" i="5"/>
  <c r="F69" i="4"/>
  <c r="H59" i="2"/>
  <c r="H67" i="2"/>
  <c r="H170" i="8"/>
  <c r="G187" i="9" s="1"/>
  <c r="H116" i="2"/>
  <c r="F5" i="6"/>
  <c r="H107" i="9"/>
  <c r="F27" i="10"/>
  <c r="H41" i="3"/>
  <c r="H77" i="2"/>
  <c r="H38" i="9"/>
  <c r="H5" i="3"/>
  <c r="F48" i="5"/>
  <c r="F75" i="5"/>
  <c r="F129" i="7"/>
  <c r="F35" i="10" s="1"/>
  <c r="H45" i="9"/>
  <c r="H16" i="2"/>
  <c r="H30" i="2"/>
  <c r="F5" i="4"/>
  <c r="H9" i="9"/>
  <c r="H51" i="9"/>
  <c r="F48" i="4"/>
  <c r="H38" i="2"/>
  <c r="F14" i="4"/>
  <c r="F41" i="5"/>
  <c r="F78" i="7"/>
  <c r="F16" i="7"/>
  <c r="F45" i="7"/>
  <c r="F94" i="7"/>
  <c r="F109" i="7"/>
  <c r="F10" i="7"/>
  <c r="F125" i="7"/>
  <c r="F6" i="5"/>
  <c r="F80" i="5"/>
  <c r="F36" i="10" s="1"/>
  <c r="H64" i="8"/>
  <c r="H80" i="9"/>
  <c r="H101" i="9"/>
  <c r="H133" i="9"/>
  <c r="H101" i="8"/>
  <c r="H127" i="8"/>
  <c r="H145" i="8"/>
  <c r="H108" i="8"/>
  <c r="H93" i="8"/>
  <c r="H22" i="8"/>
  <c r="H83" i="8"/>
  <c r="H51" i="8"/>
  <c r="H72" i="8"/>
  <c r="H43" i="8"/>
  <c r="H8" i="8"/>
  <c r="F80" i="4"/>
  <c r="G188" i="9" s="1"/>
  <c r="H98" i="9"/>
  <c r="H74" i="9"/>
  <c r="H68" i="9"/>
  <c r="H57" i="9"/>
  <c r="G186" i="9"/>
  <c r="H81" i="2"/>
  <c r="G189" i="9" s="1"/>
  <c r="G190" i="9"/>
  <c r="F30" i="10"/>
  <c r="F34" i="10" s="1"/>
  <c r="F19" i="6"/>
  <c r="F37" i="10" s="1"/>
  <c r="G191" i="9" l="1"/>
  <c r="F38" i="10"/>
  <c r="J40" i="18" s="1"/>
  <c r="B41" i="3"/>
  <c r="B190" i="9" s="1"/>
  <c r="B191" i="9" s="1"/>
  <c r="B248" i="14"/>
  <c r="B14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tc={E7A98BDE-4A3B-4D74-9719-92CC622A7BE8}</author>
  </authors>
  <commentList>
    <comment ref="A193" authorId="0" shapeId="0" xr:uid="{E7A98BDE-4A3B-4D74-9719-92CC622A7BE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facturer automne</t>
        </r>
      </text>
    </comment>
  </commentList>
</comments>
</file>

<file path=xl/sharedStrings.xml><?xml version="1.0" encoding="utf-8"?>
<sst xmlns="http://schemas.openxmlformats.org/spreadsheetml/2006/main" count="4851" uniqueCount="1164">
  <si>
    <t>kg N/t</t>
  </si>
  <si>
    <t>kg P/t</t>
  </si>
  <si>
    <t>kg K/t</t>
  </si>
  <si>
    <t>€/t épandu</t>
  </si>
  <si>
    <t>tot</t>
  </si>
  <si>
    <t>Début</t>
  </si>
  <si>
    <t>Fin</t>
  </si>
  <si>
    <t>Parcelles</t>
  </si>
  <si>
    <t>janvier 2023</t>
  </si>
  <si>
    <t>M³</t>
  </si>
  <si>
    <t>Ha</t>
  </si>
  <si>
    <t>Digestat filtré</t>
  </si>
  <si>
    <t>Biogaz</t>
  </si>
  <si>
    <t>Février 2023</t>
  </si>
  <si>
    <t>Pompage dans fosse</t>
  </si>
  <si>
    <t>Bronckart jf 50.709410,5.381863</t>
  </si>
  <si>
    <t>Bronckart jf50.707517,5.394346</t>
  </si>
  <si>
    <t>Bronckart jf50.695245,5.410424</t>
  </si>
  <si>
    <t>Bronckart JF 50.695864,5.411172</t>
  </si>
  <si>
    <t>Vincent langenaken 50.666828,5.281591</t>
  </si>
  <si>
    <t>Langenaken vincent50.680793,5.333427</t>
  </si>
  <si>
    <t>Fabian joannes50.653282,5.267841</t>
  </si>
  <si>
    <t>Vincent langenaken 50.677383,5.312010</t>
  </si>
  <si>
    <t>Conventionnel</t>
  </si>
  <si>
    <t>m³</t>
  </si>
  <si>
    <t>Mars 2023</t>
  </si>
  <si>
    <t>ha</t>
  </si>
  <si>
    <t>Digestat Filtré</t>
  </si>
  <si>
    <t>Agrisaucelet</t>
  </si>
  <si>
    <t>Monsieur Didier Bérode</t>
  </si>
  <si>
    <t>route de Hesbaye, 1</t>
  </si>
  <si>
    <t>4250 Geer</t>
  </si>
  <si>
    <t>BE0602 957 542</t>
  </si>
  <si>
    <t>Monsieur Denis Vromant</t>
  </si>
  <si>
    <t>route de Wavre, 77</t>
  </si>
  <si>
    <t>4280   Hannut</t>
  </si>
  <si>
    <t>BE0650 604 536</t>
  </si>
  <si>
    <t>Denis Vromant : 0495/77 01 46</t>
  </si>
  <si>
    <t>Monsieur Geoffrey Suchy</t>
  </si>
  <si>
    <t>rue Louis Renard, 5</t>
  </si>
  <si>
    <t>4367  Crisnée</t>
  </si>
  <si>
    <t>BE0699 797 194</t>
  </si>
  <si>
    <t>0477/29 62 89</t>
  </si>
  <si>
    <t>suchy.geoffrey@hotmail.be</t>
  </si>
  <si>
    <t>Société Agricole DEPRY Benoit</t>
  </si>
  <si>
    <t>Monsieur Benoit Depry</t>
  </si>
  <si>
    <t>Place Communale, 15</t>
  </si>
  <si>
    <t>4219   Wasseiges</t>
  </si>
  <si>
    <t>BE0442 476 089</t>
  </si>
  <si>
    <t>Ferme des Neufs Bonniers</t>
  </si>
  <si>
    <t>Monsieur Pirson Bernard</t>
  </si>
  <si>
    <t>rue du Mohet, 27</t>
  </si>
  <si>
    <t>4357 Limont</t>
  </si>
  <si>
    <t>BE0462 295 565</t>
  </si>
  <si>
    <t>0497/19 89 85</t>
  </si>
  <si>
    <t>SASPJ Elevage de Troka</t>
  </si>
  <si>
    <t>Monsieur Adrien Ancion</t>
  </si>
  <si>
    <t>Troka, 487</t>
  </si>
  <si>
    <t>5300  Landenne</t>
  </si>
  <si>
    <t>BE0782 242 840</t>
  </si>
  <si>
    <t>0499/33 20 96</t>
  </si>
  <si>
    <t>elevagedutroka@gmail.com</t>
  </si>
  <si>
    <t>Monsieur Jean François Bronckart</t>
  </si>
  <si>
    <t>rue des Hêtres, 1</t>
  </si>
  <si>
    <t>4367 Crisnée</t>
  </si>
  <si>
    <t>BE0602 946 357</t>
  </si>
  <si>
    <t>0475/25 81 93</t>
  </si>
  <si>
    <t>bronckart.jean.francois@gmail.com</t>
  </si>
  <si>
    <t>Monsieur Vincent Langenaken</t>
  </si>
  <si>
    <t>rue Derrière les Haies, 5</t>
  </si>
  <si>
    <t>4280    Moxhe</t>
  </si>
  <si>
    <t>BE0550 725 418</t>
  </si>
  <si>
    <t>vincent@arbresnco.be</t>
  </si>
  <si>
    <t>Ferme Fabian Joannes</t>
  </si>
  <si>
    <t>Monsieur Fabian Joannes</t>
  </si>
  <si>
    <t>rue de Huy 212</t>
  </si>
  <si>
    <t>4317   Viemme</t>
  </si>
  <si>
    <t>BE0889 269 373</t>
  </si>
  <si>
    <t>0474/27 01 72</t>
  </si>
  <si>
    <t>Messieurs Bernard et Olivier Dutilleux</t>
  </si>
  <si>
    <t>rue de Barchon 51</t>
  </si>
  <si>
    <t>5380 Forville</t>
  </si>
  <si>
    <t>BE0641 542 528</t>
  </si>
  <si>
    <t>Monsieur Etienne et  Raymond Brassine</t>
  </si>
  <si>
    <t>rue des Fontaines, 21</t>
  </si>
  <si>
    <t>4280  Grand Hallet</t>
  </si>
  <si>
    <t>BE0634 619 134</t>
  </si>
  <si>
    <t>Monsieur Jean Louis Dupuis</t>
  </si>
  <si>
    <t>(Monsieur Quentin Dupuis)</t>
  </si>
  <si>
    <t>Place de Brus, 20</t>
  </si>
  <si>
    <t>4690  Glons</t>
  </si>
  <si>
    <t>BE0757 404 110</t>
  </si>
  <si>
    <t>0477/24 38 87</t>
  </si>
  <si>
    <t>fermedupuis@hotmail.com</t>
  </si>
  <si>
    <t>Monsieur Jacques de Wulf</t>
  </si>
  <si>
    <t>rue Hogge, 4</t>
  </si>
  <si>
    <t>4250   Geer</t>
  </si>
  <si>
    <t>BE0858 202 649</t>
  </si>
  <si>
    <t>0475/27 22 04</t>
  </si>
  <si>
    <t>Monsieur Baudouin de Wulf</t>
  </si>
  <si>
    <t>rue de Boelhe, 32</t>
  </si>
  <si>
    <t>BE0855 204 062</t>
  </si>
  <si>
    <t>0476/58 22 87</t>
  </si>
  <si>
    <t>Ferme de Momelette</t>
  </si>
  <si>
    <t>Monsieur Defresne</t>
  </si>
  <si>
    <t>rue de Momelette, 67</t>
  </si>
  <si>
    <t>4350   Momalle</t>
  </si>
  <si>
    <t>BE0841 255 561</t>
  </si>
  <si>
    <t>Devillers - Rigo</t>
  </si>
  <si>
    <t>Monsieur François Devillers</t>
  </si>
  <si>
    <t>Place de l'Eglise, 4</t>
  </si>
  <si>
    <t>4530   Villers le Bouillet</t>
  </si>
  <si>
    <t>BE0430 222 318</t>
  </si>
  <si>
    <t>Monsieur François Lejeune</t>
  </si>
  <si>
    <t>Place du Tige, 12</t>
  </si>
  <si>
    <t>4342 Hognoul</t>
  </si>
  <si>
    <t>BE0893 955 265</t>
  </si>
  <si>
    <t>0473/58 72 80</t>
  </si>
  <si>
    <t>Facturation</t>
  </si>
  <si>
    <t>rue Renier Lejeune 10</t>
  </si>
  <si>
    <t>adresse postale</t>
  </si>
  <si>
    <t>Messieurs Vanvinckenroye</t>
  </si>
  <si>
    <t>Pierre et Simon</t>
  </si>
  <si>
    <t>Ferme de la Bosquée, 1</t>
  </si>
  <si>
    <t>BE0595 342 844</t>
  </si>
  <si>
    <t>0477/64 85 24</t>
  </si>
  <si>
    <t>Association Jaymaert Gaspard</t>
  </si>
  <si>
    <t>Monsieur François Jaymaert</t>
  </si>
  <si>
    <t>rue Jules Mazy, 38</t>
  </si>
  <si>
    <t>4253  Darion</t>
  </si>
  <si>
    <t>BE0823 381 134</t>
  </si>
  <si>
    <t>Monsieur Guillaume Flamand</t>
  </si>
  <si>
    <t>rue du Tilleul, 14</t>
  </si>
  <si>
    <t>5380  Bierwart</t>
  </si>
  <si>
    <t>BE0644 785 328</t>
  </si>
  <si>
    <t>Monsieur Benoit Frogneux</t>
  </si>
  <si>
    <t>Vieille Ruelle, 3</t>
  </si>
  <si>
    <t>4210   Burdinne</t>
  </si>
  <si>
    <t>BE0651 530 093</t>
  </si>
  <si>
    <t>Ass. C et D Devillers</t>
  </si>
  <si>
    <t>Mr Denis et Mme Caroline Devillers</t>
  </si>
  <si>
    <t>rue des Ecoles, 5</t>
  </si>
  <si>
    <t>4254   Ligney</t>
  </si>
  <si>
    <t>Monsieur Frédéric Renson</t>
  </si>
  <si>
    <t>rue de Hannêche, 28</t>
  </si>
  <si>
    <t>4219 Acosse</t>
  </si>
  <si>
    <t>BE0657 494 209</t>
  </si>
  <si>
    <t>0495/85 74 07</t>
  </si>
  <si>
    <t>martinrenson16@gmail.com</t>
  </si>
  <si>
    <t>Madame Roseline Feront</t>
  </si>
  <si>
    <t>Route de Huy, 162</t>
  </si>
  <si>
    <t>4287  Lincent</t>
  </si>
  <si>
    <t>BE0899 430 520</t>
  </si>
  <si>
    <t>Monsieur Olivier Longrée</t>
  </si>
  <si>
    <t>rue Sart Helman, 6</t>
  </si>
  <si>
    <t>5380   Franc Waret</t>
  </si>
  <si>
    <t>0495/40 12 59</t>
  </si>
  <si>
    <t>BE0657 427 396</t>
  </si>
  <si>
    <t>S.A. SOGEFRA</t>
  </si>
  <si>
    <t>rue du Village 50</t>
  </si>
  <si>
    <t>5380 Franc Waret</t>
  </si>
  <si>
    <t>BE0427 579 265</t>
  </si>
  <si>
    <t xml:space="preserve">Personne de contact : </t>
  </si>
  <si>
    <t>09/02/2023</t>
  </si>
  <si>
    <t>09:13:17</t>
  </si>
  <si>
    <t>JAYMAERT - GASPARD ASOC.</t>
  </si>
  <si>
    <t>DIGESTAT LIQUIDE</t>
  </si>
  <si>
    <t>09:52:07</t>
  </si>
  <si>
    <t>10:23:30</t>
  </si>
  <si>
    <t>10:54:47</t>
  </si>
  <si>
    <t>11:36:49</t>
  </si>
  <si>
    <t>13:34:15</t>
  </si>
  <si>
    <t>14:06:41</t>
  </si>
  <si>
    <t>14:34:54</t>
  </si>
  <si>
    <t>14/02/2023</t>
  </si>
  <si>
    <t>10:06:23</t>
  </si>
  <si>
    <t>10:44:13</t>
  </si>
  <si>
    <t>11:43:15</t>
  </si>
  <si>
    <t>12:19:37</t>
  </si>
  <si>
    <t>12:53:21</t>
  </si>
  <si>
    <t>13:37:08</t>
  </si>
  <si>
    <t>14:09:05</t>
  </si>
  <si>
    <t>14:43:23</t>
  </si>
  <si>
    <t>15:26:05</t>
  </si>
  <si>
    <t>16:15:54</t>
  </si>
  <si>
    <t>16:48:47</t>
  </si>
  <si>
    <t>15/02/2023</t>
  </si>
  <si>
    <t>10:07:35</t>
  </si>
  <si>
    <t>10:41:57</t>
  </si>
  <si>
    <t>11:15:20</t>
  </si>
  <si>
    <t>11:49:29</t>
  </si>
  <si>
    <t>12:26:44</t>
  </si>
  <si>
    <t>13:12:29</t>
  </si>
  <si>
    <t>13:46:45</t>
  </si>
  <si>
    <t>14:18:48</t>
  </si>
  <si>
    <t>14:51:44</t>
  </si>
  <si>
    <t>15:23:13</t>
  </si>
  <si>
    <t>15:58:50</t>
  </si>
  <si>
    <t>16:36:08</t>
  </si>
  <si>
    <t>17:12:09</t>
  </si>
  <si>
    <t>Monsieur André Kinnard</t>
  </si>
  <si>
    <t>rue de Pellaines,  9</t>
  </si>
  <si>
    <t>4287  Racour</t>
  </si>
  <si>
    <t>BE0595 614 543</t>
  </si>
  <si>
    <t>0498/56 98 46</t>
  </si>
  <si>
    <t>Bio ?</t>
  </si>
  <si>
    <t>Monsieur Jean Marie Derwa</t>
  </si>
  <si>
    <t>rue du Général Lens, 16/1</t>
  </si>
  <si>
    <t>4360   Oreye</t>
  </si>
  <si>
    <t>BE0823 063 311</t>
  </si>
  <si>
    <t>0495/23 77 00</t>
  </si>
  <si>
    <t>Sebrosc Agri srl</t>
  </si>
  <si>
    <t>Debuyst Olivier</t>
  </si>
  <si>
    <t>rue des Barbouillons, 25</t>
  </si>
  <si>
    <t>6929 Daverdisse</t>
  </si>
  <si>
    <t>BE0787 628 518</t>
  </si>
  <si>
    <t>Mr Guillaume Sneessens (contact)</t>
  </si>
  <si>
    <t>0496 16 58 26</t>
  </si>
  <si>
    <t>Monsieur Satnislas Seny</t>
  </si>
  <si>
    <t>rue L. Genot, 11A</t>
  </si>
  <si>
    <t>4280  Hannut</t>
  </si>
  <si>
    <t>BE0602 679 212</t>
  </si>
  <si>
    <t>0475/37 56 44</t>
  </si>
  <si>
    <t>Monsieur Marc Laporte</t>
  </si>
  <si>
    <t>rue de Landen, 20</t>
  </si>
  <si>
    <t>4287   Racour</t>
  </si>
  <si>
    <t>BE0865 735 787</t>
  </si>
  <si>
    <t>0494/94 81 54</t>
  </si>
  <si>
    <t>Société Agricole Ghaye Oscar</t>
  </si>
  <si>
    <t>Monsieur Oscar Ghaye</t>
  </si>
  <si>
    <t>Ferme de l'Espinette, 1</t>
  </si>
  <si>
    <t>1320  Tourrines la Grosse</t>
  </si>
  <si>
    <t>BE0444 155 476</t>
  </si>
  <si>
    <t>0477/46 88 23</t>
  </si>
  <si>
    <t>BIO MARS 2023</t>
  </si>
  <si>
    <t>BIO FEVRIER 2023</t>
  </si>
  <si>
    <t>BIO AVRIL 2023</t>
  </si>
  <si>
    <t>Digestat Biologique</t>
  </si>
  <si>
    <t xml:space="preserve">Avril 2023 </t>
  </si>
  <si>
    <t>Digestat Conventionnel</t>
  </si>
  <si>
    <t>Monsieur Thierry CRUYSMANS</t>
  </si>
  <si>
    <t>rue de la Justice de Paix, 9</t>
  </si>
  <si>
    <t>4260   AVENNES</t>
  </si>
  <si>
    <t>BE0651 221 574</t>
  </si>
  <si>
    <t>0477/39 42 68</t>
  </si>
  <si>
    <t>Soc Agr. Du Pré Saint Jean</t>
  </si>
  <si>
    <t>Monsieur Vanheeswyck Alexandre</t>
  </si>
  <si>
    <t>Boulevard des Combattants, 1</t>
  </si>
  <si>
    <t>4470 Saint Georges sur Meuse</t>
  </si>
  <si>
    <t>BE0809 455 102</t>
  </si>
  <si>
    <t>Monsieur Pierre Dupuis</t>
  </si>
  <si>
    <t>rue Provinciale, 523</t>
  </si>
  <si>
    <t>4458 Fexhe Slins</t>
  </si>
  <si>
    <t>BE0603 984 455</t>
  </si>
  <si>
    <t>Monsieur Adrien Boufflette</t>
  </si>
  <si>
    <t>rue des Combattants, 215</t>
  </si>
  <si>
    <t>4360 Oreye</t>
  </si>
  <si>
    <t>BE0766 578 429</t>
  </si>
  <si>
    <t>ADF Le Maire Boumal</t>
  </si>
  <si>
    <t>Madame Cecile Boumal</t>
  </si>
  <si>
    <t>rue Bodegnée Village, 3</t>
  </si>
  <si>
    <t>4537   Verlaine</t>
  </si>
  <si>
    <t>BE0537 804 721</t>
  </si>
  <si>
    <t>Monsieur Jean Paul Monjoie</t>
  </si>
  <si>
    <t>rue de la Chaussée Romaine, 25</t>
  </si>
  <si>
    <t>4263  Tourinne la Chaussée</t>
  </si>
  <si>
    <t>BE0595 545 059</t>
  </si>
  <si>
    <t>Moes Horticulture SCRL</t>
  </si>
  <si>
    <t xml:space="preserve">Monsieur Axel Moës </t>
  </si>
  <si>
    <t xml:space="preserve">rue de la Vallée, </t>
  </si>
  <si>
    <t>4280     Thisnes</t>
  </si>
  <si>
    <t>BE0430 017 430</t>
  </si>
  <si>
    <t>0495/30 87 65</t>
  </si>
  <si>
    <t>BioStasse</t>
  </si>
  <si>
    <t>Monsieur Geoffroy Stasse</t>
  </si>
  <si>
    <t>Ferme du Sart, 213</t>
  </si>
  <si>
    <t>4520   Huccorgne</t>
  </si>
  <si>
    <t>BE0693 767 457</t>
  </si>
  <si>
    <t>0477/24 25 46</t>
  </si>
  <si>
    <t>Société Raymakers et Daniel</t>
  </si>
  <si>
    <t>Monsieur Fabian Daniel</t>
  </si>
  <si>
    <t>Chemin du Malmettu, 1</t>
  </si>
  <si>
    <t>1357  Helecine</t>
  </si>
  <si>
    <t>BE0880 468 307</t>
  </si>
  <si>
    <t>0496/53 67 34</t>
  </si>
  <si>
    <t xml:space="preserve">Ferme Wautelet sprl </t>
  </si>
  <si>
    <t>Mr Michael Coulouse et Mme Amélie Wautelet</t>
  </si>
  <si>
    <t>rue Les Ruelles, 2</t>
  </si>
  <si>
    <t>4280   Villers Le Peuplier</t>
  </si>
  <si>
    <t>BE0550 634 356</t>
  </si>
  <si>
    <t>0477/31 22 34</t>
  </si>
  <si>
    <t>Madame Christiane Dodion</t>
  </si>
  <si>
    <t>rue Jules Stiernet, 5</t>
  </si>
  <si>
    <t>4250  Omal</t>
  </si>
  <si>
    <t>BE0602 730 680</t>
  </si>
  <si>
    <t>Ferme Renser srl</t>
  </si>
  <si>
    <t>Monsieur Alfred Renson</t>
  </si>
  <si>
    <t>rue de Landen 168</t>
  </si>
  <si>
    <t>BE0442 328 512</t>
  </si>
  <si>
    <t>Messieurs B. et O. Dutilleux</t>
  </si>
  <si>
    <t>rue de Barchon, 51</t>
  </si>
  <si>
    <t>Conventionel</t>
  </si>
  <si>
    <t>Biologique</t>
  </si>
  <si>
    <t>BIO mai 2023</t>
  </si>
  <si>
    <t>Agri Detroz</t>
  </si>
  <si>
    <t>Monsieur Luc Detroz</t>
  </si>
  <si>
    <t>rue de Montigny, 15</t>
  </si>
  <si>
    <t>4217   Heron</t>
  </si>
  <si>
    <t>BE0426 511 671</t>
  </si>
  <si>
    <t>SOCODITRA</t>
  </si>
  <si>
    <t>BE0821 483 892</t>
  </si>
  <si>
    <t>Madame Catherine Vanheeswijck</t>
  </si>
  <si>
    <t>rue d'Abolens,  1</t>
  </si>
  <si>
    <t>BE0602 701 085</t>
  </si>
  <si>
    <t>Monsieur Grégory Dupret</t>
  </si>
  <si>
    <t>Chemin de l'Herbe, 11</t>
  </si>
  <si>
    <t>1325 Chaumont Gistoux</t>
  </si>
  <si>
    <t>BE0862 003 366</t>
  </si>
  <si>
    <t>0476/853230</t>
  </si>
  <si>
    <t>Monsieur Amaury Poncelet</t>
  </si>
  <si>
    <t>rue Bossiaux, 10</t>
  </si>
  <si>
    <t>4260  Fallais</t>
  </si>
  <si>
    <t>BE0837 272 722</t>
  </si>
  <si>
    <t>Monsieur David et Albert Leroy</t>
  </si>
  <si>
    <t>rue d'Eghezee, 34</t>
  </si>
  <si>
    <t>5280   Forville</t>
  </si>
  <si>
    <t>BE0657 719 881</t>
  </si>
  <si>
    <t>Regalys</t>
  </si>
  <si>
    <t>Monsieur Stéphane Lejeune</t>
  </si>
  <si>
    <t>Kamerijckstraat, 11</t>
  </si>
  <si>
    <t>3890  Gingelom</t>
  </si>
  <si>
    <t>BE0428 391 491</t>
  </si>
  <si>
    <t>0484/76 66 50</t>
  </si>
  <si>
    <t>Association Caroline et Denis Devillers</t>
  </si>
  <si>
    <t>4254 Ligney</t>
  </si>
  <si>
    <t>BE0650 738 752</t>
  </si>
  <si>
    <t xml:space="preserve">Sprl Socebli Belgium </t>
  </si>
  <si>
    <t>Monsieur Frédéric Cartuyvels</t>
  </si>
  <si>
    <t>rue du Bec 10</t>
  </si>
  <si>
    <t>4317  Les Waleffes</t>
  </si>
  <si>
    <t>BE0418 630 818</t>
  </si>
  <si>
    <t>Pomuni Teelt</t>
  </si>
  <si>
    <t>Vaartstraat, 247</t>
  </si>
  <si>
    <t>2520  Ranst</t>
  </si>
  <si>
    <t>BE0659 709 965</t>
  </si>
  <si>
    <t>Monsieur Stan Seny</t>
  </si>
  <si>
    <t>rue L. Genot 11A</t>
  </si>
  <si>
    <t>Monsieur Christian De Hemptinne</t>
  </si>
  <si>
    <t>rue de la Gohale, 22</t>
  </si>
  <si>
    <t>4280  Thisnes</t>
  </si>
  <si>
    <t>BE0794 106 039</t>
  </si>
  <si>
    <t>Ferme du Vieux Tilleul sprl</t>
  </si>
  <si>
    <t>Mr Guillaume Flamand</t>
  </si>
  <si>
    <t>5380 Bierwart</t>
  </si>
  <si>
    <t>BE0887 756 371</t>
  </si>
  <si>
    <t>Monsieur Emmanuel Jadin</t>
  </si>
  <si>
    <t>rue de Celles, 48</t>
  </si>
  <si>
    <t>4250   Hollogne sur Geer</t>
  </si>
  <si>
    <t>BE0806 908 950</t>
  </si>
  <si>
    <t xml:space="preserve">Emmanuel Jadin </t>
  </si>
  <si>
    <t>0498/57 61 06</t>
  </si>
  <si>
    <t>Ferme Loïc Wera</t>
  </si>
  <si>
    <t>Loïc Wera</t>
  </si>
  <si>
    <t>Voie des Maquets, 23</t>
  </si>
  <si>
    <t>BE0703 980 765</t>
  </si>
  <si>
    <t>0494/82 80 81</t>
  </si>
  <si>
    <t>fermewera.l@gmail.com</t>
  </si>
  <si>
    <t>Agricumes</t>
  </si>
  <si>
    <t>Monsieur Lucien Milisen</t>
  </si>
  <si>
    <t>rue Cul de Sac, 5</t>
  </si>
  <si>
    <t>4350   Pousset</t>
  </si>
  <si>
    <t>BE0450 258 459</t>
  </si>
  <si>
    <t>0476/84 07 28</t>
  </si>
  <si>
    <t>agrimilis@hotmail.com</t>
  </si>
  <si>
    <t>Ferme aux Bruyères</t>
  </si>
  <si>
    <t>Monsieur Paul Schaefer</t>
  </si>
  <si>
    <t>rue de l'Abbaye, 2</t>
  </si>
  <si>
    <t>1370   Jodoigne</t>
  </si>
  <si>
    <t>BE0438 179 187</t>
  </si>
  <si>
    <t>0474/86 49 72</t>
  </si>
  <si>
    <t>schaefer-paul@hotmail.com</t>
  </si>
  <si>
    <t>Société Agricole de Grady</t>
  </si>
  <si>
    <t>Messieurs Charles Albert et Olivier de Grady</t>
  </si>
  <si>
    <t>rue de la Ferme, 1</t>
  </si>
  <si>
    <t>4460  Horion Hozémont</t>
  </si>
  <si>
    <t>BE0438 721 595</t>
  </si>
  <si>
    <t>Association Q. et M. Flamand</t>
  </si>
  <si>
    <t>Mrs Michel et Quentin Flamand</t>
  </si>
  <si>
    <t>rue de Troka, 59</t>
  </si>
  <si>
    <t>5380 Fernelmont</t>
  </si>
  <si>
    <t>BE0715 437 356</t>
  </si>
  <si>
    <t>0495/49 46 45</t>
  </si>
  <si>
    <t>ferme.flamand@gmail.com</t>
  </si>
  <si>
    <t>Monsieur Philippe Macors</t>
  </si>
  <si>
    <t>rue du Château d'Eau, 52</t>
  </si>
  <si>
    <t>4470   Saint Georges sur Meuse</t>
  </si>
  <si>
    <t>BE0752 483 537</t>
  </si>
  <si>
    <t>0498/12 27 43</t>
  </si>
  <si>
    <t>philippe.macors@skynet.be</t>
  </si>
  <si>
    <t xml:space="preserve">Mai 2023 </t>
  </si>
  <si>
    <t>Société Agricole Jamilu</t>
  </si>
  <si>
    <t>Monsieur Jacky Genot</t>
  </si>
  <si>
    <t>rue des Combattants, 9</t>
  </si>
  <si>
    <t>4257   Rosoux</t>
  </si>
  <si>
    <t>BE0448 087 441</t>
  </si>
  <si>
    <t>Monsieur André Pirson</t>
  </si>
  <si>
    <t>rue de la Vallée, 17</t>
  </si>
  <si>
    <t>BE0602 875 784</t>
  </si>
  <si>
    <t>Monsieur Guillaume Snessens</t>
  </si>
  <si>
    <t>rue de Braives, 3</t>
  </si>
  <si>
    <t>4280 Lens Saint Rémy</t>
  </si>
  <si>
    <t>BE0683 835 350</t>
  </si>
  <si>
    <t>0496/16 58 26</t>
  </si>
  <si>
    <t>gsneesens@gmail.com</t>
  </si>
  <si>
    <t>1325 Bonlez</t>
  </si>
  <si>
    <t>BE0440 460 568</t>
  </si>
  <si>
    <t>gdupret@hotmail.com</t>
  </si>
  <si>
    <t>Carolus Trees</t>
  </si>
  <si>
    <t>Caroline Maesen</t>
  </si>
  <si>
    <t>Heuvelstraat, 50</t>
  </si>
  <si>
    <t>3850  Nieuwerkerken</t>
  </si>
  <si>
    <t>BE0445 425 582</t>
  </si>
  <si>
    <t>0487/43 42 57</t>
  </si>
  <si>
    <t>Citerne 2 : LOT B 220825-220926|3000||3,85 kg N/T$50.669004,5.054245vromant|2.4|Prairie|</t>
  </si>
  <si>
    <t>Citerne 2 : LOT B 220825-220926|3000||3,85 kg N/T$50.687384,5.119413 vromant|3.5|Prairie|</t>
  </si>
  <si>
    <t>Citerne 2 : LOT B 220825-220926|3000||3,85 kg N/T$Suchy 50.726005,5.384413|0||</t>
  </si>
  <si>
    <t>Citerne 2 : LOT B 220825-220926|3000||3,85 kg N/T$Suchy50.726963,5.386388|5|A Non connue|</t>
  </si>
  <si>
    <t>Citerne 2 : LOT B 220825-220926|3000||3,85 kg N/T$Depry 50.693520,5.235199|0||</t>
  </si>
  <si>
    <t>Citerne 2 : LOT B 220825-220926|3000||3,85 kg N/T$Derwa 50.725283,5.383440|0||</t>
  </si>
  <si>
    <t>Citerne 2 : LOT B 220825-220926|3000||3,85 kg N/T$50.654589,5.303112 Bernard pirson|3.2|Prairie|</t>
  </si>
  <si>
    <t>Citerne 2 : LOT B 220825-220926|3000||3,85 kg N/T$50.658180,5.300473 Bernard pirson|||</t>
  </si>
  <si>
    <t>Citerne 2 : LOT B 220825-220926|3000||3,85 kg N/T$Ancien adrien50.515076,5.022530|||</t>
  </si>
  <si>
    <t>Citerne 2 : LOT B 220825-220926|3000||3,85 kg N/T$Bronckart jf 50.709410,5.381863|0.9|Prairie|30m³/ha</t>
  </si>
  <si>
    <t>Citerne 2 : LOT B 220825-220926|3000||3,85 kg N/T$Bronckart jf50.707517,5.394346|0.6|Prairie|30m³/ha</t>
  </si>
  <si>
    <t>Citerne 2 : LOT B 220825-220926|3000||3,85 kg N/T$Bronckart jf50.695245,5.410424|1.3|Prairie|30m³/ha</t>
  </si>
  <si>
    <t>Citerne 2 : LOT B 220825-220926|3000||3,85 kg N/T$Bronckart jf50.695245,5.410424|1.5|Prairie|30m3/ha</t>
  </si>
  <si>
    <t>Citerne 2 : LOT B 220825-220926|3000||3,85 kg N/T$Bronckart JF 50.695864,5.411172|2.2|Prairie|30m3/ha</t>
  </si>
  <si>
    <t>Citerne 2 : LOT B 220825-220926|3000||3,85 kg N/T$Vincent langenaken 50.666828,5.281591|4.7|Prairie|40m3 /ha</t>
  </si>
  <si>
    <t>Citerne 2 : LOT B 220825-220926|3000||3,85 kg N/T$Langenaken vincent50.680793,5.333427|0.8|Prairie|40m3 /ha</t>
  </si>
  <si>
    <t>Citerne 2 : LOT B 220825-220926|3000||3,85 kg N/T$Vincent langenaken 50.677383,5.312010|1.5|Prairie|30m³/ha</t>
  </si>
  <si>
    <t>Citerne 2 : LOT B 220825-220926|3000||3,85 kg N/T$Fabian joannes50.653282,5.267841|9.7|Prairie|</t>
  </si>
  <si>
    <t>Citerne 2 : LOT B 220825-220926|3000||3,85 kg N/T$Fabian Joannes 50.645835,5.265510|8.5|Prairie|</t>
  </si>
  <si>
    <t>Citerne 2 : LOT B 220825-220926|3000||3,85 kg N/T$Olivier dutilleux50.534855,5.015575|5.4|Prairie|20m³/ha</t>
  </si>
  <si>
    <t>Citerne 2 : LOT B 220825-220926|3000||3,85 kg N/T$Olivier Dutilleux 50.584161,4.992530|4.9|Prairie|20m³/ha</t>
  </si>
  <si>
    <t>Citerne 2 : LOT B 220825-220926|3000||3,85 kg N/T$Roseline feront50.729965,5.012339|6.2|Froment|30m3/ha</t>
  </si>
  <si>
    <t>Citerne 2 : LOT B 220825-220926|3000||3,85 kg N/T$Roseline Feron 50.720997, 5.024046|||</t>
  </si>
  <si>
    <t>Citerne 2 : LOT B 220825-220926|3000||3,85 kg N/T$André kinnard 50.735613,5.029865|8|Prairie|20m³/ha</t>
  </si>
  <si>
    <t>Citerne 2 : LOT B 221025-221110|3000||2,27 kg N/T$Brassine50.692240,5.045037|9.2|Froment|30m³ /ha</t>
  </si>
  <si>
    <t>Citerne 2 : LOT B 221025-221110|3000||2,27 kg N/T$Brassine50.699285,5.041015|2.3|Prairie|30m³/ha</t>
  </si>
  <si>
    <t>Citerne 2 : LOT B 221025-221110|3000||2,27 kg N/T$Vromant denis 50.670416,5.008589|6.5|Prairie|50m³/ha</t>
  </si>
  <si>
    <t>Citerne 2 : LOT B 221025-221110|3000||2,27 kg N/T$Vromant denis 50.668375,5.058487|3.4|Prairie|50m³/ha</t>
  </si>
  <si>
    <t>Citerne 2 : LOT B 221025-221110|3000||2,27 kg N/T$Vromant denis50.676959,5.040750|5.2|Prairie|50m³/ha</t>
  </si>
  <si>
    <t>Citerne 2 : LOT B 221025-221110|3000||2,27 kg N/T$Dupuis quentin50.747560,5.577980|3.8|Prairie|25m³/ha</t>
  </si>
  <si>
    <t>Citerne 2 : LOT B 221025-221110|3000||2,27 kg N/T$Dupuis Quentin 50.750012,5.555890|18.5|Prairie|25m³ ha</t>
  </si>
  <si>
    <t>Citerne 2 : LOT B 221025-221110|3000||2,27 kg N/T$Dupuis quentin50.750964,5.602124|10.6|Prairie|25m³ ha</t>
  </si>
  <si>
    <t>Citerne 2 : LOT B 221025-221110|3000||2,27 kg N/T$Quentin dupuis50.707386,5.610850|3.5|Prairie|25m³/ha</t>
  </si>
  <si>
    <t>Citerne 2 : LOT B 221025-221110|3000||2,27 kg N/T$Dupuis Quentin 50.718889,5.582705|1.3|Prairie|25m³/ha</t>
  </si>
  <si>
    <t>Citerne 2 : LOT B 221025-221110|3000||2,27 kg N/TJAYMAERT - GASPARD ASOC.</t>
  </si>
  <si>
    <t>Citerne 2 : LOT B 221025-221110|3000||2,27 kg N/T$Jacques dewulf BIO 50.669556 5.162306|||</t>
  </si>
  <si>
    <t>Citerne 2 : LOT B 221025-221110|3000||2,27 kg N/T$De Wulf Jacques BIO 50.689333, 5.183317|||</t>
  </si>
  <si>
    <t>Citerne 2 : LOT B 221025-221110|3000||2,27 kg N/T$Baudouin De Wulf BIO 50.680376, 5.176919|||</t>
  </si>
  <si>
    <t>Citerne 2 : LOT B 221025-221110|3000||2,27 kg N/T$Baudouin dewulf BIO 50.675542,5.174260|||</t>
  </si>
  <si>
    <t>Citerne 2 : LOT B 221025-221110|3000||2,27 kg N/T$(50.6975753, 5.1925498) Berod Geer|0|A Non connue|</t>
  </si>
  <si>
    <t>Citerne 2 : LOT B 221025-221110|3000||2,27 kg N/T$(50.7004267, 5.1775978) Berod Geer|0|A Non connue|</t>
  </si>
  <si>
    <t>Citerne 1 : LOT A 220926-221025|3000||3,20 kg N/T$Sogefra50.530224,4.998368|7.2|Froment|15m³/ha</t>
  </si>
  <si>
    <t>Citerne 1 : LOT A 220926-221025|3000||3,20 kg N/T$Sogefra50.524235,4.963512|8.1|Froment|15m³/ha</t>
  </si>
  <si>
    <t>Citerne 1 : LOT A 220926-221025|3000||3,20 kg N/T$Sogefra 50.526322,4.960394|0||</t>
  </si>
  <si>
    <t>Citerne 1 : LOT A 220926-221025|3000||3,20 kg N/T$Sogefra50.518284,4.980913|4|Froment|15m3/ha</t>
  </si>
  <si>
    <t>Citerne 1 : LOT A 220926-221025|3000||3,20 kg N/T$Longpre 50.517991,4.980922|6.3||</t>
  </si>
  <si>
    <t>Citerne 1 : LOT A 220926-221025|3000||3,20 kg N/T$(50.5930241, 5.0447343) Renson wasseige prairie|0|A Non connue|</t>
  </si>
  <si>
    <t>Citerne 1 : LOT A 220926-221025|3000||3,20 kg N/T$Snessens50.529340,4.930180|8|Froment|&lt;br&gt;15m³/ha</t>
  </si>
  <si>
    <t>Citerne 1 : LOT A 220926-221025|3000||3,20 kg N/T$Agrisaucelet 50.611000,5.162730|4.9|Froment|15m3/ha</t>
  </si>
  <si>
    <t>Citerne 1 : LOT A 220926-221025|3000||3,20 kg N/T$Agrisaucelet50.611414,5.163560|10.3|Froment|15m³ ha</t>
  </si>
  <si>
    <t>Citerne 1 : LOT A 220926-221025|3000||3,20 kg N/T$Agrisaucelet50.624351,5.175783|8.4|Froment|15m³/ha</t>
  </si>
  <si>
    <t>Citerne 1 : LOT A 220926-221025|3000||3,20 kg N/T$Agrisaucelet 50.624150,5.174760|5.4||15M³:HA</t>
  </si>
  <si>
    <t>Citerne 1 : LOT A 220926-221025|3000||3,20 kg N/T$Agrisaucelet 50.628370,5.186980|5.6|Froment|15m3/ha</t>
  </si>
  <si>
    <t>Citerne 1 : LOT A 220926-221025|3000||3,20 kg N/T$Agrisaucelet50.628851,5.186797|15|Froment|15m³/ha</t>
  </si>
  <si>
    <t>Citerne 1 : LOT A 220926-221025|3000||3,20 kg N/T$Sebros agri50.668220,5.139520|16|Froment|15m³/ha</t>
  </si>
  <si>
    <t>Citerne 1 : LOT A 220926-221025|3000||3,20 kg N/T$Didier Berode 50°40'54.4'N 5°13'03.0'E|3.1|Prairie|20m3/ha</t>
  </si>
  <si>
    <t>Citerne 1 : LOT A 220926-221025|3000||3,20 kg N/T$Defresne 50.705139,5.347139|6.2|Froment|25m3/ha</t>
  </si>
  <si>
    <t>Citerne 1 : LOT A 220926-221025|3000||3,20 kg N/T$Defresne50.688889,5.396972|1.2|Froment|25m³/ha</t>
  </si>
  <si>
    <t>Citerne 1 : LOT A 220926-221025|3000||3,20 kg N/T$François Devillers 50°35'36.9'N 5°25'00.4'E|6.1|Prairie|25m3/ha</t>
  </si>
  <si>
    <t>Citerne 4 : LOT D 221110-221125|3000||3,68 kg N/T$François lejeune BIO 50.683846,5.444433|7.8||50 m³ /ha&lt;br&gt;bio</t>
  </si>
  <si>
    <t>Citerne 4 : LOT D 221110-221125|3000||3,68 kg N/T$François lejeune BIO 50.692286,5.456192|5.4||45m³/ha&lt;br&gt;bio</t>
  </si>
  <si>
    <t>Citerne 4 : LOT D 221110-221125|3000||3,68 kg N/T$François lejeune BIO 50.690000,5.463286|5||45m³/ha BIO</t>
  </si>
  <si>
    <t>Citerne 4 : LOT D 221110-221125|3000||3,68 kg N/T$Pierre vanvynckeroy BIO 50.697530,5.139857|4.1||25m³/ha &lt;br&gt;bio</t>
  </si>
  <si>
    <t>Citerne 4 : LOT D 221110-221125|3000||3,68 kg N/T$Pierre jaymaert BIO 50.665238,5.191615|4||bio &lt;br&gt;30m³/ha</t>
  </si>
  <si>
    <t>Citerne 4 : LOT D 221110-221125|3000||3,68 kg N/T$Guillaume flamant BIO 50.561649,5.039340|2.4||bio 30m³</t>
  </si>
  <si>
    <t>Citerne 4 : LOT D 221110-221125|3000||3,68 kg N/T$Benoît frogneux 50,5624203, 5,0255642|6.4|Froment|30m³ ha</t>
  </si>
  <si>
    <t>Citerne 4 : LOT D 221110-221125|3000||3,68 kg N/T$Benoît frogneux|2.5|Froment|35 m³ ha</t>
  </si>
  <si>
    <t>Citerne 4 : LOT D 221110-221125|3000||3,68 kg N/T$Benoît Frogneux BIO 50.564069,5.020749|7.7||35m3/ha&lt;br&gt;attention BIO</t>
  </si>
  <si>
    <t>Citerne 4 : LOT D 221110-221125|3000||3,68 kg N/T$Benoît Frogneux BIO 50°34'46.9'N 5°01'51.1'E|6.3||35m3/ha&lt;br&gt;attention BIO</t>
  </si>
  <si>
    <t>Citerne 4 : LOT D 221110-221125|3000||3,68 kg N/T$Benoît frogneux BIO 50.580474,5.030622|9.7||bio &lt;br&gt;35m³ha&lt;br&gt;&lt;br&gt;</t>
  </si>
  <si>
    <t>Citerne 4 : LOT D 221110-221125|3000||3,68 kg N/T$Denis Devillers BIO 50.660059,5.185297|6.4||22M³/HA ET 25M³/HA</t>
  </si>
  <si>
    <t>Citerne 4 : LOT D 221110-221125|3000||3,68 kg N/T$Denis devillers BIO 50.652516,5.184183|21.1||25 et 30 M³ bio</t>
  </si>
  <si>
    <t>Citerne 4 : LOT D 221110-221125|3000||3,68 kg N/T$Denis Devillers BIO 50.40249,N.51005.2|3.8||25m3/ha&lt;br&gt;attention BIO</t>
  </si>
  <si>
    <t>Citerne 4 : LOT D 221110-221125|3000||3,68 kg N/T$Denis Devillers BIO 50°40'56.3'N 5°08'39.2'E|3.7||25m³/ha BIO</t>
  </si>
  <si>
    <t>Citerne 5 : LOT E 221125-221205|3000||3,72 kg N/T$Reymakers et Daniel BIO 50°45'22.1'N 5°00'40.7'E|14.3||37,5m3/ha&lt;br&gt;ATTENTION BIO</t>
  </si>
  <si>
    <t>Citerne 5 : LOT E 221125-221205|3000||3,72 kg N/T$Reymakers et Daniel BIO 50°45'22.1'N 5°00'40.7'E|3.5||37,5m3/ha&lt;br&gt;ATTENTION BIO</t>
  </si>
  <si>
    <t>Citerne 5 : LOT E 221125-221205|3000||3,72 kg N/T$Stan Seny BIO (50.6782327, 5.1045743)|7.9||25m3/ha&lt;br&gt;ATTENTION BIO</t>
  </si>
  <si>
    <t>Citerne 5 : LOT E 221125-221205|3000||3,72 kg N/T$Marc Laporte BIO (50.7322109, 5.0174367)|9.9||20m3/ha&lt;br&gt;ATTENTION:BIO</t>
  </si>
  <si>
    <t>Citerne 5 : LOT E 221125-221205|3000||3,72 kg N/T$Oscar Gaye BIO 50°38'15.9'N 5°16'59.2'E|4||25m3/ha&lt;br&gt;ATTENTION:BIO</t>
  </si>
  <si>
    <t>Citerne 5 : LOT E 221125-221205|3000||3,72 kg N/T$Oscar Gaye BIO 50°38'13.6'N 5°15'45.8'E|11.4||25m3/ha&lt;br&gt;ATTENTION:BIO</t>
  </si>
  <si>
    <t>Citerne 1 : LOT A 220926-221025|3000||3,20 kg N/T$Thierry Creusmense (50.6585589, 5.0902436)|0.7|Froment|20 m3/ha</t>
  </si>
  <si>
    <t>Citerne 1 : LOT A 220926-221025|3000||3,20 kg N/T$Thierry Creusmens (50.6339138, 5.1234826)|6|Froment|20m3/ha</t>
  </si>
  <si>
    <t>Citerne 1 : LOT A 220926-221025|3000||3,20 kg N/T$Thierry Creusmance 50°38'02.9'N 5°07'02.3'E|3|Froment|20m3/ha</t>
  </si>
  <si>
    <t>Citerne 1 : LOT A 220926-221025|3000||3,20 kg N/T$Cruysmans50.636968,5.125479|4.1|A Non connue|25m³/ha</t>
  </si>
  <si>
    <t>Citerne 1 : LOT A 220926-221025|3000||3,20 kg N/T$Cruysmans 50.636730,5.125056|0||</t>
  </si>
  <si>
    <t>Citerne 1 : LOT A 220926-221025|3000||3,20 kg N/T$Dewulf 50.677871,5.185817|5|A Non connue|terre loix 20m3 ha &lt;br&gt;enfouisseur</t>
  </si>
  <si>
    <t>Citerne 1 : LOT A 220926-221025|3000||3,20 kg N/T$Vanheeswijck Alex 50.602145,5.214100|0||</t>
  </si>
  <si>
    <t>Citerne 1 : LOT A 220926-221025|3000||3,20 kg N/T$Vanheeswijck Catherine|0||</t>
  </si>
  <si>
    <t>Citerne 3 : LOT C 221205-221214|3000||4,03 kg N/T$Wautelet50,6669870, 4,9502790|6.9|A Non connue|25m³/ha</t>
  </si>
  <si>
    <t>Citerne 3 : LOT C 221205-221214|3000||4,03 kg N/T$Wauthelet 50.650577,5.105156|0||</t>
  </si>
  <si>
    <t>Citerne 3 : LOT C 221205-221214|3000||4,03 kg N/T$Wautelet50.650315,5.105367|3.7|Pomme de terre|25m³/ha</t>
  </si>
  <si>
    <t>Citerne 3 : LOT C 221205-221214|3000||4,03 kg N/T$Wautelet50.641329,5.084233|5.1|Pomme de terre|25m³/ha</t>
  </si>
  <si>
    <t>Citerne 3 : LOT C 221205-221214|3000||4,03 kg N/T$Wauthelet 50.641695,5.084102|0||</t>
  </si>
  <si>
    <t>Citerne 3 : LOT C 221205-221214|3000||4,03 kg N/T$Wauthelet 50.650848,5.093350|0||</t>
  </si>
  <si>
    <t>Citerne 3 : LOT C 221205-221214|3000||4,03 kg N/T$Wautelet50.649356,5.070769|3.9|Pomme de terre|25m³/ha</t>
  </si>
  <si>
    <t>Citerne 3 : LOT C 221205-221214|3000||4,03 kg N/T$Wauthelet 50.649782,5.071657|0||</t>
  </si>
  <si>
    <t>Citerne 3 : LOT C 221205-221214|3000||4,03 kg N/T$Wauthelet 50.665183,5.096794|0||</t>
  </si>
  <si>
    <t>Citerne 3 : LOT C 221205-221214|3000||4,03 kg N/T$Wauthelet 50.639942,5.119614|0||</t>
  </si>
  <si>
    <t>Citerne 3 : LOT C 221205-221214|3000||4,03 kg N/T$Wautelet50.636381,5.110986|6.5|A Non connue|25m³/ha</t>
  </si>
  <si>
    <t>Citerne 3 : LOT C 221205-221214|3000||4,03 kg N/T$Wauthelet 50.637387,5.110465|0||</t>
  </si>
  <si>
    <t>Citerne 3 : LOT C 221205-221214|3000||4,03 kg N/T$Wautelet50.659459,5.106754|3|A Non connue|25m³/ha</t>
  </si>
  <si>
    <t>Citerne 3 : LOT C 221205-221214|3000||4,03 kg N/T$Wauthelet 50.659686,5.106440|0||</t>
  </si>
  <si>
    <t>Citerne 3 : LOT C 221205-221214|3000||4,03 kg N/T$Wautelet50.610463,5.060191|9|Pomme de terre|25m³/ha</t>
  </si>
  <si>
    <t>Citerne 3 : LOT C 221205-221214|3000||4,03 kg N/T$Wauthelet 50.608177,5.059296|0||</t>
  </si>
  <si>
    <t>Citerne 3 : LOT C 221205-221214|3000||4,03 kg N/T$Dodion50.655435,5.210746|4.2|A Non connue|30m³/ha</t>
  </si>
  <si>
    <t>Citerne 3 : LOT C 221205-221214|3000||4,03 kg N/T$Dodion 50.655585,5.210471|0||</t>
  </si>
  <si>
    <t>Citerne 3 : LOT C 221205-221214|3000||4,03 kg N/T$Dodion|0||</t>
  </si>
  <si>
    <t>Citerne 3 : LOT C 221205-221214|3000||4,03 kg N/T$Dodion50.652694,5.214243|3.9|A Non connue|25m³/ha</t>
  </si>
  <si>
    <t>Citerne 3 : LOT C 221205-221214|3000||4,03 kg N/T$Renser sprl n'y wauthelet 50.663419,5.086903|0||</t>
  </si>
  <si>
    <t>Citerne 3 : LOT C 221205-221214|3000||4,03 kg N/T$André kinart50.733893,5.031666|2.4|A Non connue|25m³/ha</t>
  </si>
  <si>
    <t>Citerne 3 : LOT C 221205-221214|3000||4,03 kg N/T$André kinart 50.748310,5.019659|3.4|A Non connue|20m³/ha</t>
  </si>
  <si>
    <t>Citerne 3 : LOT C 221205-221214|3000||4,03 kg N/T$André kinart50.735159,5.021702|5|A Non connue|15m³/ha</t>
  </si>
  <si>
    <t>Citerne 3 : LOT C 221205-221214|3000||4,03 kg N/T$Dewulf baudouin 50.657299,5.116811|0||</t>
  </si>
  <si>
    <t>Citerne 3 : LOT C 221205-221214|3000||4,03 kg N/T$Baudouin dewulf50.657098,5.116863|3.1|Betteraves|45m3/ha &lt;br&gt;morceau Alex blehen</t>
  </si>
  <si>
    <t>Citerne 3 : LOT C 221205-221214|3000||4,03 kg N/T$De Wulf Baudouin 50.681554,5.158141|0||</t>
  </si>
  <si>
    <t>Citerne 3 : LOT C 221205-221214|3000||4,03 kg N/T$De Wulf Baudouin 50.678459,5.161900|0||</t>
  </si>
  <si>
    <t>Citerne 1 : LOT A 221214-230102|3000||3,61 kg N/T$Julien de hemptinne 50.656789,5.043702|1.4|A Non connue|45m³/ha</t>
  </si>
  <si>
    <t>Citerne 1 : LOT A 221214-230102|3000||3,61 kg N/T$De hemptine 50.657127,5.043621|0||</t>
  </si>
  <si>
    <t>Citerne 1 : LOT A 221214-230102|3000||3,61 kg N/T$Julien de hemptinne 50.669996,5.058147|2.6|A Non connue|45m³/ha</t>
  </si>
  <si>
    <t>Citerne 1 : LOT A 221214-230102|3000||3,61 kg N/T$Mélissen 50.699913,5.304847|0||</t>
  </si>
  <si>
    <t>Citerne 1 : LOT A 221214-230102|3000||3,61 kg N/T$Mélissen 50.696647,5.298894|0||</t>
  </si>
  <si>
    <t>Citerne 1 : LOT A 221214-230102|3000||3,61 kg N/T$Melissen50.700269,5.306322|4.4|A Non connue|35m³/ha</t>
  </si>
  <si>
    <t>Citerne 1 : LOT A 221214-230102|3000||3,61 kg N/T$Fabian joannes50.653582,5.264088|2.8|Maïs|50m³/ha</t>
  </si>
  <si>
    <t>Citerne 1 : LOT A 221214-230102|3000||3,61 kg N/T$Fabian joannes50.640236,5.254222|2|Maïs|20m³ /ha</t>
  </si>
  <si>
    <t>Citerne 1 : LOT A 221214-230102|3000||3,61 kg N/T$Joannes 50.639990,5.254117|0||</t>
  </si>
  <si>
    <t>Citerne 1 : LOT A 221214-230102|3000||3,61 kg N/T$Dewulf Jacques 50.675733,5.164992|0||</t>
  </si>
  <si>
    <t>Citerne 1 : LOT A 221214-230102|3000||3,61 kg N/T$Dewulf jacques 50.676423,5.163941|9.6|Betteraves|45m³/ha deux buisson</t>
  </si>
  <si>
    <t>Citerne 1 : LOT A 221214-230102|3000||3,61 kg N/T$Dutilleux50.593563,5.009486|3|A Non connue|20m³/ha</t>
  </si>
  <si>
    <t>Citerne 1 : LOT A 221214-230102|3000||3,61 kg N/T$Dutilleux 50.593059,4.998018|0||</t>
  </si>
  <si>
    <t>Citerne 1 : LOT A 221214-230102|3000||3,61 kg N/T$Dutilleux 50.597151,5.001128|0||</t>
  </si>
  <si>
    <t>Citerne 1 : LOT A 221214-230102|3000||3,61 kg N/T$Depry 50.644205,5.066976|0||</t>
  </si>
  <si>
    <t>Citerne 1 : LOT A 221214-230102|3000||3,61 kg N/T$Depry 50.616321,5.017198|0||</t>
  </si>
  <si>
    <t>Citerne 1 : LOT A 221214-230102|3000||3,61 kg N/T$Depry50.652564,5.062178|2.4|Pomme de terre|23m³/ha</t>
  </si>
  <si>
    <t>Citerne 1 : LOT A 221214-230102|3000||3,61 kg N/T$Depry 50.606693,5.058059|0||</t>
  </si>
  <si>
    <t>Citerne 1 : LOT A 221214-230102|3000||3,61 kg N/T$Depry 50.633710,5.019242|0||</t>
  </si>
  <si>
    <t>Citerne 1 : LOT A 221214-230102|3000||3,61 kg N/T$Depry50.607509,5.057006|2.3|Pomme de terre|25m3/ha</t>
  </si>
  <si>
    <t>Citerne 1 : LOT A 221214-230102|3000||3,61 kg N/T$Depry50.611993,5.063083|2.5|Pomme de terre|25m³/ha</t>
  </si>
  <si>
    <t>Citerne 1 : LOT A 221214-230102|3000||3,61 kg N/T$Depry50.644141,5.067427|3.2|A Non connue|23m³/ha</t>
  </si>
  <si>
    <t>Citerne 1 : LOT A 221214-230102|3000||3,61 kg N/T$Depry 50.652619,5.060465|0||</t>
  </si>
  <si>
    <t>Citerne 1 : LOT A 221214-230102|3000||3,61 kg N/T$Depry 50.607070,5.057446|0||</t>
  </si>
  <si>
    <t>Citerne 1 : LOT A 221214-230102|3000||3,61 kg N/T$Depry 50.616659,5.021120|0||</t>
  </si>
  <si>
    <t>Citerne 1 : LOT A 221214-230102|3000||3,61 kg N/T$Depry 50.633093,5.012955|0||</t>
  </si>
  <si>
    <t>Citerne 1 : LOT A 221214-230102|3000||3,61 kg N/T$Depry 50.647561,5.056062|0|A Non connue|</t>
  </si>
  <si>
    <t>Citerne 1 : LOT A 221214-230102|3000||3,61 kg N/T$Depry50.632824,5.013029|8.3|Pomme de terre|23m³/ha</t>
  </si>
  <si>
    <t>Citerne 1 : LOT A 221214-230102|3000||3,61 kg N/T$Depry50.649404,5.053511|8.8|Pomme de terre|23m³/ha</t>
  </si>
  <si>
    <t>Citerne 6 : LOT F 230102-230117|3000||4,00 kg N/T$Depry50.616736,5.017989|9.1|Pomme de terre|23m³/ha</t>
  </si>
  <si>
    <t>Citerne 6 : LOT F 230102-230117|3000||4,00 kg N/T$Seny Stan 50.686759,5.103353|0||</t>
  </si>
  <si>
    <t>Citerne 6 : LOT F 230102-230117|3000||4,00 kg N/T$Seny Stan 50.680839,5.117624|0||</t>
  </si>
  <si>
    <t>Citerne 6 : LOT F 230102-230117|3000||4,00 kg N/T$Leroy 50.686291,5.273745|0||</t>
  </si>
  <si>
    <t>Citerne 6 : LOT F 230102-230117|3000||4,00 kg N/T$David leroy50.719568,4.893078|9.4|A Non connue|20m³/ha</t>
  </si>
  <si>
    <t>Citerne 6 : LOT F 230102-230117|3000||4,00 kg N/T$Leroy 50.681355,5.250247|0||</t>
  </si>
  <si>
    <t>Citerne 6 : LOT F 230102-230117|3000||4,00 kg N/T$David leroy50.597856,4.725846|11.8|A Non connue|20m³/ha</t>
  </si>
  <si>
    <t>Citerne 6 : LOT F 230102-230117|3000||4,00 kg N/T$Leroy50.642350,4.939921|12.3|Pomme de terre|20m³/ha</t>
  </si>
  <si>
    <t>Citerne 6 : LOT F 230102-230117|3000||4,00 kg N/T$Leroy50.646793,4.942910|18.3|Pomme de terre|20m³/ha</t>
  </si>
  <si>
    <t>Citerne 6 : LOT F 230102-230117|3000||4,00 kg N/T$Leroy50.643346,4.943319|11.5|Pomme de terre|20m³/ha</t>
  </si>
  <si>
    <t>Citerne 6 : LOT F 230102-230117|3000||4,00 kg N/T$Guillaume flamand 50.557439,5.043653|6|A Non connue|20m³/ha</t>
  </si>
  <si>
    <t>Citerne 6 : LOT F 230102-230117|3000||4,00 kg N/T$Carolus50.644688,5.053931|10.2|Maïs|40m3/ha</t>
  </si>
  <si>
    <t>Citerne 6 : LOT F 230102-230117|3000||4,00 kg N/T$Wera (50.6097524, 5.3061846) prairie à 25 m3|0|A Non connue|</t>
  </si>
  <si>
    <t>Citerne 5 : LOT E 221125-221205|3000||3,72 kg N/T$Lejeune François BIO 50.681584,5.450233|||</t>
  </si>
  <si>
    <t>Citerne 5 : LOT E 221125-221205|3000||3,72 kg N/T$François lejeune BIO 50.682988,5.448179|9.2||15m³ / ha</t>
  </si>
  <si>
    <t>Citerne 5 : LOT E 221125-221205|3000||3,72 kg N/T$Lejeune François BIO 50.680480,5.444770|||</t>
  </si>
  <si>
    <t>Citerne 5 : LOT E 221125-221205|3000||3,72 kg N/T$François lejeune BIO 50.684121,5.442838|5.9||15m³/ha</t>
  </si>
  <si>
    <t>Citerne 5 : LOT E 221125-221205|3000||3,72 kg N/T$François lejeune BIO 50.693584,5.464530|12.8|Pomme de terre|40m³/ha</t>
  </si>
  <si>
    <t>Citerne 5 : LOT E 221125-221205|3000||3,72 kg N/T$François lejeune 50.687648,5.464672|5.4|A Non connue|15m³/ha</t>
  </si>
  <si>
    <t>Citerne 5 : LOT E 221125-221205|3000||3,72 kg N/T$François lejeune50.679450,5.449802|3.8|A Non connue|15m³/ha</t>
  </si>
  <si>
    <t>Citerne 5 : LOT E 221125-221205|3000||3,72 kg N/T$Adrien bouflette BIO 50.742186,5.390792|2.9||40m³ /ha</t>
  </si>
  <si>
    <t>Citerne 5 : LOT E 221125-221205|3000||3,72 kg N/T$Bouflette 50.742073,5.391459|0||</t>
  </si>
  <si>
    <t>Citerne 5 : LOT E 221125-221205|3000||3,72 kg N/T$Jean Paul monjoie BIO 50.656811,5.168329|10.4|Froment|30m³ ha</t>
  </si>
  <si>
    <t>Citerne 6 : LOT F 230102-230117|3000||4,00 kg N/T$Le maire BIO 50.625874,5.237781|||</t>
  </si>
  <si>
    <t>Citerne 1 : LOT A 230117-230206|3000||4,02 kg N/T$Jean Paul monjoie BIO 50.643777,5.166199|24.6|Froment|30m³ /ha</t>
  </si>
  <si>
    <t>Citerne 1 : LOT A 230117-230206|3000||4,02 kg N/T$Dupuis pierre BIO 50.716862,5.563875|||</t>
  </si>
  <si>
    <t>Citerne 1 : LOT A 230117-230206|3000||4,02 kg N/T$Paul schaffer 50.680958,4.846432|3.3|A Non connue|60m³/ha</t>
  </si>
  <si>
    <t>Citerne 1 : LOT A 230117-230206|3000||4,02 kg N/T$Paul schaffer 50.683108,4.851078|2.7|Maïs|60m3/ha</t>
  </si>
  <si>
    <t>Citerne 1 : LOT A 230117-230206|3000||4,02 kg N/T$Schaeffer paul50.681282,4.850014|7.8|A Non connue|25m³/ha</t>
  </si>
  <si>
    <t>Citerne 1 : LOT A 230117-230206|3000||4,02 kg N/T$De Wulf Baudouin 50.677269,5.173555|0||</t>
  </si>
  <si>
    <t>Citerne 1 : LOT A 230117-230206|3000||4,02 kg N/T$Jaymart 50.666547,5.192136|0||</t>
  </si>
  <si>
    <t>Citerne 1 : LOT A 230117-230206|3000||4,02 kg N/T$Pierre lemaire50,6281201, 5,2390633|4.4|A Non connue|30m³/ha</t>
  </si>
  <si>
    <t>Citerne 1 : LOT A 230117-230206|3000||4,02 kg N/T$Le maire 50.628243,5.239978|0||</t>
  </si>
  <si>
    <t>Citerne 1 : LOT A 230117-230206|3000||4,02 kg N/T$Lemaire pierre50.581074,5.309627|7.4|A Non connue|30m³/ha</t>
  </si>
  <si>
    <t>Citerne 1 : LOT A 230117-230206|3000||4,02 kg N/T$Le maire 50.580998,5.309411|0||</t>
  </si>
  <si>
    <t>Citerne 1 : LOT A 230117-230206|3000||4,02 kg N/T$Macors 50.595331,5.349654|0||15m³/ha</t>
  </si>
  <si>
    <t>Citerne 1 : LOT A 230117-230206|3000||4,02 kg N/T$Moes axel50.653556,5.034728|5.1|A Non connue|20m³/ha</t>
  </si>
  <si>
    <t>Citerne 1 : LOT A 230117-230206|3000||4,02 kg N/T$Moes axel 50.649649,5.029181|0||</t>
  </si>
  <si>
    <t>Citerne 1 : LOT A 230117-230206|3000||4,02 kg N/T$Moes axel50.653556,5.034728|7.2|A Non connue|50m3/ha</t>
  </si>
  <si>
    <t>Citerne 1 : LOT A 230117-230206|3000||4,02 kg N/T$Moes axel50.650531,5.030885|5.2|A Non connue|30m³/ha</t>
  </si>
  <si>
    <t>Citerne 1 : LOT A 230117-230206|3000||4,02 kg N/T$Stasse 50.653009,5.114870|0||</t>
  </si>
  <si>
    <t>Citerne 2 : LOT B 230206-230221|3000||4,20 kg N/T$Stasse50.652810,5.114701|3.6||50m³/ha</t>
  </si>
  <si>
    <t>Citerne 2 : LOT B 230206-230221|3000||4,20 kg N/T$Wera Loic ( Bio) (50.6081119, 5.3049850)|0|A Non connue|</t>
  </si>
  <si>
    <t>Citerne 2 : LOT B 230206-230221|3000||4,20 kg N/T$Wera Loic ( Bio) (50.6157692, 5.3020225)|0|A Non connue|</t>
  </si>
  <si>
    <t>Citerne 2 : LOT B 230206-230221|3000||4,20 kg N/T$Wera Loic (Bio ) (50.6077051, 5.3044133)|0|A Non connue|</t>
  </si>
  <si>
    <t>Citerne 2 : LOT B 230206-230221|3000||4,20 kg N/T$Devillers Denis 50.655640,5.178792|0||</t>
  </si>
  <si>
    <t>Citerne 2 : LOT B 230206-230221|3000||4,20 kg N/T$De Wulf Jacques 50.689537,5.184654|0||</t>
  </si>
  <si>
    <t>Citerne 2 : LOT B 230206-230221|3000||4,20 kg N/T$Jacques dewulf 50.688855,5.184084|1.9|A Non connue|45m³/ha</t>
  </si>
  <si>
    <t>Citerne 2 : LOT B 230206-230221|3000||4,20 kg N/T$Quentin flamand 50.544953,4.993670|13.3|A Non connue|15m³/ha</t>
  </si>
  <si>
    <t>Citerne 2 : LOT B 230206-230221|3000||4,20 kg N/T$Stasse50.637772,5.264807|12|Pomme de terre|50m³/ha</t>
  </si>
  <si>
    <t>Citerne 2 : LOT B 230206-230221|3000||4,20 kg N/T$Stasse50.604029,4.807163|6.5|Pomme de terre|50m3/ha</t>
  </si>
  <si>
    <t>Citerne 2 : LOT B 230206-230221|3000||4,20 kg N/T$De grady50.577103,5.353352|7.2|A Non connue|40m³/ha</t>
  </si>
  <si>
    <t>Citerne 2 : LOT B 230206-230221|3000||4,20 kg N/T$De grady 50.639779,5.387463|13.5|A Non connue|25m³/ha</t>
  </si>
  <si>
    <t>Citerne 2 : LOT B 230206-230221|3000||4,20 kg N/T$Detroz 50.632566,5.063723|0||</t>
  </si>
  <si>
    <t>Citerne 2 : LOT B 230206-230221|3000||4,20 kg N/T$Detroz 50.632383,5.063111|4.2|Pomme de terre|15m³/ha</t>
  </si>
  <si>
    <t>Citerne 2 : LOT B 230206-230221|3000||4,20 kg N/T$Detroz50.646519,4.901931|13.5|Pomme de terre|15m³/ha</t>
  </si>
  <si>
    <t>Citerne 2 : LOT B 230206-230221|3000||4,20 kg N/T$Detroz 50.689505,4.950851|0|A Non connue|</t>
  </si>
  <si>
    <t>Citerne 2 : LOT B 230206-230221|3000||4,20 kg N/T$Detroz50.665939,5.026583|7.6|Pomme de terre|15m³/ha</t>
  </si>
  <si>
    <t>Citerne 2 : LOT B 230206-230221|3000||4,20 kg N/T$Detroz 50.667277,5.025622|0||</t>
  </si>
  <si>
    <t>Citerne 3 : LOT C 230221-230314|3000||4,21 kg N/T$Detroz 50.650216,4.948295|8.4|Pomme de terre|15m³/ha</t>
  </si>
  <si>
    <t>Citerne 3 : LOT C 230221-230314|3000||4,21 kg N/T$Detroz 50.652257,4.948344|0|A Non connue|</t>
  </si>
  <si>
    <t>Citerne 3 : LOT C 230221-230314|3000||4,21 kg N/T$Detroz 50.646404,4.902814|0||</t>
  </si>
  <si>
    <t>Citerne 3 : LOT C 230221-230314|3000||4,21 kg N/T$Detroz 50.598539,5.073782|0||</t>
  </si>
  <si>
    <t>Citerne 3 : LOT C 230221-230314|3000||4,21 kg N/T$Detroz 50.601221,5.100793|0||</t>
  </si>
  <si>
    <t>Citerne 3 : LOT C 230221-230314|3000||4,21 kg N/T$Detroz 50.593300,5.061492|0||</t>
  </si>
  <si>
    <t>Citerne 3 : LOT C 230221-230314|3000||4,21 kg N/T$Detroz 50.526628,5.064756|0||</t>
  </si>
  <si>
    <t>Citerne 3 : LOT C 230221-230314|3000||4,21 kg N/T$Detroz50.573583,5.099297|1.2|Pomme de terre|15m3/ha</t>
  </si>
  <si>
    <t>Citerne 3 : LOT C 230221-230314|3000||4,21 kg N/T$Detroz50.575870,5.103105|2.9|Pomme de terre|15m3/ha</t>
  </si>
  <si>
    <t>Citerne 3 : LOT C 230221-230314|3000||4,21 kg N/T$Detroz50.525951,5.063577|3.3|A Non connue|15m³/ha</t>
  </si>
  <si>
    <t>Citerne 3 : LOT C 230221-230314|3000||4,21 kg N/T$Detroz 50.577502,5.105215|4.7|Pomme de terre|15m³/ha</t>
  </si>
  <si>
    <t>Citerne 3 : LOT C 230221-230314|3000||4,21 kg N/T$Detroz50.575303,5.103752|4.8|Pomme de terre|15m³/ha</t>
  </si>
  <si>
    <t>Citerne 3 : LOT C 230221-230314|3000||4,21 kg N/T$Detroz50.614706,5.180135|5.7|A Non connue|15m³/ha</t>
  </si>
  <si>
    <t>Citerne 3 : LOT C 230221-230314|3000||4,21 kg N/T$Detroz 50.587688,5.159801|0||</t>
  </si>
  <si>
    <t>Citerne 3 : LOT C 230221-230314|3000||4,21 kg N/T$Detroz50.533458,5.071093|8.7|Pomme de terre|15m³/ha</t>
  </si>
  <si>
    <t>Citerne 3 : LOT C 230221-230314|3000||4,21 kg N/T$Detroz50.576839,5.099688|9.2|Pomme de terre|15m³/ha</t>
  </si>
  <si>
    <t>Citerne 3 : LOT C 230221-230314|3000||4,21 kg N/T$Detroz 50.534039,5.072088|0||</t>
  </si>
  <si>
    <t>Citerne 3 : LOT C 230221-230314|3000||4,21 kg N/T$Detroz 50.576452,5.101572|0||</t>
  </si>
  <si>
    <t>Citerne 3 : LOT C 230221-230314|3000||4,21 kg N/T$Detroz 50.536588,5.060220|0||</t>
  </si>
  <si>
    <t>Citerne 3 : LOT C 230221-230314|3000||4,21 kg N/T$Detroz50.526625,5.017714|10.4||15m³/ha</t>
  </si>
  <si>
    <t>Citerne 3 : LOT C 230221-230314|3000||4,21 kg N/T$Detroz50.537436,5.016837|10.9||15m³ /ha&lt;br&gt;2 terres remise ensemble</t>
  </si>
  <si>
    <t>Citerne 3 : LOT C 230221-230314|3000||4,21 kg N/T$Detroz 50.523415,5.035210|11.8||15m³/ha</t>
  </si>
  <si>
    <t>Citerne 3 : LOT C 230221-230314|3000||4,21 kg N/T$Detroz50.536274,5.057129|19.4|Pomme de terre|15m³/ha</t>
  </si>
  <si>
    <t>Citerne 3 : LOT C 230221-230314|3000||4,21 kg N/T$Detroz50.569423,5.084786|15.2|Pomme de terre|15m³/ha</t>
  </si>
  <si>
    <t>Citerne 3 : LOT C 230221-230314|3000||4,21 kg N/T$Detroz50.563979,5.089423|2.3|Pomme de terre|15m³/ha</t>
  </si>
  <si>
    <t>Citerne 3 : LOT C 230221-230314|3000||4,21 kg N/T$Agri Detroz 50,5158493, 5,0838922|||</t>
  </si>
  <si>
    <t>Citerne 3 : LOT C 230221-230314|3000||4,21 kg N/T$Detroz50.515938,5.084280|3.9|Pomme de terre|15m³/ha</t>
  </si>
  <si>
    <t>Citerne 3 : LOT C 230221-230314|3000||4,21 kg N/T$Detroz50.555879,5.047542|5.1|Pomme de terre|15m³/ha</t>
  </si>
  <si>
    <t>Citerne 7 : LOT G 230314-230401|3000||4,20 kg N/T$Jadin 50.539713,4.811715|0||</t>
  </si>
  <si>
    <t>Citerne 7 : LOT G 230314-230401|3000||4,20 kg N/T$Jadin 50.540596,4.811705|0||</t>
  </si>
  <si>
    <t>Citerne 7 : LOT G 230314-230401|3000||4,20 kg N/T$Manu jadin50.620611,4.770613|22.1|Maïs|31m³/ha</t>
  </si>
  <si>
    <t>Citerne 7 : LOT G 230314-230401|3000||4,20 kg N/T$Jacques dewulf 50.587940,5.355144|8.5|Pomme de terre|50m³/ha</t>
  </si>
  <si>
    <t>Citerne 7 : LOT G 230314-230401|3000||4,20 kg N/T$Lemaire Piere 50,6965766, 5,1542710|||</t>
  </si>
  <si>
    <t>Citerne 7 : LOT G 230314-230401|3000||4,20 kg N/T$Benoît frogneux 50.571694,5.008168|4.1|A Non connue|20m³/ha</t>
  </si>
  <si>
    <t>Citerne 7 : LOT G 230314-230401|3000||4,20 kg N/T$Benoît frogneux 50.559934,5.024661|4.1|A Non connue|35m³/ha</t>
  </si>
  <si>
    <t>Citerne 7 : LOT G 230314-230401|3000||4,20 kg N/T$Benoît frogneux 50.576750,5.042216|10.2||25m³/ha</t>
  </si>
  <si>
    <t>Citerne 7 : LOT G 230314-230401|3000||4,20 kg N/T$Detroz50.541488,5.086495|20.9|Pomme de terre|15m³/ha</t>
  </si>
  <si>
    <t>Citerne 7 : LOT G 230314-230401|3000||4,20 kg N/T$Detroz50.509665,5.029172|5.1|Pomme de terre|15m³/ha</t>
  </si>
  <si>
    <t>Citerne 7 : LOT G 230314-230401|3000||4,20 kg N/T$Detroz50.521187,4.957574|17.2|Pomme de terre|15m³/ha</t>
  </si>
  <si>
    <t>Citerne 7 : LOT G 230314-230401|3000||4,20 kg N/T$Detroz50.519460,4.863529|17.3|A Non connue|15m³/ha</t>
  </si>
  <si>
    <t>Citerne 7 : LOT G 230314-230401|3000||4,20 kg N/T$Detroz 50.550435,5.030983|13|Pomme de terre|15m³/ha</t>
  </si>
  <si>
    <t>Citerne 7 : LOT G 230314-230401|3000||4,20 kg N/T$Agri Detroz 50,5487697, 5,0311868|||</t>
  </si>
  <si>
    <t>Citerne 8 : LOT H 230401-230419|3000||3,71 kg N/T$Agri Detroz 50,5556560, 5,0474755|||</t>
  </si>
  <si>
    <t>Citerne 8 : LOT H 230401-230419|3000||3,71 kg N/T$Detroz 50.505691,5.054819|6.8|A Non connue|15m³/ha</t>
  </si>
  <si>
    <t>Citerne 8 : LOT H 230401-230419|3000||3,71 kg N/T$Detroz 50.544705,5.016843|11.5|Pomme de terre|15m³/ha</t>
  </si>
  <si>
    <t>Citerne 8 : LOT H 230401-230419|3000||3,71 kg N/T$Detroz50.612405,4.963636|12.8|Pomme de terre|15m³/ha</t>
  </si>
  <si>
    <t>Citerne 8 : LOT H 230401-230419|3000||3,71 kg N/T$Detroz 50.521987,5.000990|18.2|A Non connue|15m³/ha</t>
  </si>
  <si>
    <t>Citerne 8 : LOT H 230401-230419|3000||3,71 kg N/T$Agri saucelet 50.617932,5.185765|0||</t>
  </si>
  <si>
    <t>Citerne 8 : LOT H 230401-230419|3000||3,71 kg N/T$Agrisaucelet50.619413,5.173545|4.2|A Non connue|20m³/ha</t>
  </si>
  <si>
    <t>Citerne 8 : LOT H 230401-230419|3000||3,71 kg N/T$Agri saucelet 50.618997,5.172787|0||</t>
  </si>
  <si>
    <t>Citerne 8 : LOT H 230401-230419|3000||3,71 kg N/T$Frogneux Benoît 50.619428,5.246473|0||</t>
  </si>
  <si>
    <t>Citerne 8 : LOT H 230401-230419|3000||3,71 kg N/T$Frogneux 50.600383,5.123820|8.8|Pomme de terre|15m³/ha</t>
  </si>
  <si>
    <t>Citerne 8 : LOT H 230401-230419|3000||3,71 kg N/T$Frogneux b 50.588147,5.038414|0||</t>
  </si>
  <si>
    <t>Citerne 8 : LOT H 230401-230419|3000||3,71 kg N/T$Frogneux 50.588334,5.038759|4.1|Pomme de terre|15m³/ha</t>
  </si>
  <si>
    <t>Citerne 8 : LOT H 230401-230419|3000||3,71 kg N/T$Frogneux50.538857,5.056398|5.3|Pomme de terre|15m³/ha</t>
  </si>
  <si>
    <t>Citerne 8 : LOT H 230401-230419|3000||3,71 kg N/T$Frogneux 50.606388,4.844476|4.6|Pomme de terre|20m³/ha</t>
  </si>
  <si>
    <t>Citerne 8 : LOT H 230401-230419|3000||3,71 kg N/T$Frogneux 50.614556,4.813259|6.4|Pomme de terre|20m³/ha</t>
  </si>
  <si>
    <t>Citerne 8 : LOT H 230401-230419|3000||3,71 kg N/T$Depry50.621426,4.983698|3.2|Pomme de terre|20m³/ha</t>
  </si>
  <si>
    <t>Citerne 8 : LOT H 230401-230419|3000||3,71 kg N/T$Depry50.622997,4.942743|4.1|Pomme de terre|20m3/ha</t>
  </si>
  <si>
    <t>Citerne 8 : LOT H 230401-230419|3000||3,71 kg N/T$Depry50.630049,4.978756|6.3|Pomme de terre|20m³/ha</t>
  </si>
  <si>
    <t>Citerne 8 : LOT H 230401-230419|3000||3,71 kg N/T$Lejeune stephane 50.638487,5.137448|0||</t>
  </si>
  <si>
    <t>Citerne 8 : LOT H 230401-230419|3000||3,71 kg N/T$Lejeune Stéphane 50.638693,5.132712|2.9|A Non connue|50m³/ha</t>
  </si>
  <si>
    <t>Citerne 8 : LOT H 230401-230419|3000||3,71 kg N/T$Vanheeswijck Catherine 50.684257,5.137665|0||</t>
  </si>
  <si>
    <t>Citerne 8 : LOT H 230401-230419|3000||3,71 kg N/T$Denis devillers50.679793,5.055571|6.3|Pomme de terre|19m³/ha</t>
  </si>
  <si>
    <t>Citerne 8 : LOT H 230401-230419|3000||3,71 kg N/T$Devillers denis 50.679100,5.232994|0||</t>
  </si>
  <si>
    <t>Citerne 8 : LOT H 230401-230419|3000||3,71 kg N/T$Denis devillers50.678448,5.232909|9.6|Pomme de terre|25m³/ha</t>
  </si>
  <si>
    <t>Citerne 8 : LOT H 230401-230419|3000||3,71 kg N/T$Denis devillers 50.706757,5.304372|0||</t>
  </si>
  <si>
    <t>Citerne 8 : LOT H 230401-230419|3000||3,71 kg N/T$Devillers Denis 50.702982,5.281230|0||</t>
  </si>
  <si>
    <t>bio</t>
  </si>
  <si>
    <t>Lot</t>
  </si>
  <si>
    <t>U N</t>
  </si>
  <si>
    <t>Stock</t>
  </si>
  <si>
    <t>dispo</t>
  </si>
  <si>
    <t>B220825-220926</t>
  </si>
  <si>
    <t>A220926-221025</t>
  </si>
  <si>
    <t>B221025-221110</t>
  </si>
  <si>
    <t>D221110-221125</t>
  </si>
  <si>
    <t>E221125-221205</t>
  </si>
  <si>
    <t>C221205-221214</t>
  </si>
  <si>
    <t>A221214-230102</t>
  </si>
  <si>
    <t>F230102-230117</t>
  </si>
  <si>
    <t>A230117-230206</t>
  </si>
  <si>
    <t>B230206-230221</t>
  </si>
  <si>
    <t>C230221-230314</t>
  </si>
  <si>
    <t>G230314-230401</t>
  </si>
  <si>
    <t>H230401-230419</t>
  </si>
  <si>
    <t>D230419-230502</t>
  </si>
  <si>
    <t>E230502-230517</t>
  </si>
  <si>
    <t>Total financier printemps 2023</t>
  </si>
  <si>
    <t>Citerne 4 : LOT D 230419-230502|3000||4,94 kg N/T$Devillers Denis 50.652740,5.120437|0||</t>
  </si>
  <si>
    <t>Citerne 4 : LOT D 230419-230502|3000||4,94 kg N/T$Devillers Denis 50.670848,5.145989|0||</t>
  </si>
  <si>
    <t>Citerne 4 : LOT D 230419-230502|3000||4,94 kg N/T$Pomuni 50.678140,5.106895|0|A Non connue|</t>
  </si>
  <si>
    <t>Citerne 4 : LOT D 230419-230502|3000||4,94 kg N/T$Pomuni 50.679075,5.100151|0|A Non connue|</t>
  </si>
  <si>
    <t>Citerne 4 : LOT D 230419-230502|3000||4,94 kg N/T$Pomuni50.677690,5.100533|7.5|Pomme de terre|25m³/ha</t>
  </si>
  <si>
    <t>Citerne 4 : LOT D 230419-230502|3000||4,94 kg N/TT$Dupret gregory 50.681344,5.233739|0||</t>
  </si>
  <si>
    <t>Citerne 4 : LOT D 230419-230502|3000||4,94 kg N/T$Amaury poncelet50.606321,5.179469|5.9|Maïs|30m³/ha</t>
  </si>
  <si>
    <t>Citerne 4 : LOT D 230419-230502|3000||4,94 kg N/T$Poncelet 50.696011,5.177522|0||</t>
  </si>
  <si>
    <t>Citerne 4 : LOT D 230419-230502|3000||4,94 kg N/T$David leroy50.567644,4.981533|18.4|Pomme de terre|20m³/ha</t>
  </si>
  <si>
    <t>Citerne 4 : LOT D 230419-230502|3000||4,94 kg N/T$Leroy 50.630182,5.038233|0|A Non connue|</t>
  </si>
  <si>
    <t>Citerne 4 : LOT D 230419-230502|3000||4,94 kg N/T$Leroy50.527847,5.056515|7.2|Pomme de terre|20m³/ha</t>
  </si>
  <si>
    <t>Citerne 4 : LOT D 230419-230502|3000||4,94 kg N/T$Leroy50.577684,4.984545|2.6|Pomme de terre|20m³/ha</t>
  </si>
  <si>
    <t>Citerne 4 : LOT D 230419-230502|3000||4,94 kg N/T$Leroy50.511797,4.929670|19.5|Pomme de terre|20m³/ha</t>
  </si>
  <si>
    <t>Citerne 4 : LOT D 230419-230502|3000||4,94 kg N/T$Leroy 50.537396,4.868680|3.6|Pomme de terre|20m³/ha</t>
  </si>
  <si>
    <t>Citerne 4 : LOT D 230419-230502|3000||4,94 kg N/T$Leroy50.536673,4.857186|6.7|A Non connue|20m³/ha</t>
  </si>
  <si>
    <t>Citerne 4 : LOT D 230419-230502|3000||4,94 kg N/T$Leroy 50.530484,4.851348|11.1|Pomme de terre|20m³/ha</t>
  </si>
  <si>
    <t>Citerne 5 : LOT E 230502-230517|3000||4,21 kg N/T$Socebli 50.644126,5.203331|0||</t>
  </si>
  <si>
    <t>Citerne 5 : LOT E 230502-230517|3000||4,21 kg N/T$Jamilu 50.6750175, 5.1826705|||</t>
  </si>
  <si>
    <t>Citerne 5 : LOT E 230502-230517|3000||4,21 kg N/T$Jamilu 50.7014904, 5.1869949|||</t>
  </si>
  <si>
    <t>Citerne 5 : LOT E 230502-230517|3000||4,21 kg N/T$Biogaz50.698216,5.197838|2.7|A Non connue|35m³/ha</t>
  </si>
  <si>
    <t>Citerne 5 : LOT E 230502-230517|3000||4,21 kg N/T$Biogaz50.710613,5.177790|3.2|Maïs|35m³/ha</t>
  </si>
  <si>
    <t>Citerne 5 : LOT E 230502-230517|3000||4,21 kg N/T$Jamilu 50.7096675, 5.1949775|||</t>
  </si>
  <si>
    <t>Citerne 5 : LOT E 230502-230517|3000||4,21 kg N/T$Jamilu 50.7048350, 5.1925109|||</t>
  </si>
  <si>
    <t>Citerne 5 : LOT E 230502-230517|3000||4,21 kg N/T$Jamilu 50.6986361, 5.1969671|||</t>
  </si>
  <si>
    <t>Citerne 5 : LOT E 230502-230517|3000||4,21 kg N/T$Dewulf baudouin50.676634,5.177466|8.6|A Non connue|25m³/ha &lt;br&gt;la ligniere</t>
  </si>
  <si>
    <t>Citerne 5 : LOT E 230502-230517|3000||4,21 kg N/T$Biogaz50.705722,5.200191|7.2||35m³/ha</t>
  </si>
  <si>
    <t>Citerne 5 : LOT E 230502-230517|3000||4,21 kg N/T$Ancion50.534859,5.063356|17.5|A Non connue|</t>
  </si>
  <si>
    <t>Citerne 5 : LOT E 230502-230517|3000||4,21 kg N/T$André pirson50.657901,4.986428|7.8|A Non connue|35m³/ha &lt;br&gt;digestat en provenance de la lagune de stasse</t>
  </si>
  <si>
    <t>Citerne 5 : LOT E 230502-230517|3000||4,21 kg N/T$Bovy50.719149,5.208244|12.3|A Non connue|25m³/ha</t>
  </si>
  <si>
    <t>épandu</t>
  </si>
  <si>
    <t>ayant droit</t>
  </si>
  <si>
    <t xml:space="preserve">ayant droit </t>
  </si>
  <si>
    <t>Ayant droit</t>
  </si>
  <si>
    <t>210M³</t>
  </si>
  <si>
    <t xml:space="preserve">Ayant droit </t>
  </si>
  <si>
    <t>1/2023</t>
  </si>
  <si>
    <t>2/2023</t>
  </si>
  <si>
    <t>3/2023</t>
  </si>
  <si>
    <t>4/2023</t>
  </si>
  <si>
    <t>5/2023</t>
  </si>
  <si>
    <t>Monsieur Stefan Bovy</t>
  </si>
  <si>
    <t>Homsemstraat, 48</t>
  </si>
  <si>
    <t>3891   Borlo</t>
  </si>
  <si>
    <t>BE0729 351 611</t>
  </si>
  <si>
    <t>Ayant droit : 105 m³</t>
  </si>
  <si>
    <t>correction facture 256/2023</t>
  </si>
  <si>
    <t>Juillet 2023</t>
  </si>
  <si>
    <t>Aout 2023</t>
  </si>
  <si>
    <t>BIO AOUT 2023</t>
  </si>
  <si>
    <t>BIO JUILLET 2023</t>
  </si>
  <si>
    <t>Vercheval</t>
  </si>
  <si>
    <t>Septembre 2023</t>
  </si>
  <si>
    <t>HA</t>
  </si>
  <si>
    <t>BIO SEPTEMBRE 2023</t>
  </si>
  <si>
    <t>conventionnel</t>
  </si>
  <si>
    <t>BIO JUIn 2023</t>
  </si>
  <si>
    <t>Van Elven BVBA</t>
  </si>
  <si>
    <t>Monsieur Stefaan Van Elven</t>
  </si>
  <si>
    <t>Eindhoutsweg, 42</t>
  </si>
  <si>
    <t>2431  Veerle-Laakdal</t>
  </si>
  <si>
    <t>BE0448 556 407</t>
  </si>
  <si>
    <t>Monsieur Arthur Tasiaux-Trussart</t>
  </si>
  <si>
    <t>rue de Nevaucourt, 3</t>
  </si>
  <si>
    <t>5380   Crotil Wodon</t>
  </si>
  <si>
    <t>BE0617 851 297</t>
  </si>
  <si>
    <t>rue d'Hanret, 7</t>
  </si>
  <si>
    <t>5310   Eghezée</t>
  </si>
  <si>
    <t>Association Lekane Ch et V.</t>
  </si>
  <si>
    <t>Mr Christophe et Mme Vinciane Lekane</t>
  </si>
  <si>
    <t>rue de la Roue, 35</t>
  </si>
  <si>
    <t>4357 Donceel</t>
  </si>
  <si>
    <t>BE0859 974 680</t>
  </si>
  <si>
    <t>GRASEV - Association Rigo</t>
  </si>
  <si>
    <t>Monsieur Eugène Rigo</t>
  </si>
  <si>
    <t>route de la Hesbaye, 166</t>
  </si>
  <si>
    <t>5310  Tavier (Eghezée)</t>
  </si>
  <si>
    <t>0534 873 935</t>
  </si>
  <si>
    <t>Société Agricole Leonard Seutin</t>
  </si>
  <si>
    <t>Monsieur Léonard Seutin</t>
  </si>
  <si>
    <t>rue de la Nouvelle Percée, 40</t>
  </si>
  <si>
    <t>4350  Remicourt</t>
  </si>
  <si>
    <t>BE0446 940 663</t>
  </si>
  <si>
    <t>Monsieur Antoine Bodart</t>
  </si>
  <si>
    <t>Chaussée de Wavre, 332</t>
  </si>
  <si>
    <t>4520  Longpré (Wanze)</t>
  </si>
  <si>
    <t>BE0657 486 784</t>
  </si>
  <si>
    <t>SCRL BETAGRI</t>
  </si>
  <si>
    <t>Monsieur Benoit Galet</t>
  </si>
  <si>
    <t>rue Bovenistier, 5</t>
  </si>
  <si>
    <t>4317 Faimes</t>
  </si>
  <si>
    <t>BE0466 069 063</t>
  </si>
  <si>
    <t>Monsieur Fabrice Flamend</t>
  </si>
  <si>
    <t>rue de Frocourt, 25A</t>
  </si>
  <si>
    <t>5310  Eghezée</t>
  </si>
  <si>
    <t>BE0830 707 109</t>
  </si>
  <si>
    <t>BE0534 873 935</t>
  </si>
  <si>
    <t>Association Pierre et Fils Fastré</t>
  </si>
  <si>
    <t>Pierre, Robin et Thomas Fastré</t>
  </si>
  <si>
    <t>rue Dethier, 1</t>
  </si>
  <si>
    <t>4340  Awans</t>
  </si>
  <si>
    <t>BE0646 858 554</t>
  </si>
  <si>
    <t>Comijn Hervé et Mathieu ADF</t>
  </si>
  <si>
    <t>rue Saint Lambert, 1</t>
  </si>
  <si>
    <t>4540   Amay</t>
  </si>
  <si>
    <t>BE0537 796 506</t>
  </si>
  <si>
    <t>Ferme de Froidbise</t>
  </si>
  <si>
    <t>Monsieur Hanlet</t>
  </si>
  <si>
    <t>rue de Froidbise, 15</t>
  </si>
  <si>
    <t>4300  Waremme</t>
  </si>
  <si>
    <t>BE0455 407 179</t>
  </si>
  <si>
    <t>ADF Moffagri</t>
  </si>
  <si>
    <t>avenue Franklin Roosevelt, 124 Bte 1,11</t>
  </si>
  <si>
    <t>1330 Rixensart</t>
  </si>
  <si>
    <t>BE0664 593 916</t>
  </si>
  <si>
    <t>Alkeo</t>
  </si>
  <si>
    <t>Monsieur Simon Pierre Dumont</t>
  </si>
  <si>
    <t>rue du Château 13A</t>
  </si>
  <si>
    <t>5300  Andenne</t>
  </si>
  <si>
    <t>BE0443 142 421</t>
  </si>
  <si>
    <t>Monsieur Gauthier Thierry</t>
  </si>
  <si>
    <t>rue de Forville, 62</t>
  </si>
  <si>
    <t>5380  Cortil Wodon</t>
  </si>
  <si>
    <t>BE0538 794 220</t>
  </si>
  <si>
    <t>Madame Anne Henry</t>
  </si>
  <si>
    <t>rue au Bois, 121</t>
  </si>
  <si>
    <t>1150  Bruxelles (Woluwe St Pierre)</t>
  </si>
  <si>
    <t>BE0549 709 787</t>
  </si>
  <si>
    <t>Association Lacanne-Gilsoul</t>
  </si>
  <si>
    <t>Mr Lacanne Vincent et Mme Véronique Gilsoul</t>
  </si>
  <si>
    <t>rue Dieu le Garde, 6A</t>
  </si>
  <si>
    <t>4280    Hannut</t>
  </si>
  <si>
    <t>BE0746 628 893</t>
  </si>
  <si>
    <t>Philippebourg</t>
  </si>
  <si>
    <t>Monsieur Emmanuel Vranckx</t>
  </si>
  <si>
    <t>rue Philippebourg,8</t>
  </si>
  <si>
    <t>6222   Fleurus</t>
  </si>
  <si>
    <t>BE0424 561 674</t>
  </si>
  <si>
    <t>Société Agricole BADA Philippe</t>
  </si>
  <si>
    <t>Monsieur Philippe Bada</t>
  </si>
  <si>
    <t>rue Dabée, 16</t>
  </si>
  <si>
    <t>4530   Fize Fontaine</t>
  </si>
  <si>
    <t>BE0441 184 506</t>
  </si>
  <si>
    <t>Madame Marie Alice Chabot</t>
  </si>
  <si>
    <t>rue de Termogne, 72</t>
  </si>
  <si>
    <t>4317  Faimes</t>
  </si>
  <si>
    <t>BE0664 717 838</t>
  </si>
  <si>
    <t>Madame Valérie Denorme</t>
  </si>
  <si>
    <t>rue d'Hédenge, 4</t>
  </si>
  <si>
    <t>1367   Ramillies</t>
  </si>
  <si>
    <t>BE0841 937 828</t>
  </si>
  <si>
    <t>Monsieur Thibault Galand</t>
  </si>
  <si>
    <t>Grange 2</t>
  </si>
  <si>
    <t>5537  Anhée</t>
  </si>
  <si>
    <t>BE0680 658 502</t>
  </si>
  <si>
    <t>Soc. Agr. Petitjean JM &amp; Enfants</t>
  </si>
  <si>
    <t>Monsieur Nicolas de Grady</t>
  </si>
  <si>
    <t>Grand Route, 1</t>
  </si>
  <si>
    <t>4367   Crisnée,</t>
  </si>
  <si>
    <t>BE0597 622 146</t>
  </si>
  <si>
    <t>Monsieur Michel Rigo</t>
  </si>
  <si>
    <t>Rue Edmond de Sélys Longchamps, 164</t>
  </si>
  <si>
    <t>4300   Waremme</t>
  </si>
  <si>
    <t>BE0657 354 647</t>
  </si>
  <si>
    <t>Wanson Frères</t>
  </si>
  <si>
    <t>Mr Oivier et Philippe Wanson</t>
  </si>
  <si>
    <t>Grand Route 31</t>
  </si>
  <si>
    <t>5380   Fernelmont</t>
  </si>
  <si>
    <t>BE0848 024 280</t>
  </si>
  <si>
    <t>Association Stéphane et JM Henry</t>
  </si>
  <si>
    <t>Jean Marc et Stéphane Henry</t>
  </si>
  <si>
    <t>rue de Mehaignoul, 4</t>
  </si>
  <si>
    <t>5081  Meux</t>
  </si>
  <si>
    <t>BE0535 672 897</t>
  </si>
  <si>
    <t>Monsieur Jacques Moes</t>
  </si>
  <si>
    <t>rue Joseph Noville, 3</t>
  </si>
  <si>
    <t>BE0602 888 454</t>
  </si>
  <si>
    <t>Ferme Baudinet Georges et Pierre</t>
  </si>
  <si>
    <t>Messieurs Baudinet (Ferme de Gerbehaye)</t>
  </si>
  <si>
    <t>Ferme de Gerbehaye, 1</t>
  </si>
  <si>
    <t>BE0757 125 976</t>
  </si>
  <si>
    <t>Monsieur Olivier Gathy</t>
  </si>
  <si>
    <t>rue de Hanneche, 8</t>
  </si>
  <si>
    <t>4219   Acosse</t>
  </si>
  <si>
    <t>BE0688 391 875</t>
  </si>
  <si>
    <t>Ferme de Grady</t>
  </si>
  <si>
    <t>Mrs Charles Albert et Olivier de Grady</t>
  </si>
  <si>
    <t>SCS Ch. A. de Wulf</t>
  </si>
  <si>
    <t>rue de Boëlhe, 32</t>
  </si>
  <si>
    <t>BE0535 742 975</t>
  </si>
  <si>
    <t>F230517-230601</t>
  </si>
  <si>
    <t>A230601-230619</t>
  </si>
  <si>
    <t>C230619-230630</t>
  </si>
  <si>
    <t>B230630-230713</t>
  </si>
  <si>
    <t>D230713-230802</t>
  </si>
  <si>
    <t>E230802-260821</t>
  </si>
  <si>
    <t>A230821-230910</t>
  </si>
  <si>
    <t>A230910-230922</t>
  </si>
  <si>
    <t>Citerne Ext C230221-230314</t>
  </si>
  <si>
    <t>Citerne 5 : LOT E 230502-230517|3000||4,21 kg N/T$Frogneux 50,5421600,4,9534890|||</t>
  </si>
  <si>
    <t>Citerne 5 : LOT E 230502-230517|3000||4,21 kg N/T$Frogneux 50.5301370,4.9224500|||</t>
  </si>
  <si>
    <t>Citerne 5 : LOT E 230502-230517|3000||4,21 kg N/T$Frogneux Benoît 50.562578,4.968888|6.6|Pomme de terre|20m³/ha</t>
  </si>
  <si>
    <t>Citerne 5 : LOT E 230502-230517|3000||4,21 kg N/T$Stroo Luc beauvechain (50.7488820, 4.7535198)|0|A Non connue|</t>
  </si>
  <si>
    <t>Citerne 5 : LOT E 230502-230517|3000||4,21 kg N/T$Stroo Luc beauvechain (50.7468145, 4.7563810)|0|A Non connue|</t>
  </si>
  <si>
    <t>Citerne 5 : LOT E 230502-230517|3000||4,21 kg N/T$Strophe Luc prairie beauvechain (50.7486934, 4.7600342)|0|A Non connue|</t>
  </si>
  <si>
    <t>Citerne V : LOT B 230206-230221|3000||4,20 kg N/T$Vercheval 50.7453057,4.9888927|1|A Non connue|$50.74683, 4.929167|||</t>
  </si>
  <si>
    <t>Citerne V : LOT B 230206-230221|3000||4,20 kg N/TVercheval 50.763781,4.874951|1.2|A Non connue|$50.74684, 4.929173|||</t>
  </si>
  <si>
    <t>Citerne V : LOT B 230206-230221|3000||4,20 kg N/TVercheval (50.7352895, 4.9388323)|1.2|A Non connue|$50.74683, 4.929241|||</t>
  </si>
  <si>
    <t>Citerne V : LOT B 230206-230221|3000||4,20 kg N/TVercheval 50°43'58.1'N 4°55'31.5'E|1.3|A Non connue|$50.732800,4.925407|||</t>
  </si>
  <si>
    <t>Citerne V : LOT B 230206-230221|3000||4,20 kg N/TVercheval (50.7536917, 4.9700257)|2|A Non connue|$50.746762, 4.929123|||</t>
  </si>
  <si>
    <t>Citerne V : LOT B 230206-230221|3000||4,20 kg N/TVercheval 50.726521, 4.935273|||$50.746806, 4.929127|||</t>
  </si>
  <si>
    <t>Citerne V : LOT B 230206-230221|3000||4,20 kg N/TVercheval50.735246,4.937111|2.4|A Non connue|$50.746827, 4.929241|||</t>
  </si>
  <si>
    <t>Citerne V : LOT B 230206-230221|3000||4,20 kg N/TVercheval50.745455,4.988634|2.4|A Non connue|$50.74683, 4.929167|||</t>
  </si>
  <si>
    <t>Citerne V : LOT B 230206-230221|3000||4,20 kg N/TVercheval 50°45'56.0'N 4°54'21.9'E|2.4|A Non connue|$Vrecheval 50.7655556,4.906083333333334|||</t>
  </si>
  <si>
    <t>Citerne V : LOT B 230206-230221|3000||4,20 kg N/TVercheval (50.7494654, 4.9752808)|3.2|A Non connue|$50.746728, 4.929148|||</t>
  </si>
  <si>
    <t>Citerne V : LOT B 230206-230221|3000||4,20 kg N/TVercheval50.726170,4.936398|3.4|A Non connue|$50.746698, 4.929145|||</t>
  </si>
  <si>
    <t>Citerne V : LOT B 230206-230221|3000||4,20 kg N/TVercheval50.750182,4.977001|5.8|A Non connue|$50.74683, 4.929241|||</t>
  </si>
  <si>
    <t>Citerne V : LOT B 230206-230221|3000||4,20 kg N/TVercheval50.746096,4.947994|6|A Non connue|$50.746847, 4.929095|||</t>
  </si>
  <si>
    <t>Citerne V : LOT B 230206-230221|3000||4,20 kg N/TVercheval (50.7585203, 4.8952306)|6.2||$50.746827, 4.929241|||</t>
  </si>
  <si>
    <t>Citerne V : LOT B 230206-230221|3000||4,20 kg N/TVercheval50.759082,4.895418|6|A Non connue|$50.74684, 4.929173|||</t>
  </si>
  <si>
    <t>Citerne V : LOT B 230206-230221|3000||4,20 kg N/TVercheval50.745757,4.941262|8.8|A Non connue|</t>
  </si>
  <si>
    <t>Citerne V : LOT B 230206-230221|3000||4,20 kg N/TVerxheval50.755384,4.972151|9.5||$50.746762, 4.929123|||</t>
  </si>
  <si>
    <t>Citerne V : LOT B 230206-230221|3000||4,20 kg N/TVercheval50.740294,4.930247|18.6|A Non connue|</t>
  </si>
  <si>
    <t>Citerne EXT : LOT C 230221-230314|3000||4,21 kg N/T$(50.5868875, 5.0207442) Leroy David|0|A Non connue|</t>
  </si>
  <si>
    <t>Citerne EXT : LOT C 230221-230314|3000||4,21 kg N/T$(50.5841897, 5.0244521) Leroy David|0|A Non connue|</t>
  </si>
  <si>
    <t>Citerne EXT : LOT C 230221-230314|3000||4,21 kg N/T$(50.5590523, 4.9939017) Leroy David|0|A Non connue|</t>
  </si>
  <si>
    <t>Citerne EXT : LOT C 230221-230314|3000||4,21 kg N/T$(50.5666047, 5.0037937) Leroy David|0|A Non connue|</t>
  </si>
  <si>
    <t>Citerne EXT : LOT C 230221-230314|3000||4,21 kg N/T$(50.5683190, 5.0068209) Leroy David|0|A Non connue|</t>
  </si>
  <si>
    <t>Citerne EXT : LOT C 230221-230314|3000||4,21 kg N/T$(50.5683190, 5.0068209) Leroy David a 20 m3|0|A Non connue|</t>
  </si>
  <si>
    <t>Citerne EXT : LOT C 230221-230314|3000||4,21 kg N/T$Leroy 50.586104,5.019961|2.5|A Non connue|</t>
  </si>
  <si>
    <t>Citerne EXT : LOT C 230221-230314|3000||4,21 kg N/T$Leroy 50.586104,5.019961|13.1||</t>
  </si>
  <si>
    <t>Citerne V B230206-230221</t>
  </si>
  <si>
    <t>Citerne V : LOT B 230206-230221|3000||4,20 kg N/T$Quentin flamand 50.565729,5.040483|7.6|A Non connue|15m³/ha</t>
  </si>
  <si>
    <t>Citerne EXT : LOT C 230221-230314|3000||4,21 kg N/T$Biogaz terre Jadoul (50.6985531, 5.1873849)|0|A Non connue|</t>
  </si>
  <si>
    <t>Citerne EXT : LOT C 230221-230314|3000||4,21 kg N/T$Biogaz50.702062,5.405057|2|A Non connue|</t>
  </si>
  <si>
    <t>Citerne EXT : LOT C 230221-230314|3000||4,21 kg N/T$Ferme du belle arbres (50.7054100, 5.1944431)|0|A Non connue|</t>
  </si>
  <si>
    <t>Citerne EXT : LOT C 230221-230314|3000||4,21 kg N/T$Leroy50.575237,4.984517|14.2|A Non connue|</t>
  </si>
  <si>
    <t>Citerne EXT : LOT C 230221-230314|3000||4,21 kg N/T$David leroi50.574848,4.993040|3||</t>
  </si>
  <si>
    <t>Citerne EXT : LOT C 230221-230314|3000||4,21 kg N/T$David leroi50.581437,4.984327|8.2|A Non connue|</t>
  </si>
  <si>
    <t>Citerne EXT : LOT C 230221-230314|3000||4,21 kg N/T$Fabrice Flamands 50.586674,4.933745|0||</t>
  </si>
  <si>
    <t>Citerne EXT : LOT C 230221-230314|3000||4,21 kg N/T$Arnaud vranks 50.650389,4.939361|3.4||problème point GPS erreur du client</t>
  </si>
  <si>
    <t>Citerne EXT : LOT C 230221-230314|3000||4,21 kg N/T$Biogaz roberty 50.701834,5.391839|0|A Non connue|</t>
  </si>
  <si>
    <t>Citerne EXT : LOT C 230221-230314|3000||4,21 kg N/T$Biogaz50.709484,5.372874|2.9|A Non connue|30m³/ha</t>
  </si>
  <si>
    <t>Citerne EXT : LOT C 230221-230314|3000||4,21 kg N/T$Biogaz 50.709484,5.372874|0|A Non connue|</t>
  </si>
  <si>
    <t>Citerne EXT : LOT C 230221-230314|3000||4,21 kg N/T$Biogaz50.701743,5.392066|3|A Non connue|30m3/ha</t>
  </si>
  <si>
    <t>Citerne 6 : LOT F 230517-230601|3000||4,65 kg N/T$50.707746,5.198698 BIOGAZ|||</t>
  </si>
  <si>
    <t>Citerne 6 : LOT F 230517-230601|3000||4,65 kg N/T$50.668552,5.155754 biogaz|0||</t>
  </si>
  <si>
    <t>Citerne 6 : LOT F 230517-230601|3000||4,65 kg N/T$Lebrun p beauvechain (50.7484058, 4.7672674)|0|A Non connue|</t>
  </si>
  <si>
    <t>Citerne 6 : LOT F 230517-230601|3000||4,65 kg N/T$Lebrun p prairie beauvechain (50.7382027, 4.7618333)|0|A Non connue|</t>
  </si>
  <si>
    <t>Citerne 6 : LOT F 230517-230601|3000||4,65 kg N/T$Lebrun p prairie   (50.7505691, 4.7760721)|0|A Non connue|</t>
  </si>
  <si>
    <t>Citerne 6 : LOT F 230517-230601|3000||4,65 kg N/T$Lebrun p Prairie beauvechain (50.7528032, 4.7546554)|0|A Non connue|</t>
  </si>
  <si>
    <t>Citerne 6 : LOT F 230517-230601|3000||4,65 kg N/T$Terre Carolus (50.6758930, 5.1344290)|||</t>
  </si>
  <si>
    <t>Citerne 6 : LOT F 230517-230601|3000||4,65 kg N/T$Frogneux benoit 50°34'54.8'N 5°02'51.7'E|||</t>
  </si>
  <si>
    <t>Citerne 6 : LOT F 230517-230601|3000||4,65 kg N/T$Wanson50.522223,4.995859|2.9|Prairie|30m³/ha</t>
  </si>
  <si>
    <t>Citerne 6 : LOT F 230517-230601|3000||4,65 kg N/T$Quentin flamand 50.547600,4.992590|7||15 m³/ha</t>
  </si>
  <si>
    <t>Citerne 6 : LOT F 230517-230601|3000||4,65 kg N/T$Galet 50.642900,5.307658|0|A Non connue|</t>
  </si>
  <si>
    <t>Citerne 6 : LOT F 230517-230601|3000||4,65 kg N/T$Gallet50.642606,5.309139|31.7|A Non connue|10m³/ha</t>
  </si>
  <si>
    <t>Citerne 6 : LOT F 230517-230601|3000||4,65 kg N/T$Eugène rigo50.589843,4.830202|10.2|A Non connue|30m³/ha</t>
  </si>
  <si>
    <t>Citerne 6 : LOT F 230517-230601|3000||4,65 kg N/T$Biogaz 50.662458,5.230901|0||</t>
  </si>
  <si>
    <t>Citerne 6 : LOT F 230517-230601|3000||4,65 kg N/T$Jaymart 50.663674,5.192890|0||</t>
  </si>
  <si>
    <t>Citerne 6 : LOT F 230517-230601|3000||4,65 kg N/T$Hanlet 50.688777,5.225532|0||</t>
  </si>
  <si>
    <t>Citerne 1 : LOT A 230601-230619|3000||4,62 kg N/T$Benoît frogneux 50.572627,5.009994|11.5|Haricots bio|20m³/ha</t>
  </si>
  <si>
    <t>Citerne EXT : LOT C 230221-230314|3000||4,21 kg N/T$Stasse50.535019,5.171757|5.3||20m³/ha  digestat provenant de la lagune de stasse</t>
  </si>
  <si>
    <t>Citerne V : LOT B 230206-230221|3000||4,20 kg N/T$Biogaz 50.662458,5.230901|0||</t>
  </si>
  <si>
    <t>Citerne V : LOT B 230206-230221|3000||4,20 kg N/T$Bataille 50.662547,5.231282|2.5|A Non connue|30m³/ha</t>
  </si>
  <si>
    <t>Citerne 1 : LOT A 230601-230619|3000||4,62 kg N/T$Biogaz50.619134,5.239053|16.9||</t>
  </si>
  <si>
    <t>Citerne 1 : LOT A 230601-230619|3000||4,62 kg N/T$Michel rigo50.684321,5.238054|4.1|A Non connue|20m³/ha</t>
  </si>
  <si>
    <t>Citerne 1 : LOT A 230601-230619|3000||4,62 kg N/T$Rigo michel 50.685297,5.239421|0||</t>
  </si>
  <si>
    <t>Citerne 1 : LOT A 230601-230619|3000||4,62 kg N/T$Henrioulle50.719170,5.556288|8.4|A Non connue|10m³/ha</t>
  </si>
  <si>
    <t>Citerne 1 : LOT A 230601-230619|3000||4,62 kg N/T$Eugène rigo50.547286,5.086404|8.9|A Non connue|30m³/ha</t>
  </si>
  <si>
    <t>Citerne 1 : LOT A 230601-230619|3000||4,62 kg N/T$Gallet 50.650124,5.280777|9.9|A Non connue|</t>
  </si>
  <si>
    <t>Citerne 1 : LOT A 230601-230619|3000||4,62 kg N/T$Gallet50.640190,5.294562|11.5|A Non connue|</t>
  </si>
  <si>
    <t>Citerne 1 : LOT A 230601-230619|3000||4,62 kg N/T$Galet 50.641073,5.292994|0||</t>
  </si>
  <si>
    <t>Citerne 1 : LOT A 230601-230619|3000||4,62 kg N/T$Galet 50.675005,5.246780|0||</t>
  </si>
  <si>
    <t>Citerne 1 : LOT A 230601-230619|3000||4,62 kg N/T$Gallet50.674676,5.276874|30.5|A Non connue|10m³/ha</t>
  </si>
  <si>
    <t>Citerne 1 : LOT A 230601-230619|3000||4,62 kg N/T$Petitjean|0||</t>
  </si>
  <si>
    <t>Citerne 1 : LOT A 230601-230619|3000||4,62 kg N/T$PetitJean, 50°41'52.4'N 5°25'18.1'E|||20m³/ha</t>
  </si>
  <si>
    <t>Citerne 1 : LOT A 230601-230619|3000||4,62 kg N/T$Fastre Thomas|0||</t>
  </si>
  <si>
    <t>Citerne 1 : LOT A 230601-230619|3000||4,62 kg N/T$Thomas fastre50.694973,5.450898|7.7|A Non connue|15m³/ha</t>
  </si>
  <si>
    <t>Citerne 1 : LOT A 230601-230619|3000||4,62 kg N/T$Baudinet pierre50.576459,5.306023|5.5|A Non connue|15m³/ha</t>
  </si>
  <si>
    <t>Citerne 3 : LOT C 230619-230630|3000||4,21 kg N/T$Galand thib 50.612329,5.406683|0||</t>
  </si>
  <si>
    <t>Citerne 3 : LOT C 230619-230630|3000||4,21 kg N/T$50.559975,5.292947 cominj|11.4|A Non connue|</t>
  </si>
  <si>
    <t>Citerne 3 : LOT C 230619-230630|3000||4,21 kg N/T$Cominj50.565340,5.295538|10.4|A Non connue|20m³/ha</t>
  </si>
  <si>
    <t>Citerne 3 : LOT C 230619-230630|3000||4,21 kg N/T$Bada Sébastien 50.584193,5.277019|13.5|A Non connue|25m³/ha</t>
  </si>
  <si>
    <t>Citerne 3 : LOT C 230619-230630|3000||4,21 kg N/T$Gathy 50.597567,5.060523|8.5|A Non connue|20m,³/ha</t>
  </si>
  <si>
    <t>Citerne 3 : LOT C 230619-230630|3000||4,21 kg N/T$Gathy olivier50.603460,5.054505|8.3|A Non connue|20m³/ha</t>
  </si>
  <si>
    <t>Citerne 3 : LOT C 230619-230630|3000||4,21 kg N/T$Devillers François prairie (50.5748948, 5.2630748)|0|A Non connue|</t>
  </si>
  <si>
    <t>Citerne 3 : LOT C 230619-230630|3000||4,21 kg N/T$Dupuis Quentin 50.744449,5.550644|11.8||</t>
  </si>
  <si>
    <t>Citerne 3 : LOT C 230619-230630|3000||4,21 kg N/T$Stéphane Henri 50.553143,4.826481|8.2|A Non connue|</t>
  </si>
  <si>
    <t>Citerne 3 : LOT C 230619-230630|3000||4,21 kg N/T$Gallet 50.673385,5.244168|13.2|A Non connue|10m³/ha</t>
  </si>
  <si>
    <t>Citerne 3 : LOT C 230619-230630|3000||4,21 kg N/T$Denorme 50°39'26.0'N 4°57'16.2'E|0.8||</t>
  </si>
  <si>
    <t>Citerne 3 : LOT C 230619-230630|3000||4,21 kg N/T$Denorme 50.6783650,4.8880175|1.2|A Non connue|</t>
  </si>
  <si>
    <t>Citerne 3 : LOT C 230619-230630|3000||4,21 kg N/T$Denorme 50.6715787,4.8799444|1.6|A Non connue|</t>
  </si>
  <si>
    <t>Citerne 3 : LOT C 230619-230630|3000||4,21 kg N/T$Denorme50.648804,4.949412|2|A Non connue|</t>
  </si>
  <si>
    <t>Citerne 3 : LOT C 230619-230630|3000||4,21 kg N/T$Denorme50.659980,4.944590|2.3|A Non connue|</t>
  </si>
  <si>
    <t>Citerne 3 : LOT C 230619-230630|3000||4,21 kg N/T$Denorme50.671578,4.879944|2.6|A Non connue|</t>
  </si>
  <si>
    <t>Citerne 3 : LOT C 230619-230630|3000||4,21 kg N/T$Denorme 50°39'07.7'N 4°56'01.7'E|2.5|A Non connue|</t>
  </si>
  <si>
    <t>Citerne 3 : LOT C 230619-230630|3000||4,21 kg N/T$Denorme 50.6786028,4.8686328|2.8|A Non connue|</t>
  </si>
  <si>
    <t>Citerne 3 : LOT C 230619-230630|3000||4,21 kg N/T$Denorme (50.6498725, 4.9376414)|2.9|A Non connue|</t>
  </si>
  <si>
    <t>Citerne 3 : LOT C 230619-230630|3000||4,21 kg N/T$Denorme50.678889,4.868413|3.1|A Non connue|</t>
  </si>
  <si>
    <t>Citerne 3 : LOT C 230619-230630|3000||4,21 kg N/T$Denorme 50°39'18.4'N 4°56'16.0'E|3.2|A Non connue|</t>
  </si>
  <si>
    <t>Citerne 3 : LOT C 230619-230630|3000||4,21 kg N/T$Denorme 50°38'55.7'N 4°56'57.9'E|3.3|A Non connue|</t>
  </si>
  <si>
    <t>Citerne 3 : LOT C 230619-230630|3000||4,21 kg N/T$Denorme 50°39'17.1'N 4°55'31.7'E|2.7|A Non connue|</t>
  </si>
  <si>
    <t>Citerne 3 : LOT C 230619-230630|3000||4,21 kg N/T$Denorme 50°39'35.9'N 4°56'40.5'E|4.1|A Non connue|</t>
  </si>
  <si>
    <t>Citerne 3 : LOT C 230619-230630|3000||4,21 kg N/T$Denorme50.678365,4.888017|4.3|A Non connue|</t>
  </si>
  <si>
    <t>Citerne 2 : LOT B 230630-230713|3000||4,35 kg N/T$Denorme50.657078,4.954999|4.5|A Non connue|</t>
  </si>
  <si>
    <t>Citerne 2 : LOT B 230630-230713|3000||4,35 kg N/T$Lekane50.645595,5.358858|2.7||</t>
  </si>
  <si>
    <t>Citerne 2 : LOT B 230630-230713|3000||4,35 kg N/T$Lekane50.665166,5.328164|13.5|A Non connue|</t>
  </si>
  <si>
    <t>Citerne 2 : LOT B 230630-230713|3000||4,35 kg N/T$Lekane50.655279,5.348347|14|A Non connue|</t>
  </si>
  <si>
    <t>Citerne 2 : LOT B 230630-230713|3000||4,35 kg N/T$Lekane50.639187,5.342058|14.9|A Non connue|</t>
  </si>
  <si>
    <t>Citerne 2 : LOT B 230630-230713|3000||4,35 kg N/T$Jacques De Wulf 50.688531,5.175228|0||</t>
  </si>
  <si>
    <t>Citerne 2 : LOT B 230630-230713|3000||4,35 kg N/T$Eugène rigo50.615117,4.920973|2.4|A Non connue|</t>
  </si>
  <si>
    <t>Citerne 2 : LOT B 230630-230713|3000||4,35 kg N/T$Eugène rigo50.616039,4.925364|2.1|A Non connue|</t>
  </si>
  <si>
    <t>Citerne 2 : LOT B 230630-230713|3000||4,35 kg N/T$Eugène rigo50.628622,4.935822|12.4|A Non connue|</t>
  </si>
  <si>
    <t>Citerne 2 : LOT B 230630-230713|3000||4,35 kg N/T$Samuel rase50.568895,4.975869|2.6|A Non connue|</t>
  </si>
  <si>
    <t>Citerne 2 : LOT B 230630-230713|3000||4,35 kg N/T$Samuel rase50.576141,4.941724|2.9|A Non connue|</t>
  </si>
  <si>
    <t>Citerne 2 : LOT B 230630-230713|3000||4,35 kg N/T$Samuel rase50.573724,4.950239|2.9|A Non connue|</t>
  </si>
  <si>
    <t>Citerne 2 : LOT B 230630-230713|3000||4,35 kg N/T$Samuel rase50.565316,4.974704|6.7|A Non connue|</t>
  </si>
  <si>
    <t>Citerne 2 : LOT B 230630-230713|3000||4,35 kg N/T$Anne henri50.559905,5.044401|3.7|A Non connue|</t>
  </si>
  <si>
    <t>Citerne 2 : LOT B 230630-230713|3000||4,35 kg N/T$Anne henri50.555703,5.045514|6.1|A Non connue|</t>
  </si>
  <si>
    <t>Citerne 2 : LOT B 230630-230713|3000||4,35 kg N/T$Boufflette50.713785,5.339681|3|A Non connue|</t>
  </si>
  <si>
    <t>Citerne 2 : LOT B 230630-230713|3000||4,35 kg N/T$Bouflette 50°42'49.6'N 5°20'22.9'E|4|A Non connue|</t>
  </si>
  <si>
    <t>Citerne 2 : LOT B 230630-230713|3000||4,35 kg N/T$Association lacane gilsoul 50°39'45.4'N 5°05'01.3'E|3|A Non connue|</t>
  </si>
  <si>
    <t>Citerne 2 : LOT B 230630-230713|3000||4,35 kg N/T$Wautelet 50.647699,5.091631|4|A Non connue|</t>
  </si>
  <si>
    <t>Citerne 2 : LOT B 230630-230713|3000||4,35 kg N/T$Wautelet50.652369,5.086704|5.2|A Non connue|</t>
  </si>
  <si>
    <t>Citerne 2 : LOT B 230630-230713|3000||4,35 kg N/T$Wautelet 50.647396,5.102924|5.8|A Non connue|essaie cellule mire</t>
  </si>
  <si>
    <t>Citerne 2 : LOT B 230630-230713|3000||4,35 kg N/T$Wautelet 50.6628666,5.1033865|5||</t>
  </si>
  <si>
    <t>Citerne 2 : LOT B 230630-230713|3000||4,35 kg N/T$Fabrice flamand 50.586674,4.933745|4.5|A Non connue|</t>
  </si>
  <si>
    <t>Citerne 2 : LOT B 230630-230713|3000||4,35 kg N/T$Fabrice flamand50.583355,4.923099|17.4|A Non connue|</t>
  </si>
  <si>
    <t>Citerne 2 : LOT B 230630-230713|3000||4,35 kg N/T$Derwa50.728865,5.397083|5.6|A Non connue|</t>
  </si>
  <si>
    <t>Citerne 2 : LOT B 230630-230713|3000||4,35 kg N/T$Seutin50.741041,5.585795|8.1||</t>
  </si>
  <si>
    <t>Citerne 2 : LOT B 230630-230713|3000||4,35 kg N/T$Seutin50.671367,5.348053|10|A Non connue|</t>
  </si>
  <si>
    <t>Citerne 4 : LOT D 230713-230802|3000||4,89 kg N/T$Bada 50.598213,5.259106|0|A Non connue|</t>
  </si>
  <si>
    <t>Citerne 4 : LOT D 230713-230802|3000||4,89 kg N/T$Bada seba50.596908,5.260487|14.8|A Non connue|</t>
  </si>
  <si>
    <t>Citerne 4 : LOT D 230713-230802|3000||4,89 kg N/T$Fernand lahaye50.708651,5.378759|9.5|A Non connue|</t>
  </si>
  <si>
    <t>Citerne 4 : LOT D 230713-230802|3000||4,89 kg N/T$Bodart50.517192,5.008846|9.8|A Non connue|</t>
  </si>
  <si>
    <t>Citerne 4 : LOT D 230713-230802|3000||4,89 kg N/T$Anthémis|18.4|A Non connue|</t>
  </si>
  <si>
    <t>Citerne 4 : LOT D 230713-230802|3000||4,89 kg N/T$De grady 50.575065,5.233395|0|A Non connue|</t>
  </si>
  <si>
    <t>Citerne 4 : LOT D 230713-230802|3000||4,89 kg N/T$Alkeo50.542972,5.159793|22.3|A Non connue|</t>
  </si>
  <si>
    <t>Citerne 4 : LOT D 230713-230802|3000||4,89 kg N/T$Devillers denis 50.655574,5.191972|0|A Non connue|</t>
  </si>
  <si>
    <t>Citerne 4 : LOT D 230713-230802|3000||4,89 kg N/T$Denis devillers50.656220,5.192358|4.4||</t>
  </si>
  <si>
    <t>Citerne 4 : LOT D 230713-230802|3000||4,89 kg N/T$Gallet50.638742,5.283761|1.6||</t>
  </si>
  <si>
    <t>Citerne 4 : LOT D 230713-230802|3000||4,89 kg N/T$Bodard 50.519926,4.992622|0||</t>
  </si>
  <si>
    <t>Citerne 4 : LOT D 230713-230802|3000||4,89 kg N/T$Bodart 50.521234,4.992505|0||</t>
  </si>
  <si>
    <t>Citerne 4 : LOT D 230713-230802|3000||4,89 kg N/T$Bodart 50.516963,5.007317|0||</t>
  </si>
  <si>
    <t>Citerne 4 : LOT D 230713-230802|3000||4,89 kg N/T$Samuel Rase 50.601659,4.957802|0||</t>
  </si>
  <si>
    <t>Citerne 4 : LOT D 230713-230802|3000||4,89 kg N/T$Jacques De Wulf 50.689720,5.182263|0||</t>
  </si>
  <si>
    <t>Citerne 4 : LOT D 230713-230802|3000||4,89 kg N/T$Jacques De Wulf 50.669302,5.162107|0||</t>
  </si>
  <si>
    <t>Citerne 4 : LOT D 230713-230802|3000||4,89 kg N/T$Rigo 50.616660,5.079876|0||</t>
  </si>
  <si>
    <t>Citerne 4 : LOT D 230713-230802|3000||4,89 kg N/T$Anne Henri 50.566159,5.048605|0||</t>
  </si>
  <si>
    <t>Citerne 4 : LOT D 230713-230802|3000||4,89 kg N/T$Anne Henri 50.561306,5.046696|0||</t>
  </si>
  <si>
    <t>Citerne 5 : LOT E 230802-260821|3000||4,93 kg N/T$Debouche50.589362,4.869700|7.9|A Non connue|</t>
  </si>
  <si>
    <t>Citerne 5 : LOT E 230802-260821|3000||4,93 kg N/T$Débouche 50.591915,4.862684|5.7|A Non connue|</t>
  </si>
  <si>
    <t>Citerne 5 : LOT E 230802-260821|3000||4,93 kg N/T$Debouche 50.596428,4.859599|0||</t>
  </si>
  <si>
    <t>Citerne 5 : LOT E 230802-260821|3000||4,93 kg N/T$Samuel Rase 50.565316,4.974704|0||</t>
  </si>
  <si>
    <t>Citerne 5 : LOT E 230802-260821|3000||4,93 kg N/T$Samuel Rase 50.573724,4.950239|0||</t>
  </si>
  <si>
    <t>Citerne 5 : LOT E 230802-260821|3000||4,93 kg N/T$Samuel Rase 50.576141,4.941724|0||</t>
  </si>
  <si>
    <t>Citerne 5 : LOT E 230802-260821|3000||4,93 kg N/T$Manu jadin50.538618,4.821395|20.9|A Non connue|</t>
  </si>
  <si>
    <t>Citerne 5 : LOT E 230802-260821|3000||4,93 kg N/T$Van elven (50.6678651, 5.1449134)|0|A Non connue|</t>
  </si>
  <si>
    <t>Citerne 5 : LOT E 230802-260821|3000||4,93 kg N/T$Van elven (50.6948376, 5.1882827)|0|A Non connue|</t>
  </si>
  <si>
    <t>Citerne 5 : LOT E 230802-260821|3000||4,93 kg N/T$Dodion 50°42'12.9'N 5°11'13.9'E|1.5||</t>
  </si>
  <si>
    <t>Citerne 5 : LOT E 230802-260821|3000||4,93 kg N/T$Dodion (50.6550703, 5.1929538)|0|A Non connue|</t>
  </si>
  <si>
    <t>Citerne 5 : LOT E 230802-260821|3000||4,93 kg N/T$Detroz 50.530523,5.077334|2|A Non connue|</t>
  </si>
  <si>
    <t>Citerne 5 : LOT E 230802-260821|3000||4,93 kg N/T$Detroz50.536954,5.073628|10.6|A Non connue|</t>
  </si>
  <si>
    <t>Citerne 5 : LOT E 230802-260821|3000||4,93 kg N/T$Detroz50.531738,5.074467|15.7|A Non connue|</t>
  </si>
  <si>
    <t>Citerne 5 : LOT E 230802-260821|3000||4,93 kg N/T$Detroz50.539314,5.032109|10.8|A Non connue|</t>
  </si>
  <si>
    <t>Citerne 5 : LOT E 230802-260821|3000||4,93 kg N/T$Detroz50.533965,5.039352|12.4|A Non connue|</t>
  </si>
  <si>
    <t>Citerne 5 : LOT E 230802-260821|3000||4,93 kg N/T$Detroz50.529781,5.109114|14|A Non connue|</t>
  </si>
  <si>
    <t>Citerne 5 : LOT E 230802-260821|3000||4,93 kg N/T$Detroz50.539724,5.025817|22.3|A Non connue|</t>
  </si>
  <si>
    <t>Citerne 5 : LOT E 230802-260821|3000||4,93 kg N/T$Arthur Tasiaux (50.5842497, 4.9659222)|1.8||</t>
  </si>
  <si>
    <t>Citerne 5 : LOT E 230802-260821|3000||4,93 kg N/T$Rase50.578526,4.936119|2.4|A Non connue|</t>
  </si>
  <si>
    <t>Citerne 1 : LOT A 230821-230910|3000||4,93 kg N/T$Rase50.585539,4.943236|3.5|A Non connue|</t>
  </si>
  <si>
    <t>Citerne 1 : LOT A 230821-230910|3000||4,93 kg N/T$Rase50.585416,4.967227|11.2|A Non connue|</t>
  </si>
  <si>
    <t>Citerne 1 : LOT A 230821-230910|3000||4,93 kg N/T$Moes jacques 50.679887,5.217251|4.1|A Non connue|</t>
  </si>
  <si>
    <t>Citerne 1 : LOT A 230821-230910|3000||4,93 kg N/T$Moes jacques50.677884,5.219888|5.9|A Non connue|</t>
  </si>
  <si>
    <t>Citerne 1 : LOT A 230821-230910|3000||4,93 kg N/T$Alkeo50.547537,5.152532|3.3||</t>
  </si>
  <si>
    <t>Citerne 1 : LOT A 230821-230910|3000||4,93 kg N/T$Alkeo50.545204,5.170893|3.1|A Non connue|</t>
  </si>
  <si>
    <t>Citerne 1 : LOT A 230821-230910|3000||4,93 kg N/T$De Wulf Jacques 50°40'20.8'N 5°10'10.8'E|7.1|A Non connue|</t>
  </si>
  <si>
    <t>Citerne 1 : LOT A 230821-230910|3000||4,93 kg N/T$De Wulf Jacques 50°40'39.0'N 5°09'31.3'E|10.2||</t>
  </si>
  <si>
    <t>Citerne 1 : LOT A 230821-230910|3000||4,93 kg N/T$Lambrichts marc50.730866,5.011307|6|A Non connue|</t>
  </si>
  <si>
    <t>Citerne 1 : LOT A 230821-230910|3000||4,93 kg N/T$Jaymart (50.6692179, 5.1979903)|7.3||</t>
  </si>
  <si>
    <t>Citerne 1 : LOT A 230821-230910|3000||4,93 kg N/T$Jaymart (50.6812403, 5.1881815)|8.6||</t>
  </si>
  <si>
    <t>Citerne 1 : LOT A 230821-230910|3000||4,93 kg N/T$Potet50.725573,4.892610|13|A Non connue|</t>
  </si>
  <si>
    <t>Citerne 1 : LOT A 230821-230910|3000||4,93 kg N/T$Thierry Gauthier 50.563313,5.160767|16.1|A Non connue|</t>
  </si>
  <si>
    <t>Citerne 1 : LOT A 230821-230910|3000||4,93 kg N/T$Strauven50.680920,5.391074|1.3|A Non connue|</t>
  </si>
  <si>
    <t>Citerne 1 : LOT A 230821-230910|3000||4,93 kg N/T$De grady50.714104,5.416286|1.5|A Non connue|</t>
  </si>
  <si>
    <t>Citerne 1 : LOT A 230821-230910|3000||4,93 kg N/T$De grady50.718468,5.420517|2.4|A Non connue|</t>
  </si>
  <si>
    <t>Citerne 1 : LOT A 230821-230910|3000||4,93 kg N/T$De grady50.716113,5.431092|2.7|A Non connue|</t>
  </si>
  <si>
    <t>Citerne 1 : LOT A 230821-230910|3000||4,93 kg N/T$Degrady 50.655498,5.393597|4.1|A Non connue|</t>
  </si>
  <si>
    <t>Citerne 1 : LOT A 230821-230910|3000||4,93 kg N/T$De grady50.708441,5.409378|7.1|A Non connue|</t>
  </si>
  <si>
    <t>Citerne 1 : LOT A 230821-230910|3000||4,93 kg N/T$Degrady 50.640937,5.370687|8.5|A Non connue|</t>
  </si>
  <si>
    <t>Citerne 1 : LOT A 230821-230910|3000||4,93 kg N/T$Degrady 50,713413,5.435199</t>
  </si>
  <si>
    <t>Citerne 1 : LOT A 230821-230910|3000||4,93 kg N/T$François Devillers 50.548325,5.273716|27.4|A Non connue|</t>
  </si>
  <si>
    <t>Citerne 1 : LOT A 230910-230922|3000||4,16 kg N/T$Poncelet (50.6825052, 5.1921082)|14.3||</t>
  </si>
  <si>
    <t>Citerne 1 : LOT A 230910-230922|3000||4,16 kg N/T$Frogneux benoit50.578807,5.033041|10.7|A Non connue|</t>
  </si>
  <si>
    <t>Citerne 1 : LOT A 230910-230922|3000||4,16 kg N/T|$Dewulf terre village (50.6715211, 5.1690499)|0|A Non connue|</t>
  </si>
  <si>
    <t>Citerne 1 : LOT A 230910-230922|3000||4,16 kg N/T$Dewulf terre village (50.6739086, 5.1668693)|0|A Non connue|</t>
  </si>
  <si>
    <t>Citerne 1 : LOT A 230910-230922|3000||4,16 kg N/T$Devillers Denis (50.6830157, 5.1461083)|0|A Non connue|</t>
  </si>
  <si>
    <t>Citerne 1 : LOT A 230910-230922|3000||4,16 kg N/T$Devillers Denis 50.657519,5.172280|3.6|A Non connue|</t>
  </si>
  <si>
    <t>Citerne 1 : LOT A 230910-230922|3000||4,16 kg N/T$Moffagri 50.494685,4.845301|8.3|A Non connue|</t>
  </si>
  <si>
    <t>PAS CORRECT VOIR CHARLY</t>
  </si>
  <si>
    <t>Total financier automne 2023</t>
  </si>
  <si>
    <t>9</t>
  </si>
  <si>
    <t>9 bio</t>
  </si>
  <si>
    <t>8</t>
  </si>
  <si>
    <t>8 bio</t>
  </si>
  <si>
    <t>7 bio</t>
  </si>
  <si>
    <t>6 bio</t>
  </si>
  <si>
    <t>Juin 2023</t>
  </si>
  <si>
    <t>Bio</t>
  </si>
  <si>
    <t>Conv</t>
  </si>
  <si>
    <t>conv printemps</t>
  </si>
  <si>
    <t>bio printemps</t>
  </si>
  <si>
    <t>Ferme Rase</t>
  </si>
  <si>
    <t>Samuel et Virginie Rase</t>
  </si>
  <si>
    <t>BE0826 813 053</t>
  </si>
  <si>
    <t>Monsieur Bernard Debouche</t>
  </si>
  <si>
    <t>rue des Trieux, 11</t>
  </si>
  <si>
    <t>5310  Liernu</t>
  </si>
  <si>
    <t>BE0534 443 472</t>
  </si>
  <si>
    <t>Monsieur Pierre Lebrun</t>
  </si>
  <si>
    <t>rue de la Chise, 4</t>
  </si>
  <si>
    <t>1315    Piétrebais</t>
  </si>
  <si>
    <t>BE0655 535 502</t>
  </si>
  <si>
    <t>Monsieur Luc Stroo</t>
  </si>
  <si>
    <t>Chaussée de Namur, 96</t>
  </si>
  <si>
    <t>1320   Nodebais</t>
  </si>
  <si>
    <t>BE0655 487 396</t>
  </si>
  <si>
    <t>Echange céréales/digestat</t>
  </si>
  <si>
    <t>Rase Samuel et Virginie</t>
  </si>
  <si>
    <t>total épandage 2023 Bio</t>
  </si>
  <si>
    <t>Total épandage 2023 conventionnel</t>
  </si>
  <si>
    <t>Ferme Strauven</t>
  </si>
  <si>
    <t>Monsieur Strauven</t>
  </si>
  <si>
    <t>rue des Clercs, 24</t>
  </si>
  <si>
    <t>4360    Oreye</t>
  </si>
  <si>
    <t>BE0470 655 876</t>
  </si>
  <si>
    <t>0471/92 56 71</t>
  </si>
  <si>
    <t>SPRLU Philippe Evrard</t>
  </si>
  <si>
    <t>Monsieur Philippe Evrard</t>
  </si>
  <si>
    <t>rue de la Brasserie, 5</t>
  </si>
  <si>
    <t>4280  Bertrée</t>
  </si>
  <si>
    <t>BE0465 075 309</t>
  </si>
  <si>
    <t>Mme Yvonne de Grady de Horion</t>
  </si>
  <si>
    <t>Contact : Henrioulle Thomas</t>
  </si>
  <si>
    <t>rue du Wayaux, 24</t>
  </si>
  <si>
    <t>1367  Ramillies</t>
  </si>
  <si>
    <t>BE0655 393 465</t>
  </si>
  <si>
    <t>Ayant droit : 300 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</si>
</sst>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#,##0.00\ &quot;€&quot;"/>
    <numFmt numFmtId="166" formatCode="_-* #,##0.00\ [$€-80C]_-;\-* #,##0.00\ [$€-80C]_-;_-* &quot;-&quot;??\ [$€-80C]_-;_-@_-"/>
    <numFmt numFmtId="167" formatCode="0.000"/>
    <numFmt numFmtId="168" formatCode="_-* #,##0.00\ _€_-;\-* #,##0.00\ _€_-;_-* &quot;-&quot;??\ _€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8" fontId="14" fillId="0" borderId="0" xfId="0" applyNumberFormat="1" applyFont="1"/>
    <xf numFmtId="49" fontId="21" fillId="33" borderId="0" xfId="0" applyNumberFormat="1" applyFont="1" applyFill="1" applyAlignment="1">
      <alignment horizontal="center" vertical="center"/>
    </xf>
    <xf numFmtId="0" fontId="22" fillId="0" borderId="0" xfId="0" applyFont="1"/>
    <xf numFmtId="0" fontId="23" fillId="0" borderId="0" xfId="0" applyFont="1"/>
    <xf numFmtId="8" fontId="0" fillId="0" borderId="0" xfId="0" applyNumberFormat="1"/>
    <xf numFmtId="22" fontId="0" fillId="35" borderId="0" xfId="0" applyNumberForma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6" fillId="0" borderId="0" xfId="0" applyFont="1"/>
    <xf numFmtId="0" fontId="0" fillId="33" borderId="0" xfId="0" applyFill="1"/>
    <xf numFmtId="0" fontId="14" fillId="0" borderId="0" xfId="0" applyFont="1"/>
    <xf numFmtId="0" fontId="19" fillId="0" borderId="0" xfId="43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20" fillId="0" borderId="0" xfId="0" applyFont="1"/>
    <xf numFmtId="0" fontId="16" fillId="35" borderId="0" xfId="0" applyFont="1" applyFill="1"/>
    <xf numFmtId="22" fontId="0" fillId="0" borderId="0" xfId="0" applyNumberFormat="1"/>
    <xf numFmtId="49" fontId="0" fillId="36" borderId="0" xfId="0" applyNumberFormat="1" applyFill="1"/>
    <xf numFmtId="164" fontId="0" fillId="36" borderId="0" xfId="44" applyNumberFormat="1" applyFont="1" applyFill="1"/>
    <xf numFmtId="0" fontId="0" fillId="36" borderId="0" xfId="0" applyFill="1"/>
    <xf numFmtId="49" fontId="24" fillId="36" borderId="0" xfId="0" applyNumberFormat="1" applyFont="1" applyFill="1"/>
    <xf numFmtId="49" fontId="25" fillId="33" borderId="0" xfId="0" applyNumberFormat="1" applyFont="1" applyFill="1"/>
    <xf numFmtId="0" fontId="26" fillId="0" borderId="0" xfId="0" applyFont="1"/>
    <xf numFmtId="0" fontId="18" fillId="37" borderId="0" xfId="0" applyFont="1" applyFill="1"/>
    <xf numFmtId="2" fontId="0" fillId="0" borderId="0" xfId="0" applyNumberFormat="1"/>
    <xf numFmtId="0" fontId="27" fillId="0" borderId="0" xfId="0" applyFont="1"/>
    <xf numFmtId="0" fontId="28" fillId="0" borderId="0" xfId="0" applyFont="1"/>
    <xf numFmtId="22" fontId="18" fillId="0" borderId="0" xfId="0" applyNumberFormat="1" applyFont="1"/>
    <xf numFmtId="0" fontId="0" fillId="37" borderId="0" xfId="0" applyFill="1"/>
    <xf numFmtId="22" fontId="0" fillId="36" borderId="0" xfId="0" applyNumberFormat="1" applyFill="1"/>
    <xf numFmtId="0" fontId="19" fillId="0" borderId="0" xfId="43" applyFill="1"/>
    <xf numFmtId="0" fontId="0" fillId="38" borderId="0" xfId="0" applyFill="1"/>
    <xf numFmtId="2" fontId="0" fillId="38" borderId="0" xfId="0" applyNumberFormat="1" applyFill="1"/>
    <xf numFmtId="0" fontId="16" fillId="33" borderId="0" xfId="0" applyFont="1" applyFill="1"/>
    <xf numFmtId="0" fontId="20" fillId="33" borderId="0" xfId="0" applyFont="1" applyFill="1"/>
    <xf numFmtId="165" fontId="0" fillId="0" borderId="0" xfId="0" applyNumberFormat="1"/>
    <xf numFmtId="43" fontId="0" fillId="36" borderId="0" xfId="44" applyFont="1" applyFill="1"/>
    <xf numFmtId="44" fontId="0" fillId="0" borderId="0" xfId="45" applyFont="1"/>
    <xf numFmtId="43" fontId="14" fillId="0" borderId="0" xfId="44" applyFont="1"/>
    <xf numFmtId="0" fontId="29" fillId="0" borderId="0" xfId="0" applyFont="1"/>
    <xf numFmtId="43" fontId="29" fillId="0" borderId="0" xfId="44" applyFont="1" applyFill="1"/>
    <xf numFmtId="43" fontId="0" fillId="0" borderId="0" xfId="44" applyFont="1"/>
    <xf numFmtId="44" fontId="0" fillId="0" borderId="0" xfId="0" applyNumberFormat="1"/>
    <xf numFmtId="44" fontId="14" fillId="0" borderId="0" xfId="0" applyNumberFormat="1" applyFont="1"/>
    <xf numFmtId="165" fontId="14" fillId="0" borderId="0" xfId="0" applyNumberFormat="1" applyFont="1"/>
    <xf numFmtId="44" fontId="0" fillId="35" borderId="0" xfId="0" applyNumberFormat="1" applyFill="1"/>
    <xf numFmtId="44" fontId="16" fillId="35" borderId="0" xfId="0" applyNumberFormat="1" applyFont="1" applyFill="1"/>
    <xf numFmtId="43" fontId="14" fillId="0" borderId="0" xfId="44" applyFont="1" applyFill="1"/>
    <xf numFmtId="43" fontId="29" fillId="0" borderId="0" xfId="44" applyFont="1"/>
    <xf numFmtId="0" fontId="16" fillId="0" borderId="0" xfId="0" applyFont="1" applyAlignment="1">
      <alignment horizontal="right"/>
    </xf>
    <xf numFmtId="17" fontId="16" fillId="0" borderId="0" xfId="0" applyNumberFormat="1" applyFont="1"/>
    <xf numFmtId="0" fontId="30" fillId="0" borderId="0" xfId="0" applyFont="1"/>
    <xf numFmtId="44" fontId="0" fillId="33" borderId="0" xfId="45" applyFont="1" applyFill="1"/>
    <xf numFmtId="44" fontId="16" fillId="33" borderId="0" xfId="45" applyFont="1" applyFill="1"/>
    <xf numFmtId="166" fontId="16" fillId="33" borderId="0" xfId="0" applyNumberFormat="1" applyFont="1" applyFill="1"/>
    <xf numFmtId="44" fontId="0" fillId="33" borderId="0" xfId="0" quotePrefix="1" applyNumberFormat="1" applyFill="1"/>
    <xf numFmtId="44" fontId="0" fillId="33" borderId="0" xfId="0" applyNumberFormat="1" applyFill="1"/>
    <xf numFmtId="2" fontId="0" fillId="33" borderId="0" xfId="0" applyNumberFormat="1" applyFill="1"/>
    <xf numFmtId="44" fontId="16" fillId="33" borderId="0" xfId="0" applyNumberFormat="1" applyFont="1" applyFill="1"/>
    <xf numFmtId="49" fontId="0" fillId="0" borderId="0" xfId="0" applyNumberFormat="1"/>
    <xf numFmtId="165" fontId="16" fillId="0" borderId="0" xfId="0" applyNumberFormat="1" applyFont="1"/>
    <xf numFmtId="44" fontId="0" fillId="0" borderId="0" xfId="45" applyFont="1" applyFill="1"/>
    <xf numFmtId="44" fontId="16" fillId="0" borderId="0" xfId="45" applyFont="1"/>
    <xf numFmtId="44" fontId="16" fillId="0" borderId="0" xfId="0" applyNumberFormat="1" applyFont="1"/>
    <xf numFmtId="6" fontId="32" fillId="0" borderId="0" xfId="0" applyNumberFormat="1" applyFont="1"/>
    <xf numFmtId="0" fontId="0" fillId="39" borderId="0" xfId="0" applyFill="1"/>
    <xf numFmtId="44" fontId="0" fillId="39" borderId="0" xfId="45" applyFont="1" applyFill="1"/>
    <xf numFmtId="43" fontId="16" fillId="36" borderId="0" xfId="0" applyNumberFormat="1" applyFont="1" applyFill="1"/>
    <xf numFmtId="44" fontId="18" fillId="0" borderId="0" xfId="45" applyFont="1"/>
    <xf numFmtId="0" fontId="33" fillId="0" borderId="0" xfId="0" applyFont="1"/>
    <xf numFmtId="44" fontId="33" fillId="0" borderId="0" xfId="45" applyFont="1"/>
    <xf numFmtId="22" fontId="33" fillId="0" borderId="0" xfId="0" applyNumberFormat="1" applyFont="1"/>
    <xf numFmtId="2" fontId="20" fillId="0" borderId="0" xfId="0" applyNumberFormat="1" applyFont="1"/>
    <xf numFmtId="0" fontId="0" fillId="40" borderId="0" xfId="0" applyFill="1"/>
    <xf numFmtId="22" fontId="0" fillId="40" borderId="0" xfId="0" applyNumberFormat="1" applyFill="1"/>
    <xf numFmtId="0" fontId="0" fillId="41" borderId="0" xfId="0" applyFill="1"/>
    <xf numFmtId="22" fontId="0" fillId="41" borderId="0" xfId="0" applyNumberFormat="1" applyFill="1"/>
    <xf numFmtId="0" fontId="14" fillId="41" borderId="0" xfId="0" applyFont="1" applyFill="1"/>
    <xf numFmtId="0" fontId="16" fillId="40" borderId="0" xfId="0" applyFont="1" applyFill="1"/>
    <xf numFmtId="44" fontId="0" fillId="41" borderId="0" xfId="45" applyFont="1" applyFill="1"/>
    <xf numFmtId="44" fontId="20" fillId="0" borderId="0" xfId="0" applyNumberFormat="1" applyFont="1"/>
    <xf numFmtId="44" fontId="16" fillId="41" borderId="0" xfId="45" applyFont="1" applyFill="1"/>
    <xf numFmtId="166" fontId="14" fillId="0" borderId="0" xfId="0" applyNumberFormat="1" applyFont="1"/>
    <xf numFmtId="44" fontId="20" fillId="0" borderId="0" xfId="45" applyFont="1"/>
    <xf numFmtId="167" fontId="0" fillId="0" borderId="0" xfId="0" applyNumberFormat="1"/>
    <xf numFmtId="44" fontId="1" fillId="0" borderId="0" xfId="45" applyFont="1"/>
    <xf numFmtId="0" fontId="34" fillId="0" borderId="0" xfId="0" applyFont="1"/>
    <xf numFmtId="44" fontId="0" fillId="38" borderId="0" xfId="0" applyNumberFormat="1" applyFill="1"/>
    <xf numFmtId="44" fontId="0" fillId="38" borderId="0" xfId="0" quotePrefix="1" applyNumberFormat="1" applyFill="1"/>
    <xf numFmtId="0" fontId="20" fillId="40" borderId="0" xfId="0" applyFont="1" applyFill="1"/>
    <xf numFmtId="0" fontId="18" fillId="40" borderId="0" xfId="0" applyFont="1" applyFill="1"/>
    <xf numFmtId="0" fontId="18" fillId="40" borderId="0" xfId="0" applyFont="1" applyFill="1" applyAlignment="1">
      <alignment horizontal="right"/>
    </xf>
    <xf numFmtId="0" fontId="14" fillId="40" borderId="0" xfId="0" applyFont="1" applyFill="1"/>
    <xf numFmtId="44" fontId="0" fillId="40" borderId="0" xfId="45" applyFont="1" applyFill="1"/>
    <xf numFmtId="44" fontId="16" fillId="40" borderId="0" xfId="45" applyFont="1" applyFill="1"/>
    <xf numFmtId="168" fontId="0" fillId="0" borderId="0" xfId="0" applyNumberFormat="1"/>
    <xf numFmtId="2" fontId="16" fillId="33" borderId="0" xfId="0" applyNumberFormat="1" applyFont="1" applyFill="1"/>
    <xf numFmtId="2" fontId="20" fillId="34" borderId="0" xfId="0" applyNumberFormat="1" applyFont="1" applyFill="1"/>
    <xf numFmtId="44" fontId="20" fillId="34" borderId="0" xfId="0" applyNumberFormat="1" applyFont="1" applyFill="1"/>
    <xf numFmtId="0" fontId="0" fillId="0" borderId="0" xfId="0" applyFill="1"/>
  </cellXfs>
  <cellStyles count="47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Milliers" xfId="44" builtinId="3"/>
    <cellStyle name="Milliers 2" xfId="46" xr:uid="{329006C3-E9A4-46ED-9B6E-75246873031C}"/>
    <cellStyle name="Monétaire" xfId="45" builtinId="4"/>
    <cellStyle name="Monétaire 2" xfId="42" xr:uid="{B1014772-05C6-40C0-9A68-711A46BDAA3B}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0%20Facturation\10%20BHG\30%20Digestat\DIGESTAT%202023\Cout%20epandage%20et%20stockage%20digestat%20liquide%202023.xlsx" TargetMode="External"/><Relationship Id="rId1" Type="http://schemas.openxmlformats.org/officeDocument/2006/relationships/externalLinkPath" Target="Cout%20epandage%20et%20stockage%20digestat%20liquid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pandage 2023"/>
      <sheetName val="Cout stockage ext."/>
      <sheetName val="Total 2023"/>
      <sheetName val="Divers mélange"/>
    </sheetNames>
    <sheetDataSet>
      <sheetData sheetId="0">
        <row r="47">
          <cell r="BI47">
            <v>8328.23</v>
          </cell>
        </row>
      </sheetData>
      <sheetData sheetId="1" refreshError="1"/>
      <sheetData sheetId="2">
        <row r="15">
          <cell r="B15">
            <v>56698.540000000008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en Stevart" id="{A208C58B-5A9E-43E9-B0DC-BFB393641BE1}" userId="S-1-5-21-4136539533-64400590-3052291902-1188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93" dT="2023-10-23T13:15:18.09" personId="{A208C58B-5A9E-43E9-B0DC-BFB393641BE1}" id="{E7A98BDE-4A3B-4D74-9719-92CC622A7BE8}">
    <text>A facturer automne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chy.geoffrey@hotmail.b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@arbresnco.be" TargetMode="External"/><Relationship Id="rId2" Type="http://schemas.openxmlformats.org/officeDocument/2006/relationships/hyperlink" Target="mailto:bronckart.jean.francois@gmail.com" TargetMode="External"/><Relationship Id="rId1" Type="http://schemas.openxmlformats.org/officeDocument/2006/relationships/hyperlink" Target="mailto:elevagedutroka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fermedupuis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gdupret@hotmail.com" TargetMode="External"/><Relationship Id="rId2" Type="http://schemas.openxmlformats.org/officeDocument/2006/relationships/hyperlink" Target="mailto:gsneesens@gmail.com" TargetMode="External"/><Relationship Id="rId1" Type="http://schemas.openxmlformats.org/officeDocument/2006/relationships/hyperlink" Target="mailto:martinrenson16@gmail.com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grimilis@hotmail.com" TargetMode="External"/><Relationship Id="rId1" Type="http://schemas.openxmlformats.org/officeDocument/2006/relationships/hyperlink" Target="mailto:fermewera.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erme.flamand@gmail.com" TargetMode="External"/><Relationship Id="rId2" Type="http://schemas.openxmlformats.org/officeDocument/2006/relationships/hyperlink" Target="mailto:schaefer-paul@hotmail.com" TargetMode="External"/><Relationship Id="rId1" Type="http://schemas.openxmlformats.org/officeDocument/2006/relationships/hyperlink" Target="mailto:fermewera.l@gmail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philippe.macors@skynet.b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elevagedutroka@gmail.com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CAD8-4188-4D69-9205-38B36870D320}">
  <sheetPr>
    <pageSetUpPr fitToPage="1"/>
  </sheetPr>
  <dimension ref="A1:W29"/>
  <sheetViews>
    <sheetView workbookViewId="0">
      <pane xSplit="1" ySplit="2" topLeftCell="D9" activePane="bottomRight" state="frozen"/>
      <selection pane="topRight" activeCell="B1" sqref="B1"/>
      <selection pane="bottomLeft" activeCell="A3" sqref="A3"/>
      <selection pane="bottomRight" activeCell="A17" sqref="A17:A27"/>
    </sheetView>
  </sheetViews>
  <sheetFormatPr baseColWidth="10" defaultRowHeight="14.4" x14ac:dyDescent="0.3"/>
  <cols>
    <col min="1" max="1" width="24.33203125" bestFit="1" customWidth="1"/>
    <col min="2" max="2" width="5.77734375" bestFit="1" customWidth="1"/>
    <col min="3" max="7" width="9.33203125" bestFit="1" customWidth="1"/>
    <col min="8" max="8" width="7.77734375" bestFit="1" customWidth="1"/>
    <col min="9" max="17" width="9.33203125" bestFit="1" customWidth="1"/>
    <col min="18" max="18" width="7.77734375" bestFit="1" customWidth="1"/>
    <col min="19" max="21" width="9.33203125" bestFit="1" customWidth="1"/>
    <col min="22" max="22" width="7.77734375" bestFit="1" customWidth="1"/>
  </cols>
  <sheetData>
    <row r="1" spans="1:23" s="51" customFormat="1" x14ac:dyDescent="0.3">
      <c r="H1" s="51" t="s">
        <v>695</v>
      </c>
      <c r="J1" s="51" t="s">
        <v>695</v>
      </c>
      <c r="L1" s="51" t="s">
        <v>695</v>
      </c>
      <c r="N1" s="51" t="s">
        <v>695</v>
      </c>
      <c r="P1" s="51" t="s">
        <v>695</v>
      </c>
      <c r="R1" s="51" t="s">
        <v>695</v>
      </c>
      <c r="T1" s="51" t="s">
        <v>695</v>
      </c>
      <c r="V1" s="51" t="s">
        <v>695</v>
      </c>
    </row>
    <row r="2" spans="1:23" s="9" customFormat="1" x14ac:dyDescent="0.3">
      <c r="A2" s="9" t="s">
        <v>696</v>
      </c>
      <c r="B2" s="9" t="s">
        <v>697</v>
      </c>
      <c r="C2" s="51" t="s">
        <v>698</v>
      </c>
      <c r="D2" s="51" t="s">
        <v>699</v>
      </c>
      <c r="E2" s="51" t="s">
        <v>745</v>
      </c>
      <c r="F2" s="52">
        <v>44927</v>
      </c>
      <c r="G2" s="52">
        <v>44958</v>
      </c>
      <c r="H2" s="52">
        <v>44958</v>
      </c>
      <c r="I2" s="52">
        <v>44986</v>
      </c>
      <c r="J2" s="52">
        <v>44986</v>
      </c>
      <c r="K2" s="52">
        <v>45017</v>
      </c>
      <c r="L2" s="52">
        <v>45017</v>
      </c>
      <c r="M2" s="52">
        <v>45047</v>
      </c>
      <c r="N2" s="52">
        <v>45047</v>
      </c>
      <c r="O2" s="52">
        <v>45078</v>
      </c>
      <c r="P2" s="52">
        <v>45078</v>
      </c>
      <c r="Q2" s="52">
        <v>45108</v>
      </c>
      <c r="R2" s="52">
        <v>45108</v>
      </c>
      <c r="S2" s="52">
        <v>45139</v>
      </c>
      <c r="T2" s="52">
        <v>45139</v>
      </c>
      <c r="U2" s="52">
        <v>45170</v>
      </c>
      <c r="V2" s="52">
        <v>45170</v>
      </c>
    </row>
    <row r="3" spans="1:23" s="11" customFormat="1" x14ac:dyDescent="0.3">
      <c r="A3" s="11" t="s">
        <v>700</v>
      </c>
      <c r="B3" s="40">
        <v>3.85</v>
      </c>
      <c r="C3" s="49">
        <v>3100</v>
      </c>
      <c r="D3" s="49">
        <f>+C3-E3</f>
        <v>-84.400000000000091</v>
      </c>
      <c r="E3" s="49">
        <f>SUM(F3:V3)</f>
        <v>3184.4</v>
      </c>
      <c r="F3" s="40">
        <v>1110.9000000000001</v>
      </c>
      <c r="G3" s="40">
        <v>2073.5</v>
      </c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23" s="11" customFormat="1" x14ac:dyDescent="0.3">
      <c r="A4" s="11" t="s">
        <v>701</v>
      </c>
      <c r="B4" s="40">
        <v>3.2</v>
      </c>
      <c r="C4" s="49">
        <v>3100</v>
      </c>
      <c r="D4" s="49">
        <f t="shared" ref="D4:D17" si="0">+C4-E4</f>
        <v>53.929999999999836</v>
      </c>
      <c r="E4" s="49">
        <f t="shared" ref="E4:E27" si="1">SUM(F4:V4)</f>
        <v>3046.07</v>
      </c>
      <c r="F4" s="40"/>
      <c r="G4" s="40"/>
      <c r="H4" s="40"/>
      <c r="I4" s="40">
        <v>2189.0700000000002</v>
      </c>
      <c r="J4" s="40"/>
      <c r="K4" s="40">
        <v>857</v>
      </c>
      <c r="L4" s="40"/>
      <c r="M4" s="40"/>
      <c r="N4" s="40"/>
      <c r="O4" s="40"/>
      <c r="P4" s="40"/>
      <c r="Q4" s="40"/>
    </row>
    <row r="5" spans="1:23" x14ac:dyDescent="0.3">
      <c r="A5" s="41" t="s">
        <v>702</v>
      </c>
      <c r="B5" s="50">
        <v>2.27</v>
      </c>
      <c r="C5" s="50">
        <v>3100</v>
      </c>
      <c r="D5" s="50">
        <f t="shared" si="0"/>
        <v>25.239999999999782</v>
      </c>
      <c r="E5" s="50">
        <f t="shared" si="1"/>
        <v>3074.76</v>
      </c>
      <c r="F5" s="42"/>
      <c r="G5" s="42">
        <v>2424.88</v>
      </c>
      <c r="H5" s="42">
        <v>569</v>
      </c>
      <c r="I5" s="42">
        <v>80.88</v>
      </c>
      <c r="J5" s="42"/>
      <c r="K5" s="42"/>
      <c r="L5" s="42"/>
      <c r="M5" s="42"/>
      <c r="N5" s="42"/>
      <c r="O5" s="42"/>
      <c r="P5" s="41"/>
      <c r="Q5" s="41"/>
    </row>
    <row r="6" spans="1:23" x14ac:dyDescent="0.3">
      <c r="A6" s="41" t="s">
        <v>703</v>
      </c>
      <c r="B6" s="50">
        <v>3.6799999999999997</v>
      </c>
      <c r="C6" s="50">
        <v>3100</v>
      </c>
      <c r="D6" s="50">
        <f t="shared" si="0"/>
        <v>-82</v>
      </c>
      <c r="E6" s="50">
        <f t="shared" si="1"/>
        <v>3182</v>
      </c>
      <c r="F6" s="42"/>
      <c r="G6" s="42"/>
      <c r="H6" s="42"/>
      <c r="I6" s="42"/>
      <c r="J6" s="42">
        <v>3182</v>
      </c>
      <c r="K6" s="42"/>
      <c r="L6" s="42"/>
      <c r="M6" s="42"/>
      <c r="N6" s="42"/>
      <c r="O6" s="42"/>
      <c r="P6" s="41"/>
      <c r="Q6" s="41"/>
    </row>
    <row r="7" spans="1:23" x14ac:dyDescent="0.3">
      <c r="A7" s="41" t="s">
        <v>704</v>
      </c>
      <c r="B7" s="50">
        <v>3.7199999999999998</v>
      </c>
      <c r="C7" s="50">
        <v>3100</v>
      </c>
      <c r="D7" s="50">
        <f t="shared" si="0"/>
        <v>-15</v>
      </c>
      <c r="E7" s="50">
        <f t="shared" si="1"/>
        <v>3115</v>
      </c>
      <c r="F7" s="42"/>
      <c r="G7" s="42"/>
      <c r="H7" s="42"/>
      <c r="I7" s="42"/>
      <c r="J7" s="42">
        <v>1459.5</v>
      </c>
      <c r="K7" s="42"/>
      <c r="L7" s="42">
        <v>1655.5</v>
      </c>
      <c r="M7" s="42"/>
      <c r="N7" s="42"/>
      <c r="O7" s="42"/>
      <c r="P7" s="41"/>
      <c r="Q7" s="41"/>
    </row>
    <row r="8" spans="1:23" s="11" customFormat="1" x14ac:dyDescent="0.3">
      <c r="A8" s="11" t="s">
        <v>705</v>
      </c>
      <c r="B8" s="40">
        <v>4.03</v>
      </c>
      <c r="C8" s="49">
        <v>3100</v>
      </c>
      <c r="D8" s="49">
        <f t="shared" si="0"/>
        <v>13.599999999999909</v>
      </c>
      <c r="E8" s="49">
        <f t="shared" si="1"/>
        <v>3086.4</v>
      </c>
      <c r="F8" s="40"/>
      <c r="G8" s="40"/>
      <c r="H8" s="40"/>
      <c r="I8" s="40"/>
      <c r="J8" s="40"/>
      <c r="K8" s="40">
        <v>3086.4</v>
      </c>
      <c r="L8" s="40"/>
      <c r="M8" s="40"/>
      <c r="N8" s="40"/>
      <c r="O8" s="40"/>
      <c r="P8" s="40"/>
      <c r="Q8" s="40"/>
    </row>
    <row r="9" spans="1:23" x14ac:dyDescent="0.3">
      <c r="A9" s="41" t="s">
        <v>706</v>
      </c>
      <c r="B9" s="50">
        <v>3.61</v>
      </c>
      <c r="C9" s="50">
        <v>3100</v>
      </c>
      <c r="D9" s="50">
        <f t="shared" si="0"/>
        <v>-47.800000000000182</v>
      </c>
      <c r="E9" s="50">
        <f t="shared" si="1"/>
        <v>3147.8</v>
      </c>
      <c r="F9" s="42"/>
      <c r="G9" s="42"/>
      <c r="H9" s="42"/>
      <c r="I9" s="42"/>
      <c r="J9" s="42"/>
      <c r="K9" s="42">
        <v>3147.8</v>
      </c>
      <c r="L9" s="42"/>
      <c r="M9" s="42"/>
      <c r="N9" s="42"/>
      <c r="O9" s="42"/>
      <c r="P9" s="43"/>
      <c r="Q9" s="43"/>
    </row>
    <row r="10" spans="1:23" x14ac:dyDescent="0.3">
      <c r="A10" s="41" t="s">
        <v>707</v>
      </c>
      <c r="B10" s="50">
        <v>4</v>
      </c>
      <c r="C10" s="50">
        <v>3100</v>
      </c>
      <c r="D10" s="50">
        <f t="shared" si="0"/>
        <v>134.84000000000015</v>
      </c>
      <c r="E10" s="50">
        <f t="shared" si="1"/>
        <v>2965.16</v>
      </c>
      <c r="F10" s="42"/>
      <c r="G10" s="42"/>
      <c r="H10" s="42"/>
      <c r="I10" s="42"/>
      <c r="J10" s="42"/>
      <c r="K10" s="42">
        <v>2505.16</v>
      </c>
      <c r="L10" s="42">
        <v>460</v>
      </c>
      <c r="M10" s="42"/>
      <c r="N10" s="42"/>
      <c r="O10" s="42"/>
      <c r="P10" s="43"/>
      <c r="Q10" s="43"/>
    </row>
    <row r="11" spans="1:23" x14ac:dyDescent="0.3">
      <c r="A11" s="41" t="s">
        <v>708</v>
      </c>
      <c r="B11" s="50">
        <v>4.0200000000000005</v>
      </c>
      <c r="C11" s="50">
        <v>3100</v>
      </c>
      <c r="D11" s="50">
        <f t="shared" si="0"/>
        <v>-0.8000000000001819</v>
      </c>
      <c r="E11" s="50">
        <f t="shared" si="1"/>
        <v>3100.8</v>
      </c>
      <c r="F11" s="42"/>
      <c r="G11" s="42"/>
      <c r="H11" s="42"/>
      <c r="I11" s="42"/>
      <c r="J11" s="42"/>
      <c r="K11" s="42"/>
      <c r="L11" s="42">
        <v>3100.8</v>
      </c>
      <c r="M11" s="42"/>
      <c r="N11" s="42"/>
      <c r="O11" s="42"/>
      <c r="P11" s="43"/>
      <c r="Q11" s="43"/>
    </row>
    <row r="12" spans="1:23" x14ac:dyDescent="0.3">
      <c r="A12" s="41" t="s">
        <v>709</v>
      </c>
      <c r="B12" s="50">
        <v>4.2</v>
      </c>
      <c r="C12" s="50">
        <v>3100</v>
      </c>
      <c r="D12" s="50">
        <f t="shared" si="0"/>
        <v>-9.4299999999998363</v>
      </c>
      <c r="E12" s="50">
        <f t="shared" si="1"/>
        <v>3109.43</v>
      </c>
      <c r="F12" s="42"/>
      <c r="G12" s="42"/>
      <c r="H12" s="42"/>
      <c r="I12" s="42"/>
      <c r="J12" s="42"/>
      <c r="K12" s="42"/>
      <c r="L12" s="42">
        <v>2449.33</v>
      </c>
      <c r="M12" s="42">
        <v>660.1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spans="1:23" x14ac:dyDescent="0.3">
      <c r="A13" s="41" t="s">
        <v>710</v>
      </c>
      <c r="B13" s="50">
        <v>4.21</v>
      </c>
      <c r="C13" s="50">
        <v>3100</v>
      </c>
      <c r="D13" s="50">
        <f t="shared" si="0"/>
        <v>-27</v>
      </c>
      <c r="E13" s="50">
        <f t="shared" si="1"/>
        <v>3127</v>
      </c>
      <c r="F13" s="42"/>
      <c r="G13" s="42"/>
      <c r="H13" s="42"/>
      <c r="I13" s="42"/>
      <c r="J13" s="42"/>
      <c r="K13" s="42"/>
      <c r="L13" s="42"/>
      <c r="M13" s="42">
        <v>3127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 x14ac:dyDescent="0.3">
      <c r="A14" s="41" t="s">
        <v>711</v>
      </c>
      <c r="B14" s="50">
        <v>4.2</v>
      </c>
      <c r="C14" s="50">
        <v>3100</v>
      </c>
      <c r="D14" s="50">
        <f t="shared" si="0"/>
        <v>-170.39999999999964</v>
      </c>
      <c r="E14" s="50">
        <f t="shared" si="1"/>
        <v>3270.3999999999996</v>
      </c>
      <c r="F14" s="42"/>
      <c r="G14" s="42"/>
      <c r="H14" s="42"/>
      <c r="I14" s="42"/>
      <c r="J14" s="42"/>
      <c r="K14" s="42"/>
      <c r="L14" s="42"/>
      <c r="M14" s="42">
        <v>1295.5999999999999</v>
      </c>
      <c r="N14" s="42">
        <v>1974.8</v>
      </c>
      <c r="O14" s="42"/>
      <c r="P14" s="42"/>
      <c r="Q14" s="42"/>
      <c r="R14" s="42"/>
      <c r="S14" s="42"/>
      <c r="T14" s="42"/>
      <c r="U14" s="42"/>
      <c r="V14" s="42"/>
      <c r="W14" s="42"/>
    </row>
    <row r="15" spans="1:23" x14ac:dyDescent="0.3">
      <c r="A15" s="41" t="s">
        <v>712</v>
      </c>
      <c r="B15" s="50">
        <v>3.71</v>
      </c>
      <c r="C15" s="50">
        <v>3100</v>
      </c>
      <c r="D15" s="50">
        <f t="shared" si="0"/>
        <v>-97.400000000000091</v>
      </c>
      <c r="E15" s="50">
        <f t="shared" si="1"/>
        <v>3197.4</v>
      </c>
      <c r="F15" s="42"/>
      <c r="G15" s="42"/>
      <c r="H15" s="42"/>
      <c r="I15" s="42"/>
      <c r="J15" s="42"/>
      <c r="K15" s="42"/>
      <c r="L15" s="42"/>
      <c r="M15" s="42">
        <v>3197.4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spans="1:23" x14ac:dyDescent="0.3">
      <c r="A16" s="41" t="s">
        <v>713</v>
      </c>
      <c r="B16" s="50">
        <v>4.9400000000000004</v>
      </c>
      <c r="C16" s="50">
        <v>3100</v>
      </c>
      <c r="D16" s="50">
        <f t="shared" si="0"/>
        <v>139.80000000000018</v>
      </c>
      <c r="E16" s="50">
        <f t="shared" si="1"/>
        <v>2960.2</v>
      </c>
      <c r="F16" s="42"/>
      <c r="G16" s="42"/>
      <c r="H16" s="42"/>
      <c r="I16" s="42"/>
      <c r="J16" s="42"/>
      <c r="K16" s="42"/>
      <c r="L16" s="42"/>
      <c r="M16" s="42">
        <v>2960.2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1:23" x14ac:dyDescent="0.3">
      <c r="A17" s="41" t="s">
        <v>714</v>
      </c>
      <c r="B17" s="50">
        <v>4.21</v>
      </c>
      <c r="C17" s="50">
        <v>3100</v>
      </c>
      <c r="D17" s="50">
        <f t="shared" si="0"/>
        <v>0.15999999999985448</v>
      </c>
      <c r="E17" s="50">
        <f t="shared" si="1"/>
        <v>3099.84</v>
      </c>
      <c r="F17" s="42"/>
      <c r="G17" s="42"/>
      <c r="H17" s="42"/>
      <c r="I17" s="42"/>
      <c r="J17" s="42"/>
      <c r="K17" s="42"/>
      <c r="L17" s="42"/>
      <c r="M17" s="42">
        <v>2671.3</v>
      </c>
      <c r="N17" s="42"/>
      <c r="O17" s="42">
        <v>428.54</v>
      </c>
      <c r="P17" s="42"/>
      <c r="Q17" s="42"/>
      <c r="R17" s="42"/>
      <c r="S17" s="42"/>
      <c r="T17" s="42"/>
      <c r="U17" s="42"/>
      <c r="V17" s="42"/>
      <c r="W17" s="42"/>
    </row>
    <row r="18" spans="1:23" s="9" customFormat="1" x14ac:dyDescent="0.3">
      <c r="A18" s="41" t="s">
        <v>905</v>
      </c>
      <c r="B18" s="50">
        <v>4.6500000000000004</v>
      </c>
      <c r="C18" s="50">
        <v>3100</v>
      </c>
      <c r="D18" s="50">
        <f t="shared" ref="D18:D27" si="2">+C18-E18</f>
        <v>0.51999999999998181</v>
      </c>
      <c r="E18" s="50">
        <f t="shared" si="1"/>
        <v>3099.48</v>
      </c>
      <c r="F18" s="53"/>
      <c r="G18" s="53"/>
      <c r="H18" s="53"/>
      <c r="I18" s="53"/>
      <c r="J18" s="53"/>
      <c r="K18" s="53"/>
      <c r="L18" s="53"/>
      <c r="M18" s="42"/>
      <c r="N18" s="42"/>
      <c r="O18" s="42">
        <v>2806.68</v>
      </c>
      <c r="P18" s="42">
        <v>292.8</v>
      </c>
      <c r="Q18" s="42"/>
      <c r="R18" s="42"/>
      <c r="S18" s="42"/>
      <c r="T18" s="42"/>
      <c r="U18" s="42"/>
      <c r="V18" s="42"/>
      <c r="W18" s="42"/>
    </row>
    <row r="19" spans="1:23" x14ac:dyDescent="0.3">
      <c r="A19" s="41" t="s">
        <v>906</v>
      </c>
      <c r="B19" s="50">
        <v>4.62</v>
      </c>
      <c r="C19" s="50">
        <v>3100</v>
      </c>
      <c r="D19" s="50">
        <f t="shared" si="2"/>
        <v>45.499999999999545</v>
      </c>
      <c r="E19" s="50">
        <f t="shared" si="1"/>
        <v>3054.5000000000005</v>
      </c>
      <c r="M19" s="42"/>
      <c r="N19" s="42"/>
      <c r="O19" s="42"/>
      <c r="P19" s="42">
        <v>333.1</v>
      </c>
      <c r="Q19" s="42">
        <v>2721.4000000000005</v>
      </c>
      <c r="R19" s="42"/>
      <c r="S19" s="42"/>
      <c r="T19" s="42"/>
      <c r="U19" s="42"/>
      <c r="V19" s="42"/>
      <c r="W19" s="42"/>
    </row>
    <row r="20" spans="1:23" x14ac:dyDescent="0.3">
      <c r="A20" s="41" t="s">
        <v>907</v>
      </c>
      <c r="B20" s="50">
        <v>4.21</v>
      </c>
      <c r="C20" s="50">
        <v>3100</v>
      </c>
      <c r="D20" s="50">
        <f t="shared" si="2"/>
        <v>11.839999999999691</v>
      </c>
      <c r="E20" s="50">
        <f t="shared" si="1"/>
        <v>3088.1600000000003</v>
      </c>
      <c r="M20" s="42"/>
      <c r="N20" s="42"/>
      <c r="O20" s="42"/>
      <c r="P20" s="42"/>
      <c r="Q20" s="42">
        <v>1852.56</v>
      </c>
      <c r="R20" s="42">
        <v>386.20000000000005</v>
      </c>
      <c r="S20" s="42">
        <v>849.4</v>
      </c>
      <c r="T20" s="42"/>
      <c r="U20" s="42"/>
      <c r="V20" s="42"/>
      <c r="W20" s="42"/>
    </row>
    <row r="21" spans="1:23" x14ac:dyDescent="0.3">
      <c r="A21" s="41" t="s">
        <v>908</v>
      </c>
      <c r="B21" s="50">
        <v>4.3499999999999996</v>
      </c>
      <c r="C21" s="50">
        <v>3100</v>
      </c>
      <c r="D21" s="50">
        <f t="shared" si="2"/>
        <v>112.60000000000036</v>
      </c>
      <c r="E21" s="50">
        <f t="shared" si="1"/>
        <v>2987.3999999999996</v>
      </c>
      <c r="M21" s="42"/>
      <c r="N21" s="42"/>
      <c r="O21" s="42"/>
      <c r="P21" s="42"/>
      <c r="Q21" s="42"/>
      <c r="R21" s="42"/>
      <c r="S21" s="42">
        <v>2987.3999999999996</v>
      </c>
      <c r="T21" s="42"/>
      <c r="U21" s="42"/>
      <c r="V21" s="42"/>
      <c r="W21" s="42"/>
    </row>
    <row r="22" spans="1:23" x14ac:dyDescent="0.3">
      <c r="A22" s="41" t="s">
        <v>909</v>
      </c>
      <c r="B22" s="50">
        <v>4.8899999999999997</v>
      </c>
      <c r="C22" s="50">
        <v>3100</v>
      </c>
      <c r="D22" s="50">
        <f t="shared" si="2"/>
        <v>36.300000000000182</v>
      </c>
      <c r="E22" s="50">
        <f t="shared" si="1"/>
        <v>3063.7</v>
      </c>
      <c r="M22" s="42"/>
      <c r="N22" s="42"/>
      <c r="O22" s="42"/>
      <c r="P22" s="42"/>
      <c r="Q22" s="42"/>
      <c r="R22" s="42"/>
      <c r="S22" s="42">
        <v>1723.1999999999998</v>
      </c>
      <c r="T22" s="42">
        <v>1340.4999999999998</v>
      </c>
      <c r="U22" s="42"/>
      <c r="V22" s="42"/>
      <c r="W22" s="42"/>
    </row>
    <row r="23" spans="1:23" x14ac:dyDescent="0.3">
      <c r="A23" s="41" t="s">
        <v>910</v>
      </c>
      <c r="B23" s="50">
        <v>4.93</v>
      </c>
      <c r="C23" s="50">
        <v>3100</v>
      </c>
      <c r="D23" s="50">
        <f t="shared" si="2"/>
        <v>21.819999999999709</v>
      </c>
      <c r="E23" s="50">
        <f t="shared" si="1"/>
        <v>3078.1800000000003</v>
      </c>
      <c r="M23" s="42"/>
      <c r="N23" s="42"/>
      <c r="O23" s="42"/>
      <c r="P23" s="42"/>
      <c r="Q23" s="42"/>
      <c r="R23" s="42"/>
      <c r="S23" s="42"/>
      <c r="T23" s="42">
        <v>1219.1000000000001</v>
      </c>
      <c r="U23" s="42">
        <v>1859.0800000000002</v>
      </c>
      <c r="V23" s="42"/>
      <c r="W23" s="42"/>
    </row>
    <row r="24" spans="1:23" x14ac:dyDescent="0.3">
      <c r="A24" s="41" t="s">
        <v>911</v>
      </c>
      <c r="B24" s="50">
        <v>4.93</v>
      </c>
      <c r="C24" s="50">
        <v>3100</v>
      </c>
      <c r="D24" s="50">
        <f t="shared" si="2"/>
        <v>16.099999999999909</v>
      </c>
      <c r="E24" s="50">
        <f t="shared" si="1"/>
        <v>3083.9</v>
      </c>
      <c r="M24" s="42"/>
      <c r="N24" s="42"/>
      <c r="O24" s="42"/>
      <c r="P24" s="42"/>
      <c r="Q24" s="42"/>
      <c r="R24" s="42"/>
      <c r="S24" s="42"/>
      <c r="T24" s="42"/>
      <c r="U24" s="42">
        <v>3083.9</v>
      </c>
      <c r="V24" s="42"/>
      <c r="W24" s="42"/>
    </row>
    <row r="25" spans="1:23" x14ac:dyDescent="0.3">
      <c r="A25" s="41" t="s">
        <v>912</v>
      </c>
      <c r="B25" s="50">
        <v>4.16</v>
      </c>
      <c r="C25" s="50">
        <v>3100</v>
      </c>
      <c r="D25" s="50">
        <f t="shared" si="2"/>
        <v>2179.66</v>
      </c>
      <c r="E25" s="50">
        <f t="shared" si="1"/>
        <v>920.34</v>
      </c>
      <c r="M25" s="42"/>
      <c r="N25" s="42"/>
      <c r="O25" s="42"/>
      <c r="P25" s="42"/>
      <c r="Q25" s="42"/>
      <c r="R25" s="42"/>
      <c r="S25" s="42"/>
      <c r="T25" s="42"/>
      <c r="U25" s="42">
        <v>553.5</v>
      </c>
      <c r="V25" s="42">
        <v>366.84000000000003</v>
      </c>
      <c r="W25" s="42"/>
    </row>
    <row r="26" spans="1:23" x14ac:dyDescent="0.3">
      <c r="A26" s="41" t="s">
        <v>946</v>
      </c>
      <c r="B26" s="50">
        <v>4.2</v>
      </c>
      <c r="C26" s="50">
        <v>3000</v>
      </c>
      <c r="D26" s="50">
        <f t="shared" si="2"/>
        <v>-8</v>
      </c>
      <c r="E26" s="50">
        <f t="shared" si="1"/>
        <v>3008</v>
      </c>
      <c r="M26" s="42"/>
      <c r="N26" s="42"/>
      <c r="O26" s="42"/>
      <c r="P26" s="42">
        <v>235.8</v>
      </c>
      <c r="Q26" s="42">
        <v>77.8</v>
      </c>
      <c r="R26" s="42">
        <v>82.5</v>
      </c>
      <c r="S26" s="42">
        <v>2611.9</v>
      </c>
      <c r="T26" s="42"/>
      <c r="U26" s="42"/>
      <c r="V26" s="42"/>
      <c r="W26" s="42"/>
    </row>
    <row r="27" spans="1:23" x14ac:dyDescent="0.3">
      <c r="A27" s="41" t="s">
        <v>913</v>
      </c>
      <c r="B27" s="50">
        <v>4.21</v>
      </c>
      <c r="C27" s="50">
        <v>3000</v>
      </c>
      <c r="D27" s="50">
        <f t="shared" si="2"/>
        <v>-17.770000000000437</v>
      </c>
      <c r="E27" s="50">
        <f t="shared" si="1"/>
        <v>3017.7700000000004</v>
      </c>
      <c r="M27" s="42"/>
      <c r="N27" s="42"/>
      <c r="O27" s="42"/>
      <c r="P27" s="42">
        <v>114</v>
      </c>
      <c r="Q27" s="42">
        <v>342.6</v>
      </c>
      <c r="R27" s="42"/>
      <c r="S27" s="42">
        <v>1780.03</v>
      </c>
      <c r="T27" s="42">
        <v>39.5</v>
      </c>
      <c r="U27" s="42">
        <v>741.6400000000001</v>
      </c>
      <c r="V27" s="42"/>
      <c r="W27" s="42"/>
    </row>
    <row r="28" spans="1:23" x14ac:dyDescent="0.3">
      <c r="M28" s="42"/>
      <c r="N28" s="42"/>
      <c r="O28" s="42">
        <f>SUM(O17:O27)</f>
        <v>3235.22</v>
      </c>
      <c r="P28" s="42">
        <f t="shared" ref="P28:V28" si="3">SUM(P17:P27)</f>
        <v>975.7</v>
      </c>
      <c r="Q28" s="42">
        <f t="shared" si="3"/>
        <v>4994.3600000000015</v>
      </c>
      <c r="R28" s="42">
        <f t="shared" si="3"/>
        <v>468.70000000000005</v>
      </c>
      <c r="S28" s="42">
        <f t="shared" si="3"/>
        <v>9951.93</v>
      </c>
      <c r="T28" s="42">
        <f t="shared" si="3"/>
        <v>2599.1</v>
      </c>
      <c r="U28" s="42">
        <f t="shared" si="3"/>
        <v>6238.1200000000008</v>
      </c>
      <c r="V28" s="42">
        <f t="shared" si="3"/>
        <v>366.84000000000003</v>
      </c>
      <c r="W28" s="42"/>
    </row>
    <row r="29" spans="1:23" x14ac:dyDescent="0.3"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</sheetData>
  <pageMargins left="0.7" right="0.7" top="0.75" bottom="0.75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CE53-A366-408D-8FBE-29945BE7B6D4}">
  <sheetPr>
    <pageSetUpPr fitToPage="1"/>
  </sheetPr>
  <dimension ref="A1:M38"/>
  <sheetViews>
    <sheetView topLeftCell="A22" workbookViewId="0">
      <selection activeCell="B30" sqref="B30"/>
    </sheetView>
  </sheetViews>
  <sheetFormatPr baseColWidth="10" defaultRowHeight="14.4" x14ac:dyDescent="0.3"/>
  <cols>
    <col min="1" max="1" width="23.88671875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2.88671875" bestFit="1" customWidth="1"/>
    <col min="7" max="7" width="5" bestFit="1" customWidth="1"/>
    <col min="8" max="8" width="3.21875" bestFit="1" customWidth="1"/>
    <col min="9" max="9" width="17.88671875" bestFit="1" customWidth="1"/>
    <col min="10" max="10" width="6.5546875" bestFit="1" customWidth="1"/>
    <col min="11" max="12" width="15.5546875" bestFit="1" customWidth="1"/>
    <col min="13" max="13" width="145" bestFit="1" customWidth="1"/>
  </cols>
  <sheetData>
    <row r="1" spans="1:13" x14ac:dyDescent="0.3">
      <c r="A1" s="17" t="s">
        <v>303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  <c r="M1" s="15"/>
    </row>
    <row r="2" spans="1:13" x14ac:dyDescent="0.3">
      <c r="A2" s="16"/>
      <c r="D2" s="7" t="s">
        <v>0</v>
      </c>
      <c r="E2" s="7" t="s">
        <v>3</v>
      </c>
      <c r="F2" s="8" t="s">
        <v>4</v>
      </c>
      <c r="G2" s="8"/>
      <c r="K2" t="s">
        <v>5</v>
      </c>
      <c r="L2" t="s">
        <v>6</v>
      </c>
      <c r="M2" t="s">
        <v>7</v>
      </c>
    </row>
    <row r="3" spans="1:13" x14ac:dyDescent="0.3">
      <c r="A3" s="15" t="s">
        <v>355</v>
      </c>
      <c r="B3" s="26">
        <v>184.8</v>
      </c>
      <c r="C3" t="s">
        <v>9</v>
      </c>
      <c r="D3">
        <v>4.2</v>
      </c>
      <c r="E3" s="39">
        <f>+D3*2.66</f>
        <v>11.172000000000001</v>
      </c>
      <c r="F3" s="39">
        <f>+E3*B3</f>
        <v>2064.5856000000003</v>
      </c>
      <c r="G3">
        <v>9.1999999999999993</v>
      </c>
      <c r="H3" t="s">
        <v>10</v>
      </c>
      <c r="I3" t="s">
        <v>237</v>
      </c>
      <c r="J3" t="s">
        <v>12</v>
      </c>
      <c r="K3" s="18">
        <v>45050.885416666664</v>
      </c>
      <c r="L3" s="18">
        <v>45050.927083333336</v>
      </c>
      <c r="M3" t="s">
        <v>655</v>
      </c>
    </row>
    <row r="4" spans="1:13" x14ac:dyDescent="0.3">
      <c r="A4" s="11" t="s">
        <v>359</v>
      </c>
      <c r="B4" s="26">
        <v>118.7</v>
      </c>
      <c r="C4" t="s">
        <v>9</v>
      </c>
      <c r="D4">
        <v>4.2</v>
      </c>
      <c r="E4" s="39">
        <f>+D4*2.66</f>
        <v>11.172000000000001</v>
      </c>
      <c r="F4" s="39">
        <f>+E4*B4</f>
        <v>1326.1164000000001</v>
      </c>
      <c r="G4">
        <v>5.9</v>
      </c>
      <c r="H4" t="s">
        <v>10</v>
      </c>
      <c r="I4" t="s">
        <v>237</v>
      </c>
      <c r="J4" t="s">
        <v>12</v>
      </c>
      <c r="K4" s="18">
        <v>45050.798611111109</v>
      </c>
      <c r="L4" s="18">
        <v>45050.881944444445</v>
      </c>
      <c r="M4" t="s">
        <v>656</v>
      </c>
    </row>
    <row r="5" spans="1:13" x14ac:dyDescent="0.3">
      <c r="A5" t="s">
        <v>356</v>
      </c>
      <c r="B5" s="26">
        <v>683.1</v>
      </c>
      <c r="C5" t="s">
        <v>9</v>
      </c>
      <c r="D5">
        <v>4.2</v>
      </c>
      <c r="E5" s="39">
        <f>+D5*2.66</f>
        <v>11.172000000000001</v>
      </c>
      <c r="F5" s="39">
        <f>+E5*B5</f>
        <v>7631.5932000000003</v>
      </c>
      <c r="G5">
        <v>22.1</v>
      </c>
      <c r="H5" t="s">
        <v>10</v>
      </c>
      <c r="I5" t="s">
        <v>237</v>
      </c>
      <c r="J5" t="s">
        <v>12</v>
      </c>
      <c r="K5" s="18">
        <v>45050.302083333336</v>
      </c>
      <c r="L5" s="18">
        <v>45050.71875</v>
      </c>
      <c r="M5" t="s">
        <v>657</v>
      </c>
    </row>
    <row r="6" spans="1:13" x14ac:dyDescent="0.3">
      <c r="A6" t="s">
        <v>357</v>
      </c>
      <c r="B6" s="26">
        <f>SUM(B3:B5)</f>
        <v>986.6</v>
      </c>
      <c r="F6" s="44">
        <f>SUM(F3:F5)</f>
        <v>11022.2952</v>
      </c>
      <c r="K6" s="18"/>
      <c r="L6" s="18"/>
    </row>
    <row r="7" spans="1:13" x14ac:dyDescent="0.3">
      <c r="A7" t="s">
        <v>358</v>
      </c>
      <c r="B7" s="26"/>
      <c r="K7" s="18"/>
      <c r="L7" s="18"/>
    </row>
    <row r="8" spans="1:13" x14ac:dyDescent="0.3">
      <c r="B8" s="26"/>
      <c r="K8" s="18"/>
      <c r="L8" s="18"/>
    </row>
    <row r="9" spans="1:13" x14ac:dyDescent="0.3">
      <c r="A9" s="16"/>
      <c r="D9" s="7" t="s">
        <v>0</v>
      </c>
      <c r="E9" s="7" t="s">
        <v>3</v>
      </c>
      <c r="F9" s="8" t="s">
        <v>4</v>
      </c>
      <c r="G9" s="8"/>
      <c r="K9" t="s">
        <v>5</v>
      </c>
      <c r="L9" t="s">
        <v>6</v>
      </c>
      <c r="M9" t="s">
        <v>7</v>
      </c>
    </row>
    <row r="10" spans="1:13" x14ac:dyDescent="0.3">
      <c r="A10" s="15" t="s">
        <v>94</v>
      </c>
      <c r="B10" s="26">
        <v>426.1</v>
      </c>
      <c r="C10" t="s">
        <v>9</v>
      </c>
      <c r="D10">
        <v>4.2</v>
      </c>
      <c r="E10" s="39">
        <f>+D10*2.66</f>
        <v>11.172000000000001</v>
      </c>
      <c r="F10" s="39">
        <f>+E10*B10</f>
        <v>4760.3892000000005</v>
      </c>
      <c r="G10">
        <v>8.5</v>
      </c>
      <c r="H10" t="s">
        <v>10</v>
      </c>
      <c r="I10" t="s">
        <v>237</v>
      </c>
      <c r="J10" t="s">
        <v>12</v>
      </c>
      <c r="K10" s="18">
        <v>45048.270833333336</v>
      </c>
      <c r="L10" s="18">
        <v>45048.559027777781</v>
      </c>
      <c r="M10" t="s">
        <v>658</v>
      </c>
    </row>
    <row r="11" spans="1:13" x14ac:dyDescent="0.3">
      <c r="A11" s="11" t="s">
        <v>94</v>
      </c>
      <c r="B11" s="26"/>
      <c r="K11" s="18"/>
      <c r="L11" s="18"/>
    </row>
    <row r="12" spans="1:13" x14ac:dyDescent="0.3">
      <c r="A12" t="s">
        <v>95</v>
      </c>
      <c r="B12" s="26"/>
    </row>
    <row r="13" spans="1:13" x14ac:dyDescent="0.3">
      <c r="A13" t="s">
        <v>96</v>
      </c>
      <c r="B13" s="26"/>
    </row>
    <row r="14" spans="1:13" x14ac:dyDescent="0.3">
      <c r="A14" t="s">
        <v>97</v>
      </c>
      <c r="B14" s="26"/>
    </row>
    <row r="15" spans="1:13" x14ac:dyDescent="0.3">
      <c r="A15" t="s">
        <v>98</v>
      </c>
      <c r="B15" s="26"/>
    </row>
    <row r="16" spans="1:13" x14ac:dyDescent="0.3">
      <c r="A16" s="16"/>
      <c r="D16" s="7" t="s">
        <v>0</v>
      </c>
      <c r="E16" s="7" t="s">
        <v>3</v>
      </c>
      <c r="F16" s="8" t="s">
        <v>4</v>
      </c>
      <c r="G16" s="8"/>
      <c r="K16" t="s">
        <v>5</v>
      </c>
      <c r="L16" t="s">
        <v>6</v>
      </c>
      <c r="M16" t="s">
        <v>7</v>
      </c>
    </row>
    <row r="17" spans="1:13" x14ac:dyDescent="0.3">
      <c r="A17" s="25" t="s">
        <v>258</v>
      </c>
      <c r="B17" s="26">
        <v>83.6</v>
      </c>
      <c r="C17" t="s">
        <v>9</v>
      </c>
      <c r="D17">
        <v>4.2</v>
      </c>
      <c r="E17" s="39">
        <f>+D17*2.66</f>
        <v>11.172000000000001</v>
      </c>
      <c r="F17" s="39">
        <f>+E17*B17</f>
        <v>933.97919999999999</v>
      </c>
      <c r="G17">
        <v>7.61</v>
      </c>
      <c r="H17" t="s">
        <v>10</v>
      </c>
      <c r="I17" t="s">
        <v>237</v>
      </c>
      <c r="J17" t="s">
        <v>12</v>
      </c>
      <c r="K17" s="18">
        <v>45067.760416666664</v>
      </c>
      <c r="L17" s="18">
        <v>45067.96875</v>
      </c>
      <c r="M17" t="s">
        <v>659</v>
      </c>
    </row>
    <row r="18" spans="1:13" x14ac:dyDescent="0.3">
      <c r="A18" s="11" t="s">
        <v>259</v>
      </c>
      <c r="B18" s="26"/>
      <c r="K18" s="18"/>
      <c r="L18" s="18"/>
    </row>
    <row r="19" spans="1:13" x14ac:dyDescent="0.3">
      <c r="A19" s="7" t="s">
        <v>260</v>
      </c>
      <c r="B19" s="26"/>
      <c r="K19" s="18"/>
      <c r="L19" s="18"/>
    </row>
    <row r="20" spans="1:13" x14ac:dyDescent="0.3">
      <c r="A20" s="7" t="s">
        <v>261</v>
      </c>
      <c r="B20" s="26"/>
      <c r="K20" s="18"/>
      <c r="L20" s="18"/>
    </row>
    <row r="21" spans="1:13" x14ac:dyDescent="0.3">
      <c r="A21" s="7" t="s">
        <v>262</v>
      </c>
      <c r="B21" s="26"/>
      <c r="K21" s="18"/>
      <c r="L21" s="18"/>
    </row>
    <row r="22" spans="1:13" x14ac:dyDescent="0.3">
      <c r="A22" s="7" t="s">
        <v>360</v>
      </c>
      <c r="B22" s="26"/>
      <c r="K22" s="18"/>
      <c r="L22" s="18"/>
    </row>
    <row r="23" spans="1:13" x14ac:dyDescent="0.3">
      <c r="A23" s="16"/>
      <c r="D23" s="7" t="s">
        <v>0</v>
      </c>
      <c r="E23" s="7" t="s">
        <v>3</v>
      </c>
      <c r="F23" s="8" t="s">
        <v>4</v>
      </c>
      <c r="G23" s="8"/>
      <c r="K23" t="s">
        <v>5</v>
      </c>
      <c r="L23" t="s">
        <v>6</v>
      </c>
      <c r="M23" t="s">
        <v>7</v>
      </c>
    </row>
    <row r="24" spans="1:13" x14ac:dyDescent="0.3">
      <c r="A24" s="13" t="s">
        <v>135</v>
      </c>
      <c r="B24" s="26">
        <v>82.3</v>
      </c>
      <c r="C24" t="s">
        <v>9</v>
      </c>
      <c r="D24">
        <v>4.2</v>
      </c>
      <c r="E24" s="39">
        <f>+D24*2.66</f>
        <v>11.172000000000001</v>
      </c>
      <c r="F24" s="39">
        <f>+E24*B24</f>
        <v>919.4556</v>
      </c>
      <c r="G24">
        <v>4.0999999999999996</v>
      </c>
      <c r="H24" t="s">
        <v>10</v>
      </c>
      <c r="I24" t="s">
        <v>237</v>
      </c>
      <c r="J24" t="s">
        <v>12</v>
      </c>
      <c r="K24" s="18">
        <v>45065.5</v>
      </c>
      <c r="L24" s="18">
        <v>45065.565972222219</v>
      </c>
      <c r="M24" t="s">
        <v>660</v>
      </c>
    </row>
    <row r="25" spans="1:13" x14ac:dyDescent="0.3">
      <c r="A25" s="11" t="s">
        <v>135</v>
      </c>
      <c r="B25" s="26">
        <v>141.30000000000001</v>
      </c>
      <c r="C25" t="s">
        <v>9</v>
      </c>
      <c r="D25">
        <v>4.2</v>
      </c>
      <c r="E25" s="39">
        <f>+D25*2.66</f>
        <v>11.172000000000001</v>
      </c>
      <c r="F25" s="39">
        <f>+E25*B25</f>
        <v>1578.6036000000001</v>
      </c>
      <c r="G25">
        <v>4.0999999999999996</v>
      </c>
      <c r="H25" t="s">
        <v>10</v>
      </c>
      <c r="I25" t="s">
        <v>237</v>
      </c>
      <c r="J25" t="s">
        <v>12</v>
      </c>
      <c r="K25" s="18">
        <v>45065.427083333336</v>
      </c>
      <c r="L25" s="18">
        <v>45065.5</v>
      </c>
      <c r="M25" t="s">
        <v>661</v>
      </c>
    </row>
    <row r="26" spans="1:13" x14ac:dyDescent="0.3">
      <c r="A26" t="s">
        <v>136</v>
      </c>
      <c r="B26" s="26">
        <v>254.9</v>
      </c>
      <c r="C26" t="s">
        <v>9</v>
      </c>
      <c r="D26">
        <v>4.2</v>
      </c>
      <c r="E26" s="39">
        <f>+D26*2.66</f>
        <v>11.172000000000001</v>
      </c>
      <c r="F26" s="39">
        <f>+E26*B26</f>
        <v>2847.7428</v>
      </c>
      <c r="G26">
        <v>10.199999999999999</v>
      </c>
      <c r="H26" t="s">
        <v>10</v>
      </c>
      <c r="I26" t="s">
        <v>237</v>
      </c>
      <c r="J26" t="s">
        <v>12</v>
      </c>
      <c r="K26" s="18">
        <v>45065.291666666664</v>
      </c>
      <c r="L26" s="18">
        <v>45065.423611111109</v>
      </c>
      <c r="M26" t="s">
        <v>662</v>
      </c>
    </row>
    <row r="27" spans="1:13" x14ac:dyDescent="0.3">
      <c r="A27" t="s">
        <v>137</v>
      </c>
      <c r="B27" s="26">
        <f>SUM(B24:B26)</f>
        <v>478.5</v>
      </c>
      <c r="F27" s="44">
        <f>SUM(F24:F26)</f>
        <v>5345.8019999999997</v>
      </c>
    </row>
    <row r="28" spans="1:13" x14ac:dyDescent="0.3">
      <c r="A28" t="s">
        <v>138</v>
      </c>
      <c r="B28" s="26"/>
    </row>
    <row r="29" spans="1:13" x14ac:dyDescent="0.3">
      <c r="B29" s="26"/>
    </row>
    <row r="30" spans="1:13" x14ac:dyDescent="0.3">
      <c r="B30" s="34">
        <f>B26+B25+B24+B17+B10+B5+B4+B3</f>
        <v>1974.8000000000002</v>
      </c>
      <c r="F30" s="44">
        <f>F26+F25+F24+F17+F10+F5+F4+F3</f>
        <v>22062.465600000003</v>
      </c>
    </row>
    <row r="34" spans="1:6" x14ac:dyDescent="0.3">
      <c r="A34" t="s">
        <v>715</v>
      </c>
      <c r="F34" s="47">
        <f>F30</f>
        <v>22062.465600000003</v>
      </c>
    </row>
    <row r="35" spans="1:6" x14ac:dyDescent="0.3">
      <c r="F35" s="47">
        <f>'4 2023 bio'!F129</f>
        <v>89805.430399999997</v>
      </c>
    </row>
    <row r="36" spans="1:6" x14ac:dyDescent="0.3">
      <c r="F36" s="47">
        <f>'3 2023 bio'!F80</f>
        <v>44863.604400000018</v>
      </c>
    </row>
    <row r="37" spans="1:6" x14ac:dyDescent="0.3">
      <c r="F37" s="47">
        <f>'2 2023 Bio'!F19</f>
        <v>3435.7358000000008</v>
      </c>
    </row>
    <row r="38" spans="1:6" x14ac:dyDescent="0.3">
      <c r="F38" s="48">
        <f>SUM(F34:F37)</f>
        <v>160167.23620000001</v>
      </c>
    </row>
  </sheetData>
  <pageMargins left="0.25" right="0.25" top="0.75" bottom="0.75" header="0.3" footer="0.3"/>
  <pageSetup paperSize="9" scale="6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007F-A306-41F4-B267-3C7FC1918AB1}">
  <sheetPr>
    <pageSetUpPr fitToPage="1"/>
  </sheetPr>
  <dimension ref="A1:M62"/>
  <sheetViews>
    <sheetView workbookViewId="0">
      <selection activeCell="F62" sqref="F62"/>
    </sheetView>
  </sheetViews>
  <sheetFormatPr baseColWidth="10" defaultRowHeight="14.4" x14ac:dyDescent="0.3"/>
  <cols>
    <col min="1" max="1" width="29.5546875" customWidth="1"/>
    <col min="2" max="2" width="8" customWidth="1"/>
    <col min="3" max="3" width="3.33203125" bestFit="1" customWidth="1"/>
    <col min="4" max="4" width="6.21875" bestFit="1" customWidth="1"/>
    <col min="5" max="5" width="10.44140625" bestFit="1" customWidth="1"/>
    <col min="6" max="6" width="11.77734375" bestFit="1" customWidth="1"/>
    <col min="7" max="7" width="6" bestFit="1" customWidth="1"/>
    <col min="8" max="8" width="3" bestFit="1" customWidth="1"/>
    <col min="9" max="9" width="12.6640625" bestFit="1" customWidth="1"/>
    <col min="10" max="11" width="15.5546875" bestFit="1" customWidth="1"/>
    <col min="12" max="12" width="101.77734375" bestFit="1" customWidth="1"/>
    <col min="13" max="13" width="8.77734375" bestFit="1" customWidth="1"/>
  </cols>
  <sheetData>
    <row r="1" spans="1:13" ht="23.4" x14ac:dyDescent="0.45">
      <c r="A1" s="23" t="s">
        <v>1123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6" t="s">
        <v>23</v>
      </c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3" x14ac:dyDescent="0.3">
      <c r="A3" s="16"/>
      <c r="D3" s="7"/>
      <c r="E3" s="7"/>
      <c r="F3" s="8"/>
    </row>
    <row r="4" spans="1:13" x14ac:dyDescent="0.3">
      <c r="A4" s="75"/>
      <c r="B4" s="75">
        <v>271.60000000000002</v>
      </c>
      <c r="C4" s="75" t="s">
        <v>9</v>
      </c>
      <c r="D4" s="75">
        <v>4.6500000000000004</v>
      </c>
      <c r="E4" s="75"/>
      <c r="F4" s="75"/>
      <c r="G4" s="75">
        <v>8.4</v>
      </c>
      <c r="H4" s="75" t="s">
        <v>10</v>
      </c>
      <c r="I4" s="75" t="s">
        <v>301</v>
      </c>
      <c r="J4" s="76">
        <v>45107.458333333336</v>
      </c>
      <c r="K4" s="76">
        <v>45107.631944444445</v>
      </c>
      <c r="L4" s="75" t="s">
        <v>960</v>
      </c>
    </row>
    <row r="5" spans="1:13" x14ac:dyDescent="0.3">
      <c r="A5" s="75"/>
      <c r="B5" s="75">
        <v>380.1</v>
      </c>
      <c r="C5" s="75" t="s">
        <v>9</v>
      </c>
      <c r="D5" s="75">
        <v>4.6500000000000004</v>
      </c>
      <c r="E5" s="75"/>
      <c r="F5" s="75"/>
      <c r="G5" s="75">
        <v>12.1</v>
      </c>
      <c r="H5" s="75" t="s">
        <v>10</v>
      </c>
      <c r="I5" s="75" t="s">
        <v>301</v>
      </c>
      <c r="J5" s="76">
        <v>45107.270833333336</v>
      </c>
      <c r="K5" s="76">
        <v>45107.482638888891</v>
      </c>
      <c r="L5" s="75" t="s">
        <v>961</v>
      </c>
    </row>
    <row r="6" spans="1:13" x14ac:dyDescent="0.3">
      <c r="J6" s="18"/>
      <c r="K6" s="18"/>
    </row>
    <row r="7" spans="1:13" x14ac:dyDescent="0.3">
      <c r="A7" s="16" t="s">
        <v>23</v>
      </c>
      <c r="D7" s="7" t="s">
        <v>0</v>
      </c>
      <c r="E7" s="7" t="s">
        <v>3</v>
      </c>
      <c r="F7" s="8" t="s">
        <v>4</v>
      </c>
      <c r="J7" t="s">
        <v>5</v>
      </c>
      <c r="K7" t="s">
        <v>6</v>
      </c>
      <c r="L7" t="s">
        <v>7</v>
      </c>
    </row>
    <row r="8" spans="1:13" x14ac:dyDescent="0.3">
      <c r="A8" t="s">
        <v>1135</v>
      </c>
      <c r="B8">
        <v>647.21</v>
      </c>
      <c r="C8" t="s">
        <v>24</v>
      </c>
      <c r="D8">
        <v>4.6500000000000004</v>
      </c>
      <c r="E8" s="39">
        <f>+D8*1.33</f>
        <v>6.1845000000000008</v>
      </c>
      <c r="F8" s="39">
        <f>+E8*B8</f>
        <v>4002.6702450000007</v>
      </c>
      <c r="G8">
        <v>32.799999999999997</v>
      </c>
      <c r="H8" t="s">
        <v>26</v>
      </c>
      <c r="I8" t="s">
        <v>301</v>
      </c>
      <c r="J8" s="18">
        <v>45088.322916666664</v>
      </c>
      <c r="K8" s="18">
        <v>45088.84375</v>
      </c>
      <c r="L8" t="s">
        <v>962</v>
      </c>
    </row>
    <row r="9" spans="1:13" x14ac:dyDescent="0.3">
      <c r="A9" s="11"/>
      <c r="B9">
        <v>15.2</v>
      </c>
      <c r="C9" t="s">
        <v>24</v>
      </c>
      <c r="D9">
        <v>4.6500000000000004</v>
      </c>
      <c r="E9" s="39">
        <f t="shared" ref="E9:E11" si="0">+D9*1.33</f>
        <v>6.1845000000000008</v>
      </c>
      <c r="F9" s="39">
        <f t="shared" ref="F9:F11" si="1">+E9*B9</f>
        <v>94.004400000000004</v>
      </c>
      <c r="G9">
        <v>0.76</v>
      </c>
      <c r="H9" t="s">
        <v>26</v>
      </c>
      <c r="I9" t="s">
        <v>301</v>
      </c>
      <c r="J9" s="18">
        <v>45088.239583333336</v>
      </c>
      <c r="K9" s="18">
        <v>45088.322916666664</v>
      </c>
      <c r="L9" t="s">
        <v>963</v>
      </c>
    </row>
    <row r="10" spans="1:13" x14ac:dyDescent="0.3">
      <c r="A10" t="s">
        <v>1136</v>
      </c>
      <c r="B10">
        <v>29.26</v>
      </c>
      <c r="C10" t="s">
        <v>24</v>
      </c>
      <c r="D10">
        <v>4.6500000000000004</v>
      </c>
      <c r="E10" s="39">
        <f t="shared" si="0"/>
        <v>6.1845000000000008</v>
      </c>
      <c r="F10" s="39">
        <f t="shared" si="1"/>
        <v>180.95847000000003</v>
      </c>
      <c r="G10">
        <v>1.46</v>
      </c>
      <c r="H10" t="s">
        <v>26</v>
      </c>
      <c r="I10" t="s">
        <v>301</v>
      </c>
      <c r="J10" s="18">
        <v>45087.447916666664</v>
      </c>
      <c r="K10" s="18">
        <v>45087.489583333336</v>
      </c>
      <c r="L10" t="s">
        <v>964</v>
      </c>
    </row>
    <row r="11" spans="1:13" x14ac:dyDescent="0.3">
      <c r="A11" t="s">
        <v>1137</v>
      </c>
      <c r="B11">
        <v>201.26</v>
      </c>
      <c r="C11" t="s">
        <v>24</v>
      </c>
      <c r="D11">
        <v>4.6500000000000004</v>
      </c>
      <c r="E11" s="39">
        <f t="shared" si="0"/>
        <v>6.1845000000000008</v>
      </c>
      <c r="F11" s="39">
        <f t="shared" si="1"/>
        <v>1244.6924700000002</v>
      </c>
      <c r="G11">
        <v>10.29</v>
      </c>
      <c r="H11" t="s">
        <v>26</v>
      </c>
      <c r="I11" t="s">
        <v>301</v>
      </c>
      <c r="J11" s="18">
        <v>45087.239583333336</v>
      </c>
      <c r="K11" s="18">
        <v>45087.447916666664</v>
      </c>
      <c r="L11" t="s">
        <v>965</v>
      </c>
    </row>
    <row r="12" spans="1:13" x14ac:dyDescent="0.3">
      <c r="A12" t="s">
        <v>1138</v>
      </c>
      <c r="B12">
        <f>SUM(B8:B11)</f>
        <v>892.93000000000006</v>
      </c>
      <c r="F12" s="65">
        <f>SUM(F8:F11)</f>
        <v>5522.3255850000005</v>
      </c>
      <c r="J12" s="18"/>
      <c r="K12" s="18"/>
    </row>
    <row r="13" spans="1:13" x14ac:dyDescent="0.3">
      <c r="J13" s="18"/>
      <c r="K13" s="18"/>
    </row>
    <row r="14" spans="1:13" x14ac:dyDescent="0.3">
      <c r="A14" s="16" t="s">
        <v>23</v>
      </c>
      <c r="D14" s="7" t="s">
        <v>0</v>
      </c>
      <c r="E14" s="7" t="s">
        <v>3</v>
      </c>
      <c r="F14" s="8" t="s">
        <v>4</v>
      </c>
      <c r="J14" t="s">
        <v>5</v>
      </c>
      <c r="K14" t="s">
        <v>6</v>
      </c>
      <c r="L14" t="s">
        <v>7</v>
      </c>
    </row>
    <row r="15" spans="1:13" x14ac:dyDescent="0.3">
      <c r="A15" t="s">
        <v>1139</v>
      </c>
      <c r="B15">
        <v>88.52</v>
      </c>
      <c r="C15" t="s">
        <v>24</v>
      </c>
      <c r="D15">
        <v>4.21</v>
      </c>
      <c r="E15" s="39">
        <f>+D15*1.33</f>
        <v>5.5993000000000004</v>
      </c>
      <c r="F15" s="39">
        <f>+E15*B15</f>
        <v>495.650036</v>
      </c>
      <c r="G15">
        <v>4.4800000000000004</v>
      </c>
      <c r="H15" t="s">
        <v>26</v>
      </c>
      <c r="I15" t="s">
        <v>301</v>
      </c>
      <c r="J15" s="18">
        <v>45087.90625</v>
      </c>
      <c r="K15" s="18">
        <v>45088.03125</v>
      </c>
      <c r="L15" t="s">
        <v>917</v>
      </c>
    </row>
    <row r="16" spans="1:13" x14ac:dyDescent="0.3">
      <c r="A16" s="11"/>
      <c r="B16">
        <v>175.33</v>
      </c>
      <c r="C16" t="s">
        <v>24</v>
      </c>
      <c r="D16">
        <v>4.21</v>
      </c>
      <c r="E16" s="39">
        <f>+D16*1.33</f>
        <v>5.5993000000000004</v>
      </c>
      <c r="F16" s="39">
        <f>+E16*B16</f>
        <v>981.72526900000014</v>
      </c>
      <c r="G16">
        <v>8.8699999999999992</v>
      </c>
      <c r="H16" t="s">
        <v>26</v>
      </c>
      <c r="I16" t="s">
        <v>301</v>
      </c>
      <c r="J16" s="18">
        <v>45087.697916666664</v>
      </c>
      <c r="K16" s="18">
        <v>45087.90625</v>
      </c>
      <c r="L16" t="s">
        <v>918</v>
      </c>
    </row>
    <row r="17" spans="1:12" x14ac:dyDescent="0.3">
      <c r="A17" t="s">
        <v>1140</v>
      </c>
      <c r="B17">
        <v>164.69</v>
      </c>
      <c r="C17" t="s">
        <v>24</v>
      </c>
      <c r="D17">
        <v>4.21</v>
      </c>
      <c r="E17" s="39">
        <f>+D17*1.33</f>
        <v>5.5993000000000004</v>
      </c>
      <c r="F17" s="39">
        <f>+E17*B17</f>
        <v>922.14871700000003</v>
      </c>
      <c r="G17">
        <v>8.3000000000000007</v>
      </c>
      <c r="H17" t="s">
        <v>26</v>
      </c>
      <c r="I17" t="s">
        <v>301</v>
      </c>
      <c r="J17" s="18">
        <v>45087.489583333336</v>
      </c>
      <c r="K17" s="18">
        <v>45087.697916666664</v>
      </c>
      <c r="L17" t="s">
        <v>919</v>
      </c>
    </row>
    <row r="18" spans="1:12" x14ac:dyDescent="0.3">
      <c r="A18" t="s">
        <v>1141</v>
      </c>
      <c r="B18" s="9">
        <f>SUM(B15:B17)</f>
        <v>428.54</v>
      </c>
      <c r="C18" s="9"/>
      <c r="D18" s="9"/>
      <c r="E18" s="9"/>
      <c r="F18" s="65">
        <f>SUM(F15:F17)</f>
        <v>2399.5240220000001</v>
      </c>
      <c r="J18" s="18"/>
      <c r="K18" s="18"/>
    </row>
    <row r="19" spans="1:12" x14ac:dyDescent="0.3">
      <c r="A19" t="s">
        <v>1142</v>
      </c>
      <c r="J19" s="18"/>
      <c r="K19" s="18"/>
    </row>
    <row r="20" spans="1:12" x14ac:dyDescent="0.3">
      <c r="J20" s="18"/>
      <c r="K20" s="18"/>
    </row>
    <row r="21" spans="1:12" x14ac:dyDescent="0.3">
      <c r="A21" s="16" t="s">
        <v>23</v>
      </c>
      <c r="D21" s="7" t="s">
        <v>0</v>
      </c>
      <c r="E21" s="7" t="s">
        <v>3</v>
      </c>
      <c r="F21" s="8" t="s">
        <v>4</v>
      </c>
      <c r="J21" t="s">
        <v>5</v>
      </c>
      <c r="K21" t="s">
        <v>6</v>
      </c>
      <c r="L21" t="s">
        <v>7</v>
      </c>
    </row>
    <row r="22" spans="1:12" x14ac:dyDescent="0.3">
      <c r="A22" t="s">
        <v>417</v>
      </c>
      <c r="B22">
        <v>82.65</v>
      </c>
      <c r="C22" t="s">
        <v>24</v>
      </c>
      <c r="D22">
        <v>4.6500000000000004</v>
      </c>
      <c r="E22" s="39">
        <f>+D22*1.33</f>
        <v>6.1845000000000008</v>
      </c>
      <c r="F22" s="64">
        <f>+E22*B22</f>
        <v>511.14892500000008</v>
      </c>
      <c r="G22">
        <v>2.4500000000000002</v>
      </c>
      <c r="H22" t="s">
        <v>26</v>
      </c>
      <c r="I22" t="s">
        <v>301</v>
      </c>
      <c r="J22" s="18">
        <v>45085.875</v>
      </c>
      <c r="K22" s="18">
        <v>45086</v>
      </c>
      <c r="L22" t="s">
        <v>966</v>
      </c>
    </row>
    <row r="23" spans="1:12" x14ac:dyDescent="0.3">
      <c r="A23" s="11" t="s">
        <v>418</v>
      </c>
      <c r="J23" s="18"/>
      <c r="K23" s="18"/>
    </row>
    <row r="24" spans="1:12" x14ac:dyDescent="0.3">
      <c r="A24" t="s">
        <v>419</v>
      </c>
      <c r="J24" s="18"/>
      <c r="K24" s="18"/>
    </row>
    <row r="25" spans="1:12" x14ac:dyDescent="0.3">
      <c r="A25" t="s">
        <v>420</v>
      </c>
      <c r="J25" s="18"/>
      <c r="K25" s="18"/>
    </row>
    <row r="26" spans="1:12" x14ac:dyDescent="0.3">
      <c r="A26" t="s">
        <v>421</v>
      </c>
      <c r="J26" s="18"/>
      <c r="K26" s="18"/>
    </row>
    <row r="27" spans="1:12" x14ac:dyDescent="0.3">
      <c r="J27" s="18"/>
      <c r="K27" s="18"/>
    </row>
    <row r="28" spans="1:12" x14ac:dyDescent="0.3">
      <c r="A28" s="16" t="s">
        <v>23</v>
      </c>
      <c r="D28" s="7" t="s">
        <v>0</v>
      </c>
      <c r="E28" s="7" t="s">
        <v>3</v>
      </c>
      <c r="F28" s="8" t="s">
        <v>4</v>
      </c>
      <c r="J28" t="s">
        <v>5</v>
      </c>
      <c r="K28" t="s">
        <v>6</v>
      </c>
      <c r="L28" t="s">
        <v>7</v>
      </c>
    </row>
    <row r="29" spans="1:12" x14ac:dyDescent="0.3">
      <c r="A29" t="s">
        <v>309</v>
      </c>
      <c r="B29">
        <v>15</v>
      </c>
      <c r="C29" t="s">
        <v>24</v>
      </c>
      <c r="D29">
        <v>4.6500000000000004</v>
      </c>
      <c r="E29" s="39">
        <f>+D29*1.33</f>
        <v>6.1845000000000008</v>
      </c>
      <c r="F29" s="64">
        <f>+E29*B29</f>
        <v>92.767500000000013</v>
      </c>
      <c r="G29">
        <v>0.5</v>
      </c>
      <c r="H29" t="s">
        <v>26</v>
      </c>
      <c r="I29" t="s">
        <v>301</v>
      </c>
      <c r="J29" s="18">
        <v>45085.791666666664</v>
      </c>
      <c r="K29" s="18">
        <v>45085.875</v>
      </c>
      <c r="L29" t="s">
        <v>967</v>
      </c>
    </row>
    <row r="30" spans="1:12" x14ac:dyDescent="0.3">
      <c r="A30" s="11" t="s">
        <v>135</v>
      </c>
      <c r="B30" s="11"/>
    </row>
    <row r="31" spans="1:12" x14ac:dyDescent="0.3">
      <c r="A31" t="s">
        <v>136</v>
      </c>
    </row>
    <row r="32" spans="1:12" x14ac:dyDescent="0.3">
      <c r="A32" t="s">
        <v>137</v>
      </c>
    </row>
    <row r="33" spans="1:12" x14ac:dyDescent="0.3">
      <c r="A33" t="s">
        <v>310</v>
      </c>
    </row>
    <row r="35" spans="1:12" x14ac:dyDescent="0.3">
      <c r="A35" s="16" t="s">
        <v>23</v>
      </c>
      <c r="D35" s="7" t="s">
        <v>0</v>
      </c>
      <c r="E35" s="7" t="s">
        <v>3</v>
      </c>
      <c r="F35" s="8" t="s">
        <v>4</v>
      </c>
      <c r="J35" t="s">
        <v>5</v>
      </c>
      <c r="K35" t="s">
        <v>6</v>
      </c>
      <c r="L35" t="s">
        <v>7</v>
      </c>
    </row>
    <row r="36" spans="1:12" x14ac:dyDescent="0.3">
      <c r="A36" t="s">
        <v>879</v>
      </c>
      <c r="B36">
        <v>98.3</v>
      </c>
      <c r="C36" t="s">
        <v>9</v>
      </c>
      <c r="D36">
        <v>4.6500000000000004</v>
      </c>
      <c r="E36" s="39">
        <f>+D36*1.33</f>
        <v>6.1845000000000008</v>
      </c>
      <c r="F36" s="64">
        <f>+E36*B36</f>
        <v>607.93635000000006</v>
      </c>
      <c r="G36">
        <v>2.9</v>
      </c>
      <c r="H36" t="s">
        <v>10</v>
      </c>
      <c r="I36" t="s">
        <v>301</v>
      </c>
      <c r="J36" s="18">
        <v>45104.486111111109</v>
      </c>
      <c r="K36" s="18">
        <v>45104.527777777781</v>
      </c>
      <c r="L36" t="s">
        <v>968</v>
      </c>
    </row>
    <row r="37" spans="1:12" x14ac:dyDescent="0.3">
      <c r="A37" s="11" t="s">
        <v>880</v>
      </c>
      <c r="J37" s="18"/>
      <c r="K37" s="18"/>
    </row>
    <row r="38" spans="1:12" x14ac:dyDescent="0.3">
      <c r="A38" t="s">
        <v>881</v>
      </c>
      <c r="J38" s="18"/>
      <c r="K38" s="18"/>
    </row>
    <row r="39" spans="1:12" x14ac:dyDescent="0.3">
      <c r="A39" t="s">
        <v>882</v>
      </c>
      <c r="J39" s="18"/>
      <c r="K39" s="18"/>
    </row>
    <row r="40" spans="1:12" x14ac:dyDescent="0.3">
      <c r="A40" t="s">
        <v>883</v>
      </c>
      <c r="J40" s="18"/>
      <c r="K40" s="18"/>
    </row>
    <row r="41" spans="1:12" x14ac:dyDescent="0.3">
      <c r="J41" s="18"/>
      <c r="K41" s="18"/>
    </row>
    <row r="42" spans="1:12" x14ac:dyDescent="0.3">
      <c r="A42" s="16" t="s">
        <v>23</v>
      </c>
      <c r="D42" s="7" t="s">
        <v>0</v>
      </c>
      <c r="E42" s="7" t="s">
        <v>3</v>
      </c>
      <c r="F42" s="8" t="s">
        <v>4</v>
      </c>
      <c r="J42" t="s">
        <v>5</v>
      </c>
      <c r="K42" t="s">
        <v>6</v>
      </c>
      <c r="L42" t="s">
        <v>7</v>
      </c>
    </row>
    <row r="43" spans="1:12" x14ac:dyDescent="0.3">
      <c r="A43" t="s">
        <v>386</v>
      </c>
      <c r="B43">
        <v>103.6</v>
      </c>
      <c r="C43" t="s">
        <v>9</v>
      </c>
      <c r="D43">
        <v>4.6500000000000004</v>
      </c>
      <c r="E43" s="39">
        <f>+D43*1.33</f>
        <v>6.1845000000000008</v>
      </c>
      <c r="F43" s="64">
        <f>+E43*B43</f>
        <v>640.71420000000001</v>
      </c>
      <c r="G43">
        <v>7</v>
      </c>
      <c r="H43" t="s">
        <v>10</v>
      </c>
      <c r="I43" t="s">
        <v>301</v>
      </c>
      <c r="J43" s="18">
        <v>45082.520833333336</v>
      </c>
      <c r="K43" s="18">
        <v>45082.604166666664</v>
      </c>
      <c r="L43" t="s">
        <v>969</v>
      </c>
    </row>
    <row r="44" spans="1:12" x14ac:dyDescent="0.3">
      <c r="A44" s="11" t="s">
        <v>387</v>
      </c>
      <c r="J44" s="18"/>
      <c r="K44" s="18"/>
    </row>
    <row r="45" spans="1:12" x14ac:dyDescent="0.3">
      <c r="A45" t="s">
        <v>388</v>
      </c>
      <c r="J45" s="18"/>
      <c r="K45" s="18"/>
    </row>
    <row r="46" spans="1:12" x14ac:dyDescent="0.3">
      <c r="A46" t="s">
        <v>389</v>
      </c>
      <c r="J46" s="18"/>
      <c r="K46" s="18"/>
    </row>
    <row r="47" spans="1:12" x14ac:dyDescent="0.3">
      <c r="A47" t="s">
        <v>390</v>
      </c>
      <c r="J47" s="18"/>
      <c r="K47" s="18"/>
    </row>
    <row r="48" spans="1:12" x14ac:dyDescent="0.3">
      <c r="J48" s="18"/>
      <c r="K48" s="18"/>
    </row>
    <row r="49" spans="1:12" x14ac:dyDescent="0.3">
      <c r="A49" s="16" t="s">
        <v>23</v>
      </c>
      <c r="D49" s="7" t="s">
        <v>0</v>
      </c>
      <c r="E49" s="7" t="s">
        <v>3</v>
      </c>
      <c r="F49" s="8" t="s">
        <v>4</v>
      </c>
      <c r="J49" t="s">
        <v>5</v>
      </c>
      <c r="K49" t="s">
        <v>6</v>
      </c>
      <c r="L49" t="s">
        <v>7</v>
      </c>
    </row>
    <row r="50" spans="1:12" x14ac:dyDescent="0.3">
      <c r="A50" t="s">
        <v>802</v>
      </c>
      <c r="B50">
        <v>301.2</v>
      </c>
      <c r="C50" t="s">
        <v>9</v>
      </c>
      <c r="D50">
        <v>4.6500000000000004</v>
      </c>
      <c r="E50" s="39">
        <f t="shared" ref="E50:E51" si="2">+D50*1.33</f>
        <v>6.1845000000000008</v>
      </c>
      <c r="F50" s="39">
        <f t="shared" ref="F50:F51" si="3">+E50*B50</f>
        <v>1862.7714000000001</v>
      </c>
      <c r="G50">
        <v>27.5</v>
      </c>
      <c r="H50" t="s">
        <v>10</v>
      </c>
      <c r="I50" t="s">
        <v>301</v>
      </c>
      <c r="J50" s="18">
        <v>45107.482638888891</v>
      </c>
      <c r="K50" s="18">
        <v>45107.909722222219</v>
      </c>
      <c r="L50" t="s">
        <v>970</v>
      </c>
    </row>
    <row r="51" spans="1:12" x14ac:dyDescent="0.3">
      <c r="A51" s="11" t="s">
        <v>803</v>
      </c>
      <c r="B51">
        <v>342.5</v>
      </c>
      <c r="C51" t="s">
        <v>9</v>
      </c>
      <c r="D51">
        <v>4.6500000000000004</v>
      </c>
      <c r="E51" s="39">
        <f t="shared" si="2"/>
        <v>6.1845000000000008</v>
      </c>
      <c r="F51" s="39">
        <f t="shared" si="3"/>
        <v>2118.1912500000003</v>
      </c>
      <c r="G51">
        <v>31.7</v>
      </c>
      <c r="H51" t="s">
        <v>10</v>
      </c>
      <c r="I51" t="s">
        <v>301</v>
      </c>
      <c r="J51" s="18">
        <v>45107.625</v>
      </c>
      <c r="K51" s="18">
        <v>45107.916666666664</v>
      </c>
      <c r="L51" t="s">
        <v>971</v>
      </c>
    </row>
    <row r="52" spans="1:12" x14ac:dyDescent="0.3">
      <c r="A52" t="s">
        <v>804</v>
      </c>
      <c r="B52">
        <f>SUM(B50:B51)</f>
        <v>643.70000000000005</v>
      </c>
      <c r="F52" s="65">
        <f>SUM(F50:F51)</f>
        <v>3980.9626500000004</v>
      </c>
      <c r="J52" s="18"/>
      <c r="K52" s="18"/>
    </row>
    <row r="53" spans="1:12" x14ac:dyDescent="0.3">
      <c r="A53" t="s">
        <v>805</v>
      </c>
      <c r="J53" s="18"/>
      <c r="K53" s="18"/>
    </row>
    <row r="54" spans="1:12" x14ac:dyDescent="0.3">
      <c r="A54" t="s">
        <v>806</v>
      </c>
      <c r="J54" s="18"/>
      <c r="K54" s="18"/>
    </row>
    <row r="55" spans="1:12" x14ac:dyDescent="0.3">
      <c r="J55" s="18"/>
      <c r="K55" s="18"/>
    </row>
    <row r="56" spans="1:12" x14ac:dyDescent="0.3">
      <c r="A56" s="16" t="s">
        <v>23</v>
      </c>
      <c r="D56" s="7" t="s">
        <v>0</v>
      </c>
      <c r="E56" s="7" t="s">
        <v>3</v>
      </c>
      <c r="F56" s="8" t="s">
        <v>4</v>
      </c>
      <c r="J56" t="s">
        <v>5</v>
      </c>
      <c r="K56" t="s">
        <v>6</v>
      </c>
      <c r="L56" t="s">
        <v>7</v>
      </c>
    </row>
    <row r="57" spans="1:12" x14ac:dyDescent="0.3">
      <c r="A57" t="s">
        <v>788</v>
      </c>
      <c r="B57">
        <v>318.8</v>
      </c>
      <c r="C57" t="s">
        <v>9</v>
      </c>
      <c r="D57">
        <v>4.6500000000000004</v>
      </c>
      <c r="E57" s="39">
        <f>+D57*1.33</f>
        <v>6.1845000000000008</v>
      </c>
      <c r="F57" s="64">
        <f>+E57*B57</f>
        <v>1971.6186000000002</v>
      </c>
      <c r="G57">
        <v>10.199999999999999</v>
      </c>
      <c r="H57" t="s">
        <v>10</v>
      </c>
      <c r="I57" t="s">
        <v>301</v>
      </c>
      <c r="J57" s="18">
        <v>45105.291666666664</v>
      </c>
      <c r="K57" s="18">
        <v>45105.465277777781</v>
      </c>
      <c r="L57" t="s">
        <v>972</v>
      </c>
    </row>
    <row r="58" spans="1:12" x14ac:dyDescent="0.3">
      <c r="A58" s="11" t="s">
        <v>789</v>
      </c>
    </row>
    <row r="59" spans="1:12" x14ac:dyDescent="0.3">
      <c r="A59" t="s">
        <v>790</v>
      </c>
    </row>
    <row r="60" spans="1:12" x14ac:dyDescent="0.3">
      <c r="A60" t="s">
        <v>791</v>
      </c>
    </row>
    <row r="61" spans="1:12" x14ac:dyDescent="0.3">
      <c r="A61" t="s">
        <v>792</v>
      </c>
    </row>
    <row r="62" spans="1:12" x14ac:dyDescent="0.3">
      <c r="B62" s="74">
        <f>B57+B51+B50+B5+B4+B43+B36+B29+B22+B17+B16+B15+B11+B10+B9+B8</f>
        <v>3235.2199999999993</v>
      </c>
      <c r="F62" s="82">
        <f>+F57+F52+F43+F36+F29+F22+F18+F12</f>
        <v>15726.997832000003</v>
      </c>
    </row>
  </sheetData>
  <pageMargins left="0.25" right="0.25" top="0.75" bottom="0.75" header="0.3" footer="0.3"/>
  <pageSetup paperSize="9" scale="6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BF28-B993-43D0-9D7D-074256BAFC98}">
  <sheetPr>
    <pageSetUpPr fitToPage="1"/>
  </sheetPr>
  <dimension ref="A1:M39"/>
  <sheetViews>
    <sheetView topLeftCell="A19" workbookViewId="0">
      <selection activeCell="B39" sqref="B39"/>
    </sheetView>
  </sheetViews>
  <sheetFormatPr baseColWidth="10" defaultRowHeight="14.4" x14ac:dyDescent="0.3"/>
  <cols>
    <col min="1" max="1" width="28.33203125" bestFit="1" customWidth="1"/>
    <col min="2" max="2" width="6" bestFit="1" customWidth="1"/>
    <col min="3" max="3" width="3.33203125" bestFit="1" customWidth="1"/>
    <col min="4" max="4" width="6.21875" bestFit="1" customWidth="1"/>
    <col min="5" max="5" width="10.5546875" bestFit="1" customWidth="1"/>
    <col min="6" max="6" width="11.77734375" bestFit="1" customWidth="1"/>
    <col min="7" max="7" width="5" bestFit="1" customWidth="1"/>
    <col min="8" max="8" width="3.21875" bestFit="1" customWidth="1"/>
    <col min="9" max="9" width="17.88671875" bestFit="1" customWidth="1"/>
    <col min="10" max="10" width="6.5546875" bestFit="1" customWidth="1"/>
    <col min="11" max="12" width="15.5546875" bestFit="1" customWidth="1"/>
    <col min="13" max="13" width="145" bestFit="1" customWidth="1"/>
  </cols>
  <sheetData>
    <row r="1" spans="1:13" x14ac:dyDescent="0.3">
      <c r="A1" s="17" t="s">
        <v>771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</row>
    <row r="2" spans="1:13" x14ac:dyDescent="0.3">
      <c r="A2" s="16"/>
      <c r="D2" s="7" t="s">
        <v>0</v>
      </c>
      <c r="E2" s="7" t="s">
        <v>3</v>
      </c>
      <c r="F2" s="8" t="s">
        <v>4</v>
      </c>
      <c r="K2" t="s">
        <v>5</v>
      </c>
      <c r="L2" t="s">
        <v>6</v>
      </c>
      <c r="M2" t="s">
        <v>7</v>
      </c>
    </row>
    <row r="3" spans="1:13" x14ac:dyDescent="0.3">
      <c r="A3" s="80" t="s">
        <v>1115</v>
      </c>
      <c r="B3" s="75">
        <v>106.5</v>
      </c>
      <c r="C3" s="75" t="s">
        <v>9</v>
      </c>
      <c r="D3" s="75">
        <v>4.6500000000000004</v>
      </c>
      <c r="E3" s="75"/>
      <c r="F3" s="75"/>
      <c r="G3" s="75">
        <v>5.3</v>
      </c>
      <c r="H3" s="75" t="s">
        <v>10</v>
      </c>
      <c r="I3" s="75" t="s">
        <v>237</v>
      </c>
      <c r="J3" s="75" t="s">
        <v>12</v>
      </c>
      <c r="K3" s="76">
        <v>45082.684027777781</v>
      </c>
      <c r="L3" s="76">
        <v>45082.767361111109</v>
      </c>
      <c r="M3" s="75" t="s">
        <v>973</v>
      </c>
    </row>
    <row r="4" spans="1:13" x14ac:dyDescent="0.3">
      <c r="K4" s="18"/>
      <c r="L4" s="18"/>
    </row>
    <row r="5" spans="1:13" x14ac:dyDescent="0.3">
      <c r="A5" s="16"/>
      <c r="D5" s="7" t="s">
        <v>0</v>
      </c>
      <c r="E5" s="7" t="s">
        <v>3</v>
      </c>
      <c r="F5" s="8" t="s">
        <v>4</v>
      </c>
      <c r="K5" t="s">
        <v>5</v>
      </c>
      <c r="L5" t="s">
        <v>6</v>
      </c>
      <c r="M5" t="s">
        <v>7</v>
      </c>
    </row>
    <row r="6" spans="1:13" x14ac:dyDescent="0.3">
      <c r="A6" s="13" t="s">
        <v>273</v>
      </c>
      <c r="B6">
        <v>114</v>
      </c>
      <c r="C6" t="s">
        <v>9</v>
      </c>
      <c r="D6">
        <v>4.21</v>
      </c>
      <c r="E6" s="39">
        <f>+D6*2.66</f>
        <v>11.198600000000001</v>
      </c>
      <c r="F6" s="64">
        <f>+B6*E6</f>
        <v>1276.6404</v>
      </c>
      <c r="G6">
        <v>7.6</v>
      </c>
      <c r="H6" t="s">
        <v>10</v>
      </c>
      <c r="I6" t="s">
        <v>237</v>
      </c>
      <c r="J6" t="s">
        <v>12</v>
      </c>
      <c r="K6" s="18">
        <v>45082.701388888891</v>
      </c>
      <c r="L6" s="18">
        <v>45082.763888888891</v>
      </c>
      <c r="M6" t="s">
        <v>977</v>
      </c>
    </row>
    <row r="7" spans="1:13" x14ac:dyDescent="0.3">
      <c r="A7" s="11" t="s">
        <v>274</v>
      </c>
      <c r="K7" s="18"/>
      <c r="L7" s="18"/>
    </row>
    <row r="8" spans="1:13" x14ac:dyDescent="0.3">
      <c r="A8" t="s">
        <v>275</v>
      </c>
      <c r="K8" s="18"/>
      <c r="L8" s="18"/>
    </row>
    <row r="9" spans="1:13" x14ac:dyDescent="0.3">
      <c r="A9" t="s">
        <v>276</v>
      </c>
      <c r="K9" s="18"/>
      <c r="L9" s="18"/>
    </row>
    <row r="10" spans="1:13" x14ac:dyDescent="0.3">
      <c r="A10" t="s">
        <v>277</v>
      </c>
      <c r="K10" s="18"/>
      <c r="L10" s="18"/>
    </row>
    <row r="11" spans="1:13" x14ac:dyDescent="0.3">
      <c r="K11" s="18"/>
      <c r="L11" s="18"/>
    </row>
    <row r="12" spans="1:13" x14ac:dyDescent="0.3">
      <c r="A12" s="16"/>
      <c r="D12" s="7" t="s">
        <v>0</v>
      </c>
      <c r="E12" s="7" t="s">
        <v>3</v>
      </c>
      <c r="F12" s="8" t="s">
        <v>4</v>
      </c>
      <c r="K12" t="s">
        <v>5</v>
      </c>
      <c r="L12" t="s">
        <v>6</v>
      </c>
      <c r="M12" t="s">
        <v>7</v>
      </c>
    </row>
    <row r="13" spans="1:13" x14ac:dyDescent="0.3">
      <c r="A13" s="13" t="s">
        <v>386</v>
      </c>
      <c r="B13">
        <v>235.8</v>
      </c>
      <c r="C13" t="s">
        <v>9</v>
      </c>
      <c r="D13">
        <v>4.2</v>
      </c>
      <c r="E13" s="39">
        <f>+D13*2.66</f>
        <v>11.172000000000001</v>
      </c>
      <c r="F13" s="64">
        <f>+B13*E13</f>
        <v>2634.3576000000003</v>
      </c>
      <c r="G13">
        <v>11.5</v>
      </c>
      <c r="H13" t="s">
        <v>10</v>
      </c>
      <c r="I13" t="s">
        <v>237</v>
      </c>
      <c r="J13" t="s">
        <v>12</v>
      </c>
      <c r="K13" s="18">
        <v>45104.295138888891</v>
      </c>
      <c r="L13" s="18">
        <v>45104.461805555555</v>
      </c>
      <c r="M13" t="s">
        <v>947</v>
      </c>
    </row>
    <row r="14" spans="1:13" x14ac:dyDescent="0.3">
      <c r="A14" s="11" t="s">
        <v>387</v>
      </c>
      <c r="K14" s="18"/>
      <c r="L14" s="18"/>
    </row>
    <row r="15" spans="1:13" x14ac:dyDescent="0.3">
      <c r="A15" t="s">
        <v>388</v>
      </c>
      <c r="K15" s="18"/>
      <c r="L15" s="18"/>
    </row>
    <row r="16" spans="1:13" x14ac:dyDescent="0.3">
      <c r="A16" t="s">
        <v>389</v>
      </c>
      <c r="K16" s="18"/>
      <c r="L16" s="18"/>
    </row>
    <row r="17" spans="1:13" x14ac:dyDescent="0.3">
      <c r="A17" t="s">
        <v>390</v>
      </c>
      <c r="K17" s="18"/>
      <c r="L17" s="18"/>
    </row>
    <row r="18" spans="1:13" x14ac:dyDescent="0.3">
      <c r="K18" s="18"/>
      <c r="L18" s="18"/>
    </row>
    <row r="19" spans="1:13" x14ac:dyDescent="0.3">
      <c r="A19" s="16"/>
      <c r="D19" s="7" t="s">
        <v>0</v>
      </c>
      <c r="E19" s="7" t="s">
        <v>3</v>
      </c>
      <c r="F19" s="8" t="s">
        <v>4</v>
      </c>
      <c r="K19" t="s">
        <v>5</v>
      </c>
      <c r="L19" t="s">
        <v>6</v>
      </c>
      <c r="M19" t="s">
        <v>7</v>
      </c>
    </row>
    <row r="20" spans="1:13" x14ac:dyDescent="0.3">
      <c r="A20" s="13" t="s">
        <v>135</v>
      </c>
      <c r="B20">
        <v>333.1</v>
      </c>
      <c r="C20" t="s">
        <v>9</v>
      </c>
      <c r="D20">
        <v>4.6100000000000003</v>
      </c>
      <c r="E20" s="39">
        <f>+D20*2.66</f>
        <v>12.262600000000001</v>
      </c>
      <c r="F20" s="64">
        <f>+B20*E20</f>
        <v>4084.6720600000008</v>
      </c>
      <c r="G20">
        <v>8.5</v>
      </c>
      <c r="H20" t="s">
        <v>10</v>
      </c>
      <c r="I20" t="s">
        <v>237</v>
      </c>
      <c r="J20" t="s">
        <v>12</v>
      </c>
      <c r="K20" s="18">
        <v>45082.3125</v>
      </c>
      <c r="L20" s="18">
        <v>45082.5</v>
      </c>
      <c r="M20" t="s">
        <v>976</v>
      </c>
    </row>
    <row r="21" spans="1:13" x14ac:dyDescent="0.3">
      <c r="A21" s="11" t="s">
        <v>135</v>
      </c>
    </row>
    <row r="22" spans="1:13" x14ac:dyDescent="0.3">
      <c r="A22" t="s">
        <v>136</v>
      </c>
    </row>
    <row r="23" spans="1:13" x14ac:dyDescent="0.3">
      <c r="A23" t="s">
        <v>137</v>
      </c>
    </row>
    <row r="24" spans="1:13" x14ac:dyDescent="0.3">
      <c r="A24" t="s">
        <v>138</v>
      </c>
    </row>
    <row r="26" spans="1:13" x14ac:dyDescent="0.3">
      <c r="A26" s="16"/>
      <c r="D26" s="7" t="s">
        <v>0</v>
      </c>
      <c r="E26" s="7" t="s">
        <v>3</v>
      </c>
      <c r="F26" s="8" t="s">
        <v>4</v>
      </c>
      <c r="K26" t="s">
        <v>5</v>
      </c>
      <c r="L26" t="s">
        <v>6</v>
      </c>
      <c r="M26" t="s">
        <v>7</v>
      </c>
    </row>
    <row r="27" spans="1:13" x14ac:dyDescent="0.3">
      <c r="A27" s="13" t="s">
        <v>126</v>
      </c>
      <c r="B27">
        <v>103.8</v>
      </c>
      <c r="C27" t="s">
        <v>9</v>
      </c>
      <c r="D27">
        <v>4.6500000000000004</v>
      </c>
      <c r="E27" s="39">
        <f>+D27*2.66</f>
        <v>12.369000000000002</v>
      </c>
      <c r="F27" s="64">
        <f>+B27*E27</f>
        <v>1283.9022000000002</v>
      </c>
      <c r="G27">
        <v>5.2</v>
      </c>
      <c r="H27" t="s">
        <v>10</v>
      </c>
      <c r="I27" t="s">
        <v>237</v>
      </c>
      <c r="J27" t="s">
        <v>12</v>
      </c>
      <c r="K27" s="18">
        <v>45093.524305555555</v>
      </c>
      <c r="L27" s="18">
        <v>45093.729166666664</v>
      </c>
      <c r="M27" t="s">
        <v>974</v>
      </c>
    </row>
    <row r="28" spans="1:13" x14ac:dyDescent="0.3">
      <c r="A28" s="11" t="s">
        <v>127</v>
      </c>
    </row>
    <row r="29" spans="1:13" x14ac:dyDescent="0.3">
      <c r="A29" t="s">
        <v>128</v>
      </c>
    </row>
    <row r="30" spans="1:13" x14ac:dyDescent="0.3">
      <c r="A30" t="s">
        <v>129</v>
      </c>
    </row>
    <row r="31" spans="1:13" x14ac:dyDescent="0.3">
      <c r="A31" t="s">
        <v>130</v>
      </c>
    </row>
    <row r="32" spans="1:13" x14ac:dyDescent="0.3">
      <c r="A32" s="16"/>
      <c r="D32" s="7" t="s">
        <v>0</v>
      </c>
      <c r="E32" s="7" t="s">
        <v>3</v>
      </c>
      <c r="F32" s="8" t="s">
        <v>4</v>
      </c>
      <c r="K32" t="s">
        <v>5</v>
      </c>
      <c r="L32" t="s">
        <v>6</v>
      </c>
      <c r="M32" t="s">
        <v>7</v>
      </c>
    </row>
    <row r="33" spans="1:13" x14ac:dyDescent="0.3">
      <c r="A33" s="13" t="s">
        <v>821</v>
      </c>
      <c r="B33">
        <v>82.5</v>
      </c>
      <c r="C33" t="s">
        <v>9</v>
      </c>
      <c r="D33">
        <v>4.6500000000000004</v>
      </c>
      <c r="E33" s="39">
        <f>+D33*2.66</f>
        <v>12.369000000000002</v>
      </c>
      <c r="F33" s="64">
        <f>+B33*E33</f>
        <v>1020.4425000000001</v>
      </c>
      <c r="G33">
        <v>5.4</v>
      </c>
      <c r="H33" t="s">
        <v>10</v>
      </c>
      <c r="I33" t="s">
        <v>237</v>
      </c>
      <c r="J33" t="s">
        <v>12</v>
      </c>
      <c r="K33" s="18">
        <v>45089.5</v>
      </c>
      <c r="L33" s="18">
        <v>45089.673611111109</v>
      </c>
      <c r="M33" t="s">
        <v>975</v>
      </c>
    </row>
    <row r="34" spans="1:13" x14ac:dyDescent="0.3">
      <c r="A34" s="11" t="s">
        <v>822</v>
      </c>
    </row>
    <row r="35" spans="1:13" x14ac:dyDescent="0.3">
      <c r="A35" t="s">
        <v>823</v>
      </c>
    </row>
    <row r="36" spans="1:13" x14ac:dyDescent="0.3">
      <c r="A36" t="s">
        <v>824</v>
      </c>
    </row>
    <row r="37" spans="1:13" x14ac:dyDescent="0.3">
      <c r="A37" t="s">
        <v>825</v>
      </c>
    </row>
    <row r="39" spans="1:13" x14ac:dyDescent="0.3">
      <c r="B39" s="16">
        <f>B3+B6+B13+B20+B27+B33</f>
        <v>975.7</v>
      </c>
      <c r="F39" s="82">
        <f>+F33+F27+F20+F13+F6</f>
        <v>10300.014760000002</v>
      </c>
    </row>
  </sheetData>
  <pageMargins left="0.25" right="0.25" top="0.75" bottom="0.75" header="0.3" footer="0.3"/>
  <pageSetup paperSize="9" scale="5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8EEB-486E-486C-AE95-85E3E98194E7}">
  <sheetPr>
    <pageSetUpPr fitToPage="1"/>
  </sheetPr>
  <dimension ref="A1:P113"/>
  <sheetViews>
    <sheetView topLeftCell="A13" workbookViewId="0">
      <selection activeCell="I26" sqref="I26"/>
    </sheetView>
  </sheetViews>
  <sheetFormatPr baseColWidth="10" defaultRowHeight="14.4" x14ac:dyDescent="0.3"/>
  <cols>
    <col min="1" max="1" width="38.44140625" bestFit="1" customWidth="1"/>
    <col min="2" max="2" width="8" bestFit="1" customWidth="1"/>
    <col min="3" max="3" width="3.33203125" bestFit="1" customWidth="1"/>
    <col min="4" max="4" width="6" bestFit="1" customWidth="1"/>
    <col min="5" max="5" width="10" bestFit="1" customWidth="1"/>
    <col min="6" max="6" width="11.77734375" bestFit="1" customWidth="1"/>
    <col min="7" max="7" width="5" bestFit="1" customWidth="1"/>
    <col min="8" max="8" width="6" bestFit="1" customWidth="1"/>
    <col min="9" max="9" width="12.6640625" bestFit="1" customWidth="1"/>
    <col min="10" max="11" width="15.5546875" bestFit="1" customWidth="1"/>
    <col min="12" max="12" width="125" bestFit="1" customWidth="1"/>
  </cols>
  <sheetData>
    <row r="1" spans="1:16" ht="23.4" x14ac:dyDescent="0.45">
      <c r="A1" s="23" t="s">
        <v>762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16" t="s">
        <v>23</v>
      </c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6" x14ac:dyDescent="0.3">
      <c r="A3" s="75"/>
      <c r="B3" s="75">
        <v>64.5</v>
      </c>
      <c r="C3" s="75" t="s">
        <v>9</v>
      </c>
      <c r="D3" s="75">
        <v>4.21</v>
      </c>
      <c r="E3" s="75"/>
      <c r="F3" s="75"/>
      <c r="G3" s="75">
        <v>2.1</v>
      </c>
      <c r="H3" s="75" t="s">
        <v>10</v>
      </c>
      <c r="I3" s="75" t="s">
        <v>301</v>
      </c>
      <c r="J3" s="76">
        <v>45117.777777777781</v>
      </c>
      <c r="K3" s="76">
        <v>45117.840277777781</v>
      </c>
      <c r="L3" s="75" t="s">
        <v>956</v>
      </c>
    </row>
    <row r="4" spans="1:16" x14ac:dyDescent="0.3">
      <c r="J4" s="18"/>
      <c r="K4" s="18"/>
    </row>
    <row r="5" spans="1:16" x14ac:dyDescent="0.3">
      <c r="A5" s="75"/>
      <c r="B5" s="75">
        <v>91.1</v>
      </c>
      <c r="C5" s="75" t="s">
        <v>9</v>
      </c>
      <c r="D5" s="75">
        <v>4.21</v>
      </c>
      <c r="E5" s="75"/>
      <c r="F5" s="75"/>
      <c r="G5" s="75">
        <v>2.9</v>
      </c>
      <c r="H5" s="75" t="s">
        <v>10</v>
      </c>
      <c r="I5" s="75" t="s">
        <v>301</v>
      </c>
      <c r="J5" s="76">
        <v>45117.565972222219</v>
      </c>
      <c r="K5" s="76">
        <v>45117.649305555555</v>
      </c>
      <c r="L5" s="75" t="s">
        <v>957</v>
      </c>
    </row>
    <row r="6" spans="1:16" x14ac:dyDescent="0.3">
      <c r="A6" s="75"/>
      <c r="B6" s="75">
        <v>93.2</v>
      </c>
      <c r="C6" s="75" t="s">
        <v>9</v>
      </c>
      <c r="D6" s="75">
        <v>4.21</v>
      </c>
      <c r="E6" s="75"/>
      <c r="F6" s="75"/>
      <c r="G6" s="75">
        <v>3</v>
      </c>
      <c r="H6" s="75" t="s">
        <v>10</v>
      </c>
      <c r="I6" s="75" t="s">
        <v>301</v>
      </c>
      <c r="J6" s="76">
        <v>45117.565972222219</v>
      </c>
      <c r="K6" s="76">
        <v>45117.777777777781</v>
      </c>
      <c r="L6" s="75" t="s">
        <v>958</v>
      </c>
    </row>
    <row r="7" spans="1:16" x14ac:dyDescent="0.3">
      <c r="A7" s="75"/>
      <c r="B7" s="75">
        <v>93.8</v>
      </c>
      <c r="C7" s="75" t="s">
        <v>9</v>
      </c>
      <c r="D7" s="75">
        <v>4.21</v>
      </c>
      <c r="E7" s="75"/>
      <c r="F7" s="75"/>
      <c r="G7" s="75">
        <v>3</v>
      </c>
      <c r="H7" s="75" t="s">
        <v>10</v>
      </c>
      <c r="I7" s="75" t="s">
        <v>301</v>
      </c>
      <c r="J7" s="76">
        <v>45117.652777777781</v>
      </c>
      <c r="K7" s="76">
        <v>45117.694444444445</v>
      </c>
      <c r="L7" s="75" t="s">
        <v>959</v>
      </c>
    </row>
    <row r="8" spans="1:16" x14ac:dyDescent="0.3">
      <c r="A8" s="75"/>
      <c r="B8" s="75">
        <v>507.9</v>
      </c>
      <c r="C8" s="75" t="s">
        <v>9</v>
      </c>
      <c r="D8" s="75">
        <v>4.62</v>
      </c>
      <c r="E8" s="75"/>
      <c r="F8" s="75"/>
      <c r="G8" s="75">
        <v>16.899999999999999</v>
      </c>
      <c r="H8" s="75" t="s">
        <v>10</v>
      </c>
      <c r="I8" s="75" t="s">
        <v>301</v>
      </c>
      <c r="J8" s="76">
        <v>45133.5</v>
      </c>
      <c r="K8" s="76">
        <v>45133.791666666664</v>
      </c>
      <c r="L8" s="75" t="s">
        <v>980</v>
      </c>
    </row>
    <row r="9" spans="1:16" x14ac:dyDescent="0.3">
      <c r="J9" s="18"/>
      <c r="K9" s="18"/>
    </row>
    <row r="10" spans="1:16" x14ac:dyDescent="0.3">
      <c r="A10" s="75"/>
      <c r="B10" s="75">
        <v>77.8</v>
      </c>
      <c r="C10" s="75" t="s">
        <v>9</v>
      </c>
      <c r="D10" s="75">
        <v>4.2</v>
      </c>
      <c r="E10" s="75"/>
      <c r="F10" s="75"/>
      <c r="G10" s="75">
        <v>2.5</v>
      </c>
      <c r="H10" s="75" t="s">
        <v>10</v>
      </c>
      <c r="I10" s="75" t="s">
        <v>301</v>
      </c>
      <c r="J10" s="76">
        <v>45117.416666666664</v>
      </c>
      <c r="K10" s="76">
        <v>45117.486111111109</v>
      </c>
      <c r="L10" s="75" t="s">
        <v>979</v>
      </c>
    </row>
    <row r="11" spans="1:16" x14ac:dyDescent="0.3">
      <c r="J11" s="18"/>
      <c r="K11" s="18"/>
    </row>
    <row r="12" spans="1:16" x14ac:dyDescent="0.3">
      <c r="A12" s="16" t="s">
        <v>23</v>
      </c>
      <c r="D12" s="7" t="s">
        <v>0</v>
      </c>
      <c r="E12" s="7" t="s">
        <v>3</v>
      </c>
      <c r="F12" s="8" t="s">
        <v>4</v>
      </c>
      <c r="J12" t="s">
        <v>5</v>
      </c>
      <c r="K12" t="s">
        <v>6</v>
      </c>
      <c r="L12" t="s">
        <v>7</v>
      </c>
    </row>
    <row r="13" spans="1:16" x14ac:dyDescent="0.3">
      <c r="A13" t="s">
        <v>875</v>
      </c>
      <c r="B13">
        <v>84</v>
      </c>
      <c r="C13" t="s">
        <v>9</v>
      </c>
      <c r="D13">
        <v>4.62</v>
      </c>
      <c r="E13" s="39">
        <f>+D13*1.33</f>
        <v>6.1446000000000005</v>
      </c>
      <c r="F13" s="39">
        <f>+E13*B13</f>
        <v>516.14640000000009</v>
      </c>
      <c r="G13">
        <v>4.0999999999999996</v>
      </c>
      <c r="H13" t="s">
        <v>10</v>
      </c>
      <c r="I13" t="s">
        <v>301</v>
      </c>
      <c r="J13" s="18">
        <v>45117.486111111109</v>
      </c>
      <c r="K13" s="18">
        <v>45117.541666666664</v>
      </c>
      <c r="L13" t="s">
        <v>981</v>
      </c>
    </row>
    <row r="14" spans="1:16" x14ac:dyDescent="0.3">
      <c r="A14" s="11" t="s">
        <v>875</v>
      </c>
      <c r="B14">
        <v>85.3</v>
      </c>
      <c r="C14" t="s">
        <v>9</v>
      </c>
      <c r="D14">
        <v>4.62</v>
      </c>
      <c r="E14" s="39">
        <f>+D14*1.33</f>
        <v>6.1446000000000005</v>
      </c>
      <c r="F14" s="39">
        <f>+E14*B14</f>
        <v>524.13438000000008</v>
      </c>
      <c r="G14">
        <v>4</v>
      </c>
      <c r="H14" t="s">
        <v>10</v>
      </c>
      <c r="I14" t="s">
        <v>301</v>
      </c>
      <c r="J14" s="18">
        <v>45117.486111111109</v>
      </c>
      <c r="K14" s="18">
        <v>45117.538194444445</v>
      </c>
      <c r="L14" t="s">
        <v>982</v>
      </c>
    </row>
    <row r="15" spans="1:16" x14ac:dyDescent="0.3">
      <c r="A15" t="s">
        <v>876</v>
      </c>
      <c r="B15">
        <f>SUM(B13:B14)</f>
        <v>169.3</v>
      </c>
      <c r="F15" s="65">
        <f>SUM(F13:F14)</f>
        <v>1040.28078</v>
      </c>
      <c r="J15" s="18"/>
      <c r="K15" s="18"/>
    </row>
    <row r="16" spans="1:16" x14ac:dyDescent="0.3">
      <c r="A16" t="s">
        <v>877</v>
      </c>
      <c r="J16" s="18"/>
      <c r="K16" s="18"/>
    </row>
    <row r="17" spans="1:12" x14ac:dyDescent="0.3">
      <c r="A17" t="s">
        <v>878</v>
      </c>
      <c r="J17" s="18"/>
      <c r="K17" s="18"/>
    </row>
    <row r="18" spans="1:12" x14ac:dyDescent="0.3">
      <c r="J18" s="18"/>
      <c r="K18" s="18"/>
    </row>
    <row r="19" spans="1:12" x14ac:dyDescent="0.3">
      <c r="A19" s="16" t="s">
        <v>23</v>
      </c>
      <c r="D19" s="7" t="s">
        <v>0</v>
      </c>
      <c r="E19" s="7" t="s">
        <v>3</v>
      </c>
      <c r="F19" s="8" t="s">
        <v>4</v>
      </c>
      <c r="J19" t="s">
        <v>5</v>
      </c>
      <c r="K19" t="s">
        <v>6</v>
      </c>
      <c r="L19" t="s">
        <v>7</v>
      </c>
    </row>
    <row r="20" spans="1:12" x14ac:dyDescent="0.3">
      <c r="A20" t="s">
        <v>1158</v>
      </c>
      <c r="B20">
        <v>89.6</v>
      </c>
      <c r="C20" t="s">
        <v>9</v>
      </c>
      <c r="D20">
        <v>4.62</v>
      </c>
      <c r="E20" s="39">
        <f>+D20*1.33</f>
        <v>6.1446000000000005</v>
      </c>
      <c r="F20" s="64">
        <f>+E20*B20</f>
        <v>550.55615999999998</v>
      </c>
      <c r="G20">
        <v>8.4</v>
      </c>
      <c r="H20" t="s">
        <v>10</v>
      </c>
      <c r="I20" t="s">
        <v>301</v>
      </c>
      <c r="J20" s="18">
        <v>45117.729166666664</v>
      </c>
      <c r="K20" s="18">
        <v>45118.333333333336</v>
      </c>
      <c r="L20" t="s">
        <v>983</v>
      </c>
    </row>
    <row r="21" spans="1:12" x14ac:dyDescent="0.3">
      <c r="A21" s="11" t="s">
        <v>1159</v>
      </c>
      <c r="J21" s="18"/>
      <c r="K21" s="18"/>
    </row>
    <row r="22" spans="1:12" x14ac:dyDescent="0.3">
      <c r="A22" t="s">
        <v>1160</v>
      </c>
      <c r="J22" s="18"/>
      <c r="K22" s="18"/>
    </row>
    <row r="23" spans="1:12" x14ac:dyDescent="0.3">
      <c r="A23" t="s">
        <v>1161</v>
      </c>
      <c r="J23" s="18"/>
      <c r="K23" s="18"/>
    </row>
    <row r="24" spans="1:12" x14ac:dyDescent="0.3">
      <c r="A24" t="s">
        <v>1162</v>
      </c>
      <c r="J24" s="18"/>
      <c r="K24" s="18"/>
    </row>
    <row r="25" spans="1:12" x14ac:dyDescent="0.3">
      <c r="J25" s="18"/>
      <c r="K25" s="18"/>
    </row>
    <row r="26" spans="1:12" x14ac:dyDescent="0.3">
      <c r="A26" s="16" t="s">
        <v>23</v>
      </c>
      <c r="D26" s="7" t="s">
        <v>0</v>
      </c>
      <c r="E26" s="7" t="s">
        <v>3</v>
      </c>
      <c r="F26" s="8" t="s">
        <v>4</v>
      </c>
      <c r="J26" t="s">
        <v>5</v>
      </c>
      <c r="K26" t="s">
        <v>6</v>
      </c>
      <c r="L26" t="s">
        <v>7</v>
      </c>
    </row>
    <row r="27" spans="1:12" x14ac:dyDescent="0.3">
      <c r="A27" t="s">
        <v>788</v>
      </c>
      <c r="B27">
        <v>279.60000000000002</v>
      </c>
      <c r="C27" t="s">
        <v>9</v>
      </c>
      <c r="D27">
        <v>4.62</v>
      </c>
      <c r="E27" s="39">
        <f>+D27*1.33</f>
        <v>6.1446000000000005</v>
      </c>
      <c r="F27" s="64">
        <f>+E27*B27</f>
        <v>1718.0301600000003</v>
      </c>
      <c r="G27">
        <v>8.9</v>
      </c>
      <c r="H27" t="s">
        <v>10</v>
      </c>
      <c r="I27" t="s">
        <v>301</v>
      </c>
      <c r="J27" s="18">
        <v>45111.25</v>
      </c>
      <c r="K27" s="18">
        <v>45111.375</v>
      </c>
      <c r="L27" t="s">
        <v>984</v>
      </c>
    </row>
    <row r="28" spans="1:12" x14ac:dyDescent="0.3">
      <c r="A28" s="11" t="s">
        <v>789</v>
      </c>
      <c r="J28" s="18"/>
      <c r="K28" s="18"/>
    </row>
    <row r="29" spans="1:12" x14ac:dyDescent="0.3">
      <c r="A29" t="s">
        <v>790</v>
      </c>
      <c r="J29" s="18"/>
      <c r="K29" s="18"/>
    </row>
    <row r="30" spans="1:12" x14ac:dyDescent="0.3">
      <c r="A30" t="s">
        <v>791</v>
      </c>
      <c r="J30" s="18"/>
      <c r="K30" s="18"/>
    </row>
    <row r="31" spans="1:12" x14ac:dyDescent="0.3">
      <c r="A31" t="s">
        <v>811</v>
      </c>
      <c r="J31" s="18"/>
      <c r="K31" s="18"/>
    </row>
    <row r="32" spans="1:12" x14ac:dyDescent="0.3">
      <c r="J32" s="18"/>
      <c r="K32" s="18"/>
    </row>
    <row r="33" spans="1:16" x14ac:dyDescent="0.3">
      <c r="A33" s="16" t="s">
        <v>23</v>
      </c>
      <c r="D33" s="7" t="s">
        <v>0</v>
      </c>
      <c r="E33" s="7" t="s">
        <v>3</v>
      </c>
      <c r="F33" s="8" t="s">
        <v>4</v>
      </c>
      <c r="J33" t="s">
        <v>5</v>
      </c>
      <c r="K33" t="s">
        <v>6</v>
      </c>
      <c r="L33" t="s">
        <v>7</v>
      </c>
    </row>
    <row r="34" spans="1:16" x14ac:dyDescent="0.3">
      <c r="A34" t="s">
        <v>802</v>
      </c>
      <c r="B34">
        <v>103.1</v>
      </c>
      <c r="C34" t="s">
        <v>9</v>
      </c>
      <c r="D34">
        <v>4.62</v>
      </c>
      <c r="E34" s="39">
        <f t="shared" ref="E34:E38" si="0">+D34*1.33</f>
        <v>6.1446000000000005</v>
      </c>
      <c r="F34" s="39">
        <f t="shared" ref="F34:F38" si="1">+E34*B34</f>
        <v>633.50826000000006</v>
      </c>
      <c r="G34">
        <v>9.9</v>
      </c>
      <c r="H34" t="s">
        <v>10</v>
      </c>
      <c r="I34" t="s">
        <v>301</v>
      </c>
      <c r="J34" s="18">
        <v>45133.395833333336</v>
      </c>
      <c r="K34" s="18">
        <v>45133.479166666664</v>
      </c>
      <c r="L34" t="s">
        <v>985</v>
      </c>
    </row>
    <row r="35" spans="1:16" x14ac:dyDescent="0.3">
      <c r="A35" s="11" t="s">
        <v>803</v>
      </c>
      <c r="B35">
        <v>110.8</v>
      </c>
      <c r="C35" t="s">
        <v>9</v>
      </c>
      <c r="D35">
        <v>4.62</v>
      </c>
      <c r="E35" s="39">
        <f t="shared" si="0"/>
        <v>6.1446000000000005</v>
      </c>
      <c r="F35" s="39">
        <f t="shared" si="1"/>
        <v>680.82168000000001</v>
      </c>
      <c r="G35">
        <v>11.5</v>
      </c>
      <c r="H35" t="s">
        <v>10</v>
      </c>
      <c r="I35" t="s">
        <v>301</v>
      </c>
      <c r="J35" s="18">
        <v>45133.3125</v>
      </c>
      <c r="K35" s="18">
        <v>45133.416666666664</v>
      </c>
      <c r="L35" t="s">
        <v>986</v>
      </c>
    </row>
    <row r="36" spans="1:16" x14ac:dyDescent="0.3">
      <c r="A36" t="s">
        <v>804</v>
      </c>
      <c r="B36">
        <v>391.1</v>
      </c>
      <c r="C36" t="s">
        <v>9</v>
      </c>
      <c r="D36">
        <v>4.62</v>
      </c>
      <c r="E36" s="39">
        <f t="shared" si="0"/>
        <v>6.1446000000000005</v>
      </c>
      <c r="F36" s="39">
        <f t="shared" si="1"/>
        <v>2403.1530600000006</v>
      </c>
      <c r="G36">
        <v>37.200000000000003</v>
      </c>
      <c r="H36" t="s">
        <v>10</v>
      </c>
      <c r="I36" t="s">
        <v>301</v>
      </c>
      <c r="J36" s="18">
        <v>45132.333333333336</v>
      </c>
      <c r="K36" s="18">
        <v>45132.767361111109</v>
      </c>
      <c r="L36" t="s">
        <v>987</v>
      </c>
    </row>
    <row r="37" spans="1:16" x14ac:dyDescent="0.3">
      <c r="A37" t="s">
        <v>805</v>
      </c>
      <c r="B37">
        <v>220.2</v>
      </c>
      <c r="C37" t="s">
        <v>9</v>
      </c>
      <c r="D37">
        <v>4.62</v>
      </c>
      <c r="E37" s="39">
        <f t="shared" si="0"/>
        <v>6.1446000000000005</v>
      </c>
      <c r="F37" s="39">
        <f t="shared" si="1"/>
        <v>1353.0409200000001</v>
      </c>
      <c r="G37">
        <v>21.1</v>
      </c>
      <c r="H37" t="s">
        <v>10</v>
      </c>
      <c r="I37" t="s">
        <v>301</v>
      </c>
      <c r="J37" s="18">
        <v>45127.371527777781</v>
      </c>
      <c r="K37" s="18">
        <v>45127.666666666664</v>
      </c>
      <c r="L37" t="s">
        <v>988</v>
      </c>
    </row>
    <row r="38" spans="1:16" x14ac:dyDescent="0.3">
      <c r="A38" t="s">
        <v>806</v>
      </c>
      <c r="B38">
        <v>314</v>
      </c>
      <c r="C38" t="s">
        <v>9</v>
      </c>
      <c r="D38">
        <v>4.62</v>
      </c>
      <c r="E38" s="39">
        <f t="shared" si="0"/>
        <v>6.1446000000000005</v>
      </c>
      <c r="F38" s="39">
        <f t="shared" si="1"/>
        <v>1929.4044000000001</v>
      </c>
      <c r="G38">
        <v>30.5</v>
      </c>
      <c r="H38" t="s">
        <v>10</v>
      </c>
      <c r="I38" t="s">
        <v>301</v>
      </c>
      <c r="J38" s="18">
        <v>45110.291666666664</v>
      </c>
      <c r="K38" s="18">
        <v>45110.555555555555</v>
      </c>
      <c r="L38" t="s">
        <v>989</v>
      </c>
    </row>
    <row r="39" spans="1:16" x14ac:dyDescent="0.3">
      <c r="B39">
        <f>SUM(B34:B38)</f>
        <v>1139.2</v>
      </c>
      <c r="E39" s="39"/>
      <c r="F39" s="64">
        <f>SUM(F34:F38)</f>
        <v>6999.9283200000009</v>
      </c>
      <c r="J39" s="18"/>
      <c r="K39" s="18"/>
    </row>
    <row r="40" spans="1:16" x14ac:dyDescent="0.3">
      <c r="J40" s="18"/>
      <c r="K40" s="18"/>
    </row>
    <row r="41" spans="1:16" x14ac:dyDescent="0.3">
      <c r="A41" s="16" t="s">
        <v>23</v>
      </c>
      <c r="D41" s="7" t="s">
        <v>0</v>
      </c>
      <c r="E41" s="7" t="s">
        <v>3</v>
      </c>
      <c r="F41" s="8" t="s">
        <v>4</v>
      </c>
      <c r="J41" t="s">
        <v>5</v>
      </c>
      <c r="K41" t="s">
        <v>6</v>
      </c>
      <c r="L41" t="s">
        <v>7</v>
      </c>
    </row>
    <row r="42" spans="1:16" x14ac:dyDescent="0.3">
      <c r="A42" t="s">
        <v>870</v>
      </c>
      <c r="B42">
        <v>119.3</v>
      </c>
      <c r="C42" t="s">
        <v>9</v>
      </c>
      <c r="D42">
        <v>4.62</v>
      </c>
      <c r="E42" s="39">
        <f t="shared" ref="E42:E43" si="2">+D42*1.33</f>
        <v>6.1446000000000005</v>
      </c>
      <c r="F42" s="39">
        <f t="shared" ref="F42:F43" si="3">+E42*B42</f>
        <v>733.05078000000003</v>
      </c>
      <c r="G42">
        <v>5.5</v>
      </c>
      <c r="H42" t="s">
        <v>10</v>
      </c>
      <c r="I42" t="s">
        <v>301</v>
      </c>
      <c r="J42" s="18">
        <v>45127.270833333336</v>
      </c>
      <c r="K42" s="18">
        <v>45127.371527777781</v>
      </c>
      <c r="L42" t="s">
        <v>990</v>
      </c>
    </row>
    <row r="43" spans="1:16" x14ac:dyDescent="0.3">
      <c r="A43" s="11" t="s">
        <v>871</v>
      </c>
      <c r="B43">
        <v>97.5</v>
      </c>
      <c r="C43" t="s">
        <v>9</v>
      </c>
      <c r="D43">
        <v>4.62</v>
      </c>
      <c r="E43" s="39">
        <f t="shared" si="2"/>
        <v>6.1446000000000005</v>
      </c>
      <c r="F43" s="39">
        <f t="shared" si="3"/>
        <v>599.09850000000006</v>
      </c>
      <c r="G43">
        <v>4</v>
      </c>
      <c r="H43" t="s">
        <v>10</v>
      </c>
      <c r="I43" t="s">
        <v>301</v>
      </c>
      <c r="J43" s="18">
        <v>45127.270833333336</v>
      </c>
      <c r="K43" s="18">
        <v>45127.395833333336</v>
      </c>
      <c r="L43" t="s">
        <v>991</v>
      </c>
      <c r="O43" s="18"/>
      <c r="P43" s="18"/>
    </row>
    <row r="44" spans="1:16" x14ac:dyDescent="0.3">
      <c r="A44" t="s">
        <v>872</v>
      </c>
      <c r="B44">
        <f>SUM(B42:B43)</f>
        <v>216.8</v>
      </c>
      <c r="F44" s="65">
        <f>SUM(F42:F43)</f>
        <v>1332.1492800000001</v>
      </c>
      <c r="J44" s="18"/>
      <c r="K44" s="18"/>
    </row>
    <row r="45" spans="1:16" x14ac:dyDescent="0.3">
      <c r="A45" t="s">
        <v>873</v>
      </c>
      <c r="F45" s="9"/>
      <c r="J45" s="18"/>
      <c r="K45" s="18"/>
    </row>
    <row r="46" spans="1:16" x14ac:dyDescent="0.3">
      <c r="A46" t="s">
        <v>874</v>
      </c>
      <c r="J46" s="18"/>
      <c r="K46" s="18"/>
    </row>
    <row r="47" spans="1:16" x14ac:dyDescent="0.3">
      <c r="J47" s="18"/>
      <c r="K47" s="18"/>
    </row>
    <row r="48" spans="1:16" x14ac:dyDescent="0.3">
      <c r="A48" s="16" t="s">
        <v>23</v>
      </c>
      <c r="D48" s="7" t="s">
        <v>0</v>
      </c>
      <c r="E48" s="7" t="s">
        <v>3</v>
      </c>
      <c r="F48" s="8" t="s">
        <v>4</v>
      </c>
      <c r="J48" t="s">
        <v>5</v>
      </c>
      <c r="K48" t="s">
        <v>6</v>
      </c>
      <c r="L48" t="s">
        <v>7</v>
      </c>
    </row>
    <row r="49" spans="1:12" x14ac:dyDescent="0.3">
      <c r="A49" t="s">
        <v>812</v>
      </c>
      <c r="B49">
        <v>113.9</v>
      </c>
      <c r="C49" t="s">
        <v>9</v>
      </c>
      <c r="D49">
        <v>4.62</v>
      </c>
      <c r="E49" s="39">
        <f t="shared" ref="E49:E50" si="4">+D49*1.33</f>
        <v>6.1446000000000005</v>
      </c>
      <c r="F49" s="39">
        <f t="shared" ref="F49:F50" si="5">+E49*B49</f>
        <v>699.86994000000004</v>
      </c>
      <c r="G49">
        <v>8</v>
      </c>
      <c r="H49" t="s">
        <v>10</v>
      </c>
      <c r="I49" t="s">
        <v>301</v>
      </c>
      <c r="J49" s="18">
        <v>45126.836805555555</v>
      </c>
      <c r="K49" s="18">
        <v>45126.947916666664</v>
      </c>
      <c r="L49" t="s">
        <v>992</v>
      </c>
    </row>
    <row r="50" spans="1:12" x14ac:dyDescent="0.3">
      <c r="A50" s="11" t="s">
        <v>813</v>
      </c>
      <c r="B50">
        <v>116.4</v>
      </c>
      <c r="C50" t="s">
        <v>9</v>
      </c>
      <c r="D50">
        <v>4.62</v>
      </c>
      <c r="E50" s="39">
        <f t="shared" si="4"/>
        <v>6.1446000000000005</v>
      </c>
      <c r="F50" s="39">
        <f t="shared" si="5"/>
        <v>715.23144000000013</v>
      </c>
      <c r="G50">
        <v>7.7</v>
      </c>
      <c r="H50" t="s">
        <v>10</v>
      </c>
      <c r="I50" t="s">
        <v>301</v>
      </c>
      <c r="J50" s="18">
        <v>45126.791666666664</v>
      </c>
      <c r="K50" s="18">
        <v>45126.892361111109</v>
      </c>
      <c r="L50" t="s">
        <v>993</v>
      </c>
    </row>
    <row r="51" spans="1:12" x14ac:dyDescent="0.3">
      <c r="A51" t="s">
        <v>814</v>
      </c>
      <c r="B51">
        <f>SUM(B49:B50)</f>
        <v>230.3</v>
      </c>
      <c r="F51" s="65">
        <f>SUM(F49:F50)</f>
        <v>1415.1013800000001</v>
      </c>
      <c r="J51" s="18"/>
      <c r="K51" s="18"/>
    </row>
    <row r="52" spans="1:12" x14ac:dyDescent="0.3">
      <c r="A52" t="s">
        <v>815</v>
      </c>
      <c r="J52" s="18"/>
      <c r="K52" s="18"/>
    </row>
    <row r="53" spans="1:12" x14ac:dyDescent="0.3">
      <c r="A53" t="s">
        <v>816</v>
      </c>
      <c r="J53" s="18"/>
      <c r="K53" s="18"/>
    </row>
    <row r="54" spans="1:12" x14ac:dyDescent="0.3">
      <c r="J54" s="18"/>
      <c r="K54" s="18"/>
    </row>
    <row r="55" spans="1:12" x14ac:dyDescent="0.3">
      <c r="A55" s="16" t="s">
        <v>23</v>
      </c>
      <c r="D55" s="7" t="s">
        <v>0</v>
      </c>
      <c r="E55" s="7" t="s">
        <v>3</v>
      </c>
      <c r="F55" s="8" t="s">
        <v>4</v>
      </c>
      <c r="J55" t="s">
        <v>5</v>
      </c>
      <c r="K55" t="s">
        <v>6</v>
      </c>
      <c r="L55" t="s">
        <v>7</v>
      </c>
    </row>
    <row r="56" spans="1:12" x14ac:dyDescent="0.3">
      <c r="A56" s="10" t="s">
        <v>866</v>
      </c>
      <c r="B56">
        <v>75.7</v>
      </c>
      <c r="C56" t="s">
        <v>9</v>
      </c>
      <c r="D56">
        <v>4.21</v>
      </c>
      <c r="E56" s="39">
        <f t="shared" ref="E56" si="6">+D56*1.33</f>
        <v>5.5993000000000004</v>
      </c>
      <c r="F56" s="64">
        <f>+E56*B56</f>
        <v>423.86701000000005</v>
      </c>
      <c r="G56">
        <v>11.7</v>
      </c>
      <c r="H56" t="s">
        <v>10</v>
      </c>
      <c r="I56" t="s">
        <v>301</v>
      </c>
      <c r="J56" s="18">
        <v>45126.458333333336</v>
      </c>
      <c r="K56" s="18">
        <v>45126.791666666664</v>
      </c>
      <c r="L56" t="s">
        <v>995</v>
      </c>
    </row>
    <row r="57" spans="1:12" x14ac:dyDescent="0.3">
      <c r="A57" s="11" t="s">
        <v>866</v>
      </c>
      <c r="B57" s="11">
        <v>222</v>
      </c>
      <c r="C57" s="11" t="s">
        <v>9</v>
      </c>
      <c r="D57" s="11"/>
      <c r="E57" s="84">
        <v>3</v>
      </c>
      <c r="F57" s="85">
        <f>+E57*B57</f>
        <v>666</v>
      </c>
      <c r="I57" s="11" t="s">
        <v>746</v>
      </c>
      <c r="J57" s="18"/>
      <c r="K57" s="18"/>
    </row>
    <row r="58" spans="1:12" x14ac:dyDescent="0.3">
      <c r="A58" t="s">
        <v>867</v>
      </c>
      <c r="J58" s="18"/>
      <c r="K58" s="18"/>
    </row>
    <row r="59" spans="1:12" x14ac:dyDescent="0.3">
      <c r="A59" t="s">
        <v>868</v>
      </c>
      <c r="J59" s="18"/>
      <c r="K59" s="18"/>
    </row>
    <row r="60" spans="1:12" x14ac:dyDescent="0.3">
      <c r="A60" t="s">
        <v>869</v>
      </c>
      <c r="J60" s="18"/>
      <c r="K60" s="18"/>
    </row>
    <row r="61" spans="1:12" x14ac:dyDescent="0.3">
      <c r="J61" s="18"/>
      <c r="K61" s="18"/>
    </row>
    <row r="62" spans="1:12" x14ac:dyDescent="0.3">
      <c r="A62" s="16" t="s">
        <v>23</v>
      </c>
      <c r="D62" s="7" t="s">
        <v>0</v>
      </c>
      <c r="E62" s="7" t="s">
        <v>3</v>
      </c>
      <c r="F62" s="8" t="s">
        <v>4</v>
      </c>
      <c r="J62" t="s">
        <v>5</v>
      </c>
      <c r="K62" t="s">
        <v>6</v>
      </c>
      <c r="L62" t="s">
        <v>7</v>
      </c>
    </row>
    <row r="63" spans="1:12" x14ac:dyDescent="0.3">
      <c r="A63" t="s">
        <v>817</v>
      </c>
      <c r="B63">
        <v>226.7</v>
      </c>
      <c r="C63" t="s">
        <v>9</v>
      </c>
      <c r="D63">
        <v>4.21</v>
      </c>
      <c r="E63" s="39">
        <f t="shared" ref="E63:E64" si="7">+D63*1.33</f>
        <v>5.5993000000000004</v>
      </c>
      <c r="F63" s="39">
        <f>+E63*B63</f>
        <v>1269.36131</v>
      </c>
      <c r="G63">
        <v>11.4</v>
      </c>
      <c r="H63" t="s">
        <v>10</v>
      </c>
      <c r="I63" t="s">
        <v>301</v>
      </c>
      <c r="J63" s="18">
        <v>45126.291666666664</v>
      </c>
      <c r="K63" s="18">
        <v>45126.458333333336</v>
      </c>
      <c r="L63" t="s">
        <v>996</v>
      </c>
    </row>
    <row r="64" spans="1:12" x14ac:dyDescent="0.3">
      <c r="A64" s="11"/>
      <c r="B64">
        <v>215.6</v>
      </c>
      <c r="C64" t="s">
        <v>9</v>
      </c>
      <c r="D64">
        <v>4.21</v>
      </c>
      <c r="E64" s="39">
        <f t="shared" si="7"/>
        <v>5.5993000000000004</v>
      </c>
      <c r="F64" s="39">
        <f>+E64*B64</f>
        <v>1207.2090800000001</v>
      </c>
      <c r="G64">
        <v>10.4</v>
      </c>
      <c r="H64" t="s">
        <v>10</v>
      </c>
      <c r="I64" t="s">
        <v>301</v>
      </c>
      <c r="J64" s="18">
        <v>45126.173611111109</v>
      </c>
      <c r="K64" s="18">
        <v>45126.340277777781</v>
      </c>
      <c r="L64" t="s">
        <v>997</v>
      </c>
    </row>
    <row r="65" spans="1:12" x14ac:dyDescent="0.3">
      <c r="A65" t="s">
        <v>818</v>
      </c>
      <c r="B65">
        <f>SUM(B63:B64)</f>
        <v>442.29999999999995</v>
      </c>
      <c r="F65" s="65">
        <f>SUM(F63:F64)</f>
        <v>2476.5703899999999</v>
      </c>
      <c r="J65" s="18"/>
      <c r="K65" s="18"/>
    </row>
    <row r="66" spans="1:12" x14ac:dyDescent="0.3">
      <c r="A66" t="s">
        <v>819</v>
      </c>
      <c r="J66" s="18"/>
      <c r="K66" s="18"/>
    </row>
    <row r="67" spans="1:12" x14ac:dyDescent="0.3">
      <c r="A67" t="s">
        <v>820</v>
      </c>
      <c r="J67" s="18"/>
      <c r="K67" s="18"/>
    </row>
    <row r="68" spans="1:12" x14ac:dyDescent="0.3">
      <c r="J68" s="18"/>
      <c r="K68" s="18"/>
    </row>
    <row r="69" spans="1:12" x14ac:dyDescent="0.3">
      <c r="A69" s="16" t="s">
        <v>23</v>
      </c>
      <c r="D69" s="7" t="s">
        <v>0</v>
      </c>
      <c r="E69" s="7" t="s">
        <v>3</v>
      </c>
      <c r="F69" s="8" t="s">
        <v>4</v>
      </c>
      <c r="J69" t="s">
        <v>5</v>
      </c>
      <c r="K69" t="s">
        <v>6</v>
      </c>
      <c r="L69" t="s">
        <v>7</v>
      </c>
    </row>
    <row r="70" spans="1:12" x14ac:dyDescent="0.3">
      <c r="A70" t="s">
        <v>892</v>
      </c>
      <c r="B70">
        <v>88.7</v>
      </c>
      <c r="C70" t="s">
        <v>9</v>
      </c>
      <c r="D70">
        <v>4.62</v>
      </c>
      <c r="E70" s="39">
        <f>+D70*1.33</f>
        <v>6.1446000000000005</v>
      </c>
      <c r="F70" s="64">
        <f>+E70*B70</f>
        <v>545.02602000000002</v>
      </c>
      <c r="G70">
        <v>5.5</v>
      </c>
      <c r="H70" t="s">
        <v>10</v>
      </c>
      <c r="I70" t="s">
        <v>301</v>
      </c>
      <c r="J70" s="18">
        <v>45125.534722222219</v>
      </c>
      <c r="K70" s="18">
        <v>45125.618055555555</v>
      </c>
      <c r="L70" t="s">
        <v>994</v>
      </c>
    </row>
    <row r="71" spans="1:12" x14ac:dyDescent="0.3">
      <c r="A71" s="11" t="s">
        <v>893</v>
      </c>
      <c r="J71" s="18"/>
      <c r="K71" s="18"/>
    </row>
    <row r="72" spans="1:12" x14ac:dyDescent="0.3">
      <c r="A72" t="s">
        <v>894</v>
      </c>
      <c r="J72" s="18"/>
      <c r="K72" s="18"/>
    </row>
    <row r="73" spans="1:12" x14ac:dyDescent="0.3">
      <c r="A73" t="s">
        <v>261</v>
      </c>
      <c r="J73" s="18"/>
      <c r="K73" s="18"/>
    </row>
    <row r="74" spans="1:12" x14ac:dyDescent="0.3">
      <c r="A74" t="s">
        <v>895</v>
      </c>
      <c r="J74" s="18"/>
      <c r="K74" s="18"/>
    </row>
    <row r="75" spans="1:12" x14ac:dyDescent="0.3">
      <c r="J75" s="18"/>
      <c r="K75" s="18"/>
    </row>
    <row r="76" spans="1:12" x14ac:dyDescent="0.3">
      <c r="A76" s="16" t="s">
        <v>23</v>
      </c>
      <c r="D76" s="7" t="s">
        <v>0</v>
      </c>
      <c r="E76" s="7" t="s">
        <v>3</v>
      </c>
      <c r="F76" s="8" t="s">
        <v>4</v>
      </c>
      <c r="J76" t="s">
        <v>5</v>
      </c>
      <c r="K76" t="s">
        <v>6</v>
      </c>
      <c r="L76" t="s">
        <v>7</v>
      </c>
    </row>
    <row r="77" spans="1:12" x14ac:dyDescent="0.3">
      <c r="A77" t="s">
        <v>853</v>
      </c>
      <c r="B77">
        <v>347.5</v>
      </c>
      <c r="C77" t="s">
        <v>9</v>
      </c>
      <c r="D77">
        <v>4.21</v>
      </c>
      <c r="E77" s="39">
        <f t="shared" ref="E77" si="8">+D77*1.33</f>
        <v>5.5993000000000004</v>
      </c>
      <c r="F77" s="64">
        <f>+E77*B77</f>
        <v>1945.7567500000002</v>
      </c>
      <c r="G77">
        <v>13.5</v>
      </c>
      <c r="H77" t="s">
        <v>10</v>
      </c>
      <c r="I77" t="s">
        <v>301</v>
      </c>
      <c r="J77" s="18">
        <v>45125.270833333336</v>
      </c>
      <c r="K77" s="18">
        <v>45125.520833333336</v>
      </c>
      <c r="L77" t="s">
        <v>998</v>
      </c>
    </row>
    <row r="78" spans="1:12" x14ac:dyDescent="0.3">
      <c r="A78" s="11" t="s">
        <v>854</v>
      </c>
      <c r="J78" s="18"/>
      <c r="K78" s="18"/>
    </row>
    <row r="79" spans="1:12" x14ac:dyDescent="0.3">
      <c r="A79" t="s">
        <v>855</v>
      </c>
      <c r="J79" s="18"/>
      <c r="K79" s="18"/>
    </row>
    <row r="80" spans="1:12" x14ac:dyDescent="0.3">
      <c r="A80" t="s">
        <v>856</v>
      </c>
      <c r="J80" s="18"/>
      <c r="K80" s="18"/>
    </row>
    <row r="81" spans="1:12" x14ac:dyDescent="0.3">
      <c r="A81" t="s">
        <v>857</v>
      </c>
      <c r="J81" s="18"/>
      <c r="K81" s="18"/>
    </row>
    <row r="82" spans="1:12" x14ac:dyDescent="0.3">
      <c r="J82" s="18"/>
      <c r="K82" s="18"/>
    </row>
    <row r="83" spans="1:12" x14ac:dyDescent="0.3">
      <c r="A83" s="16" t="s">
        <v>23</v>
      </c>
      <c r="D83" s="7" t="s">
        <v>0</v>
      </c>
      <c r="E83" s="7" t="s">
        <v>3</v>
      </c>
      <c r="F83" s="8" t="s">
        <v>4</v>
      </c>
      <c r="J83" t="s">
        <v>5</v>
      </c>
      <c r="K83" t="s">
        <v>6</v>
      </c>
      <c r="L83" t="s">
        <v>7</v>
      </c>
    </row>
    <row r="84" spans="1:12" x14ac:dyDescent="0.3">
      <c r="A84" t="s">
        <v>896</v>
      </c>
      <c r="B84">
        <v>175.4</v>
      </c>
      <c r="C84" t="s">
        <v>9</v>
      </c>
      <c r="D84">
        <v>4.21</v>
      </c>
      <c r="E84" s="39">
        <f t="shared" ref="E84:E85" si="9">+D84*1.33</f>
        <v>5.5993000000000004</v>
      </c>
      <c r="F84" s="39">
        <f>+E84*B84</f>
        <v>982.11722000000009</v>
      </c>
      <c r="G84">
        <v>8.5</v>
      </c>
      <c r="H84" t="s">
        <v>10</v>
      </c>
      <c r="I84" t="s">
        <v>301</v>
      </c>
      <c r="J84" s="18">
        <v>45124.458333333336</v>
      </c>
      <c r="K84" s="18">
        <v>45124.583333333336</v>
      </c>
      <c r="L84" t="s">
        <v>999</v>
      </c>
    </row>
    <row r="85" spans="1:12" x14ac:dyDescent="0.3">
      <c r="A85" s="11" t="s">
        <v>896</v>
      </c>
      <c r="B85">
        <v>170.7</v>
      </c>
      <c r="C85" t="s">
        <v>9</v>
      </c>
      <c r="D85">
        <v>4.21</v>
      </c>
      <c r="E85" s="39">
        <f t="shared" si="9"/>
        <v>5.5993000000000004</v>
      </c>
      <c r="F85" s="39">
        <f>+E85*B85</f>
        <v>955.80051000000003</v>
      </c>
      <c r="G85">
        <v>8.3000000000000007</v>
      </c>
      <c r="H85" t="s">
        <v>10</v>
      </c>
      <c r="I85" t="s">
        <v>301</v>
      </c>
      <c r="J85" s="18">
        <v>45124.309027777781</v>
      </c>
      <c r="K85" s="18">
        <v>45124.434027777781</v>
      </c>
      <c r="L85" t="s">
        <v>1000</v>
      </c>
    </row>
    <row r="86" spans="1:12" x14ac:dyDescent="0.3">
      <c r="A86" t="s">
        <v>897</v>
      </c>
      <c r="B86">
        <f>SUM(B84:B85)</f>
        <v>346.1</v>
      </c>
      <c r="F86" s="65">
        <f>SUM(F84:F85)</f>
        <v>1937.9177300000001</v>
      </c>
      <c r="J86" s="18"/>
      <c r="K86" s="18"/>
    </row>
    <row r="87" spans="1:12" x14ac:dyDescent="0.3">
      <c r="A87" t="s">
        <v>898</v>
      </c>
      <c r="J87" s="18"/>
      <c r="K87" s="18"/>
    </row>
    <row r="88" spans="1:12" x14ac:dyDescent="0.3">
      <c r="A88" t="s">
        <v>899</v>
      </c>
      <c r="J88" s="18"/>
      <c r="K88" s="18"/>
    </row>
    <row r="89" spans="1:12" x14ac:dyDescent="0.3">
      <c r="J89" s="18"/>
      <c r="K89" s="18"/>
    </row>
    <row r="90" spans="1:12" x14ac:dyDescent="0.3">
      <c r="A90" s="16" t="s">
        <v>23</v>
      </c>
      <c r="D90" s="7" t="s">
        <v>0</v>
      </c>
      <c r="E90" s="7" t="s">
        <v>3</v>
      </c>
      <c r="F90" s="8" t="s">
        <v>4</v>
      </c>
      <c r="J90" t="s">
        <v>5</v>
      </c>
      <c r="K90" t="s">
        <v>6</v>
      </c>
      <c r="L90" t="s">
        <v>7</v>
      </c>
    </row>
    <row r="91" spans="1:12" x14ac:dyDescent="0.3">
      <c r="A91" t="s">
        <v>108</v>
      </c>
      <c r="B91">
        <v>108.16</v>
      </c>
      <c r="C91" t="s">
        <v>24</v>
      </c>
      <c r="D91">
        <v>4.21</v>
      </c>
      <c r="E91" s="39">
        <f t="shared" ref="E91" si="10">+D91*1.33</f>
        <v>5.5993000000000004</v>
      </c>
      <c r="F91" s="64">
        <f>+E91*B91</f>
        <v>605.62028800000007</v>
      </c>
      <c r="G91">
        <v>7.06</v>
      </c>
      <c r="H91" t="s">
        <v>26</v>
      </c>
      <c r="I91" t="s">
        <v>301</v>
      </c>
      <c r="J91" s="18">
        <v>45121.458333333336</v>
      </c>
      <c r="K91" s="18">
        <v>45121.75</v>
      </c>
      <c r="L91" t="s">
        <v>1001</v>
      </c>
    </row>
    <row r="92" spans="1:12" x14ac:dyDescent="0.3">
      <c r="A92" s="11" t="s">
        <v>109</v>
      </c>
      <c r="J92" s="18"/>
      <c r="K92" s="18"/>
    </row>
    <row r="93" spans="1:12" x14ac:dyDescent="0.3">
      <c r="A93" t="s">
        <v>110</v>
      </c>
      <c r="J93" s="18"/>
      <c r="K93" s="18"/>
    </row>
    <row r="94" spans="1:12" x14ac:dyDescent="0.3">
      <c r="A94" t="s">
        <v>111</v>
      </c>
      <c r="J94" s="18"/>
      <c r="K94" s="18"/>
    </row>
    <row r="95" spans="1:12" x14ac:dyDescent="0.3">
      <c r="A95" t="s">
        <v>112</v>
      </c>
      <c r="J95" s="18"/>
      <c r="K95" s="18"/>
    </row>
    <row r="96" spans="1:12" x14ac:dyDescent="0.3">
      <c r="J96" s="18"/>
      <c r="K96" s="18"/>
    </row>
    <row r="97" spans="1:12" x14ac:dyDescent="0.3">
      <c r="A97" s="16" t="s">
        <v>23</v>
      </c>
      <c r="D97" s="7" t="s">
        <v>0</v>
      </c>
      <c r="E97" s="7" t="s">
        <v>3</v>
      </c>
      <c r="F97" s="8" t="s">
        <v>4</v>
      </c>
      <c r="J97" t="s">
        <v>5</v>
      </c>
      <c r="K97" t="s">
        <v>6</v>
      </c>
      <c r="L97" t="s">
        <v>7</v>
      </c>
    </row>
    <row r="98" spans="1:12" x14ac:dyDescent="0.3">
      <c r="A98" t="s">
        <v>87</v>
      </c>
      <c r="B98">
        <v>310.8</v>
      </c>
      <c r="C98" t="s">
        <v>9</v>
      </c>
      <c r="D98">
        <v>4.21</v>
      </c>
      <c r="E98" s="39">
        <f t="shared" ref="E98" si="11">+D98*1.33</f>
        <v>5.5993000000000004</v>
      </c>
      <c r="F98" s="64">
        <f>+E98*B98</f>
        <v>1740.2624400000002</v>
      </c>
      <c r="G98">
        <v>11.8</v>
      </c>
      <c r="H98" t="s">
        <v>10</v>
      </c>
      <c r="I98" t="s">
        <v>301</v>
      </c>
      <c r="J98" s="18">
        <v>45118.333333333336</v>
      </c>
      <c r="K98" s="18">
        <v>45118.770833333336</v>
      </c>
      <c r="L98" t="s">
        <v>1002</v>
      </c>
    </row>
    <row r="99" spans="1:12" x14ac:dyDescent="0.3">
      <c r="A99" s="11" t="s">
        <v>88</v>
      </c>
    </row>
    <row r="100" spans="1:12" x14ac:dyDescent="0.3">
      <c r="A100" t="s">
        <v>89</v>
      </c>
    </row>
    <row r="101" spans="1:12" x14ac:dyDescent="0.3">
      <c r="A101" t="s">
        <v>90</v>
      </c>
    </row>
    <row r="102" spans="1:12" x14ac:dyDescent="0.3">
      <c r="A102" t="s">
        <v>91</v>
      </c>
    </row>
    <row r="104" spans="1:12" x14ac:dyDescent="0.3">
      <c r="A104" s="16"/>
      <c r="D104" s="7" t="s">
        <v>0</v>
      </c>
      <c r="E104" s="7" t="s">
        <v>3</v>
      </c>
      <c r="F104" s="8" t="s">
        <v>4</v>
      </c>
      <c r="J104" t="s">
        <v>5</v>
      </c>
      <c r="K104" t="s">
        <v>6</v>
      </c>
      <c r="L104" t="s">
        <v>7</v>
      </c>
    </row>
    <row r="105" spans="1:12" x14ac:dyDescent="0.3">
      <c r="A105" t="s">
        <v>802</v>
      </c>
      <c r="B105">
        <v>136.4</v>
      </c>
      <c r="C105" t="s">
        <v>9</v>
      </c>
      <c r="D105">
        <v>4.21</v>
      </c>
      <c r="E105" s="39">
        <f t="shared" ref="E105" si="12">+D105*1.33</f>
        <v>5.5993000000000004</v>
      </c>
      <c r="F105" s="64">
        <f>+E105*B105</f>
        <v>763.74452000000008</v>
      </c>
      <c r="G105">
        <v>13.2</v>
      </c>
      <c r="H105" t="s">
        <v>10</v>
      </c>
      <c r="I105" t="s">
        <v>301</v>
      </c>
      <c r="J105" s="18">
        <v>45127.423611111109</v>
      </c>
      <c r="K105" s="18">
        <v>45127.548611111109</v>
      </c>
      <c r="L105" t="s">
        <v>1004</v>
      </c>
    </row>
    <row r="106" spans="1:12" x14ac:dyDescent="0.3">
      <c r="A106" s="11" t="s">
        <v>803</v>
      </c>
    </row>
    <row r="107" spans="1:12" x14ac:dyDescent="0.3">
      <c r="A107" t="s">
        <v>804</v>
      </c>
    </row>
    <row r="108" spans="1:12" x14ac:dyDescent="0.3">
      <c r="A108" t="s">
        <v>805</v>
      </c>
    </row>
    <row r="109" spans="1:12" x14ac:dyDescent="0.3">
      <c r="A109" t="s">
        <v>806</v>
      </c>
    </row>
    <row r="113" spans="2:6" x14ac:dyDescent="0.3">
      <c r="B113" s="16">
        <f>B98+B91+B85+B84+B77+B70+B64+B63+B56+B50+B49+B43+B42+B10+B38+B37+B36+B35+B34+B27+B8+B7+B6+B5+B20+B14+B13+B3+B57+B105</f>
        <v>5130.76</v>
      </c>
      <c r="F113" s="82">
        <f>+F98+F91+F86+F77+F70+F65+F56+F51+F44+F39+F27+F20+F15+F105+F57</f>
        <v>24160.811228000006</v>
      </c>
    </row>
  </sheetData>
  <pageMargins left="0.23622047244094491" right="0.23622047244094491" top="0" bottom="0" header="0.31496062992125984" footer="0.31496062992125984"/>
  <pageSetup paperSize="9" scale="4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597D-3BE6-4F72-81A1-9C9BB6285FA4}">
  <sheetPr>
    <pageSetUpPr fitToPage="1"/>
  </sheetPr>
  <dimension ref="A1:L17"/>
  <sheetViews>
    <sheetView workbookViewId="0">
      <selection activeCell="B18" sqref="B18"/>
    </sheetView>
  </sheetViews>
  <sheetFormatPr baseColWidth="10" defaultRowHeight="14.4" x14ac:dyDescent="0.3"/>
  <cols>
    <col min="1" max="1" width="30.44140625" bestFit="1" customWidth="1"/>
    <col min="3" max="3" width="3.33203125" bestFit="1" customWidth="1"/>
    <col min="4" max="4" width="7" customWidth="1"/>
    <col min="5" max="5" width="9.44140625" customWidth="1"/>
    <col min="6" max="6" width="10.77734375" bestFit="1" customWidth="1"/>
    <col min="7" max="7" width="5" bestFit="1" customWidth="1"/>
    <col min="8" max="8" width="3.21875" bestFit="1" customWidth="1"/>
    <col min="9" max="9" width="17.88671875" bestFit="1" customWidth="1"/>
    <col min="10" max="11" width="15.5546875" bestFit="1" customWidth="1"/>
    <col min="12" max="12" width="121.33203125" bestFit="1" customWidth="1"/>
  </cols>
  <sheetData>
    <row r="1" spans="1:12" x14ac:dyDescent="0.3">
      <c r="A1" s="17" t="s">
        <v>765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</row>
    <row r="2" spans="1:12" x14ac:dyDescent="0.3">
      <c r="A2" s="16"/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2" x14ac:dyDescent="0.3">
      <c r="A3" t="s">
        <v>884</v>
      </c>
      <c r="B3">
        <v>249.8</v>
      </c>
      <c r="C3" t="s">
        <v>9</v>
      </c>
      <c r="D3">
        <v>4.21</v>
      </c>
      <c r="E3" s="39">
        <f>+D3*2.66</f>
        <v>11.198600000000001</v>
      </c>
      <c r="F3" s="64">
        <f>+E3*B3</f>
        <v>2797.4102800000005</v>
      </c>
      <c r="G3">
        <v>8.1999999999999993</v>
      </c>
      <c r="H3" t="s">
        <v>10</v>
      </c>
      <c r="I3" t="s">
        <v>237</v>
      </c>
      <c r="J3" s="18">
        <v>45127.625</v>
      </c>
      <c r="K3" s="18">
        <v>45127.802083333336</v>
      </c>
      <c r="L3" t="s">
        <v>1003</v>
      </c>
    </row>
    <row r="4" spans="1:12" x14ac:dyDescent="0.3">
      <c r="A4" s="11" t="s">
        <v>885</v>
      </c>
      <c r="J4" s="18"/>
      <c r="K4" s="18"/>
    </row>
    <row r="5" spans="1:12" x14ac:dyDescent="0.3">
      <c r="A5" t="s">
        <v>886</v>
      </c>
      <c r="J5" s="18"/>
      <c r="K5" s="18"/>
    </row>
    <row r="6" spans="1:12" x14ac:dyDescent="0.3">
      <c r="A6" t="s">
        <v>887</v>
      </c>
      <c r="J6" s="18"/>
      <c r="K6" s="18"/>
    </row>
    <row r="7" spans="1:12" x14ac:dyDescent="0.3">
      <c r="A7" t="s">
        <v>888</v>
      </c>
      <c r="J7" s="18"/>
      <c r="K7" s="18"/>
    </row>
    <row r="8" spans="1:12" x14ac:dyDescent="0.3">
      <c r="J8" s="18"/>
      <c r="K8" s="18"/>
    </row>
    <row r="11" spans="1:12" x14ac:dyDescent="0.3">
      <c r="A11" s="75"/>
      <c r="B11" s="75">
        <v>82.5</v>
      </c>
      <c r="C11" s="75" t="s">
        <v>9</v>
      </c>
      <c r="D11" s="75">
        <v>4.2</v>
      </c>
      <c r="E11" s="75"/>
      <c r="F11" s="75"/>
      <c r="G11" s="75">
        <v>2.6</v>
      </c>
      <c r="H11" s="75" t="s">
        <v>10</v>
      </c>
      <c r="I11" s="75" t="s">
        <v>237</v>
      </c>
      <c r="J11" s="76">
        <v>45117.399305555555</v>
      </c>
      <c r="K11" s="76">
        <v>45117.482638888891</v>
      </c>
      <c r="L11" s="75" t="s">
        <v>978</v>
      </c>
    </row>
    <row r="17" spans="2:6" x14ac:dyDescent="0.3">
      <c r="B17" s="16">
        <f>B11+B3</f>
        <v>332.3</v>
      </c>
      <c r="F17" s="82">
        <f>+F3+'7 2023'!F105</f>
        <v>3561.1548000000007</v>
      </c>
    </row>
  </sheetData>
  <pageMargins left="0.25" right="0.25" top="0.75" bottom="0.75" header="0.3" footer="0.3"/>
  <pageSetup paperSize="9" scale="56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7D0A-EC1A-434D-83D4-FD0823E54B4C}">
  <sheetPr>
    <pageSetUpPr fitToPage="1"/>
  </sheetPr>
  <dimension ref="A1:P248"/>
  <sheetViews>
    <sheetView tabSelected="1" topLeftCell="A198" workbookViewId="0">
      <selection activeCell="F246" sqref="F246"/>
    </sheetView>
  </sheetViews>
  <sheetFormatPr baseColWidth="10" defaultRowHeight="14.4" x14ac:dyDescent="0.3"/>
  <cols>
    <col min="1" max="1" width="41.6640625" bestFit="1" customWidth="1"/>
    <col min="2" max="2" width="8" bestFit="1" customWidth="1"/>
    <col min="3" max="3" width="3.33203125" bestFit="1" customWidth="1"/>
    <col min="4" max="4" width="6.21875" bestFit="1" customWidth="1"/>
    <col min="5" max="5" width="10.5546875" bestFit="1" customWidth="1"/>
    <col min="6" max="6" width="11.77734375" bestFit="1" customWidth="1"/>
    <col min="7" max="7" width="6" bestFit="1" customWidth="1"/>
    <col min="8" max="8" width="3.21875" bestFit="1" customWidth="1"/>
    <col min="9" max="9" width="13.77734375" bestFit="1" customWidth="1"/>
    <col min="10" max="11" width="15.5546875" bestFit="1" customWidth="1"/>
    <col min="12" max="12" width="139.5546875" bestFit="1" customWidth="1"/>
  </cols>
  <sheetData>
    <row r="1" spans="1:12" ht="23.4" x14ac:dyDescent="0.45">
      <c r="A1" s="23" t="s">
        <v>763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6" t="s">
        <v>23</v>
      </c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2" x14ac:dyDescent="0.3">
      <c r="A3" t="s">
        <v>862</v>
      </c>
      <c r="B3">
        <v>16.8</v>
      </c>
      <c r="C3" t="s">
        <v>9</v>
      </c>
      <c r="D3">
        <v>4.21</v>
      </c>
      <c r="E3" s="39">
        <f>+D3*1.33</f>
        <v>5.5993000000000004</v>
      </c>
      <c r="F3" s="39">
        <f>+E3*B3</f>
        <v>94.068240000000017</v>
      </c>
      <c r="G3">
        <v>0.8</v>
      </c>
      <c r="H3" t="s">
        <v>10</v>
      </c>
      <c r="I3" t="s">
        <v>23</v>
      </c>
      <c r="J3" s="18">
        <v>45159.711805555555</v>
      </c>
      <c r="K3" s="18">
        <v>45159.743055555555</v>
      </c>
      <c r="L3" t="s">
        <v>1005</v>
      </c>
    </row>
    <row r="4" spans="1:12" x14ac:dyDescent="0.3">
      <c r="A4" s="11" t="s">
        <v>862</v>
      </c>
      <c r="B4">
        <v>25.7</v>
      </c>
      <c r="C4" t="s">
        <v>9</v>
      </c>
      <c r="D4">
        <v>4.21</v>
      </c>
      <c r="E4" s="39">
        <f t="shared" ref="E4:E19" si="0">+D4*1.33</f>
        <v>5.5993000000000004</v>
      </c>
      <c r="F4" s="39">
        <f t="shared" ref="F4:F19" si="1">+E4*B4</f>
        <v>143.90201000000002</v>
      </c>
      <c r="G4">
        <v>1.2</v>
      </c>
      <c r="H4" t="s">
        <v>10</v>
      </c>
      <c r="I4" t="s">
        <v>23</v>
      </c>
      <c r="J4" s="18">
        <v>45160.4375</v>
      </c>
      <c r="K4" s="18">
        <v>45160.46875</v>
      </c>
      <c r="L4" t="s">
        <v>1006</v>
      </c>
    </row>
    <row r="5" spans="1:12" x14ac:dyDescent="0.3">
      <c r="A5" t="s">
        <v>863</v>
      </c>
      <c r="B5">
        <v>34.299999999999997</v>
      </c>
      <c r="C5" t="s">
        <v>9</v>
      </c>
      <c r="D5">
        <v>4.21</v>
      </c>
      <c r="E5" s="39">
        <f t="shared" si="0"/>
        <v>5.5993000000000004</v>
      </c>
      <c r="F5" s="39">
        <f t="shared" si="1"/>
        <v>192.05599000000001</v>
      </c>
      <c r="G5">
        <v>1.6</v>
      </c>
      <c r="H5" t="s">
        <v>10</v>
      </c>
      <c r="I5" t="s">
        <v>23</v>
      </c>
      <c r="J5" s="18">
        <v>45160.357638888891</v>
      </c>
      <c r="K5" s="18">
        <v>45160.413194444445</v>
      </c>
      <c r="L5" t="s">
        <v>1007</v>
      </c>
    </row>
    <row r="6" spans="1:12" x14ac:dyDescent="0.3">
      <c r="A6" t="s">
        <v>864</v>
      </c>
      <c r="B6">
        <v>40.9</v>
      </c>
      <c r="C6" t="s">
        <v>9</v>
      </c>
      <c r="D6">
        <v>4.21</v>
      </c>
      <c r="E6" s="39">
        <f t="shared" si="0"/>
        <v>5.5993000000000004</v>
      </c>
      <c r="F6" s="39">
        <f t="shared" si="1"/>
        <v>229.01137</v>
      </c>
      <c r="G6">
        <v>2</v>
      </c>
      <c r="H6" t="s">
        <v>10</v>
      </c>
      <c r="I6" t="s">
        <v>23</v>
      </c>
      <c r="J6" s="18">
        <v>45160.305555555555</v>
      </c>
      <c r="K6" s="18">
        <v>45160.347222222219</v>
      </c>
      <c r="L6" t="s">
        <v>1008</v>
      </c>
    </row>
    <row r="7" spans="1:12" x14ac:dyDescent="0.3">
      <c r="A7" t="s">
        <v>865</v>
      </c>
      <c r="B7">
        <v>52.7</v>
      </c>
      <c r="C7" t="s">
        <v>9</v>
      </c>
      <c r="D7">
        <v>4.21</v>
      </c>
      <c r="E7" s="39">
        <f t="shared" si="0"/>
        <v>5.5993000000000004</v>
      </c>
      <c r="F7" s="39">
        <f t="shared" si="1"/>
        <v>295.08311000000003</v>
      </c>
      <c r="G7">
        <v>2.9</v>
      </c>
      <c r="H7" t="s">
        <v>10</v>
      </c>
      <c r="I7" t="s">
        <v>23</v>
      </c>
      <c r="J7" s="18">
        <v>45159.715277777781</v>
      </c>
      <c r="K7" s="18">
        <v>45159.847222222219</v>
      </c>
      <c r="L7" t="s">
        <v>1009</v>
      </c>
    </row>
    <row r="8" spans="1:12" x14ac:dyDescent="0.3">
      <c r="B8">
        <v>52.8</v>
      </c>
      <c r="C8" t="s">
        <v>9</v>
      </c>
      <c r="D8">
        <v>4.21</v>
      </c>
      <c r="E8" s="39">
        <f t="shared" si="0"/>
        <v>5.5993000000000004</v>
      </c>
      <c r="F8" s="39">
        <f t="shared" si="1"/>
        <v>295.64303999999998</v>
      </c>
      <c r="G8">
        <v>2.8</v>
      </c>
      <c r="H8" t="s">
        <v>10</v>
      </c>
      <c r="I8" t="s">
        <v>23</v>
      </c>
      <c r="J8" s="18">
        <v>45160.350694444445</v>
      </c>
      <c r="K8" s="18">
        <v>45160.392361111109</v>
      </c>
      <c r="L8" t="s">
        <v>1010</v>
      </c>
    </row>
    <row r="9" spans="1:12" x14ac:dyDescent="0.3">
      <c r="B9">
        <v>56.1</v>
      </c>
      <c r="C9" t="s">
        <v>9</v>
      </c>
      <c r="D9">
        <v>4.21</v>
      </c>
      <c r="E9" s="39">
        <f t="shared" si="0"/>
        <v>5.5993000000000004</v>
      </c>
      <c r="F9" s="39">
        <f t="shared" si="1"/>
        <v>314.12073000000004</v>
      </c>
      <c r="G9">
        <v>2.5</v>
      </c>
      <c r="H9" t="s">
        <v>10</v>
      </c>
      <c r="I9" t="s">
        <v>23</v>
      </c>
      <c r="J9" s="18">
        <v>45160.555555555555</v>
      </c>
      <c r="K9" s="18">
        <v>45160.611111111109</v>
      </c>
      <c r="L9" t="s">
        <v>1011</v>
      </c>
    </row>
    <row r="10" spans="1:12" x14ac:dyDescent="0.3">
      <c r="B10">
        <v>59.1</v>
      </c>
      <c r="C10" t="s">
        <v>9</v>
      </c>
      <c r="D10">
        <v>4.21</v>
      </c>
      <c r="E10" s="39">
        <f t="shared" si="0"/>
        <v>5.5993000000000004</v>
      </c>
      <c r="F10" s="39">
        <f t="shared" si="1"/>
        <v>330.91863000000001</v>
      </c>
      <c r="G10">
        <v>2.8</v>
      </c>
      <c r="H10" t="s">
        <v>10</v>
      </c>
      <c r="I10" t="s">
        <v>23</v>
      </c>
      <c r="J10" s="18">
        <v>45160.451388888891</v>
      </c>
      <c r="K10" s="18">
        <v>45160.555555555555</v>
      </c>
      <c r="L10" t="s">
        <v>1012</v>
      </c>
    </row>
    <row r="11" spans="1:12" x14ac:dyDescent="0.3">
      <c r="B11">
        <v>61.9</v>
      </c>
      <c r="C11" t="s">
        <v>9</v>
      </c>
      <c r="D11">
        <v>4.21</v>
      </c>
      <c r="E11" s="39">
        <f t="shared" si="0"/>
        <v>5.5993000000000004</v>
      </c>
      <c r="F11" s="39">
        <f t="shared" si="1"/>
        <v>346.59667000000002</v>
      </c>
      <c r="G11">
        <v>2.9</v>
      </c>
      <c r="H11" t="s">
        <v>10</v>
      </c>
      <c r="I11" t="s">
        <v>23</v>
      </c>
      <c r="J11" s="18">
        <v>45160.833333333336</v>
      </c>
      <c r="K11" s="18">
        <v>45160.888888888891</v>
      </c>
      <c r="L11" t="s">
        <v>1013</v>
      </c>
    </row>
    <row r="12" spans="1:12" x14ac:dyDescent="0.3">
      <c r="B12">
        <v>64.5</v>
      </c>
      <c r="C12" t="s">
        <v>9</v>
      </c>
      <c r="D12">
        <v>4.21</v>
      </c>
      <c r="E12" s="39">
        <f t="shared" si="0"/>
        <v>5.5993000000000004</v>
      </c>
      <c r="F12" s="39">
        <f t="shared" si="1"/>
        <v>361.15485000000001</v>
      </c>
      <c r="G12">
        <v>3.1</v>
      </c>
      <c r="H12" t="s">
        <v>10</v>
      </c>
      <c r="I12" t="s">
        <v>23</v>
      </c>
      <c r="J12" s="18">
        <v>45160.493055555555</v>
      </c>
      <c r="K12" s="18">
        <v>45160.576388888891</v>
      </c>
      <c r="L12" t="s">
        <v>1014</v>
      </c>
    </row>
    <row r="13" spans="1:12" x14ac:dyDescent="0.3">
      <c r="B13">
        <v>69.8</v>
      </c>
      <c r="C13" t="s">
        <v>9</v>
      </c>
      <c r="D13">
        <v>4.21</v>
      </c>
      <c r="E13" s="39">
        <f t="shared" si="0"/>
        <v>5.5993000000000004</v>
      </c>
      <c r="F13" s="39">
        <f t="shared" si="1"/>
        <v>390.83114</v>
      </c>
      <c r="G13">
        <v>3.2</v>
      </c>
      <c r="H13" t="s">
        <v>10</v>
      </c>
      <c r="I13" t="s">
        <v>23</v>
      </c>
      <c r="J13" s="18">
        <v>45160.611111111109</v>
      </c>
      <c r="K13" s="18">
        <v>45160.694444444445</v>
      </c>
      <c r="L13" t="s">
        <v>1015</v>
      </c>
    </row>
    <row r="14" spans="1:12" x14ac:dyDescent="0.3">
      <c r="B14">
        <v>70.8</v>
      </c>
      <c r="C14" t="s">
        <v>9</v>
      </c>
      <c r="D14">
        <v>4.21</v>
      </c>
      <c r="E14" s="39">
        <f t="shared" si="0"/>
        <v>5.5993000000000004</v>
      </c>
      <c r="F14" s="39">
        <f t="shared" si="1"/>
        <v>396.43044000000003</v>
      </c>
      <c r="G14">
        <v>3.3</v>
      </c>
      <c r="H14" t="s">
        <v>10</v>
      </c>
      <c r="I14" t="s">
        <v>23</v>
      </c>
      <c r="J14" s="18">
        <v>45160.295138888891</v>
      </c>
      <c r="K14" s="18">
        <v>45160.354166666664</v>
      </c>
      <c r="L14" t="s">
        <v>1016</v>
      </c>
    </row>
    <row r="15" spans="1:12" x14ac:dyDescent="0.3">
      <c r="B15">
        <v>71.599999999999994</v>
      </c>
      <c r="C15" t="s">
        <v>9</v>
      </c>
      <c r="D15">
        <v>4.21</v>
      </c>
      <c r="E15" s="39">
        <f t="shared" si="0"/>
        <v>5.5993000000000004</v>
      </c>
      <c r="F15" s="39">
        <f t="shared" si="1"/>
        <v>400.90987999999999</v>
      </c>
      <c r="G15">
        <v>2.7</v>
      </c>
      <c r="H15" t="s">
        <v>10</v>
      </c>
      <c r="I15" t="s">
        <v>23</v>
      </c>
      <c r="J15" s="18">
        <v>45161.309027777781</v>
      </c>
      <c r="K15" s="18">
        <v>45161.381944444445</v>
      </c>
      <c r="L15" t="s">
        <v>1017</v>
      </c>
    </row>
    <row r="16" spans="1:12" x14ac:dyDescent="0.3">
      <c r="B16">
        <v>85.9</v>
      </c>
      <c r="C16" t="s">
        <v>9</v>
      </c>
      <c r="D16">
        <v>4.21</v>
      </c>
      <c r="E16" s="39">
        <f t="shared" si="0"/>
        <v>5.5993000000000004</v>
      </c>
      <c r="F16" s="39">
        <f t="shared" si="1"/>
        <v>480.97987000000006</v>
      </c>
      <c r="G16">
        <v>4.0999999999999996</v>
      </c>
      <c r="H16" t="s">
        <v>10</v>
      </c>
      <c r="I16" t="s">
        <v>23</v>
      </c>
      <c r="J16" s="18">
        <v>45159.75</v>
      </c>
      <c r="K16" s="18">
        <v>45159.864583333336</v>
      </c>
      <c r="L16" t="s">
        <v>1018</v>
      </c>
    </row>
    <row r="17" spans="1:12" x14ac:dyDescent="0.3">
      <c r="B17">
        <v>86.5</v>
      </c>
      <c r="C17" t="s">
        <v>9</v>
      </c>
      <c r="D17">
        <v>4.21</v>
      </c>
      <c r="E17" s="39">
        <f t="shared" si="0"/>
        <v>5.5993000000000004</v>
      </c>
      <c r="F17" s="39">
        <f t="shared" si="1"/>
        <v>484.33945000000006</v>
      </c>
      <c r="G17">
        <v>4.3</v>
      </c>
      <c r="H17" t="s">
        <v>10</v>
      </c>
      <c r="I17" t="s">
        <v>23</v>
      </c>
      <c r="J17" s="18">
        <v>45160.395833333336</v>
      </c>
      <c r="K17" s="18">
        <v>45160.479166666664</v>
      </c>
      <c r="L17" t="s">
        <v>1019</v>
      </c>
    </row>
    <row r="18" spans="1:12" x14ac:dyDescent="0.3">
      <c r="B18">
        <f>SUM(B3:B17)</f>
        <v>849.4</v>
      </c>
      <c r="E18" s="39"/>
      <c r="F18" s="39"/>
      <c r="J18" s="18"/>
      <c r="K18" s="18"/>
    </row>
    <row r="19" spans="1:12" x14ac:dyDescent="0.3">
      <c r="B19">
        <v>94.2</v>
      </c>
      <c r="C19" t="s">
        <v>9</v>
      </c>
      <c r="D19">
        <v>4.3499999999999996</v>
      </c>
      <c r="E19" s="39">
        <f t="shared" si="0"/>
        <v>5.7854999999999999</v>
      </c>
      <c r="F19" s="39">
        <f t="shared" si="1"/>
        <v>544.9941</v>
      </c>
      <c r="G19">
        <v>4.5</v>
      </c>
      <c r="H19" t="s">
        <v>10</v>
      </c>
      <c r="I19" t="s">
        <v>23</v>
      </c>
      <c r="J19" s="18">
        <v>45159.690972222219</v>
      </c>
      <c r="K19" s="18">
        <v>45159.774305555555</v>
      </c>
      <c r="L19" t="s">
        <v>1020</v>
      </c>
    </row>
    <row r="20" spans="1:12" x14ac:dyDescent="0.3">
      <c r="E20" s="39"/>
      <c r="F20" s="64">
        <f>SUM(F3:F19)</f>
        <v>5301.0395200000003</v>
      </c>
      <c r="J20" s="18"/>
      <c r="K20" s="18"/>
    </row>
    <row r="21" spans="1:12" x14ac:dyDescent="0.3">
      <c r="J21" s="18"/>
      <c r="K21" s="18"/>
    </row>
    <row r="22" spans="1:12" x14ac:dyDescent="0.3">
      <c r="A22" s="16" t="s">
        <v>23</v>
      </c>
      <c r="D22" s="7" t="s">
        <v>0</v>
      </c>
      <c r="E22" s="7" t="s">
        <v>3</v>
      </c>
      <c r="F22" s="8" t="s">
        <v>4</v>
      </c>
      <c r="J22" t="s">
        <v>5</v>
      </c>
      <c r="K22" t="s">
        <v>6</v>
      </c>
      <c r="L22" t="s">
        <v>7</v>
      </c>
    </row>
    <row r="23" spans="1:12" x14ac:dyDescent="0.3">
      <c r="A23" t="s">
        <v>783</v>
      </c>
      <c r="B23">
        <v>27.9</v>
      </c>
      <c r="C23" t="s">
        <v>9</v>
      </c>
      <c r="D23">
        <v>4.3499999999999996</v>
      </c>
      <c r="E23" s="39">
        <f t="shared" ref="E23:E26" si="2">+D23*1.33</f>
        <v>5.7854999999999999</v>
      </c>
      <c r="F23" s="39">
        <f t="shared" ref="F23:F26" si="3">+E23*B23</f>
        <v>161.41544999999999</v>
      </c>
      <c r="G23">
        <v>2.7</v>
      </c>
      <c r="H23" t="s">
        <v>10</v>
      </c>
      <c r="I23" t="s">
        <v>23</v>
      </c>
      <c r="J23" s="18">
        <v>45156.940972222219</v>
      </c>
      <c r="K23" s="18">
        <v>45156.975694444445</v>
      </c>
      <c r="L23" t="s">
        <v>1021</v>
      </c>
    </row>
    <row r="24" spans="1:12" x14ac:dyDescent="0.3">
      <c r="A24" s="27" t="s">
        <v>784</v>
      </c>
      <c r="B24">
        <v>142.30000000000001</v>
      </c>
      <c r="C24" t="s">
        <v>9</v>
      </c>
      <c r="D24">
        <v>4.3499999999999996</v>
      </c>
      <c r="E24" s="39">
        <f t="shared" si="2"/>
        <v>5.7854999999999999</v>
      </c>
      <c r="F24" s="39">
        <f t="shared" si="3"/>
        <v>823.27665000000002</v>
      </c>
      <c r="G24">
        <v>13.5</v>
      </c>
      <c r="H24" t="s">
        <v>10</v>
      </c>
      <c r="I24" t="s">
        <v>23</v>
      </c>
      <c r="J24" s="18">
        <v>45157.458333333336</v>
      </c>
      <c r="K24" s="18">
        <v>45157.541666666664</v>
      </c>
      <c r="L24" t="s">
        <v>1022</v>
      </c>
    </row>
    <row r="25" spans="1:12" x14ac:dyDescent="0.3">
      <c r="A25" t="s">
        <v>785</v>
      </c>
      <c r="B25">
        <v>152</v>
      </c>
      <c r="C25" t="s">
        <v>9</v>
      </c>
      <c r="D25">
        <v>4.3499999999999996</v>
      </c>
      <c r="E25" s="39">
        <f t="shared" si="2"/>
        <v>5.7854999999999999</v>
      </c>
      <c r="F25" s="39">
        <f t="shared" si="3"/>
        <v>879.39599999999996</v>
      </c>
      <c r="G25">
        <v>14</v>
      </c>
      <c r="H25" t="s">
        <v>10</v>
      </c>
      <c r="I25" t="s">
        <v>23</v>
      </c>
      <c r="J25" s="18">
        <v>45157.354166666664</v>
      </c>
      <c r="K25" s="18">
        <v>45157.4375</v>
      </c>
      <c r="L25" t="s">
        <v>1023</v>
      </c>
    </row>
    <row r="26" spans="1:12" x14ac:dyDescent="0.3">
      <c r="A26" t="s">
        <v>786</v>
      </c>
      <c r="B26">
        <v>154.80000000000001</v>
      </c>
      <c r="C26" t="s">
        <v>9</v>
      </c>
      <c r="D26">
        <v>4.3499999999999996</v>
      </c>
      <c r="E26" s="39">
        <f t="shared" si="2"/>
        <v>5.7854999999999999</v>
      </c>
      <c r="F26" s="39">
        <f t="shared" si="3"/>
        <v>895.59540000000004</v>
      </c>
      <c r="G26">
        <v>14.9</v>
      </c>
      <c r="H26" t="s">
        <v>10</v>
      </c>
      <c r="I26" t="s">
        <v>23</v>
      </c>
      <c r="J26" s="18">
        <v>45157.274305555555</v>
      </c>
      <c r="K26" s="18">
        <v>45157.357638888891</v>
      </c>
      <c r="L26" t="s">
        <v>1024</v>
      </c>
    </row>
    <row r="27" spans="1:12" x14ac:dyDescent="0.3">
      <c r="A27" t="s">
        <v>787</v>
      </c>
      <c r="B27" s="26">
        <f>SUM(B23:B26)</f>
        <v>477.00000000000006</v>
      </c>
      <c r="F27" s="65">
        <f>SUM(F23:F26)</f>
        <v>2759.6835000000001</v>
      </c>
      <c r="J27" s="18"/>
      <c r="K27" s="18"/>
    </row>
    <row r="28" spans="1:12" x14ac:dyDescent="0.3">
      <c r="J28" s="18"/>
      <c r="K28" s="18"/>
    </row>
    <row r="29" spans="1:12" x14ac:dyDescent="0.3">
      <c r="A29" s="16" t="s">
        <v>23</v>
      </c>
      <c r="D29" s="7" t="s">
        <v>0</v>
      </c>
      <c r="E29" s="7" t="s">
        <v>3</v>
      </c>
      <c r="F29" s="8" t="s">
        <v>4</v>
      </c>
      <c r="J29" t="s">
        <v>5</v>
      </c>
      <c r="K29" t="s">
        <v>6</v>
      </c>
      <c r="L29" t="s">
        <v>7</v>
      </c>
    </row>
    <row r="30" spans="1:12" x14ac:dyDescent="0.3">
      <c r="A30" t="s">
        <v>94</v>
      </c>
      <c r="B30">
        <v>32.200000000000003</v>
      </c>
      <c r="C30" t="s">
        <v>9</v>
      </c>
      <c r="D30">
        <v>4.3499999999999996</v>
      </c>
      <c r="E30" s="39">
        <f t="shared" ref="E30" si="4">+D30*1.33</f>
        <v>5.7854999999999999</v>
      </c>
      <c r="F30" s="64">
        <f t="shared" ref="F30" si="5">+E30*B30</f>
        <v>186.29310000000001</v>
      </c>
      <c r="G30">
        <v>0.9</v>
      </c>
      <c r="H30" t="s">
        <v>10</v>
      </c>
      <c r="I30" t="s">
        <v>23</v>
      </c>
      <c r="J30" s="18">
        <v>45154.6875</v>
      </c>
      <c r="K30" s="18">
        <v>45154.75</v>
      </c>
      <c r="L30" t="s">
        <v>1025</v>
      </c>
    </row>
    <row r="31" spans="1:12" x14ac:dyDescent="0.3">
      <c r="A31" s="11" t="s">
        <v>94</v>
      </c>
      <c r="J31" s="18"/>
      <c r="K31" s="18"/>
    </row>
    <row r="32" spans="1:12" x14ac:dyDescent="0.3">
      <c r="A32" t="s">
        <v>95</v>
      </c>
      <c r="J32" s="18"/>
      <c r="K32" s="18"/>
    </row>
    <row r="33" spans="1:12" x14ac:dyDescent="0.3">
      <c r="A33" t="s">
        <v>96</v>
      </c>
      <c r="J33" s="18"/>
      <c r="K33" s="18"/>
    </row>
    <row r="34" spans="1:12" x14ac:dyDescent="0.3">
      <c r="A34" t="s">
        <v>97</v>
      </c>
      <c r="J34" s="18"/>
      <c r="K34" s="18"/>
    </row>
    <row r="35" spans="1:12" x14ac:dyDescent="0.3">
      <c r="J35" s="18"/>
      <c r="K35" s="18"/>
    </row>
    <row r="36" spans="1:12" x14ac:dyDescent="0.3">
      <c r="A36" s="16" t="s">
        <v>23</v>
      </c>
      <c r="D36" s="7" t="s">
        <v>0</v>
      </c>
      <c r="E36" s="7" t="s">
        <v>3</v>
      </c>
      <c r="F36" s="8" t="s">
        <v>4</v>
      </c>
      <c r="J36" t="s">
        <v>5</v>
      </c>
      <c r="K36" t="s">
        <v>6</v>
      </c>
      <c r="L36" t="s">
        <v>7</v>
      </c>
    </row>
    <row r="37" spans="1:12" x14ac:dyDescent="0.3">
      <c r="A37" t="s">
        <v>788</v>
      </c>
      <c r="B37">
        <v>51.2</v>
      </c>
      <c r="C37" t="s">
        <v>9</v>
      </c>
      <c r="D37">
        <v>4.3499999999999996</v>
      </c>
      <c r="E37" s="39">
        <f t="shared" ref="E37:E39" si="6">+D37*1.33</f>
        <v>5.7854999999999999</v>
      </c>
      <c r="F37" s="39">
        <f t="shared" ref="F37:F39" si="7">+E37*B37</f>
        <v>296.2176</v>
      </c>
      <c r="G37">
        <v>2.4</v>
      </c>
      <c r="H37" t="s">
        <v>10</v>
      </c>
      <c r="I37" t="s">
        <v>23</v>
      </c>
      <c r="J37" s="18">
        <v>45155.368055555555</v>
      </c>
      <c r="K37" s="18">
        <v>45155.409722222219</v>
      </c>
      <c r="L37" t="s">
        <v>1026</v>
      </c>
    </row>
    <row r="38" spans="1:12" x14ac:dyDescent="0.3">
      <c r="A38" s="11" t="s">
        <v>789</v>
      </c>
      <c r="B38">
        <v>66.7</v>
      </c>
      <c r="C38" t="s">
        <v>9</v>
      </c>
      <c r="D38">
        <v>4.3499999999999996</v>
      </c>
      <c r="E38" s="39">
        <f t="shared" si="6"/>
        <v>5.7854999999999999</v>
      </c>
      <c r="F38" s="39">
        <f t="shared" si="7"/>
        <v>385.89285000000001</v>
      </c>
      <c r="G38">
        <v>2.1</v>
      </c>
      <c r="H38" t="s">
        <v>10</v>
      </c>
      <c r="I38" t="s">
        <v>23</v>
      </c>
      <c r="J38" s="18">
        <v>45155.319444444445</v>
      </c>
      <c r="K38" s="18">
        <v>45155.361111111109</v>
      </c>
      <c r="L38" t="s">
        <v>1027</v>
      </c>
    </row>
    <row r="39" spans="1:12" x14ac:dyDescent="0.3">
      <c r="A39" t="s">
        <v>790</v>
      </c>
      <c r="B39">
        <v>254.2</v>
      </c>
      <c r="C39" t="s">
        <v>9</v>
      </c>
      <c r="D39">
        <v>4.3499999999999996</v>
      </c>
      <c r="E39" s="39">
        <f t="shared" si="6"/>
        <v>5.7854999999999999</v>
      </c>
      <c r="F39" s="39">
        <f t="shared" si="7"/>
        <v>1470.6741</v>
      </c>
      <c r="G39">
        <v>12.4</v>
      </c>
      <c r="H39" t="s">
        <v>10</v>
      </c>
      <c r="I39" t="s">
        <v>23</v>
      </c>
      <c r="J39" s="18">
        <v>45155.3125</v>
      </c>
      <c r="K39" s="18">
        <v>45155.322916666664</v>
      </c>
      <c r="L39" t="s">
        <v>1028</v>
      </c>
    </row>
    <row r="40" spans="1:12" x14ac:dyDescent="0.3">
      <c r="A40" t="s">
        <v>791</v>
      </c>
      <c r="B40">
        <f>SUM(B37:B39)</f>
        <v>372.1</v>
      </c>
      <c r="F40" s="65">
        <f>SUM(F37:F39)</f>
        <v>2152.7845499999999</v>
      </c>
      <c r="J40" s="18"/>
      <c r="K40" s="18"/>
    </row>
    <row r="41" spans="1:12" x14ac:dyDescent="0.3">
      <c r="A41" t="s">
        <v>792</v>
      </c>
      <c r="J41" s="18"/>
      <c r="K41" s="18"/>
    </row>
    <row r="42" spans="1:12" x14ac:dyDescent="0.3">
      <c r="J42" s="18"/>
      <c r="K42" s="18"/>
    </row>
    <row r="43" spans="1:12" x14ac:dyDescent="0.3">
      <c r="A43" s="16" t="s">
        <v>23</v>
      </c>
      <c r="D43" s="7" t="s">
        <v>0</v>
      </c>
      <c r="E43" s="7" t="s">
        <v>3</v>
      </c>
      <c r="F43" s="8" t="s">
        <v>4</v>
      </c>
      <c r="J43" t="s">
        <v>5</v>
      </c>
      <c r="K43" t="s">
        <v>6</v>
      </c>
      <c r="L43" t="s">
        <v>7</v>
      </c>
    </row>
    <row r="44" spans="1:12" x14ac:dyDescent="0.3">
      <c r="A44" t="s">
        <v>1128</v>
      </c>
      <c r="B44">
        <v>55.1</v>
      </c>
      <c r="C44" t="s">
        <v>9</v>
      </c>
      <c r="D44">
        <v>4.3499999999999996</v>
      </c>
      <c r="E44" s="39">
        <f t="shared" ref="E44:E47" si="8">+D44*1.33</f>
        <v>5.7854999999999999</v>
      </c>
      <c r="F44" s="39">
        <f t="shared" ref="F44:F47" si="9">+E44*B44</f>
        <v>318.78104999999999</v>
      </c>
      <c r="G44">
        <v>2.6</v>
      </c>
      <c r="H44" t="s">
        <v>10</v>
      </c>
      <c r="I44" t="s">
        <v>23</v>
      </c>
      <c r="J44" s="18">
        <v>45153.486111111109</v>
      </c>
      <c r="K44" s="18">
        <v>45153.527777777781</v>
      </c>
      <c r="L44" t="s">
        <v>1029</v>
      </c>
    </row>
    <row r="45" spans="1:12" x14ac:dyDescent="0.3">
      <c r="A45" s="11" t="s">
        <v>1129</v>
      </c>
      <c r="B45">
        <v>60.4</v>
      </c>
      <c r="C45" t="s">
        <v>9</v>
      </c>
      <c r="D45">
        <v>4.3499999999999996</v>
      </c>
      <c r="E45" s="39">
        <f t="shared" si="8"/>
        <v>5.7854999999999999</v>
      </c>
      <c r="F45" s="39">
        <f t="shared" si="9"/>
        <v>349.44419999999997</v>
      </c>
      <c r="G45">
        <v>2.9</v>
      </c>
      <c r="H45" t="s">
        <v>10</v>
      </c>
      <c r="I45" t="s">
        <v>23</v>
      </c>
      <c r="J45" s="18">
        <v>45153.388888888891</v>
      </c>
      <c r="K45" s="18">
        <v>45153.430555555555</v>
      </c>
      <c r="L45" t="s">
        <v>1030</v>
      </c>
    </row>
    <row r="46" spans="1:12" x14ac:dyDescent="0.3">
      <c r="A46" t="s">
        <v>781</v>
      </c>
      <c r="B46">
        <v>61.3</v>
      </c>
      <c r="C46" t="s">
        <v>9</v>
      </c>
      <c r="D46">
        <v>4.3499999999999996</v>
      </c>
      <c r="E46" s="39">
        <f t="shared" si="8"/>
        <v>5.7854999999999999</v>
      </c>
      <c r="F46" s="39">
        <f t="shared" si="9"/>
        <v>354.65114999999997</v>
      </c>
      <c r="G46">
        <v>2.9</v>
      </c>
      <c r="H46" t="s">
        <v>10</v>
      </c>
      <c r="I46" t="s">
        <v>23</v>
      </c>
      <c r="J46" s="18">
        <v>45153.451388888891</v>
      </c>
      <c r="K46" s="18">
        <v>45153.493055555555</v>
      </c>
      <c r="L46" t="s">
        <v>1031</v>
      </c>
    </row>
    <row r="47" spans="1:12" x14ac:dyDescent="0.3">
      <c r="A47" t="s">
        <v>782</v>
      </c>
      <c r="B47">
        <v>137.9</v>
      </c>
      <c r="C47" t="s">
        <v>9</v>
      </c>
      <c r="D47">
        <v>4.3499999999999996</v>
      </c>
      <c r="E47" s="39">
        <f t="shared" si="8"/>
        <v>5.7854999999999999</v>
      </c>
      <c r="F47" s="39">
        <f t="shared" si="9"/>
        <v>797.82045000000005</v>
      </c>
      <c r="G47">
        <v>6.7</v>
      </c>
      <c r="H47" t="s">
        <v>10</v>
      </c>
      <c r="I47" t="s">
        <v>23</v>
      </c>
      <c r="J47" s="18">
        <v>45153.545138888891</v>
      </c>
      <c r="K47" s="18">
        <v>45153.652777777781</v>
      </c>
      <c r="L47" t="s">
        <v>1032</v>
      </c>
    </row>
    <row r="48" spans="1:12" x14ac:dyDescent="0.3">
      <c r="A48" t="s">
        <v>1130</v>
      </c>
      <c r="B48">
        <f>SUM(B44:B47)</f>
        <v>314.70000000000005</v>
      </c>
      <c r="F48" s="65">
        <f>SUM(F44:F47)</f>
        <v>1820.6968499999998</v>
      </c>
      <c r="J48" s="18"/>
      <c r="K48" s="18"/>
    </row>
    <row r="49" spans="1:12" x14ac:dyDescent="0.3">
      <c r="J49" s="18"/>
      <c r="K49" s="18"/>
    </row>
    <row r="50" spans="1:12" x14ac:dyDescent="0.3">
      <c r="A50" s="16" t="s">
        <v>23</v>
      </c>
      <c r="D50" s="7" t="s">
        <v>0</v>
      </c>
      <c r="E50" s="7" t="s">
        <v>3</v>
      </c>
      <c r="F50" s="8" t="s">
        <v>4</v>
      </c>
      <c r="J50" t="s">
        <v>5</v>
      </c>
      <c r="K50" t="s">
        <v>6</v>
      </c>
      <c r="L50" t="s">
        <v>7</v>
      </c>
    </row>
    <row r="51" spans="1:12" x14ac:dyDescent="0.3">
      <c r="A51" t="s">
        <v>839</v>
      </c>
      <c r="B51">
        <v>55.3</v>
      </c>
      <c r="C51" t="s">
        <v>9</v>
      </c>
      <c r="D51">
        <v>4.3499999999999996</v>
      </c>
      <c r="E51" s="39">
        <f t="shared" ref="E51:E52" si="10">+D51*1.33</f>
        <v>5.7854999999999999</v>
      </c>
      <c r="F51" s="39">
        <f t="shared" ref="F51:F52" si="11">+E51*B51</f>
        <v>319.93814999999995</v>
      </c>
      <c r="G51">
        <v>3.7</v>
      </c>
      <c r="H51" t="s">
        <v>10</v>
      </c>
      <c r="I51" t="s">
        <v>23</v>
      </c>
      <c r="J51" s="18">
        <v>45155.489583333336</v>
      </c>
      <c r="K51" s="18">
        <v>45155.517361111109</v>
      </c>
      <c r="L51" t="s">
        <v>1033</v>
      </c>
    </row>
    <row r="52" spans="1:12" x14ac:dyDescent="0.3">
      <c r="A52" s="11" t="s">
        <v>839</v>
      </c>
      <c r="B52">
        <v>92.8</v>
      </c>
      <c r="C52" t="s">
        <v>9</v>
      </c>
      <c r="D52">
        <v>4.3499999999999996</v>
      </c>
      <c r="E52" s="39">
        <f t="shared" si="10"/>
        <v>5.7854999999999999</v>
      </c>
      <c r="F52" s="39">
        <f t="shared" si="11"/>
        <v>536.89440000000002</v>
      </c>
      <c r="G52">
        <v>6.1</v>
      </c>
      <c r="H52" t="s">
        <v>10</v>
      </c>
      <c r="I52" t="s">
        <v>23</v>
      </c>
      <c r="J52" s="18">
        <v>45155.427083333336</v>
      </c>
      <c r="K52" s="18">
        <v>45155.489583333336</v>
      </c>
      <c r="L52" t="s">
        <v>1034</v>
      </c>
    </row>
    <row r="53" spans="1:12" x14ac:dyDescent="0.3">
      <c r="A53" t="s">
        <v>840</v>
      </c>
      <c r="B53">
        <f>SUM(B51:B52)</f>
        <v>148.1</v>
      </c>
      <c r="F53" s="65">
        <f>SUM(F51:F52)</f>
        <v>856.83254999999997</v>
      </c>
      <c r="J53" s="18"/>
      <c r="K53" s="18"/>
    </row>
    <row r="54" spans="1:12" x14ac:dyDescent="0.3">
      <c r="A54" t="s">
        <v>841</v>
      </c>
      <c r="J54" s="18"/>
      <c r="K54" s="18"/>
    </row>
    <row r="55" spans="1:12" x14ac:dyDescent="0.3">
      <c r="A55" t="s">
        <v>842</v>
      </c>
      <c r="J55" s="18"/>
      <c r="K55" s="18"/>
    </row>
    <row r="56" spans="1:12" x14ac:dyDescent="0.3">
      <c r="J56" s="18"/>
      <c r="K56" s="18"/>
    </row>
    <row r="57" spans="1:12" x14ac:dyDescent="0.3">
      <c r="A57" s="16"/>
      <c r="D57" s="7" t="s">
        <v>0</v>
      </c>
      <c r="E57" s="7" t="s">
        <v>3</v>
      </c>
      <c r="F57" s="8" t="s">
        <v>4</v>
      </c>
      <c r="J57" t="s">
        <v>5</v>
      </c>
      <c r="K57" t="s">
        <v>6</v>
      </c>
      <c r="L57" t="s">
        <v>7</v>
      </c>
    </row>
    <row r="58" spans="1:12" x14ac:dyDescent="0.3">
      <c r="A58" t="s">
        <v>839</v>
      </c>
      <c r="B58">
        <v>37</v>
      </c>
      <c r="C58" t="s">
        <v>9</v>
      </c>
      <c r="D58">
        <v>4.8899999999999997</v>
      </c>
      <c r="E58" s="39">
        <f t="shared" ref="E58" si="12">+D58*1.33</f>
        <v>6.5037000000000003</v>
      </c>
      <c r="F58" s="87">
        <f t="shared" ref="F58" si="13">+E58*B58</f>
        <v>240.6369</v>
      </c>
      <c r="G58">
        <v>2.4</v>
      </c>
      <c r="H58" t="s">
        <v>10</v>
      </c>
      <c r="I58" t="s">
        <v>23</v>
      </c>
      <c r="J58" s="18">
        <v>45155.479166666664</v>
      </c>
      <c r="K58" s="18">
        <v>45155.520833333336</v>
      </c>
      <c r="L58" t="s">
        <v>1065</v>
      </c>
    </row>
    <row r="59" spans="1:12" x14ac:dyDescent="0.3">
      <c r="A59" s="11" t="s">
        <v>839</v>
      </c>
      <c r="B59">
        <v>68.8</v>
      </c>
      <c r="C59" t="s">
        <v>9</v>
      </c>
      <c r="D59">
        <v>4.8899999999999997</v>
      </c>
      <c r="E59" s="39">
        <f t="shared" ref="E59" si="14">+D59*1.33</f>
        <v>6.5037000000000003</v>
      </c>
      <c r="F59" s="87">
        <f t="shared" ref="F59" si="15">+E59*B59</f>
        <v>447.45456000000001</v>
      </c>
      <c r="G59">
        <v>4.0999999999999996</v>
      </c>
      <c r="H59" t="s">
        <v>10</v>
      </c>
      <c r="I59" t="s">
        <v>23</v>
      </c>
      <c r="J59" s="18">
        <v>45155.395833333336</v>
      </c>
      <c r="K59" s="18">
        <v>45155.479166666664</v>
      </c>
      <c r="L59" t="s">
        <v>1064</v>
      </c>
    </row>
    <row r="60" spans="1:12" x14ac:dyDescent="0.3">
      <c r="A60" t="s">
        <v>840</v>
      </c>
      <c r="B60">
        <f>SUM(B58:B59)</f>
        <v>105.8</v>
      </c>
      <c r="F60" s="65">
        <f>SUM(F58:F59)</f>
        <v>688.09145999999998</v>
      </c>
      <c r="J60" s="18"/>
      <c r="K60" s="18"/>
    </row>
    <row r="61" spans="1:12" x14ac:dyDescent="0.3">
      <c r="A61" t="s">
        <v>841</v>
      </c>
      <c r="J61" s="18"/>
      <c r="K61" s="18"/>
    </row>
    <row r="62" spans="1:12" x14ac:dyDescent="0.3">
      <c r="A62" t="s">
        <v>842</v>
      </c>
      <c r="J62" s="18"/>
      <c r="K62" s="18"/>
    </row>
    <row r="63" spans="1:12" x14ac:dyDescent="0.3">
      <c r="J63" s="18"/>
      <c r="K63" s="18"/>
    </row>
    <row r="64" spans="1:12" x14ac:dyDescent="0.3">
      <c r="A64" s="16" t="s">
        <v>23</v>
      </c>
      <c r="D64" s="7" t="s">
        <v>0</v>
      </c>
      <c r="E64" s="7" t="s">
        <v>3</v>
      </c>
      <c r="F64" s="8" t="s">
        <v>4</v>
      </c>
      <c r="J64" t="s">
        <v>5</v>
      </c>
      <c r="K64" t="s">
        <v>6</v>
      </c>
      <c r="L64" t="s">
        <v>7</v>
      </c>
    </row>
    <row r="65" spans="1:12" x14ac:dyDescent="0.3">
      <c r="A65" t="s">
        <v>254</v>
      </c>
      <c r="B65">
        <v>64.8</v>
      </c>
      <c r="C65" t="s">
        <v>9</v>
      </c>
      <c r="D65">
        <v>4.3499999999999996</v>
      </c>
      <c r="E65" s="39">
        <f t="shared" ref="E65:E66" si="16">+D65*1.33</f>
        <v>5.7854999999999999</v>
      </c>
      <c r="F65" s="39">
        <f t="shared" ref="F65:F66" si="17">+E65*B65</f>
        <v>374.90039999999999</v>
      </c>
      <c r="G65">
        <v>3</v>
      </c>
      <c r="H65" t="s">
        <v>10</v>
      </c>
      <c r="I65" t="s">
        <v>23</v>
      </c>
      <c r="J65" s="18">
        <v>45158.388888888891</v>
      </c>
      <c r="K65" s="18">
        <v>45158.430555555555</v>
      </c>
      <c r="L65" t="s">
        <v>1035</v>
      </c>
    </row>
    <row r="66" spans="1:12" x14ac:dyDescent="0.3">
      <c r="A66" s="11" t="s">
        <v>254</v>
      </c>
      <c r="B66">
        <v>104.1</v>
      </c>
      <c r="C66" t="s">
        <v>9</v>
      </c>
      <c r="D66">
        <v>4.3499999999999996</v>
      </c>
      <c r="E66" s="39">
        <f t="shared" si="16"/>
        <v>5.7854999999999999</v>
      </c>
      <c r="F66" s="39">
        <f t="shared" si="17"/>
        <v>602.27054999999996</v>
      </c>
      <c r="G66">
        <v>4</v>
      </c>
      <c r="H66" t="s">
        <v>10</v>
      </c>
      <c r="I66" t="s">
        <v>23</v>
      </c>
      <c r="J66" s="18">
        <v>45158.416666666664</v>
      </c>
      <c r="K66" s="18">
        <v>45158.5</v>
      </c>
      <c r="L66" t="s">
        <v>1036</v>
      </c>
    </row>
    <row r="67" spans="1:12" x14ac:dyDescent="0.3">
      <c r="A67" t="s">
        <v>255</v>
      </c>
      <c r="B67">
        <f>SUM(B65:B66)</f>
        <v>168.89999999999998</v>
      </c>
      <c r="F67" s="65">
        <f>SUM(F65:F66)</f>
        <v>977.17094999999995</v>
      </c>
      <c r="J67" s="18"/>
      <c r="K67" s="18"/>
    </row>
    <row r="68" spans="1:12" x14ac:dyDescent="0.3">
      <c r="A68" t="s">
        <v>256</v>
      </c>
      <c r="J68" s="18"/>
      <c r="K68" s="18"/>
    </row>
    <row r="69" spans="1:12" x14ac:dyDescent="0.3">
      <c r="A69" t="s">
        <v>257</v>
      </c>
      <c r="J69" s="18"/>
      <c r="K69" s="18"/>
    </row>
    <row r="70" spans="1:12" x14ac:dyDescent="0.3">
      <c r="J70" s="18"/>
      <c r="K70" s="18"/>
    </row>
    <row r="71" spans="1:12" x14ac:dyDescent="0.3">
      <c r="A71" s="16" t="s">
        <v>23</v>
      </c>
      <c r="D71" s="7" t="s">
        <v>0</v>
      </c>
      <c r="E71" s="7" t="s">
        <v>3</v>
      </c>
      <c r="F71" s="8" t="s">
        <v>4</v>
      </c>
      <c r="J71" t="s">
        <v>5</v>
      </c>
      <c r="K71" t="s">
        <v>6</v>
      </c>
      <c r="L71" t="s">
        <v>7</v>
      </c>
    </row>
    <row r="72" spans="1:12" x14ac:dyDescent="0.3">
      <c r="A72" t="s">
        <v>843</v>
      </c>
      <c r="B72">
        <v>66</v>
      </c>
      <c r="C72" t="s">
        <v>9</v>
      </c>
      <c r="D72">
        <v>4.3499999999999996</v>
      </c>
      <c r="E72" s="39">
        <f t="shared" ref="E72" si="18">+D72*1.33</f>
        <v>5.7854999999999999</v>
      </c>
      <c r="F72" s="64">
        <f t="shared" ref="F72" si="19">+E72*B72</f>
        <v>381.84300000000002</v>
      </c>
      <c r="G72">
        <v>3</v>
      </c>
      <c r="H72" t="s">
        <v>10</v>
      </c>
      <c r="I72" t="s">
        <v>23</v>
      </c>
      <c r="J72" s="18">
        <v>45159.291666666664</v>
      </c>
      <c r="K72" s="18">
        <v>45159.364583333336</v>
      </c>
      <c r="L72" t="s">
        <v>1037</v>
      </c>
    </row>
    <row r="73" spans="1:12" x14ac:dyDescent="0.3">
      <c r="A73" s="11" t="s">
        <v>844</v>
      </c>
      <c r="J73" s="18"/>
      <c r="K73" s="18"/>
    </row>
    <row r="74" spans="1:12" x14ac:dyDescent="0.3">
      <c r="A74" t="s">
        <v>845</v>
      </c>
      <c r="J74" s="18"/>
      <c r="K74" s="18"/>
    </row>
    <row r="75" spans="1:12" x14ac:dyDescent="0.3">
      <c r="A75" t="s">
        <v>846</v>
      </c>
      <c r="J75" s="18"/>
      <c r="K75" s="18"/>
    </row>
    <row r="76" spans="1:12" x14ac:dyDescent="0.3">
      <c r="A76" t="s">
        <v>847</v>
      </c>
      <c r="J76" s="18"/>
      <c r="K76" s="18"/>
    </row>
    <row r="77" spans="1:12" x14ac:dyDescent="0.3">
      <c r="J77" s="18"/>
      <c r="K77" s="18"/>
    </row>
    <row r="78" spans="1:12" x14ac:dyDescent="0.3">
      <c r="A78" s="16" t="s">
        <v>23</v>
      </c>
      <c r="D78" s="7" t="s">
        <v>0</v>
      </c>
      <c r="E78" s="7" t="s">
        <v>3</v>
      </c>
      <c r="F78" s="8" t="s">
        <v>4</v>
      </c>
      <c r="J78" t="s">
        <v>5</v>
      </c>
      <c r="K78" t="s">
        <v>6</v>
      </c>
      <c r="L78" t="s">
        <v>7</v>
      </c>
    </row>
    <row r="79" spans="1:12" x14ac:dyDescent="0.3">
      <c r="A79" s="77" t="s">
        <v>848</v>
      </c>
      <c r="B79" s="77">
        <v>71.5</v>
      </c>
      <c r="C79" s="77" t="s">
        <v>9</v>
      </c>
      <c r="D79" s="77">
        <v>4.21</v>
      </c>
      <c r="E79" s="81">
        <f>+D79*1.33</f>
        <v>5.5993000000000004</v>
      </c>
      <c r="F79" s="81">
        <f>+E79*B79</f>
        <v>400.34995000000004</v>
      </c>
      <c r="G79" s="77">
        <v>3.4</v>
      </c>
      <c r="H79" s="77" t="s">
        <v>10</v>
      </c>
      <c r="I79" s="77" t="s">
        <v>23</v>
      </c>
      <c r="J79" s="78">
        <v>45160.715277777781</v>
      </c>
      <c r="K79" s="78">
        <v>45160.840277777781</v>
      </c>
      <c r="L79" s="77" t="s">
        <v>955</v>
      </c>
    </row>
    <row r="80" spans="1:12" x14ac:dyDescent="0.3">
      <c r="A80" s="79" t="s">
        <v>849</v>
      </c>
      <c r="B80" s="77"/>
      <c r="C80" s="77"/>
      <c r="D80" s="77"/>
      <c r="E80" s="77"/>
      <c r="F80" s="77"/>
      <c r="G80" s="77"/>
      <c r="H80" s="77"/>
      <c r="I80" s="77"/>
      <c r="J80" s="78"/>
      <c r="K80" s="78"/>
      <c r="L80" s="77"/>
    </row>
    <row r="81" spans="1:12" x14ac:dyDescent="0.3">
      <c r="A81" s="77" t="s">
        <v>850</v>
      </c>
      <c r="B81" s="77">
        <v>71.5</v>
      </c>
      <c r="C81" s="77" t="s">
        <v>9</v>
      </c>
      <c r="D81" s="77">
        <v>4.21</v>
      </c>
      <c r="E81" s="81">
        <f>(D81*1.33)/3</f>
        <v>1.8664333333333334</v>
      </c>
      <c r="F81" s="83">
        <f>+E81*B81</f>
        <v>133.44998333333334</v>
      </c>
      <c r="G81" s="77"/>
      <c r="H81" s="77"/>
      <c r="I81" s="77"/>
      <c r="J81" s="78"/>
      <c r="K81" s="78"/>
      <c r="L81" s="77"/>
    </row>
    <row r="82" spans="1:12" x14ac:dyDescent="0.3">
      <c r="A82" s="77" t="s">
        <v>851</v>
      </c>
      <c r="B82" s="77"/>
      <c r="C82" s="77"/>
      <c r="D82" s="77"/>
      <c r="E82" s="77"/>
      <c r="F82" s="77"/>
      <c r="G82" s="77"/>
      <c r="H82" s="77"/>
      <c r="I82" s="77"/>
      <c r="J82" s="78"/>
      <c r="K82" s="78"/>
      <c r="L82" s="77"/>
    </row>
    <row r="83" spans="1:12" x14ac:dyDescent="0.3">
      <c r="A83" s="77" t="s">
        <v>852</v>
      </c>
      <c r="B83" s="77"/>
      <c r="C83" s="77"/>
      <c r="D83" s="77"/>
      <c r="E83" s="77"/>
      <c r="F83" s="77"/>
      <c r="G83" s="77"/>
      <c r="H83" s="77"/>
      <c r="I83" s="77"/>
      <c r="J83" s="78"/>
      <c r="K83" s="78"/>
      <c r="L83" s="77"/>
    </row>
    <row r="84" spans="1:12" x14ac:dyDescent="0.3">
      <c r="J84" s="18"/>
      <c r="K84" s="18"/>
    </row>
    <row r="85" spans="1:12" x14ac:dyDescent="0.3">
      <c r="A85" s="16" t="s">
        <v>23</v>
      </c>
      <c r="D85" s="7" t="s">
        <v>0</v>
      </c>
      <c r="E85" s="7" t="s">
        <v>3</v>
      </c>
      <c r="F85" s="8" t="s">
        <v>4</v>
      </c>
      <c r="J85" t="s">
        <v>5</v>
      </c>
      <c r="K85" t="s">
        <v>6</v>
      </c>
      <c r="L85" t="s">
        <v>7</v>
      </c>
    </row>
    <row r="86" spans="1:12" x14ac:dyDescent="0.3">
      <c r="A86" s="77" t="s">
        <v>862</v>
      </c>
      <c r="B86" s="77">
        <v>71.5</v>
      </c>
      <c r="C86" s="77" t="s">
        <v>9</v>
      </c>
      <c r="D86" s="77">
        <v>4.21</v>
      </c>
      <c r="E86" s="81">
        <f>(D86*1.33)/3</f>
        <v>1.8664333333333334</v>
      </c>
      <c r="F86" s="83">
        <f>+E86*B86</f>
        <v>133.44998333333334</v>
      </c>
      <c r="J86" s="18"/>
      <c r="K86" s="18"/>
      <c r="L86" s="77" t="s">
        <v>955</v>
      </c>
    </row>
    <row r="87" spans="1:12" x14ac:dyDescent="0.3">
      <c r="A87" s="79" t="s">
        <v>862</v>
      </c>
      <c r="J87" s="18"/>
      <c r="K87" s="18"/>
    </row>
    <row r="88" spans="1:12" x14ac:dyDescent="0.3">
      <c r="A88" s="77" t="s">
        <v>863</v>
      </c>
      <c r="J88" s="18"/>
      <c r="K88" s="18"/>
    </row>
    <row r="89" spans="1:12" x14ac:dyDescent="0.3">
      <c r="A89" s="77" t="s">
        <v>864</v>
      </c>
      <c r="J89" s="18"/>
      <c r="K89" s="18"/>
    </row>
    <row r="90" spans="1:12" x14ac:dyDescent="0.3">
      <c r="A90" s="77" t="s">
        <v>865</v>
      </c>
      <c r="J90" s="18"/>
      <c r="K90" s="18"/>
    </row>
    <row r="91" spans="1:12" x14ac:dyDescent="0.3">
      <c r="J91" s="18"/>
      <c r="K91" s="18"/>
    </row>
    <row r="92" spans="1:12" x14ac:dyDescent="0.3">
      <c r="A92" s="16" t="s">
        <v>23</v>
      </c>
      <c r="D92" s="7" t="s">
        <v>0</v>
      </c>
      <c r="E92" s="7" t="s">
        <v>3</v>
      </c>
      <c r="F92" s="8" t="s">
        <v>4</v>
      </c>
      <c r="J92" t="s">
        <v>5</v>
      </c>
      <c r="K92" t="s">
        <v>6</v>
      </c>
      <c r="L92" t="s">
        <v>7</v>
      </c>
    </row>
    <row r="93" spans="1:12" x14ac:dyDescent="0.3">
      <c r="A93" s="77" t="s">
        <v>902</v>
      </c>
      <c r="B93" s="77">
        <v>71.5</v>
      </c>
      <c r="C93" s="77" t="s">
        <v>9</v>
      </c>
      <c r="D93" s="77">
        <v>4.21</v>
      </c>
      <c r="E93" s="81">
        <f>(D93*1.33)/3</f>
        <v>1.8664333333333334</v>
      </c>
      <c r="F93" s="83">
        <f>+E93*B93</f>
        <v>133.44998333333334</v>
      </c>
      <c r="J93" s="18"/>
      <c r="K93" s="18"/>
      <c r="L93" s="77" t="s">
        <v>955</v>
      </c>
    </row>
    <row r="94" spans="1:12" x14ac:dyDescent="0.3">
      <c r="A94" s="77" t="s">
        <v>903</v>
      </c>
      <c r="J94" s="18"/>
      <c r="K94" s="18"/>
    </row>
    <row r="95" spans="1:12" x14ac:dyDescent="0.3">
      <c r="A95" s="77" t="s">
        <v>96</v>
      </c>
      <c r="J95" s="18"/>
      <c r="K95" s="18"/>
    </row>
    <row r="96" spans="1:12" x14ac:dyDescent="0.3">
      <c r="A96" s="77" t="s">
        <v>904</v>
      </c>
      <c r="J96" s="18"/>
      <c r="K96" s="18"/>
    </row>
    <row r="97" spans="1:12" x14ac:dyDescent="0.3">
      <c r="J97" s="18"/>
      <c r="K97" s="18"/>
    </row>
    <row r="98" spans="1:12" x14ac:dyDescent="0.3">
      <c r="A98" s="16" t="s">
        <v>23</v>
      </c>
      <c r="D98" s="7" t="s">
        <v>0</v>
      </c>
      <c r="E98" s="7" t="s">
        <v>3</v>
      </c>
      <c r="F98" s="8" t="s">
        <v>4</v>
      </c>
      <c r="J98" t="s">
        <v>5</v>
      </c>
      <c r="K98" t="s">
        <v>6</v>
      </c>
      <c r="L98" t="s">
        <v>7</v>
      </c>
    </row>
    <row r="99" spans="1:12" x14ac:dyDescent="0.3">
      <c r="A99" s="7" t="s">
        <v>285</v>
      </c>
      <c r="B99">
        <v>79.900000000000006</v>
      </c>
      <c r="C99" t="s">
        <v>9</v>
      </c>
      <c r="D99">
        <v>4.3499999999999996</v>
      </c>
      <c r="E99" s="39">
        <f t="shared" ref="E99:E102" si="20">+D99*1.33</f>
        <v>5.7854999999999999</v>
      </c>
      <c r="F99" s="39">
        <f t="shared" ref="F99:F102" si="21">+E99*B99</f>
        <v>462.26145000000002</v>
      </c>
      <c r="G99">
        <v>4</v>
      </c>
      <c r="H99" t="s">
        <v>10</v>
      </c>
      <c r="I99" t="s">
        <v>23</v>
      </c>
      <c r="J99" s="18">
        <v>45148.489583333336</v>
      </c>
      <c r="K99" s="18">
        <v>45148.572916666664</v>
      </c>
      <c r="L99" t="s">
        <v>1038</v>
      </c>
    </row>
    <row r="100" spans="1:12" x14ac:dyDescent="0.3">
      <c r="A100" s="27" t="s">
        <v>286</v>
      </c>
      <c r="B100">
        <v>106</v>
      </c>
      <c r="C100" t="s">
        <v>9</v>
      </c>
      <c r="D100">
        <v>4.3499999999999996</v>
      </c>
      <c r="E100" s="39">
        <f t="shared" si="20"/>
        <v>5.7854999999999999</v>
      </c>
      <c r="F100" s="39">
        <f t="shared" si="21"/>
        <v>613.26300000000003</v>
      </c>
      <c r="G100">
        <v>5.2</v>
      </c>
      <c r="H100" t="s">
        <v>10</v>
      </c>
      <c r="I100" t="s">
        <v>23</v>
      </c>
      <c r="J100" s="18">
        <v>45148.576388888891</v>
      </c>
      <c r="K100" s="18">
        <v>45148.649305555555</v>
      </c>
      <c r="L100" t="s">
        <v>1039</v>
      </c>
    </row>
    <row r="101" spans="1:12" x14ac:dyDescent="0.3">
      <c r="A101" s="7" t="s">
        <v>287</v>
      </c>
      <c r="B101">
        <v>106.3</v>
      </c>
      <c r="C101" t="s">
        <v>9</v>
      </c>
      <c r="D101">
        <v>4.3499999999999996</v>
      </c>
      <c r="E101" s="39">
        <f t="shared" si="20"/>
        <v>5.7854999999999999</v>
      </c>
      <c r="F101" s="39">
        <f t="shared" si="21"/>
        <v>614.99865</v>
      </c>
      <c r="G101">
        <v>5.8</v>
      </c>
      <c r="H101" t="s">
        <v>10</v>
      </c>
      <c r="I101" t="s">
        <v>23</v>
      </c>
      <c r="J101" s="18">
        <v>45148.409722222219</v>
      </c>
      <c r="K101" s="18">
        <v>45148.493055555555</v>
      </c>
      <c r="L101" t="s">
        <v>1040</v>
      </c>
    </row>
    <row r="102" spans="1:12" x14ac:dyDescent="0.3">
      <c r="A102" s="7" t="s">
        <v>288</v>
      </c>
      <c r="B102">
        <v>106.5</v>
      </c>
      <c r="C102" t="s">
        <v>9</v>
      </c>
      <c r="D102">
        <v>4.3499999999999996</v>
      </c>
      <c r="E102" s="39">
        <f t="shared" si="20"/>
        <v>5.7854999999999999</v>
      </c>
      <c r="F102" s="39">
        <f t="shared" si="21"/>
        <v>616.15575000000001</v>
      </c>
      <c r="G102">
        <v>5.0999999999999996</v>
      </c>
      <c r="H102" t="s">
        <v>10</v>
      </c>
      <c r="I102" t="s">
        <v>23</v>
      </c>
      <c r="J102" s="18">
        <v>45159.357638888891</v>
      </c>
      <c r="K102" s="18">
        <v>45159.440972222219</v>
      </c>
      <c r="L102" t="s">
        <v>1041</v>
      </c>
    </row>
    <row r="103" spans="1:12" x14ac:dyDescent="0.3">
      <c r="A103" s="7" t="s">
        <v>289</v>
      </c>
      <c r="B103">
        <f>SUM(B99:B102)</f>
        <v>398.7</v>
      </c>
      <c r="F103" s="65">
        <f>SUM(F99:F102)</f>
        <v>2306.6788500000002</v>
      </c>
      <c r="J103" s="18"/>
      <c r="K103" s="18"/>
    </row>
    <row r="104" spans="1:12" x14ac:dyDescent="0.3">
      <c r="J104" s="18"/>
      <c r="K104" s="18"/>
    </row>
    <row r="105" spans="1:12" x14ac:dyDescent="0.3">
      <c r="A105" s="16" t="s">
        <v>23</v>
      </c>
      <c r="D105" s="7" t="s">
        <v>0</v>
      </c>
      <c r="E105" s="7" t="s">
        <v>3</v>
      </c>
      <c r="F105" s="8" t="s">
        <v>4</v>
      </c>
      <c r="J105" t="s">
        <v>5</v>
      </c>
      <c r="K105" t="s">
        <v>6</v>
      </c>
      <c r="L105" t="s">
        <v>7</v>
      </c>
    </row>
    <row r="106" spans="1:12" x14ac:dyDescent="0.3">
      <c r="A106" t="s">
        <v>807</v>
      </c>
      <c r="B106">
        <v>93.7</v>
      </c>
      <c r="C106" t="s">
        <v>9</v>
      </c>
      <c r="D106">
        <v>4.3499999999999996</v>
      </c>
      <c r="E106" s="39">
        <f t="shared" ref="E106:E107" si="22">+D106*1.33</f>
        <v>5.7854999999999999</v>
      </c>
      <c r="F106" s="39">
        <f t="shared" ref="F106:F107" si="23">+E106*B106</f>
        <v>542.10135000000002</v>
      </c>
      <c r="G106">
        <v>4.5</v>
      </c>
      <c r="H106" t="s">
        <v>10</v>
      </c>
      <c r="I106" t="s">
        <v>23</v>
      </c>
      <c r="J106" s="18">
        <v>45153.354166666664</v>
      </c>
      <c r="K106" s="18">
        <v>45153.395833333336</v>
      </c>
      <c r="L106" t="s">
        <v>1042</v>
      </c>
    </row>
    <row r="107" spans="1:12" x14ac:dyDescent="0.3">
      <c r="A107" s="11" t="s">
        <v>807</v>
      </c>
      <c r="B107">
        <v>355.9</v>
      </c>
      <c r="C107" t="s">
        <v>9</v>
      </c>
      <c r="D107">
        <v>4.3499999999999996</v>
      </c>
      <c r="E107" s="39">
        <f t="shared" si="22"/>
        <v>5.7854999999999999</v>
      </c>
      <c r="F107" s="39">
        <f t="shared" si="23"/>
        <v>2059.0594499999997</v>
      </c>
      <c r="G107">
        <v>17.399999999999999</v>
      </c>
      <c r="H107" t="s">
        <v>10</v>
      </c>
      <c r="I107" t="s">
        <v>23</v>
      </c>
      <c r="J107" s="18">
        <v>45153.333333333336</v>
      </c>
      <c r="K107" s="18">
        <v>45153.336805555555</v>
      </c>
      <c r="L107" t="s">
        <v>1043</v>
      </c>
    </row>
    <row r="108" spans="1:12" x14ac:dyDescent="0.3">
      <c r="A108" t="s">
        <v>808</v>
      </c>
      <c r="B108">
        <f>SUM(B106:B107)</f>
        <v>449.59999999999997</v>
      </c>
      <c r="F108" s="65">
        <f>SUM(F106:F107)</f>
        <v>2601.1607999999997</v>
      </c>
      <c r="J108" s="18"/>
      <c r="K108" s="18"/>
    </row>
    <row r="109" spans="1:12" x14ac:dyDescent="0.3">
      <c r="A109" t="s">
        <v>809</v>
      </c>
      <c r="J109" s="18"/>
      <c r="K109" s="18"/>
    </row>
    <row r="110" spans="1:12" x14ac:dyDescent="0.3">
      <c r="A110" t="s">
        <v>810</v>
      </c>
      <c r="J110" s="18"/>
      <c r="K110" s="18"/>
    </row>
    <row r="111" spans="1:12" x14ac:dyDescent="0.3">
      <c r="J111" s="18"/>
      <c r="K111" s="18"/>
    </row>
    <row r="112" spans="1:12" x14ac:dyDescent="0.3">
      <c r="A112" s="16" t="s">
        <v>23</v>
      </c>
      <c r="D112" s="7" t="s">
        <v>0</v>
      </c>
      <c r="E112" s="7" t="s">
        <v>3</v>
      </c>
      <c r="F112" s="8" t="s">
        <v>4</v>
      </c>
      <c r="J112" t="s">
        <v>5</v>
      </c>
      <c r="K112" t="s">
        <v>6</v>
      </c>
      <c r="L112" t="s">
        <v>7</v>
      </c>
    </row>
    <row r="113" spans="1:12" x14ac:dyDescent="0.3">
      <c r="A113" t="s">
        <v>206</v>
      </c>
      <c r="B113">
        <v>104.9</v>
      </c>
      <c r="C113" t="s">
        <v>9</v>
      </c>
      <c r="D113">
        <v>4.3499999999999996</v>
      </c>
      <c r="E113" s="39">
        <f t="shared" ref="E113" si="24">+D113*1.33</f>
        <v>5.7854999999999999</v>
      </c>
      <c r="F113" s="64">
        <f t="shared" ref="F113" si="25">+E113*B113</f>
        <v>606.89895000000001</v>
      </c>
      <c r="G113">
        <v>5.6</v>
      </c>
      <c r="H113" t="s">
        <v>10</v>
      </c>
      <c r="I113" t="s">
        <v>23</v>
      </c>
      <c r="J113" s="18">
        <v>45166.746527777781</v>
      </c>
      <c r="K113" s="18">
        <v>45166.829861111109</v>
      </c>
      <c r="L113" t="s">
        <v>1044</v>
      </c>
    </row>
    <row r="114" spans="1:12" x14ac:dyDescent="0.3">
      <c r="A114" s="11" t="s">
        <v>206</v>
      </c>
      <c r="J114" s="18"/>
      <c r="K114" s="18"/>
    </row>
    <row r="115" spans="1:12" x14ac:dyDescent="0.3">
      <c r="A115" t="s">
        <v>207</v>
      </c>
      <c r="J115" s="18"/>
      <c r="K115" s="18"/>
    </row>
    <row r="116" spans="1:12" x14ac:dyDescent="0.3">
      <c r="A116" t="s">
        <v>208</v>
      </c>
      <c r="J116" s="18"/>
      <c r="K116" s="18"/>
    </row>
    <row r="117" spans="1:12" x14ac:dyDescent="0.3">
      <c r="A117" t="s">
        <v>209</v>
      </c>
      <c r="J117" s="18"/>
      <c r="K117" s="18"/>
    </row>
    <row r="118" spans="1:12" x14ac:dyDescent="0.3">
      <c r="J118" s="18"/>
      <c r="K118" s="18"/>
    </row>
    <row r="119" spans="1:12" x14ac:dyDescent="0.3">
      <c r="A119" s="16" t="s">
        <v>23</v>
      </c>
      <c r="D119" s="7" t="s">
        <v>0</v>
      </c>
      <c r="E119" s="7" t="s">
        <v>3</v>
      </c>
      <c r="F119" s="8" t="s">
        <v>4</v>
      </c>
      <c r="J119" t="s">
        <v>5</v>
      </c>
      <c r="K119" t="s">
        <v>6</v>
      </c>
      <c r="L119" t="s">
        <v>7</v>
      </c>
    </row>
    <row r="120" spans="1:12" x14ac:dyDescent="0.3">
      <c r="A120" t="s">
        <v>793</v>
      </c>
      <c r="B120">
        <v>162.69999999999999</v>
      </c>
      <c r="C120" t="s">
        <v>9</v>
      </c>
      <c r="D120">
        <v>4.3499999999999996</v>
      </c>
      <c r="E120" s="39">
        <f t="shared" ref="E120:E121" si="26">+D120*1.33</f>
        <v>5.7854999999999999</v>
      </c>
      <c r="F120" s="39">
        <f t="shared" ref="F120:F121" si="27">+E120*B120</f>
        <v>941.30084999999997</v>
      </c>
      <c r="G120">
        <v>8.1</v>
      </c>
      <c r="H120" t="s">
        <v>10</v>
      </c>
      <c r="I120" t="s">
        <v>23</v>
      </c>
      <c r="J120" s="18">
        <v>45166.375</v>
      </c>
      <c r="K120" s="18">
        <v>45166.5625</v>
      </c>
      <c r="L120" t="s">
        <v>1045</v>
      </c>
    </row>
    <row r="121" spans="1:12" x14ac:dyDescent="0.3">
      <c r="A121" s="11" t="s">
        <v>794</v>
      </c>
      <c r="B121">
        <v>198.3</v>
      </c>
      <c r="C121" t="s">
        <v>9</v>
      </c>
      <c r="D121">
        <v>4.3499999999999996</v>
      </c>
      <c r="E121" s="39">
        <f t="shared" si="26"/>
        <v>5.7854999999999999</v>
      </c>
      <c r="F121" s="39">
        <f t="shared" si="27"/>
        <v>1147.2646500000001</v>
      </c>
      <c r="G121">
        <v>10</v>
      </c>
      <c r="H121" t="s">
        <v>10</v>
      </c>
      <c r="I121" t="s">
        <v>23</v>
      </c>
      <c r="J121" s="18">
        <v>45166.916666666664</v>
      </c>
      <c r="K121" s="18">
        <v>45166.996527777781</v>
      </c>
      <c r="L121" t="s">
        <v>1046</v>
      </c>
    </row>
    <row r="122" spans="1:12" x14ac:dyDescent="0.3">
      <c r="A122" t="s">
        <v>795</v>
      </c>
      <c r="B122">
        <f>SUM(B120:B121)</f>
        <v>361</v>
      </c>
      <c r="F122" s="65">
        <f>SUM(F120:F121)</f>
        <v>2088.5655000000002</v>
      </c>
      <c r="J122" s="18"/>
      <c r="K122" s="18"/>
    </row>
    <row r="123" spans="1:12" x14ac:dyDescent="0.3">
      <c r="A123" t="s">
        <v>796</v>
      </c>
      <c r="J123" s="18"/>
      <c r="K123" s="18"/>
    </row>
    <row r="124" spans="1:12" x14ac:dyDescent="0.3">
      <c r="A124" t="s">
        <v>797</v>
      </c>
      <c r="J124" s="18"/>
      <c r="K124" s="18"/>
    </row>
    <row r="125" spans="1:12" x14ac:dyDescent="0.3">
      <c r="J125" s="18"/>
      <c r="K125" s="18"/>
    </row>
    <row r="126" spans="1:12" x14ac:dyDescent="0.3">
      <c r="A126" s="16" t="s">
        <v>23</v>
      </c>
      <c r="D126" s="7" t="s">
        <v>0</v>
      </c>
      <c r="E126" s="7" t="s">
        <v>3</v>
      </c>
      <c r="F126" s="8" t="s">
        <v>4</v>
      </c>
      <c r="J126" t="s">
        <v>5</v>
      </c>
      <c r="K126" t="s">
        <v>6</v>
      </c>
      <c r="L126" t="s">
        <v>7</v>
      </c>
    </row>
    <row r="127" spans="1:12" x14ac:dyDescent="0.3">
      <c r="A127" t="s">
        <v>853</v>
      </c>
      <c r="B127">
        <v>167.1</v>
      </c>
      <c r="C127" t="s">
        <v>9</v>
      </c>
      <c r="D127">
        <v>4.8899999999999997</v>
      </c>
      <c r="E127" s="39">
        <f t="shared" ref="E127:E128" si="28">+D127*1.33</f>
        <v>6.5037000000000003</v>
      </c>
      <c r="F127" s="39">
        <f t="shared" ref="F127" si="29">+E127*B127</f>
        <v>1086.76827</v>
      </c>
      <c r="G127">
        <v>6.5</v>
      </c>
      <c r="H127" t="s">
        <v>10</v>
      </c>
      <c r="I127" t="s">
        <v>23</v>
      </c>
      <c r="J127" s="18">
        <v>45149.416666666664</v>
      </c>
      <c r="K127" s="18">
        <v>45149.638888888891</v>
      </c>
      <c r="L127" t="s">
        <v>1047</v>
      </c>
    </row>
    <row r="128" spans="1:12" x14ac:dyDescent="0.3">
      <c r="A128" s="11" t="s">
        <v>854</v>
      </c>
      <c r="B128">
        <v>379.9</v>
      </c>
      <c r="C128" t="s">
        <v>9</v>
      </c>
      <c r="D128">
        <v>4.8899999999999997</v>
      </c>
      <c r="E128" s="39">
        <f t="shared" si="28"/>
        <v>6.5037000000000003</v>
      </c>
      <c r="F128" s="39">
        <f t="shared" ref="F128" si="30">+E128*B128</f>
        <v>2470.7556300000001</v>
      </c>
      <c r="G128">
        <v>14.8</v>
      </c>
      <c r="H128" t="s">
        <v>10</v>
      </c>
      <c r="I128" t="s">
        <v>23</v>
      </c>
      <c r="J128" s="18">
        <v>45149.375</v>
      </c>
      <c r="K128" s="18">
        <v>45149.597222222219</v>
      </c>
      <c r="L128" t="s">
        <v>1048</v>
      </c>
    </row>
    <row r="129" spans="1:12" x14ac:dyDescent="0.3">
      <c r="A129" t="s">
        <v>855</v>
      </c>
      <c r="B129" s="86">
        <f>SUM(B127:B128)</f>
        <v>547</v>
      </c>
      <c r="F129" s="65">
        <f>SUM(F127:F128)</f>
        <v>3557.5239000000001</v>
      </c>
      <c r="J129" s="18"/>
      <c r="K129" s="18"/>
    </row>
    <row r="130" spans="1:12" x14ac:dyDescent="0.3">
      <c r="A130" t="s">
        <v>856</v>
      </c>
      <c r="J130" s="18"/>
      <c r="K130" s="18"/>
    </row>
    <row r="131" spans="1:12" x14ac:dyDescent="0.3">
      <c r="A131" t="s">
        <v>857</v>
      </c>
      <c r="J131" s="18"/>
      <c r="K131" s="18"/>
    </row>
    <row r="132" spans="1:12" x14ac:dyDescent="0.3">
      <c r="J132" s="18"/>
      <c r="K132" s="18"/>
    </row>
    <row r="133" spans="1:12" x14ac:dyDescent="0.3">
      <c r="A133" s="16" t="s">
        <v>23</v>
      </c>
      <c r="D133" s="7" t="s">
        <v>0</v>
      </c>
      <c r="E133" s="7" t="s">
        <v>3</v>
      </c>
      <c r="F133" s="8" t="s">
        <v>4</v>
      </c>
      <c r="J133" t="s">
        <v>5</v>
      </c>
      <c r="K133" t="s">
        <v>6</v>
      </c>
      <c r="L133" t="s">
        <v>7</v>
      </c>
    </row>
    <row r="134" spans="1:12" x14ac:dyDescent="0.3">
      <c r="A134" t="s">
        <v>858</v>
      </c>
      <c r="B134">
        <v>193.8</v>
      </c>
      <c r="C134" t="s">
        <v>9</v>
      </c>
      <c r="D134">
        <v>4.8899999999999997</v>
      </c>
      <c r="E134" s="39">
        <f t="shared" ref="E134" si="31">+D134*1.33</f>
        <v>6.5037000000000003</v>
      </c>
      <c r="F134" s="64">
        <f t="shared" ref="F134" si="32">+E134*B134</f>
        <v>1260.4170600000002</v>
      </c>
      <c r="G134">
        <v>9.5</v>
      </c>
      <c r="H134" t="s">
        <v>10</v>
      </c>
      <c r="I134" t="s">
        <v>23</v>
      </c>
      <c r="J134" s="18">
        <v>45158.440972222219</v>
      </c>
      <c r="K134" s="18">
        <v>45158.607638888891</v>
      </c>
      <c r="L134" t="s">
        <v>1049</v>
      </c>
    </row>
    <row r="135" spans="1:12" x14ac:dyDescent="0.3">
      <c r="A135" s="11" t="s">
        <v>858</v>
      </c>
      <c r="J135" s="18"/>
      <c r="K135" s="18"/>
    </row>
    <row r="136" spans="1:12" x14ac:dyDescent="0.3">
      <c r="A136" t="s">
        <v>859</v>
      </c>
      <c r="J136" s="18"/>
      <c r="K136" s="18"/>
    </row>
    <row r="137" spans="1:12" x14ac:dyDescent="0.3">
      <c r="A137" t="s">
        <v>860</v>
      </c>
      <c r="J137" s="18"/>
      <c r="K137" s="18"/>
    </row>
    <row r="138" spans="1:12" x14ac:dyDescent="0.3">
      <c r="A138" t="s">
        <v>861</v>
      </c>
      <c r="J138" s="18"/>
      <c r="K138" s="18"/>
    </row>
    <row r="139" spans="1:12" x14ac:dyDescent="0.3">
      <c r="J139" s="18"/>
      <c r="K139" s="18"/>
    </row>
    <row r="140" spans="1:12" x14ac:dyDescent="0.3">
      <c r="A140" s="16" t="s">
        <v>23</v>
      </c>
      <c r="D140" s="7" t="s">
        <v>0</v>
      </c>
      <c r="E140" s="7" t="s">
        <v>3</v>
      </c>
      <c r="F140" s="8" t="s">
        <v>4</v>
      </c>
      <c r="J140" t="s">
        <v>5</v>
      </c>
      <c r="K140" t="s">
        <v>6</v>
      </c>
      <c r="L140" t="s">
        <v>7</v>
      </c>
    </row>
    <row r="141" spans="1:12" x14ac:dyDescent="0.3">
      <c r="A141" t="s">
        <v>798</v>
      </c>
      <c r="B141">
        <v>200.2</v>
      </c>
      <c r="C141" t="s">
        <v>9</v>
      </c>
      <c r="D141">
        <v>4.8899999999999997</v>
      </c>
      <c r="E141" s="39">
        <f t="shared" ref="E141" si="33">+D141*1.33</f>
        <v>6.5037000000000003</v>
      </c>
      <c r="F141" s="64">
        <f t="shared" ref="F141" si="34">+E141*B141</f>
        <v>1302.0407399999999</v>
      </c>
      <c r="G141">
        <v>9.8000000000000007</v>
      </c>
      <c r="H141" t="s">
        <v>10</v>
      </c>
      <c r="I141" t="s">
        <v>23</v>
      </c>
      <c r="J141" s="18">
        <v>45155.541666666664</v>
      </c>
      <c r="K141" s="18">
        <v>45155.767361111109</v>
      </c>
      <c r="L141" t="s">
        <v>1050</v>
      </c>
    </row>
    <row r="142" spans="1:12" x14ac:dyDescent="0.3">
      <c r="A142" s="11" t="s">
        <v>798</v>
      </c>
      <c r="J142" s="18"/>
      <c r="K142" s="18"/>
    </row>
    <row r="143" spans="1:12" x14ac:dyDescent="0.3">
      <c r="A143" t="s">
        <v>799</v>
      </c>
      <c r="J143" s="18"/>
      <c r="K143" s="18"/>
    </row>
    <row r="144" spans="1:12" x14ac:dyDescent="0.3">
      <c r="A144" t="s">
        <v>800</v>
      </c>
      <c r="J144" s="18"/>
      <c r="K144" s="18"/>
    </row>
    <row r="145" spans="1:12" x14ac:dyDescent="0.3">
      <c r="A145" t="s">
        <v>801</v>
      </c>
      <c r="J145" s="18"/>
      <c r="K145" s="18"/>
    </row>
    <row r="146" spans="1:12" x14ac:dyDescent="0.3">
      <c r="J146" s="18"/>
      <c r="K146" s="18"/>
    </row>
    <row r="147" spans="1:12" x14ac:dyDescent="0.3">
      <c r="A147" s="16" t="s">
        <v>23</v>
      </c>
      <c r="D147" s="7" t="s">
        <v>0</v>
      </c>
      <c r="E147" s="7" t="s">
        <v>3</v>
      </c>
      <c r="F147" s="8" t="s">
        <v>4</v>
      </c>
      <c r="J147" t="s">
        <v>5</v>
      </c>
      <c r="K147" t="s">
        <v>6</v>
      </c>
      <c r="L147" t="s">
        <v>7</v>
      </c>
    </row>
    <row r="148" spans="1:12" x14ac:dyDescent="0.3">
      <c r="A148" t="s">
        <v>1158</v>
      </c>
      <c r="B148">
        <v>209.1</v>
      </c>
      <c r="C148" t="s">
        <v>9</v>
      </c>
      <c r="D148">
        <v>4.8899999999999997</v>
      </c>
      <c r="E148" s="39">
        <f t="shared" ref="E148" si="35">+D148*1.33</f>
        <v>6.5037000000000003</v>
      </c>
      <c r="F148" s="64">
        <f t="shared" ref="F148" si="36">+E148*B148</f>
        <v>1359.9236700000001</v>
      </c>
      <c r="G148">
        <v>18.399999999999999</v>
      </c>
      <c r="H148" t="s">
        <v>10</v>
      </c>
      <c r="I148" t="s">
        <v>23</v>
      </c>
      <c r="J148" s="18">
        <v>45166.590277777781</v>
      </c>
      <c r="K148" s="18">
        <v>45166.756944444445</v>
      </c>
      <c r="L148" t="s">
        <v>1051</v>
      </c>
    </row>
    <row r="149" spans="1:12" x14ac:dyDescent="0.3">
      <c r="A149" s="11" t="s">
        <v>1159</v>
      </c>
      <c r="J149" s="18"/>
      <c r="K149" s="18"/>
    </row>
    <row r="150" spans="1:12" x14ac:dyDescent="0.3">
      <c r="A150" t="s">
        <v>1160</v>
      </c>
      <c r="J150" s="18"/>
      <c r="K150" s="18"/>
    </row>
    <row r="151" spans="1:12" x14ac:dyDescent="0.3">
      <c r="A151" t="s">
        <v>1161</v>
      </c>
      <c r="J151" s="18"/>
      <c r="K151" s="18"/>
    </row>
    <row r="152" spans="1:12" x14ac:dyDescent="0.3">
      <c r="A152" t="s">
        <v>1162</v>
      </c>
      <c r="J152" s="18"/>
      <c r="K152" s="18"/>
    </row>
    <row r="153" spans="1:12" x14ac:dyDescent="0.3">
      <c r="J153" s="18"/>
      <c r="K153" s="18"/>
    </row>
    <row r="154" spans="1:12" x14ac:dyDescent="0.3">
      <c r="A154" s="16" t="s">
        <v>23</v>
      </c>
      <c r="D154" s="7" t="s">
        <v>0</v>
      </c>
      <c r="E154" s="7" t="s">
        <v>3</v>
      </c>
      <c r="F154" s="8" t="s">
        <v>4</v>
      </c>
      <c r="J154" t="s">
        <v>5</v>
      </c>
      <c r="K154" t="s">
        <v>6</v>
      </c>
      <c r="L154" t="s">
        <v>7</v>
      </c>
    </row>
    <row r="155" spans="1:12" x14ac:dyDescent="0.3">
      <c r="A155" t="s">
        <v>900</v>
      </c>
      <c r="B155">
        <v>224.8</v>
      </c>
      <c r="C155" t="s">
        <v>9</v>
      </c>
      <c r="D155">
        <v>4.8899999999999997</v>
      </c>
      <c r="E155" s="39">
        <f t="shared" ref="E155" si="37">+D155*1.33</f>
        <v>6.5037000000000003</v>
      </c>
      <c r="F155" s="64">
        <f t="shared" ref="F155" si="38">+E155*B155</f>
        <v>1462.0317600000001</v>
      </c>
      <c r="G155">
        <v>10.9</v>
      </c>
      <c r="H155" t="s">
        <v>10</v>
      </c>
      <c r="I155" t="s">
        <v>23</v>
      </c>
      <c r="J155" s="18">
        <v>45149.666666666664</v>
      </c>
      <c r="K155" s="18">
        <v>45149.840277777781</v>
      </c>
      <c r="L155" t="s">
        <v>1052</v>
      </c>
    </row>
    <row r="156" spans="1:12" x14ac:dyDescent="0.3">
      <c r="A156" s="11" t="s">
        <v>901</v>
      </c>
      <c r="J156" s="18"/>
      <c r="K156" s="18"/>
    </row>
    <row r="157" spans="1:12" x14ac:dyDescent="0.3">
      <c r="A157" t="s">
        <v>383</v>
      </c>
      <c r="J157" s="18"/>
      <c r="K157" s="18"/>
    </row>
    <row r="158" spans="1:12" x14ac:dyDescent="0.3">
      <c r="A158" t="s">
        <v>384</v>
      </c>
      <c r="J158" s="18"/>
      <c r="K158" s="18"/>
    </row>
    <row r="159" spans="1:12" x14ac:dyDescent="0.3">
      <c r="A159" t="s">
        <v>385</v>
      </c>
      <c r="J159" s="18"/>
      <c r="K159" s="18"/>
    </row>
    <row r="160" spans="1:12" x14ac:dyDescent="0.3">
      <c r="J160" s="18"/>
      <c r="K160" s="18"/>
    </row>
    <row r="161" spans="1:16" x14ac:dyDescent="0.3">
      <c r="A161" s="16" t="s">
        <v>23</v>
      </c>
      <c r="D161" s="7" t="s">
        <v>0</v>
      </c>
      <c r="E161" s="7" t="s">
        <v>3</v>
      </c>
      <c r="F161" s="8" t="s">
        <v>4</v>
      </c>
      <c r="J161" t="s">
        <v>5</v>
      </c>
      <c r="K161" t="s">
        <v>6</v>
      </c>
      <c r="L161" t="s">
        <v>7</v>
      </c>
    </row>
    <row r="162" spans="1:16" x14ac:dyDescent="0.3">
      <c r="A162" t="s">
        <v>830</v>
      </c>
      <c r="B162">
        <v>348.3</v>
      </c>
      <c r="C162" t="s">
        <v>24</v>
      </c>
      <c r="D162">
        <v>4.8899999999999997</v>
      </c>
      <c r="E162" s="39">
        <f t="shared" ref="E162" si="39">+D162*1.33</f>
        <v>6.5037000000000003</v>
      </c>
      <c r="F162" s="64">
        <f t="shared" ref="F162" si="40">+E162*B162</f>
        <v>2265.2387100000001</v>
      </c>
      <c r="G162">
        <v>22.3</v>
      </c>
      <c r="H162" t="s">
        <v>10</v>
      </c>
      <c r="I162" t="s">
        <v>23</v>
      </c>
      <c r="J162" s="18">
        <v>45167.298611111109</v>
      </c>
      <c r="K162" s="18">
        <v>45167.548611111109</v>
      </c>
      <c r="L162" t="s">
        <v>1053</v>
      </c>
    </row>
    <row r="163" spans="1:16" x14ac:dyDescent="0.3">
      <c r="A163" s="11" t="s">
        <v>831</v>
      </c>
      <c r="J163" s="18"/>
      <c r="K163" s="18"/>
    </row>
    <row r="164" spans="1:16" x14ac:dyDescent="0.3">
      <c r="A164" t="s">
        <v>832</v>
      </c>
      <c r="J164" s="18"/>
      <c r="K164" s="18"/>
    </row>
    <row r="165" spans="1:16" x14ac:dyDescent="0.3">
      <c r="A165" t="s">
        <v>833</v>
      </c>
      <c r="J165" s="18"/>
      <c r="K165" s="18"/>
    </row>
    <row r="166" spans="1:16" x14ac:dyDescent="0.3">
      <c r="A166" t="s">
        <v>834</v>
      </c>
      <c r="J166" s="18"/>
      <c r="K166" s="18"/>
    </row>
    <row r="167" spans="1:16" x14ac:dyDescent="0.3">
      <c r="J167" s="18"/>
      <c r="K167" s="18"/>
    </row>
    <row r="168" spans="1:16" x14ac:dyDescent="0.3">
      <c r="A168" s="16" t="s">
        <v>23</v>
      </c>
      <c r="D168" s="7" t="s">
        <v>0</v>
      </c>
      <c r="E168" s="7" t="s">
        <v>3</v>
      </c>
      <c r="F168" s="8" t="s">
        <v>4</v>
      </c>
      <c r="J168" t="s">
        <v>5</v>
      </c>
      <c r="K168" t="s">
        <v>6</v>
      </c>
      <c r="L168" t="s">
        <v>7</v>
      </c>
    </row>
    <row r="169" spans="1:16" x14ac:dyDescent="0.3">
      <c r="A169" t="s">
        <v>323</v>
      </c>
      <c r="B169">
        <v>85.55</v>
      </c>
      <c r="C169" t="s">
        <v>24</v>
      </c>
      <c r="D169">
        <v>4.21</v>
      </c>
      <c r="E169" s="39">
        <f>+D169*1.33</f>
        <v>5.5993000000000004</v>
      </c>
      <c r="F169" s="39">
        <f>+E169*B169</f>
        <v>479.02011500000003</v>
      </c>
      <c r="G169">
        <v>4.3499999999999996</v>
      </c>
      <c r="H169" t="s">
        <v>26</v>
      </c>
      <c r="I169" t="s">
        <v>301</v>
      </c>
      <c r="J169" s="18">
        <v>45162.520833333336</v>
      </c>
      <c r="K169" s="18">
        <v>45162.708333333336</v>
      </c>
      <c r="L169" t="s">
        <v>938</v>
      </c>
    </row>
    <row r="170" spans="1:16" x14ac:dyDescent="0.3">
      <c r="A170" s="11" t="s">
        <v>323</v>
      </c>
      <c r="B170">
        <v>184.7</v>
      </c>
      <c r="C170" t="s">
        <v>24</v>
      </c>
      <c r="D170">
        <v>4.21</v>
      </c>
      <c r="E170" s="39">
        <f t="shared" ref="E170:E178" si="41">+D170*1.33</f>
        <v>5.5993000000000004</v>
      </c>
      <c r="F170" s="39">
        <f t="shared" ref="F170:F178" si="42">+E170*B170</f>
        <v>1034.1907100000001</v>
      </c>
      <c r="G170">
        <v>9.4499999999999993</v>
      </c>
      <c r="H170" t="s">
        <v>26</v>
      </c>
      <c r="I170" t="s">
        <v>301</v>
      </c>
      <c r="J170" s="18">
        <v>45162.270833333336</v>
      </c>
      <c r="K170" s="18">
        <v>45162.520833333336</v>
      </c>
      <c r="L170" t="s">
        <v>939</v>
      </c>
    </row>
    <row r="171" spans="1:16" x14ac:dyDescent="0.3">
      <c r="A171" t="s">
        <v>324</v>
      </c>
      <c r="B171">
        <v>61.77</v>
      </c>
      <c r="C171" t="s">
        <v>24</v>
      </c>
      <c r="D171">
        <v>4.21</v>
      </c>
      <c r="E171" s="39">
        <f t="shared" si="41"/>
        <v>5.5993000000000004</v>
      </c>
      <c r="F171" s="39">
        <f t="shared" si="42"/>
        <v>345.86876100000006</v>
      </c>
      <c r="G171">
        <v>3.16</v>
      </c>
      <c r="H171" t="s">
        <v>26</v>
      </c>
      <c r="I171" t="s">
        <v>301</v>
      </c>
      <c r="J171" s="18">
        <v>45161.833333333336</v>
      </c>
      <c r="K171" s="18">
        <v>45161.979166666664</v>
      </c>
      <c r="L171" t="s">
        <v>939</v>
      </c>
      <c r="O171" s="18"/>
      <c r="P171" s="18"/>
    </row>
    <row r="172" spans="1:16" x14ac:dyDescent="0.3">
      <c r="A172" t="s">
        <v>325</v>
      </c>
      <c r="B172">
        <v>252.6</v>
      </c>
      <c r="C172" t="s">
        <v>24</v>
      </c>
      <c r="D172">
        <v>4.21</v>
      </c>
      <c r="E172" s="39">
        <f t="shared" si="41"/>
        <v>5.5993000000000004</v>
      </c>
      <c r="F172" s="39">
        <f t="shared" si="42"/>
        <v>1414.38318</v>
      </c>
      <c r="G172">
        <v>12.71</v>
      </c>
      <c r="H172" t="s">
        <v>26</v>
      </c>
      <c r="I172" t="s">
        <v>301</v>
      </c>
      <c r="J172" s="18">
        <v>45161.541666666664</v>
      </c>
      <c r="K172" s="18">
        <v>45161.833333333336</v>
      </c>
      <c r="L172" t="s">
        <v>940</v>
      </c>
      <c r="O172" s="18"/>
      <c r="P172" s="18"/>
    </row>
    <row r="173" spans="1:16" x14ac:dyDescent="0.3">
      <c r="A173" t="s">
        <v>326</v>
      </c>
      <c r="B173">
        <v>181.93</v>
      </c>
      <c r="C173" t="s">
        <v>24</v>
      </c>
      <c r="D173">
        <v>4.21</v>
      </c>
      <c r="E173" s="39">
        <f t="shared" si="41"/>
        <v>5.5993000000000004</v>
      </c>
      <c r="F173" s="39">
        <f t="shared" si="42"/>
        <v>1018.6806490000001</v>
      </c>
      <c r="G173">
        <v>9.0299999999999994</v>
      </c>
      <c r="H173" t="s">
        <v>26</v>
      </c>
      <c r="I173" t="s">
        <v>301</v>
      </c>
      <c r="J173" s="18">
        <v>45161.291666666664</v>
      </c>
      <c r="K173" s="18">
        <v>45161.538194444445</v>
      </c>
      <c r="L173" t="s">
        <v>941</v>
      </c>
    </row>
    <row r="174" spans="1:16" x14ac:dyDescent="0.3">
      <c r="B174">
        <v>111.27</v>
      </c>
      <c r="C174" t="s">
        <v>24</v>
      </c>
      <c r="D174">
        <v>4.21</v>
      </c>
      <c r="E174" s="39">
        <f t="shared" si="41"/>
        <v>5.5993000000000004</v>
      </c>
      <c r="F174" s="39">
        <f t="shared" si="42"/>
        <v>623.03411100000005</v>
      </c>
      <c r="G174">
        <v>5.49</v>
      </c>
      <c r="H174" t="s">
        <v>26</v>
      </c>
      <c r="I174" t="s">
        <v>301</v>
      </c>
      <c r="J174" s="18">
        <v>45160.8125</v>
      </c>
      <c r="K174" s="18">
        <v>45160.996527777781</v>
      </c>
      <c r="L174" t="s">
        <v>941</v>
      </c>
    </row>
    <row r="175" spans="1:16" x14ac:dyDescent="0.3">
      <c r="B175">
        <v>166.02</v>
      </c>
      <c r="C175" t="s">
        <v>24</v>
      </c>
      <c r="D175">
        <v>4.21</v>
      </c>
      <c r="E175" s="39">
        <f t="shared" si="41"/>
        <v>5.5993000000000004</v>
      </c>
      <c r="F175" s="39">
        <f t="shared" si="42"/>
        <v>929.59578600000009</v>
      </c>
      <c r="G175">
        <v>8.26</v>
      </c>
      <c r="H175" t="s">
        <v>26</v>
      </c>
      <c r="I175" t="s">
        <v>301</v>
      </c>
      <c r="J175" s="18">
        <v>45160.4375</v>
      </c>
      <c r="K175" s="18">
        <v>45160.8125</v>
      </c>
      <c r="L175" t="s">
        <v>942</v>
      </c>
    </row>
    <row r="176" spans="1:16" x14ac:dyDescent="0.3">
      <c r="B176">
        <v>359.99</v>
      </c>
      <c r="C176" t="s">
        <v>24</v>
      </c>
      <c r="D176">
        <v>4.21</v>
      </c>
      <c r="E176" s="39">
        <f t="shared" si="41"/>
        <v>5.5993000000000004</v>
      </c>
      <c r="F176" s="39">
        <f t="shared" si="42"/>
        <v>2015.6920070000001</v>
      </c>
      <c r="G176">
        <v>18.3</v>
      </c>
      <c r="H176" t="s">
        <v>26</v>
      </c>
      <c r="I176" t="s">
        <v>301</v>
      </c>
      <c r="J176" s="18">
        <v>45159.4375</v>
      </c>
      <c r="K176" s="18">
        <v>45159.958333333336</v>
      </c>
      <c r="L176" t="s">
        <v>943</v>
      </c>
    </row>
    <row r="177" spans="1:12" x14ac:dyDescent="0.3">
      <c r="B177">
        <v>38.9</v>
      </c>
      <c r="C177" t="s">
        <v>9</v>
      </c>
      <c r="D177">
        <v>4.21</v>
      </c>
      <c r="E177" s="39">
        <f t="shared" si="41"/>
        <v>5.5993000000000004</v>
      </c>
      <c r="F177" s="39">
        <f t="shared" si="42"/>
        <v>217.81277</v>
      </c>
      <c r="G177">
        <v>2.5</v>
      </c>
      <c r="H177" t="s">
        <v>10</v>
      </c>
      <c r="I177" t="s">
        <v>301</v>
      </c>
      <c r="J177" s="18">
        <v>45169.444444444445</v>
      </c>
      <c r="K177" s="18">
        <v>45169.486111111109</v>
      </c>
      <c r="L177" t="s">
        <v>944</v>
      </c>
    </row>
    <row r="178" spans="1:12" x14ac:dyDescent="0.3">
      <c r="B178">
        <v>265.8</v>
      </c>
      <c r="C178" t="s">
        <v>9</v>
      </c>
      <c r="D178">
        <v>4.21</v>
      </c>
      <c r="E178" s="39">
        <f t="shared" si="41"/>
        <v>5.5993000000000004</v>
      </c>
      <c r="F178" s="39">
        <f t="shared" si="42"/>
        <v>1488.2939400000002</v>
      </c>
      <c r="G178">
        <v>13.1</v>
      </c>
      <c r="H178" t="s">
        <v>10</v>
      </c>
      <c r="I178" t="s">
        <v>301</v>
      </c>
      <c r="J178" s="18">
        <v>45169.291666666664</v>
      </c>
      <c r="K178" s="18">
        <v>45169.46875</v>
      </c>
      <c r="L178" t="s">
        <v>945</v>
      </c>
    </row>
    <row r="179" spans="1:12" x14ac:dyDescent="0.3">
      <c r="B179" s="9">
        <f>SUM(B169:B178)</f>
        <v>1708.53</v>
      </c>
      <c r="C179" s="9"/>
      <c r="D179" s="9"/>
      <c r="E179" s="9"/>
      <c r="F179" s="65">
        <f>SUM(F169:F178)</f>
        <v>9566.5720290000008</v>
      </c>
      <c r="J179" s="18"/>
      <c r="K179" s="18"/>
    </row>
    <row r="181" spans="1:12" x14ac:dyDescent="0.3">
      <c r="A181" s="16" t="s">
        <v>23</v>
      </c>
      <c r="D181" s="7" t="s">
        <v>0</v>
      </c>
      <c r="E181" s="7" t="s">
        <v>3</v>
      </c>
      <c r="F181" s="8" t="s">
        <v>4</v>
      </c>
      <c r="J181" t="s">
        <v>5</v>
      </c>
      <c r="K181" t="s">
        <v>6</v>
      </c>
      <c r="L181" t="s">
        <v>7</v>
      </c>
    </row>
    <row r="182" spans="1:12" x14ac:dyDescent="0.3">
      <c r="A182" t="s">
        <v>1128</v>
      </c>
      <c r="B182">
        <v>171.6</v>
      </c>
      <c r="C182" t="s">
        <v>9</v>
      </c>
      <c r="D182">
        <v>4.8899999999999997</v>
      </c>
      <c r="E182" s="39">
        <f t="shared" ref="E182:E186" si="43">+D182*1.33</f>
        <v>6.5037000000000003</v>
      </c>
      <c r="F182" s="39">
        <f>+E182*B182</f>
        <v>1116.0349200000001</v>
      </c>
      <c r="G182">
        <v>8</v>
      </c>
      <c r="H182" t="s">
        <v>10</v>
      </c>
      <c r="I182" t="s">
        <v>301</v>
      </c>
      <c r="J182" s="18">
        <v>45153.65625</v>
      </c>
      <c r="K182" s="18">
        <v>45153.8125</v>
      </c>
      <c r="L182" t="s">
        <v>1060</v>
      </c>
    </row>
    <row r="183" spans="1:12" x14ac:dyDescent="0.3">
      <c r="A183" s="11" t="s">
        <v>1144</v>
      </c>
      <c r="B183">
        <v>138.30000000000001</v>
      </c>
      <c r="C183" t="s">
        <v>9</v>
      </c>
      <c r="D183">
        <v>4.93</v>
      </c>
      <c r="E183" s="39">
        <f t="shared" si="43"/>
        <v>6.5568999999999997</v>
      </c>
      <c r="F183" s="39">
        <f t="shared" ref="F183:F186" si="44">+E183*B183</f>
        <v>906.81927000000007</v>
      </c>
      <c r="G183">
        <v>6.6</v>
      </c>
      <c r="H183" t="s">
        <v>10</v>
      </c>
      <c r="I183" t="s">
        <v>301</v>
      </c>
      <c r="J183" s="18">
        <v>45153.520833333336</v>
      </c>
      <c r="K183" s="18">
        <v>45153.65625</v>
      </c>
      <c r="L183" t="s">
        <v>1069</v>
      </c>
    </row>
    <row r="184" spans="1:12" x14ac:dyDescent="0.3">
      <c r="A184" t="s">
        <v>781</v>
      </c>
      <c r="B184">
        <v>31</v>
      </c>
      <c r="C184" t="s">
        <v>9</v>
      </c>
      <c r="D184">
        <v>4.93</v>
      </c>
      <c r="E184" s="39">
        <f t="shared" si="43"/>
        <v>6.5568999999999997</v>
      </c>
      <c r="F184" s="39">
        <f t="shared" si="44"/>
        <v>203.26389999999998</v>
      </c>
      <c r="G184">
        <v>1.4</v>
      </c>
      <c r="H184" t="s">
        <v>10</v>
      </c>
      <c r="I184" t="s">
        <v>301</v>
      </c>
      <c r="J184" s="18">
        <v>45153.5</v>
      </c>
      <c r="K184" s="18">
        <v>45153.524305555555</v>
      </c>
      <c r="L184" t="s">
        <v>1069</v>
      </c>
    </row>
    <row r="185" spans="1:12" x14ac:dyDescent="0.3">
      <c r="A185" t="s">
        <v>782</v>
      </c>
      <c r="B185">
        <v>23.5</v>
      </c>
      <c r="C185" t="s">
        <v>9</v>
      </c>
      <c r="D185">
        <v>4.93</v>
      </c>
      <c r="E185" s="39">
        <f t="shared" si="43"/>
        <v>6.5568999999999997</v>
      </c>
      <c r="F185" s="39">
        <f t="shared" si="44"/>
        <v>154.08714999999998</v>
      </c>
      <c r="G185">
        <v>1.1000000000000001</v>
      </c>
      <c r="H185" t="s">
        <v>10</v>
      </c>
      <c r="I185" t="s">
        <v>301</v>
      </c>
      <c r="J185" s="18">
        <v>45153.447916666664</v>
      </c>
      <c r="K185" s="18">
        <v>45153.5</v>
      </c>
      <c r="L185" t="s">
        <v>1070</v>
      </c>
    </row>
    <row r="186" spans="1:12" x14ac:dyDescent="0.3">
      <c r="A186" t="s">
        <v>1130</v>
      </c>
      <c r="B186">
        <v>48.7</v>
      </c>
      <c r="C186" t="s">
        <v>9</v>
      </c>
      <c r="D186">
        <v>4.93</v>
      </c>
      <c r="E186" s="39">
        <f t="shared" si="43"/>
        <v>6.5568999999999997</v>
      </c>
      <c r="F186" s="39">
        <f t="shared" si="44"/>
        <v>319.32103000000001</v>
      </c>
      <c r="G186">
        <v>2.2000000000000002</v>
      </c>
      <c r="H186" t="s">
        <v>10</v>
      </c>
      <c r="I186" t="s">
        <v>301</v>
      </c>
      <c r="J186" s="18">
        <v>45153.395833333336</v>
      </c>
      <c r="K186" s="18">
        <v>45153.447916666664</v>
      </c>
      <c r="L186" t="s">
        <v>1071</v>
      </c>
    </row>
    <row r="187" spans="1:12" x14ac:dyDescent="0.3">
      <c r="F187" s="65">
        <f>SUM(F182:F186)</f>
        <v>2699.5262699999998</v>
      </c>
      <c r="J187" s="18"/>
      <c r="K187" s="18"/>
    </row>
    <row r="188" spans="1:12" x14ac:dyDescent="0.3">
      <c r="F188" s="65"/>
      <c r="J188" s="18"/>
      <c r="K188" s="18"/>
    </row>
    <row r="189" spans="1:12" x14ac:dyDescent="0.3">
      <c r="A189" s="16"/>
      <c r="D189" s="7" t="s">
        <v>0</v>
      </c>
      <c r="E189" s="7" t="s">
        <v>3</v>
      </c>
      <c r="F189" s="8" t="s">
        <v>4</v>
      </c>
      <c r="J189" t="s">
        <v>5</v>
      </c>
      <c r="K189" t="s">
        <v>6</v>
      </c>
      <c r="L189" t="s">
        <v>7</v>
      </c>
    </row>
    <row r="190" spans="1:12" x14ac:dyDescent="0.3">
      <c r="A190" t="s">
        <v>807</v>
      </c>
      <c r="B190">
        <v>39.5</v>
      </c>
      <c r="C190" t="s">
        <v>9</v>
      </c>
      <c r="D190">
        <v>4.21</v>
      </c>
      <c r="E190" s="39">
        <f t="shared" ref="E190" si="45">+D190*1.33</f>
        <v>5.5993000000000004</v>
      </c>
      <c r="F190" s="64">
        <f>+E190*B190</f>
        <v>221.17235000000002</v>
      </c>
      <c r="G190">
        <v>1.9</v>
      </c>
      <c r="H190" t="s">
        <v>10</v>
      </c>
      <c r="I190" t="s">
        <v>301</v>
      </c>
      <c r="J190" s="18">
        <v>45153.28125</v>
      </c>
      <c r="K190" s="18">
        <v>45153.395833333336</v>
      </c>
      <c r="L190" t="s">
        <v>954</v>
      </c>
    </row>
    <row r="191" spans="1:12" x14ac:dyDescent="0.3">
      <c r="A191" s="11" t="s">
        <v>807</v>
      </c>
      <c r="J191" s="18"/>
      <c r="K191" s="18"/>
    </row>
    <row r="192" spans="1:12" x14ac:dyDescent="0.3">
      <c r="A192" t="s">
        <v>808</v>
      </c>
      <c r="J192" s="18"/>
      <c r="K192" s="18"/>
    </row>
    <row r="193" spans="1:12" x14ac:dyDescent="0.3">
      <c r="A193" t="s">
        <v>809</v>
      </c>
      <c r="J193" s="18"/>
      <c r="K193" s="18"/>
    </row>
    <row r="194" spans="1:12" x14ac:dyDescent="0.3">
      <c r="A194" t="s">
        <v>810</v>
      </c>
      <c r="J194" s="18"/>
      <c r="K194" s="18"/>
    </row>
    <row r="195" spans="1:12" x14ac:dyDescent="0.3">
      <c r="F195" s="65"/>
      <c r="J195" s="18"/>
      <c r="K195" s="18"/>
    </row>
    <row r="196" spans="1:12" x14ac:dyDescent="0.3">
      <c r="A196" s="16"/>
      <c r="D196" s="7" t="s">
        <v>0</v>
      </c>
      <c r="E196" s="7" t="s">
        <v>3</v>
      </c>
      <c r="F196" s="8" t="s">
        <v>4</v>
      </c>
      <c r="J196" t="s">
        <v>5</v>
      </c>
      <c r="K196" t="s">
        <v>6</v>
      </c>
      <c r="L196" t="s">
        <v>7</v>
      </c>
    </row>
    <row r="197" spans="1:12" x14ac:dyDescent="0.3">
      <c r="A197" t="s">
        <v>802</v>
      </c>
      <c r="B197">
        <v>16.899999999999999</v>
      </c>
      <c r="C197" t="s">
        <v>9</v>
      </c>
      <c r="D197">
        <v>4.8899999999999997</v>
      </c>
      <c r="E197" s="39">
        <f t="shared" ref="E197" si="46">+D197*1.33</f>
        <v>6.5037000000000003</v>
      </c>
      <c r="F197" s="64">
        <f>+E197*B197</f>
        <v>109.91252999999999</v>
      </c>
      <c r="G197">
        <v>1.6</v>
      </c>
      <c r="H197" t="s">
        <v>10</v>
      </c>
      <c r="I197" t="s">
        <v>301</v>
      </c>
      <c r="J197" s="18">
        <v>45156.916666666664</v>
      </c>
      <c r="K197" s="18">
        <v>45156.934027777781</v>
      </c>
      <c r="L197" t="s">
        <v>1056</v>
      </c>
    </row>
    <row r="198" spans="1:12" x14ac:dyDescent="0.3">
      <c r="A198" s="11" t="s">
        <v>803</v>
      </c>
      <c r="J198" s="18"/>
      <c r="K198" s="18"/>
    </row>
    <row r="199" spans="1:12" x14ac:dyDescent="0.3">
      <c r="A199" t="s">
        <v>804</v>
      </c>
      <c r="J199" s="18"/>
      <c r="K199" s="18"/>
    </row>
    <row r="200" spans="1:12" x14ac:dyDescent="0.3">
      <c r="A200" t="s">
        <v>805</v>
      </c>
      <c r="J200" s="18"/>
      <c r="K200" s="18"/>
    </row>
    <row r="201" spans="1:12" x14ac:dyDescent="0.3">
      <c r="A201" t="s">
        <v>806</v>
      </c>
      <c r="J201" s="18"/>
      <c r="K201" s="18"/>
    </row>
    <row r="202" spans="1:12" x14ac:dyDescent="0.3">
      <c r="J202" s="18"/>
      <c r="K202" s="18"/>
    </row>
    <row r="203" spans="1:12" x14ac:dyDescent="0.3">
      <c r="A203" s="16"/>
      <c r="D203" s="7" t="s">
        <v>0</v>
      </c>
      <c r="E203" s="7" t="s">
        <v>3</v>
      </c>
      <c r="F203" s="8" t="s">
        <v>4</v>
      </c>
      <c r="J203" t="s">
        <v>5</v>
      </c>
      <c r="K203" t="s">
        <v>6</v>
      </c>
      <c r="L203" t="s">
        <v>7</v>
      </c>
    </row>
    <row r="204" spans="1:12" x14ac:dyDescent="0.3">
      <c r="A204" t="s">
        <v>798</v>
      </c>
      <c r="B204">
        <v>59.4</v>
      </c>
      <c r="C204" t="s">
        <v>9</v>
      </c>
      <c r="D204">
        <v>4.8899999999999997</v>
      </c>
      <c r="E204" s="39">
        <f t="shared" ref="E204" si="47">+D204*1.33</f>
        <v>6.5037000000000003</v>
      </c>
      <c r="F204" s="87">
        <f>+E204*B204</f>
        <v>386.31977999999998</v>
      </c>
      <c r="G204">
        <v>2.8</v>
      </c>
      <c r="H204" t="s">
        <v>10</v>
      </c>
      <c r="I204" t="s">
        <v>301</v>
      </c>
      <c r="J204" s="18">
        <v>45155.75</v>
      </c>
      <c r="K204" s="18">
        <v>45155.833333333336</v>
      </c>
      <c r="L204" t="s">
        <v>1057</v>
      </c>
    </row>
    <row r="205" spans="1:12" x14ac:dyDescent="0.3">
      <c r="A205" s="11" t="s">
        <v>798</v>
      </c>
      <c r="B205">
        <v>69.900000000000006</v>
      </c>
      <c r="C205" t="s">
        <v>9</v>
      </c>
      <c r="D205">
        <v>4.8899999999999997</v>
      </c>
      <c r="E205" s="39">
        <f t="shared" ref="E205:E206" si="48">+D205*1.33</f>
        <v>6.5037000000000003</v>
      </c>
      <c r="F205" s="87">
        <f t="shared" ref="F205:F206" si="49">+E205*B205</f>
        <v>454.60863000000006</v>
      </c>
      <c r="G205">
        <v>3.4</v>
      </c>
      <c r="H205" t="s">
        <v>10</v>
      </c>
      <c r="I205" t="s">
        <v>301</v>
      </c>
      <c r="J205" s="18">
        <v>45155.711805555555</v>
      </c>
      <c r="K205" s="18">
        <v>45155.753472222219</v>
      </c>
      <c r="L205" t="s">
        <v>1058</v>
      </c>
    </row>
    <row r="206" spans="1:12" x14ac:dyDescent="0.3">
      <c r="A206" t="s">
        <v>799</v>
      </c>
      <c r="B206">
        <v>144.30000000000001</v>
      </c>
      <c r="C206" t="s">
        <v>9</v>
      </c>
      <c r="D206">
        <v>4.8899999999999997</v>
      </c>
      <c r="E206" s="39">
        <f t="shared" si="48"/>
        <v>6.5037000000000003</v>
      </c>
      <c r="F206" s="87">
        <f t="shared" si="49"/>
        <v>938.48391000000015</v>
      </c>
      <c r="G206">
        <v>7.1</v>
      </c>
      <c r="H206" t="s">
        <v>10</v>
      </c>
      <c r="I206" t="s">
        <v>301</v>
      </c>
      <c r="J206" s="18">
        <v>45155.520833333336</v>
      </c>
      <c r="K206" s="18">
        <v>45155.666666666664</v>
      </c>
      <c r="L206" t="s">
        <v>1059</v>
      </c>
    </row>
    <row r="207" spans="1:12" x14ac:dyDescent="0.3">
      <c r="A207" t="s">
        <v>800</v>
      </c>
      <c r="B207">
        <f>SUM(B204:B206)</f>
        <v>273.60000000000002</v>
      </c>
      <c r="F207" s="65">
        <f>SUM(F204:F206)</f>
        <v>1779.4123200000001</v>
      </c>
      <c r="J207" s="18"/>
      <c r="K207" s="18"/>
    </row>
    <row r="208" spans="1:12" x14ac:dyDescent="0.3">
      <c r="A208" t="s">
        <v>801</v>
      </c>
      <c r="J208" s="18"/>
      <c r="K208" s="18"/>
    </row>
    <row r="209" spans="1:12" x14ac:dyDescent="0.3">
      <c r="J209" s="18"/>
      <c r="K209" s="18"/>
    </row>
    <row r="210" spans="1:12" x14ac:dyDescent="0.3">
      <c r="A210" s="16"/>
      <c r="D210" s="7" t="s">
        <v>0</v>
      </c>
      <c r="E210" s="7" t="s">
        <v>3</v>
      </c>
      <c r="F210" s="8" t="s">
        <v>4</v>
      </c>
      <c r="J210" t="s">
        <v>5</v>
      </c>
      <c r="K210" t="s">
        <v>6</v>
      </c>
      <c r="L210" t="s">
        <v>7</v>
      </c>
    </row>
    <row r="211" spans="1:12" x14ac:dyDescent="0.3">
      <c r="A211" s="101" t="s">
        <v>875</v>
      </c>
      <c r="B211">
        <v>139.30000000000001</v>
      </c>
      <c r="C211" t="s">
        <v>9</v>
      </c>
      <c r="D211">
        <v>4.8899999999999997</v>
      </c>
      <c r="E211" s="39">
        <f t="shared" ref="E211" si="50">+D211*1.33</f>
        <v>6.5037000000000003</v>
      </c>
      <c r="F211" s="87">
        <f>+E211*B211</f>
        <v>905.96541000000013</v>
      </c>
      <c r="G211">
        <v>4.5999999999999996</v>
      </c>
      <c r="H211" t="s">
        <v>10</v>
      </c>
      <c r="I211" t="s">
        <v>301</v>
      </c>
      <c r="J211" s="18">
        <v>45155.25</v>
      </c>
      <c r="K211" s="18">
        <v>45155.395833333336</v>
      </c>
      <c r="L211" t="s">
        <v>1063</v>
      </c>
    </row>
    <row r="212" spans="1:12" x14ac:dyDescent="0.3">
      <c r="A212" s="11" t="s">
        <v>875</v>
      </c>
      <c r="J212" s="18"/>
      <c r="K212" s="18"/>
    </row>
    <row r="213" spans="1:12" x14ac:dyDescent="0.3">
      <c r="A213" t="s">
        <v>876</v>
      </c>
      <c r="J213" s="18"/>
      <c r="K213" s="18"/>
    </row>
    <row r="214" spans="1:12" x14ac:dyDescent="0.3">
      <c r="A214" t="s">
        <v>877</v>
      </c>
      <c r="J214" s="18"/>
      <c r="K214" s="18"/>
    </row>
    <row r="215" spans="1:12" x14ac:dyDescent="0.3">
      <c r="A215" t="s">
        <v>878</v>
      </c>
      <c r="J215" s="18"/>
      <c r="K215" s="18"/>
    </row>
    <row r="216" spans="1:12" x14ac:dyDescent="0.3">
      <c r="J216" s="18"/>
      <c r="K216" s="18"/>
    </row>
    <row r="217" spans="1:12" x14ac:dyDescent="0.3">
      <c r="J217" s="18"/>
      <c r="K217" s="18"/>
    </row>
    <row r="218" spans="1:12" x14ac:dyDescent="0.3">
      <c r="J218" s="18"/>
      <c r="K218" s="18"/>
    </row>
    <row r="219" spans="1:12" x14ac:dyDescent="0.3">
      <c r="J219" s="18"/>
      <c r="K219" s="18"/>
    </row>
    <row r="220" spans="1:12" x14ac:dyDescent="0.3">
      <c r="B220" s="11">
        <f>+B58+B59+B169+B170+B171+B172+B173+B174+B175+B176+B177+B178+B162+B155+B148+B141+B134+B128+B127+B121+B120+B113+B107+B106+B102+B101+B100+B99+B79+B72+B66+B65+B52+B51+B47+B46+B45+B44+B39+B38+B37+B30+B26+B25+B24+B23+B19+B17+B16+B15+B14+B13+B12+B11+B10+B9+B8+B7+B6+B5+B4+B3+B182+B183+B184+B185+B186+B190+B197+B204+B205+B206+B211</f>
        <v>8328.23</v>
      </c>
    </row>
    <row r="222" spans="1:12" x14ac:dyDescent="0.3">
      <c r="A222" t="s">
        <v>766</v>
      </c>
      <c r="B222">
        <v>34.9</v>
      </c>
      <c r="C222" t="s">
        <v>9</v>
      </c>
      <c r="D222">
        <v>4.2</v>
      </c>
      <c r="E222" s="39">
        <v>0.6</v>
      </c>
      <c r="F222" s="39">
        <f t="shared" ref="F222:F239" si="51">+E222*B222</f>
        <v>20.939999999999998</v>
      </c>
      <c r="G222">
        <v>1</v>
      </c>
      <c r="H222" t="s">
        <v>10</v>
      </c>
      <c r="I222" t="s">
        <v>301</v>
      </c>
      <c r="J222" s="18">
        <v>45162.659722222219</v>
      </c>
      <c r="K222" s="18">
        <v>45162.701388888891</v>
      </c>
      <c r="L222" t="s">
        <v>920</v>
      </c>
    </row>
    <row r="223" spans="1:12" x14ac:dyDescent="0.3">
      <c r="A223" t="s">
        <v>766</v>
      </c>
      <c r="B223">
        <v>37</v>
      </c>
      <c r="C223" t="s">
        <v>9</v>
      </c>
      <c r="D223">
        <v>4.2</v>
      </c>
      <c r="E223" s="39">
        <v>0.6</v>
      </c>
      <c r="F223" s="39">
        <f t="shared" si="51"/>
        <v>22.2</v>
      </c>
      <c r="G223">
        <v>1.2</v>
      </c>
      <c r="H223" t="s">
        <v>10</v>
      </c>
      <c r="I223" t="s">
        <v>301</v>
      </c>
      <c r="J223" s="18">
        <v>45162.472222222219</v>
      </c>
      <c r="K223" s="18">
        <v>45162.493055555555</v>
      </c>
      <c r="L223" t="s">
        <v>921</v>
      </c>
    </row>
    <row r="224" spans="1:12" x14ac:dyDescent="0.3">
      <c r="A224" t="s">
        <v>766</v>
      </c>
      <c r="B224">
        <v>44.7</v>
      </c>
      <c r="C224" t="s">
        <v>9</v>
      </c>
      <c r="D224">
        <v>4.2</v>
      </c>
      <c r="E224" s="39">
        <v>0.6</v>
      </c>
      <c r="F224" s="39">
        <f t="shared" si="51"/>
        <v>26.82</v>
      </c>
      <c r="G224">
        <v>1.2</v>
      </c>
      <c r="H224" t="s">
        <v>10</v>
      </c>
      <c r="I224" t="s">
        <v>301</v>
      </c>
      <c r="J224" s="18">
        <v>45161.517361111109</v>
      </c>
      <c r="K224" s="18">
        <v>45161.59375</v>
      </c>
      <c r="L224" t="s">
        <v>922</v>
      </c>
    </row>
    <row r="225" spans="1:12" x14ac:dyDescent="0.3">
      <c r="A225" t="s">
        <v>766</v>
      </c>
      <c r="B225">
        <v>46.1</v>
      </c>
      <c r="C225" t="s">
        <v>9</v>
      </c>
      <c r="D225">
        <v>4.2</v>
      </c>
      <c r="E225" s="39">
        <v>0.6</v>
      </c>
      <c r="F225" s="39">
        <f t="shared" si="51"/>
        <v>27.66</v>
      </c>
      <c r="G225">
        <v>1.3</v>
      </c>
      <c r="H225" t="s">
        <v>10</v>
      </c>
      <c r="I225" t="s">
        <v>301</v>
      </c>
      <c r="J225" s="18">
        <v>45161.486111111109</v>
      </c>
      <c r="K225" s="18">
        <v>45161.517361111109</v>
      </c>
      <c r="L225" t="s">
        <v>923</v>
      </c>
    </row>
    <row r="226" spans="1:12" x14ac:dyDescent="0.3">
      <c r="A226" t="s">
        <v>766</v>
      </c>
      <c r="B226">
        <v>64.8</v>
      </c>
      <c r="C226" t="s">
        <v>9</v>
      </c>
      <c r="D226">
        <v>4.2</v>
      </c>
      <c r="E226" s="39">
        <v>0.6</v>
      </c>
      <c r="F226" s="39">
        <f t="shared" si="51"/>
        <v>38.879999999999995</v>
      </c>
      <c r="G226">
        <v>2</v>
      </c>
      <c r="H226" t="s">
        <v>10</v>
      </c>
      <c r="I226" t="s">
        <v>301</v>
      </c>
      <c r="J226" s="18">
        <v>45161.805555555555</v>
      </c>
      <c r="K226" s="18">
        <v>45161.888888888891</v>
      </c>
      <c r="L226" t="s">
        <v>924</v>
      </c>
    </row>
    <row r="227" spans="1:12" x14ac:dyDescent="0.3">
      <c r="A227" t="s">
        <v>766</v>
      </c>
      <c r="B227">
        <v>75.599999999999994</v>
      </c>
      <c r="C227" t="s">
        <v>9</v>
      </c>
      <c r="D227">
        <v>4.2</v>
      </c>
      <c r="E227" s="39">
        <v>0.6</v>
      </c>
      <c r="F227" s="39">
        <f t="shared" si="51"/>
        <v>45.359999999999992</v>
      </c>
      <c r="G227">
        <v>2.2999999999999998</v>
      </c>
      <c r="H227" t="s">
        <v>10</v>
      </c>
      <c r="I227" t="s">
        <v>301</v>
      </c>
      <c r="J227" s="18">
        <v>45161.399305555555</v>
      </c>
      <c r="K227" s="18">
        <v>45161.482638888891</v>
      </c>
      <c r="L227" t="s">
        <v>925</v>
      </c>
    </row>
    <row r="228" spans="1:12" x14ac:dyDescent="0.3">
      <c r="A228" t="s">
        <v>766</v>
      </c>
      <c r="B228">
        <v>76.8</v>
      </c>
      <c r="C228" t="s">
        <v>9</v>
      </c>
      <c r="D228">
        <v>4.2</v>
      </c>
      <c r="E228" s="39">
        <v>0.6</v>
      </c>
      <c r="F228" s="39">
        <f t="shared" si="51"/>
        <v>46.08</v>
      </c>
      <c r="G228">
        <v>2.4</v>
      </c>
      <c r="H228" t="s">
        <v>10</v>
      </c>
      <c r="I228" t="s">
        <v>301</v>
      </c>
      <c r="J228" s="18">
        <v>45161.513888888891</v>
      </c>
      <c r="K228" s="18">
        <v>45161.555555555555</v>
      </c>
      <c r="L228" t="s">
        <v>926</v>
      </c>
    </row>
    <row r="229" spans="1:12" x14ac:dyDescent="0.3">
      <c r="A229" t="s">
        <v>766</v>
      </c>
      <c r="B229">
        <v>77</v>
      </c>
      <c r="C229" t="s">
        <v>9</v>
      </c>
      <c r="D229">
        <v>4.2</v>
      </c>
      <c r="E229" s="39">
        <v>0.6</v>
      </c>
      <c r="F229" s="39">
        <f t="shared" si="51"/>
        <v>46.199999999999996</v>
      </c>
      <c r="G229">
        <v>2.4</v>
      </c>
      <c r="H229" t="s">
        <v>10</v>
      </c>
      <c r="I229" t="s">
        <v>301</v>
      </c>
      <c r="J229" s="18">
        <v>45162.625</v>
      </c>
      <c r="K229" s="18">
        <v>45162.6875</v>
      </c>
      <c r="L229" t="s">
        <v>927</v>
      </c>
    </row>
    <row r="230" spans="1:12" x14ac:dyDescent="0.3">
      <c r="A230" t="s">
        <v>766</v>
      </c>
      <c r="B230">
        <v>81.900000000000006</v>
      </c>
      <c r="C230" t="s">
        <v>9</v>
      </c>
      <c r="D230">
        <v>4.2</v>
      </c>
      <c r="E230" s="39">
        <v>0.6</v>
      </c>
      <c r="F230" s="39">
        <f t="shared" si="51"/>
        <v>49.14</v>
      </c>
      <c r="G230">
        <v>2.4</v>
      </c>
      <c r="H230" t="s">
        <v>10</v>
      </c>
      <c r="I230" t="s">
        <v>301</v>
      </c>
      <c r="J230" s="18">
        <v>45162.336805555555</v>
      </c>
      <c r="K230" s="18">
        <v>45162.420138888891</v>
      </c>
      <c r="L230" t="s">
        <v>928</v>
      </c>
    </row>
    <row r="231" spans="1:12" x14ac:dyDescent="0.3">
      <c r="A231" t="s">
        <v>766</v>
      </c>
      <c r="B231">
        <v>101.9</v>
      </c>
      <c r="C231" t="s">
        <v>9</v>
      </c>
      <c r="D231">
        <v>4.2</v>
      </c>
      <c r="E231" s="39">
        <v>0.6</v>
      </c>
      <c r="F231" s="39">
        <f t="shared" si="51"/>
        <v>61.14</v>
      </c>
      <c r="G231">
        <v>3.2</v>
      </c>
      <c r="H231" t="s">
        <v>10</v>
      </c>
      <c r="I231" t="s">
        <v>301</v>
      </c>
      <c r="J231" s="18">
        <v>45161.611111111109</v>
      </c>
      <c r="K231" s="18">
        <v>45161.708333333336</v>
      </c>
      <c r="L231" t="s">
        <v>929</v>
      </c>
    </row>
    <row r="232" spans="1:12" x14ac:dyDescent="0.3">
      <c r="A232" t="s">
        <v>766</v>
      </c>
      <c r="B232">
        <v>108</v>
      </c>
      <c r="C232" t="s">
        <v>9</v>
      </c>
      <c r="D232">
        <v>4.2</v>
      </c>
      <c r="E232" s="39">
        <v>0.6</v>
      </c>
      <c r="F232" s="39">
        <f t="shared" si="51"/>
        <v>64.8</v>
      </c>
      <c r="G232">
        <v>3.4</v>
      </c>
      <c r="H232" t="s">
        <v>10</v>
      </c>
      <c r="I232" t="s">
        <v>301</v>
      </c>
      <c r="J232" s="18">
        <v>45161.40625</v>
      </c>
      <c r="K232" s="18">
        <v>45161.489583333336</v>
      </c>
      <c r="L232" t="s">
        <v>930</v>
      </c>
    </row>
    <row r="233" spans="1:12" x14ac:dyDescent="0.3">
      <c r="A233" t="s">
        <v>766</v>
      </c>
      <c r="B233">
        <v>178.3</v>
      </c>
      <c r="C233" t="s">
        <v>9</v>
      </c>
      <c r="D233">
        <v>4.2</v>
      </c>
      <c r="E233" s="39">
        <v>0.6</v>
      </c>
      <c r="F233" s="39">
        <f t="shared" si="51"/>
        <v>106.98</v>
      </c>
      <c r="G233">
        <v>5.8</v>
      </c>
      <c r="H233" t="s">
        <v>10</v>
      </c>
      <c r="I233" t="s">
        <v>301</v>
      </c>
      <c r="J233" s="18">
        <v>45161.565972222219</v>
      </c>
      <c r="K233" s="18">
        <v>45161.649305555555</v>
      </c>
      <c r="L233" t="s">
        <v>931</v>
      </c>
    </row>
    <row r="234" spans="1:12" x14ac:dyDescent="0.3">
      <c r="A234" t="s">
        <v>766</v>
      </c>
      <c r="B234">
        <v>183.6</v>
      </c>
      <c r="C234" t="s">
        <v>9</v>
      </c>
      <c r="D234">
        <v>4.2</v>
      </c>
      <c r="E234" s="39">
        <v>0.6</v>
      </c>
      <c r="F234" s="39">
        <f t="shared" si="51"/>
        <v>110.16</v>
      </c>
      <c r="G234">
        <v>6</v>
      </c>
      <c r="H234" t="s">
        <v>10</v>
      </c>
      <c r="I234" t="s">
        <v>301</v>
      </c>
      <c r="J234" s="18">
        <v>45161.368055555555</v>
      </c>
      <c r="K234" s="18">
        <v>45161.409722222219</v>
      </c>
      <c r="L234" t="s">
        <v>932</v>
      </c>
    </row>
    <row r="235" spans="1:12" x14ac:dyDescent="0.3">
      <c r="A235" t="s">
        <v>766</v>
      </c>
      <c r="B235">
        <v>184</v>
      </c>
      <c r="C235" t="s">
        <v>9</v>
      </c>
      <c r="D235">
        <v>4.2</v>
      </c>
      <c r="E235" s="39">
        <v>0.6</v>
      </c>
      <c r="F235" s="39">
        <f t="shared" si="51"/>
        <v>110.39999999999999</v>
      </c>
      <c r="G235">
        <v>6.2</v>
      </c>
      <c r="H235" t="s">
        <v>10</v>
      </c>
      <c r="I235" t="s">
        <v>301</v>
      </c>
      <c r="J235" s="18">
        <v>45162.416666666664</v>
      </c>
      <c r="K235" s="18">
        <v>45162.59375</v>
      </c>
      <c r="L235" t="s">
        <v>933</v>
      </c>
    </row>
    <row r="236" spans="1:12" x14ac:dyDescent="0.3">
      <c r="A236" t="s">
        <v>766</v>
      </c>
      <c r="B236">
        <v>184.9</v>
      </c>
      <c r="C236" t="s">
        <v>9</v>
      </c>
      <c r="D236">
        <v>4.2</v>
      </c>
      <c r="E236" s="39">
        <v>0.6</v>
      </c>
      <c r="F236" s="39">
        <f t="shared" si="51"/>
        <v>110.94</v>
      </c>
      <c r="G236">
        <v>6</v>
      </c>
      <c r="H236" t="s">
        <v>10</v>
      </c>
      <c r="I236" t="s">
        <v>301</v>
      </c>
      <c r="J236" s="18">
        <v>45162.451388888891</v>
      </c>
      <c r="K236" s="18">
        <v>45162.493055555555</v>
      </c>
      <c r="L236" t="s">
        <v>934</v>
      </c>
    </row>
    <row r="237" spans="1:12" x14ac:dyDescent="0.3">
      <c r="A237" t="s">
        <v>766</v>
      </c>
      <c r="B237">
        <v>266.89999999999998</v>
      </c>
      <c r="C237" t="s">
        <v>9</v>
      </c>
      <c r="D237">
        <v>4.2</v>
      </c>
      <c r="E237" s="39">
        <v>0.6</v>
      </c>
      <c r="F237" s="39">
        <f t="shared" si="51"/>
        <v>160.13999999999999</v>
      </c>
      <c r="G237">
        <v>8.8000000000000007</v>
      </c>
      <c r="H237" t="s">
        <v>10</v>
      </c>
      <c r="I237" t="s">
        <v>301</v>
      </c>
      <c r="J237" s="18">
        <v>45161.298611111109</v>
      </c>
      <c r="K237" s="18">
        <v>45161.340277777781</v>
      </c>
      <c r="L237" t="s">
        <v>935</v>
      </c>
    </row>
    <row r="238" spans="1:12" x14ac:dyDescent="0.3">
      <c r="A238" t="s">
        <v>766</v>
      </c>
      <c r="B238">
        <v>294.3</v>
      </c>
      <c r="C238" t="s">
        <v>9</v>
      </c>
      <c r="D238">
        <v>4.2</v>
      </c>
      <c r="E238" s="39">
        <v>0.6</v>
      </c>
      <c r="F238" s="39">
        <f t="shared" si="51"/>
        <v>176.58</v>
      </c>
      <c r="G238">
        <v>9.5</v>
      </c>
      <c r="H238" t="s">
        <v>10</v>
      </c>
      <c r="I238" t="s">
        <v>301</v>
      </c>
      <c r="J238" s="18">
        <v>45161.746527777781</v>
      </c>
      <c r="K238" s="18">
        <v>45161.857638888891</v>
      </c>
      <c r="L238" t="s">
        <v>936</v>
      </c>
    </row>
    <row r="239" spans="1:12" x14ac:dyDescent="0.3">
      <c r="A239" t="s">
        <v>766</v>
      </c>
      <c r="B239">
        <v>571.20000000000005</v>
      </c>
      <c r="C239" t="s">
        <v>9</v>
      </c>
      <c r="D239">
        <v>4.2</v>
      </c>
      <c r="E239" s="39">
        <v>0.6</v>
      </c>
      <c r="F239" s="39">
        <f t="shared" si="51"/>
        <v>342.72</v>
      </c>
      <c r="G239">
        <v>18.600000000000001</v>
      </c>
      <c r="H239" t="s">
        <v>10</v>
      </c>
      <c r="I239" t="s">
        <v>301</v>
      </c>
      <c r="J239" s="18">
        <v>45160.572916666664</v>
      </c>
      <c r="K239" s="18">
        <v>45160.864583333336</v>
      </c>
      <c r="L239" t="s">
        <v>937</v>
      </c>
    </row>
    <row r="240" spans="1:12" x14ac:dyDescent="0.3">
      <c r="B240" s="16">
        <f>SUM(B222:B239)</f>
        <v>2611.9</v>
      </c>
      <c r="C240" s="9"/>
      <c r="D240" s="9"/>
      <c r="E240" s="9"/>
      <c r="F240" s="65">
        <f>SUM(F222:F239)</f>
        <v>1567.1399999999996</v>
      </c>
    </row>
    <row r="244" spans="1:6" x14ac:dyDescent="0.3">
      <c r="A244" s="16" t="s">
        <v>766</v>
      </c>
      <c r="B244" s="16">
        <f>B239+B238+B237+B236+B235+B234+B233+B232+B231+B230+B229+B228+B227+B226+B225+B224+B223+B222</f>
        <v>2611.9</v>
      </c>
      <c r="F244" s="82">
        <f>+F240</f>
        <v>1567.1399999999996</v>
      </c>
    </row>
    <row r="245" spans="1:6" x14ac:dyDescent="0.3">
      <c r="A245" s="16" t="s">
        <v>770</v>
      </c>
      <c r="B245" s="16">
        <f>+B58+B59+B178+B177+B176+B175+B174+B173+B172+B171+B170+B169+B107+B162+B155+B148+B141+B134+B128+B127+B121+B120+B113+B106+B102+B101+B100+B99+B79+B39+B38+B72+B66+B65+B52+B51+B47+B46+B45+B44+B37+B30+B26+B25+B24+B23+B19+B17+B16+B15+B14+B13+B12+B11+B10+B9+B8+B7+B6+B5+B4+B3+B182+B183+B184+B185+B186+B190+B197+B204+B205+B206+B211</f>
        <v>8328.23</v>
      </c>
      <c r="F245" s="82">
        <f>F211+F207+F197+F190+F187+F179+F162+F155+F148+F141+F134+F129+F122+F113+F108+F103+F93+F86+F81+F79+F72+F67+F60+F53+F48+F40+F30+F27+F20</f>
        <v>50018.176228999997</v>
      </c>
    </row>
    <row r="246" spans="1:6" x14ac:dyDescent="0.3">
      <c r="B246">
        <f>B245+B244</f>
        <v>10940.13</v>
      </c>
    </row>
    <row r="248" spans="1:6" x14ac:dyDescent="0.3">
      <c r="B248" s="26">
        <f>B245-'[1]Epandage 2023'!$BI$47</f>
        <v>0</v>
      </c>
    </row>
  </sheetData>
  <pageMargins left="0.70866141732283472" right="0.70866141732283472" top="0" bottom="0" header="0.31496062992125984" footer="0.31496062992125984"/>
  <pageSetup paperSize="9" scale="1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7384-F567-4EC2-96D7-E32B7B47E30F}">
  <sheetPr>
    <pageSetUpPr fitToPage="1"/>
  </sheetPr>
  <dimension ref="A1:M39"/>
  <sheetViews>
    <sheetView workbookViewId="0">
      <selection activeCell="A8" sqref="A8:XFD13"/>
    </sheetView>
  </sheetViews>
  <sheetFormatPr baseColWidth="10" defaultRowHeight="14.4" x14ac:dyDescent="0.3"/>
  <cols>
    <col min="1" max="1" width="40.109375" bestFit="1" customWidth="1"/>
    <col min="2" max="2" width="7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1.77734375" bestFit="1" customWidth="1"/>
    <col min="7" max="7" width="5" bestFit="1" customWidth="1"/>
    <col min="8" max="8" width="3.21875" bestFit="1" customWidth="1"/>
    <col min="9" max="9" width="17.88671875" bestFit="1" customWidth="1"/>
    <col min="10" max="11" width="15.5546875" bestFit="1" customWidth="1"/>
    <col min="12" max="12" width="119" bestFit="1" customWidth="1"/>
  </cols>
  <sheetData>
    <row r="1" spans="1:13" x14ac:dyDescent="0.3">
      <c r="A1" s="17" t="s">
        <v>764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  <c r="M1" s="15"/>
    </row>
    <row r="2" spans="1:13" x14ac:dyDescent="0.3">
      <c r="A2" s="16"/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3" x14ac:dyDescent="0.3">
      <c r="A3" s="14" t="s">
        <v>139</v>
      </c>
      <c r="B3">
        <v>324.60000000000002</v>
      </c>
      <c r="C3" t="s">
        <v>9</v>
      </c>
      <c r="D3">
        <v>4.8899999999999997</v>
      </c>
      <c r="E3" s="39">
        <f>+D3*2.66</f>
        <v>13.007400000000001</v>
      </c>
      <c r="F3" s="39">
        <f>+E3*B3</f>
        <v>4222.2020400000001</v>
      </c>
      <c r="G3">
        <v>8.4</v>
      </c>
      <c r="H3" t="s">
        <v>10</v>
      </c>
      <c r="I3" t="s">
        <v>237</v>
      </c>
      <c r="J3" s="18">
        <v>45158.694444444445</v>
      </c>
      <c r="K3" s="18">
        <v>45169.697916666664</v>
      </c>
      <c r="L3" t="s">
        <v>1054</v>
      </c>
    </row>
    <row r="4" spans="1:13" x14ac:dyDescent="0.3">
      <c r="A4" s="11" t="s">
        <v>140</v>
      </c>
      <c r="B4">
        <v>172.7</v>
      </c>
      <c r="C4" t="s">
        <v>9</v>
      </c>
      <c r="D4">
        <v>4.8899999999999997</v>
      </c>
      <c r="E4" s="39">
        <f>+D4*2.66</f>
        <v>13.007400000000001</v>
      </c>
      <c r="F4" s="39">
        <f>+E4*B4</f>
        <v>2246.3779799999998</v>
      </c>
      <c r="G4">
        <v>4.4000000000000004</v>
      </c>
      <c r="H4" t="s">
        <v>10</v>
      </c>
      <c r="I4" t="s">
        <v>237</v>
      </c>
      <c r="J4" s="18">
        <v>45158.600694444445</v>
      </c>
      <c r="K4" s="18">
        <v>45158.684027777781</v>
      </c>
      <c r="L4" t="s">
        <v>1055</v>
      </c>
    </row>
    <row r="5" spans="1:13" x14ac:dyDescent="0.3">
      <c r="A5" s="7" t="s">
        <v>141</v>
      </c>
      <c r="B5">
        <f>SUM(B3:B4)</f>
        <v>497.3</v>
      </c>
      <c r="F5" s="65">
        <f>SUM(F3:F4)</f>
        <v>6468.5800199999994</v>
      </c>
      <c r="J5" s="18"/>
      <c r="K5" s="18"/>
    </row>
    <row r="6" spans="1:13" x14ac:dyDescent="0.3">
      <c r="A6" s="7" t="s">
        <v>142</v>
      </c>
      <c r="J6" s="18"/>
      <c r="K6" s="18"/>
    </row>
    <row r="7" spans="1:13" x14ac:dyDescent="0.3">
      <c r="A7" t="s">
        <v>116</v>
      </c>
      <c r="J7" s="18"/>
      <c r="K7" s="18"/>
    </row>
    <row r="14" spans="1:13" x14ac:dyDescent="0.3">
      <c r="A14" s="16"/>
      <c r="D14" s="7" t="s">
        <v>0</v>
      </c>
      <c r="E14" s="7" t="s">
        <v>3</v>
      </c>
      <c r="F14" s="8" t="s">
        <v>4</v>
      </c>
      <c r="J14" t="s">
        <v>5</v>
      </c>
      <c r="K14" t="s">
        <v>6</v>
      </c>
      <c r="L14" t="s">
        <v>7</v>
      </c>
    </row>
    <row r="15" spans="1:13" x14ac:dyDescent="0.3">
      <c r="A15" s="13" t="s">
        <v>94</v>
      </c>
      <c r="B15">
        <v>67.5</v>
      </c>
      <c r="C15" t="s">
        <v>9</v>
      </c>
      <c r="D15">
        <v>4.8899999999999997</v>
      </c>
      <c r="E15" s="39">
        <f t="shared" ref="E15:E16" si="0">+D15*2.66</f>
        <v>13.007400000000001</v>
      </c>
      <c r="F15" s="39">
        <f t="shared" ref="F15:F16" si="1">+E15*B15</f>
        <v>877.99950000000001</v>
      </c>
      <c r="G15">
        <v>4.3</v>
      </c>
      <c r="H15" t="s">
        <v>10</v>
      </c>
      <c r="I15" t="s">
        <v>237</v>
      </c>
      <c r="J15" s="18">
        <v>45154.604166666664</v>
      </c>
      <c r="K15" s="18">
        <v>45154.6875</v>
      </c>
      <c r="L15" t="s">
        <v>1062</v>
      </c>
    </row>
    <row r="16" spans="1:13" x14ac:dyDescent="0.3">
      <c r="A16" s="11" t="s">
        <v>94</v>
      </c>
      <c r="B16">
        <v>68.5</v>
      </c>
      <c r="C16" t="s">
        <v>9</v>
      </c>
      <c r="D16">
        <v>4.8899999999999997</v>
      </c>
      <c r="E16" s="39">
        <f t="shared" si="0"/>
        <v>13.007400000000001</v>
      </c>
      <c r="F16" s="39">
        <f t="shared" si="1"/>
        <v>891.00690000000009</v>
      </c>
      <c r="G16">
        <v>4.2</v>
      </c>
      <c r="H16" t="s">
        <v>10</v>
      </c>
      <c r="I16" t="s">
        <v>237</v>
      </c>
      <c r="J16" s="18">
        <v>45154.270833333336</v>
      </c>
      <c r="K16" s="18">
        <v>45154.395833333336</v>
      </c>
      <c r="L16" t="s">
        <v>1061</v>
      </c>
    </row>
    <row r="17" spans="1:12" x14ac:dyDescent="0.3">
      <c r="A17" t="s">
        <v>95</v>
      </c>
      <c r="B17">
        <f>SUM(B15:B16)</f>
        <v>136</v>
      </c>
      <c r="F17" s="65">
        <f>SUM(F15:F16)</f>
        <v>1769.0064000000002</v>
      </c>
      <c r="J17" s="18"/>
      <c r="K17" s="18"/>
    </row>
    <row r="18" spans="1:12" x14ac:dyDescent="0.3">
      <c r="A18" t="s">
        <v>96</v>
      </c>
      <c r="J18" s="18"/>
      <c r="K18" s="18"/>
    </row>
    <row r="19" spans="1:12" x14ac:dyDescent="0.3">
      <c r="A19" t="s">
        <v>97</v>
      </c>
      <c r="J19" s="18"/>
      <c r="K19" s="18"/>
    </row>
    <row r="20" spans="1:12" x14ac:dyDescent="0.3">
      <c r="J20" s="18"/>
      <c r="K20" s="18"/>
    </row>
    <row r="21" spans="1:12" x14ac:dyDescent="0.3">
      <c r="A21" s="16"/>
      <c r="D21" s="7" t="s">
        <v>0</v>
      </c>
      <c r="E21" s="7" t="s">
        <v>3</v>
      </c>
      <c r="F21" s="8" t="s">
        <v>4</v>
      </c>
      <c r="J21" t="s">
        <v>5</v>
      </c>
      <c r="K21" t="s">
        <v>6</v>
      </c>
      <c r="L21" t="s">
        <v>7</v>
      </c>
    </row>
    <row r="22" spans="1:12" x14ac:dyDescent="0.3">
      <c r="A22" s="13" t="s">
        <v>1131</v>
      </c>
      <c r="B22">
        <v>241.1</v>
      </c>
      <c r="C22" t="s">
        <v>9</v>
      </c>
      <c r="D22">
        <v>4.93</v>
      </c>
      <c r="E22" s="39">
        <f t="shared" ref="E22:E24" si="2">+D22*2.66</f>
        <v>13.113799999999999</v>
      </c>
      <c r="F22" s="39">
        <f t="shared" ref="F22:F24" si="3">+E22*B22</f>
        <v>3161.7371799999996</v>
      </c>
      <c r="G22">
        <v>7.9</v>
      </c>
      <c r="H22" t="s">
        <v>10</v>
      </c>
      <c r="I22" t="s">
        <v>237</v>
      </c>
      <c r="J22" s="18">
        <v>45154.427083333336</v>
      </c>
      <c r="K22" s="18">
        <v>45154.677083333336</v>
      </c>
      <c r="L22" t="s">
        <v>1066</v>
      </c>
    </row>
    <row r="23" spans="1:12" x14ac:dyDescent="0.3">
      <c r="A23" s="11" t="s">
        <v>1131</v>
      </c>
      <c r="B23">
        <v>178.1</v>
      </c>
      <c r="C23" t="s">
        <v>9</v>
      </c>
      <c r="D23">
        <v>4.93</v>
      </c>
      <c r="E23" s="39">
        <f t="shared" si="2"/>
        <v>13.113799999999999</v>
      </c>
      <c r="F23" s="39">
        <f t="shared" si="3"/>
        <v>2335.5677799999999</v>
      </c>
      <c r="G23">
        <v>5.7</v>
      </c>
      <c r="H23" t="s">
        <v>10</v>
      </c>
      <c r="I23" t="s">
        <v>237</v>
      </c>
      <c r="J23" s="18">
        <v>45154.322916666664</v>
      </c>
      <c r="K23" s="18">
        <v>45154.447916666664</v>
      </c>
      <c r="L23" t="s">
        <v>1067</v>
      </c>
    </row>
    <row r="24" spans="1:12" x14ac:dyDescent="0.3">
      <c r="A24" t="s">
        <v>1132</v>
      </c>
      <c r="B24">
        <v>35</v>
      </c>
      <c r="C24" t="s">
        <v>9</v>
      </c>
      <c r="D24">
        <v>4.93</v>
      </c>
      <c r="E24" s="39">
        <f t="shared" si="2"/>
        <v>13.113799999999999</v>
      </c>
      <c r="F24" s="39">
        <f t="shared" si="3"/>
        <v>458.983</v>
      </c>
      <c r="G24">
        <v>1.1000000000000001</v>
      </c>
      <c r="H24" t="s">
        <v>10</v>
      </c>
      <c r="I24" t="s">
        <v>237</v>
      </c>
      <c r="J24" s="18">
        <v>45153.8125</v>
      </c>
      <c r="K24" s="18">
        <v>45153.927083333336</v>
      </c>
      <c r="L24" t="s">
        <v>1068</v>
      </c>
    </row>
    <row r="25" spans="1:12" x14ac:dyDescent="0.3">
      <c r="A25" t="s">
        <v>1133</v>
      </c>
      <c r="B25">
        <f>SUM(B22:B24)</f>
        <v>454.2</v>
      </c>
      <c r="F25" s="65">
        <f>SUM(F22:F24)</f>
        <v>5956.2879599999997</v>
      </c>
      <c r="J25" s="18"/>
      <c r="K25" s="18"/>
    </row>
    <row r="26" spans="1:12" x14ac:dyDescent="0.3">
      <c r="A26" t="s">
        <v>1134</v>
      </c>
      <c r="J26" s="18"/>
      <c r="K26" s="18"/>
    </row>
    <row r="27" spans="1:12" x14ac:dyDescent="0.3">
      <c r="J27" s="18"/>
      <c r="K27" s="18"/>
    </row>
    <row r="28" spans="1:12" x14ac:dyDescent="0.3">
      <c r="J28" s="18"/>
      <c r="K28" s="18"/>
    </row>
    <row r="29" spans="1:12" x14ac:dyDescent="0.3">
      <c r="A29" s="16"/>
      <c r="D29" s="7" t="s">
        <v>0</v>
      </c>
      <c r="E29" s="7" t="s">
        <v>3</v>
      </c>
      <c r="F29" s="8" t="s">
        <v>4</v>
      </c>
      <c r="J29" t="s">
        <v>5</v>
      </c>
      <c r="K29" t="s">
        <v>6</v>
      </c>
      <c r="L29" t="s">
        <v>7</v>
      </c>
    </row>
    <row r="30" spans="1:12" x14ac:dyDescent="0.3">
      <c r="A30" s="13" t="s">
        <v>355</v>
      </c>
      <c r="B30">
        <v>523.4</v>
      </c>
      <c r="C30" t="s">
        <v>9</v>
      </c>
      <c r="D30">
        <v>4.93</v>
      </c>
      <c r="E30" s="39">
        <f t="shared" ref="E30" si="4">+D30*2.66</f>
        <v>13.113799999999999</v>
      </c>
      <c r="F30" s="64">
        <f t="shared" ref="F30" si="5">+E30*B30</f>
        <v>6863.7629199999992</v>
      </c>
      <c r="G30">
        <v>20.9</v>
      </c>
      <c r="H30" t="s">
        <v>10</v>
      </c>
      <c r="I30" t="s">
        <v>237</v>
      </c>
      <c r="J30" s="18">
        <v>45152.298611111109</v>
      </c>
      <c r="K30" s="18">
        <v>45152.715277777781</v>
      </c>
      <c r="L30" t="s">
        <v>1072</v>
      </c>
    </row>
    <row r="31" spans="1:12" x14ac:dyDescent="0.3">
      <c r="A31" s="11" t="s">
        <v>359</v>
      </c>
    </row>
    <row r="32" spans="1:12" x14ac:dyDescent="0.3">
      <c r="A32" t="s">
        <v>356</v>
      </c>
    </row>
    <row r="33" spans="1:6" x14ac:dyDescent="0.3">
      <c r="A33" t="s">
        <v>357</v>
      </c>
    </row>
    <row r="34" spans="1:6" x14ac:dyDescent="0.3">
      <c r="A34" t="s">
        <v>358</v>
      </c>
    </row>
    <row r="39" spans="1:6" x14ac:dyDescent="0.3">
      <c r="B39" s="16">
        <f>B30+B24+B23+B22+B16+B15+'8 2023'!B211+B50+'8 2023'!B206+'8 2023'!B205+'8 2023'!B204+B4+B3</f>
        <v>2023.8000000000002</v>
      </c>
      <c r="F39" s="82">
        <f>F30+F25+F17+'8 2023'!F211+F5</f>
        <v>21963.602709999999</v>
      </c>
    </row>
  </sheetData>
  <pageMargins left="0.23622047244094491" right="0.23622047244094491" top="0" bottom="0" header="0.31496062992125984" footer="0.31496062992125984"/>
  <pageSetup paperSize="9" scale="5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686D-5271-48AE-952A-548F4908E15A}">
  <sheetPr>
    <pageSetUpPr fitToPage="1"/>
  </sheetPr>
  <dimension ref="A1:L148"/>
  <sheetViews>
    <sheetView topLeftCell="A124" zoomScaleNormal="100" workbookViewId="0">
      <selection activeCell="F146" sqref="F146"/>
    </sheetView>
  </sheetViews>
  <sheetFormatPr baseColWidth="10" defaultRowHeight="14.4" x14ac:dyDescent="0.3"/>
  <cols>
    <col min="1" max="1" width="33.88671875" bestFit="1" customWidth="1"/>
    <col min="2" max="2" width="10.77734375" bestFit="1" customWidth="1"/>
    <col min="3" max="3" width="3.33203125" bestFit="1" customWidth="1"/>
    <col min="4" max="4" width="6.21875" bestFit="1" customWidth="1"/>
    <col min="5" max="5" width="10.5546875" bestFit="1" customWidth="1"/>
    <col min="6" max="6" width="12.77734375" bestFit="1" customWidth="1"/>
    <col min="7" max="7" width="5" bestFit="1" customWidth="1"/>
    <col min="8" max="8" width="3" bestFit="1" customWidth="1"/>
    <col min="9" max="9" width="12.6640625" bestFit="1" customWidth="1"/>
    <col min="10" max="11" width="15.5546875" bestFit="1" customWidth="1"/>
    <col min="12" max="12" width="125.44140625" bestFit="1" customWidth="1"/>
  </cols>
  <sheetData>
    <row r="1" spans="1:12" ht="23.4" x14ac:dyDescent="0.45">
      <c r="A1" s="23" t="s">
        <v>767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6" t="s">
        <v>23</v>
      </c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2" x14ac:dyDescent="0.3">
      <c r="A3" s="16"/>
      <c r="D3" s="7"/>
      <c r="E3" s="7"/>
      <c r="F3" s="8"/>
    </row>
    <row r="4" spans="1:12" x14ac:dyDescent="0.3">
      <c r="A4" s="75"/>
      <c r="B4" s="75">
        <v>154.52000000000001</v>
      </c>
      <c r="C4" s="75" t="s">
        <v>24</v>
      </c>
      <c r="D4" s="75">
        <v>4.21</v>
      </c>
      <c r="E4" s="75"/>
      <c r="F4" s="75"/>
      <c r="G4" s="75">
        <v>5.17</v>
      </c>
      <c r="H4" s="75" t="s">
        <v>26</v>
      </c>
      <c r="I4" s="75" t="s">
        <v>301</v>
      </c>
      <c r="J4" s="76">
        <v>45173.354166666664</v>
      </c>
      <c r="K4" s="76">
        <v>45173.5</v>
      </c>
      <c r="L4" s="75" t="s">
        <v>948</v>
      </c>
    </row>
    <row r="5" spans="1:12" x14ac:dyDescent="0.3">
      <c r="A5" s="75"/>
      <c r="B5" s="75">
        <v>40.5</v>
      </c>
      <c r="C5" s="75" t="s">
        <v>9</v>
      </c>
      <c r="D5" s="75">
        <v>4.21</v>
      </c>
      <c r="E5" s="75"/>
      <c r="F5" s="75"/>
      <c r="G5" s="75">
        <v>2</v>
      </c>
      <c r="H5" s="75" t="s">
        <v>10</v>
      </c>
      <c r="I5" s="75" t="s">
        <v>301</v>
      </c>
      <c r="J5" s="76">
        <v>45182.690972222219</v>
      </c>
      <c r="K5" s="76">
        <v>45182.711805555555</v>
      </c>
      <c r="L5" s="75" t="s">
        <v>949</v>
      </c>
    </row>
    <row r="6" spans="1:12" x14ac:dyDescent="0.3">
      <c r="A6" s="75"/>
      <c r="B6" s="75">
        <v>138.02000000000001</v>
      </c>
      <c r="C6" s="75" t="s">
        <v>24</v>
      </c>
      <c r="D6" s="75">
        <v>4.21</v>
      </c>
      <c r="E6" s="75"/>
      <c r="F6" s="75"/>
      <c r="G6" s="75">
        <v>6.74</v>
      </c>
      <c r="H6" s="75" t="s">
        <v>26</v>
      </c>
      <c r="I6" s="75" t="s">
        <v>301</v>
      </c>
      <c r="J6" s="76">
        <v>45173.5</v>
      </c>
      <c r="K6" s="76">
        <v>45173.770833333336</v>
      </c>
      <c r="L6" s="75" t="s">
        <v>950</v>
      </c>
    </row>
    <row r="7" spans="1:12" x14ac:dyDescent="0.3">
      <c r="A7" s="75"/>
      <c r="B7" s="80">
        <f>SUM(B4:B6)</f>
        <v>333.04</v>
      </c>
      <c r="C7" s="75"/>
      <c r="D7" s="75"/>
      <c r="E7" s="75"/>
      <c r="F7" s="75"/>
      <c r="G7" s="75"/>
      <c r="H7" s="75"/>
      <c r="I7" s="75"/>
      <c r="J7" s="76"/>
      <c r="K7" s="76"/>
      <c r="L7" s="75"/>
    </row>
    <row r="8" spans="1:12" x14ac:dyDescent="0.3">
      <c r="A8" s="91" t="s">
        <v>23</v>
      </c>
      <c r="B8" s="75"/>
      <c r="C8" s="75"/>
      <c r="D8" s="75"/>
      <c r="E8" s="75"/>
      <c r="F8" s="75"/>
      <c r="G8" s="75"/>
      <c r="H8" s="75"/>
      <c r="I8" s="75"/>
      <c r="J8" s="76"/>
      <c r="K8" s="76"/>
      <c r="L8" s="75"/>
    </row>
    <row r="9" spans="1:12" x14ac:dyDescent="0.3">
      <c r="A9" s="75" t="s">
        <v>835</v>
      </c>
      <c r="B9" s="75"/>
      <c r="C9" s="75"/>
      <c r="D9" s="92" t="s">
        <v>0</v>
      </c>
      <c r="E9" s="92" t="s">
        <v>3</v>
      </c>
      <c r="F9" s="93" t="s">
        <v>4</v>
      </c>
      <c r="G9" s="75"/>
      <c r="H9" s="75"/>
      <c r="I9" s="75"/>
      <c r="J9" s="75" t="s">
        <v>5</v>
      </c>
      <c r="K9" s="75" t="s">
        <v>6</v>
      </c>
      <c r="L9" s="75" t="s">
        <v>7</v>
      </c>
    </row>
    <row r="10" spans="1:12" x14ac:dyDescent="0.3">
      <c r="A10" s="94" t="s">
        <v>1143</v>
      </c>
      <c r="B10" s="75">
        <v>321.60000000000002</v>
      </c>
      <c r="C10" s="75" t="s">
        <v>9</v>
      </c>
      <c r="D10" s="75">
        <v>4.93</v>
      </c>
      <c r="E10" s="95"/>
      <c r="F10" s="96">
        <f t="shared" ref="F10" si="0">+E10*B10</f>
        <v>0</v>
      </c>
      <c r="G10" s="75">
        <v>16.100000000000001</v>
      </c>
      <c r="H10" s="75" t="s">
        <v>10</v>
      </c>
      <c r="I10" s="75" t="s">
        <v>301</v>
      </c>
      <c r="J10" s="76">
        <v>45175.802083333336</v>
      </c>
      <c r="K10" s="76">
        <v>45175.979166666664</v>
      </c>
      <c r="L10" s="75" t="s">
        <v>1098</v>
      </c>
    </row>
    <row r="11" spans="1:12" x14ac:dyDescent="0.3">
      <c r="A11" s="75" t="s">
        <v>836</v>
      </c>
      <c r="B11" s="75"/>
      <c r="C11" s="75"/>
      <c r="D11" s="75"/>
      <c r="E11" s="75"/>
      <c r="F11" s="75"/>
      <c r="G11" s="75"/>
      <c r="H11" s="75"/>
      <c r="I11" s="75"/>
      <c r="J11" s="76"/>
      <c r="K11" s="76"/>
      <c r="L11" s="75"/>
    </row>
    <row r="12" spans="1:12" x14ac:dyDescent="0.3">
      <c r="A12" s="75" t="s">
        <v>837</v>
      </c>
      <c r="B12" s="75"/>
      <c r="C12" s="75"/>
      <c r="D12" s="75"/>
      <c r="E12" s="75"/>
      <c r="F12" s="75"/>
      <c r="G12" s="75"/>
      <c r="H12" s="75"/>
      <c r="I12" s="75"/>
      <c r="J12" s="76"/>
      <c r="K12" s="76"/>
      <c r="L12" s="75"/>
    </row>
    <row r="13" spans="1:12" x14ac:dyDescent="0.3">
      <c r="A13" s="75" t="s">
        <v>838</v>
      </c>
      <c r="B13" s="75"/>
      <c r="C13" s="75"/>
      <c r="D13" s="75"/>
      <c r="E13" s="75"/>
      <c r="F13" s="75"/>
      <c r="G13" s="75"/>
      <c r="H13" s="75"/>
      <c r="I13" s="75"/>
      <c r="J13" s="76"/>
      <c r="K13" s="76"/>
      <c r="L13" s="75"/>
    </row>
    <row r="14" spans="1:12" x14ac:dyDescent="0.3">
      <c r="B14" s="9"/>
      <c r="J14" s="18"/>
      <c r="K14" s="18"/>
    </row>
    <row r="15" spans="1:12" x14ac:dyDescent="0.3">
      <c r="B15" s="9"/>
      <c r="J15" s="18"/>
      <c r="K15" s="18"/>
    </row>
    <row r="16" spans="1:12" x14ac:dyDescent="0.3">
      <c r="B16" s="9"/>
      <c r="J16" s="18"/>
      <c r="K16" s="18"/>
    </row>
    <row r="17" spans="1:12" x14ac:dyDescent="0.3">
      <c r="A17" s="16" t="s">
        <v>23</v>
      </c>
      <c r="D17" s="7"/>
      <c r="E17" s="7"/>
      <c r="F17" s="8"/>
    </row>
    <row r="18" spans="1:12" x14ac:dyDescent="0.3">
      <c r="A18" t="s">
        <v>772</v>
      </c>
      <c r="D18" s="7" t="s">
        <v>0</v>
      </c>
      <c r="E18" s="7" t="s">
        <v>3</v>
      </c>
      <c r="F18" s="8" t="s">
        <v>4</v>
      </c>
      <c r="J18" t="s">
        <v>5</v>
      </c>
      <c r="K18" t="s">
        <v>6</v>
      </c>
      <c r="L18" t="s">
        <v>7</v>
      </c>
    </row>
    <row r="19" spans="1:12" x14ac:dyDescent="0.3">
      <c r="A19" s="11" t="s">
        <v>773</v>
      </c>
      <c r="B19">
        <v>122.57</v>
      </c>
      <c r="C19" t="s">
        <v>24</v>
      </c>
      <c r="D19">
        <v>4.93</v>
      </c>
      <c r="E19" s="39">
        <f t="shared" ref="E19:E20" si="1">+D19*1.33</f>
        <v>6.5568999999999997</v>
      </c>
      <c r="F19" s="39">
        <f t="shared" ref="F19:F20" si="2">+E19*B19</f>
        <v>803.67923299999995</v>
      </c>
      <c r="G19">
        <v>7.85</v>
      </c>
      <c r="H19" t="s">
        <v>26</v>
      </c>
      <c r="I19" t="s">
        <v>301</v>
      </c>
      <c r="J19" s="18">
        <v>45180.791666666664</v>
      </c>
      <c r="K19" s="18">
        <v>45181.041666666664</v>
      </c>
      <c r="L19" t="s">
        <v>1073</v>
      </c>
    </row>
    <row r="20" spans="1:12" x14ac:dyDescent="0.3">
      <c r="A20" t="s">
        <v>774</v>
      </c>
      <c r="B20">
        <v>129.75</v>
      </c>
      <c r="C20" t="s">
        <v>24</v>
      </c>
      <c r="D20">
        <v>4.93</v>
      </c>
      <c r="E20" s="39">
        <f t="shared" si="1"/>
        <v>6.5568999999999997</v>
      </c>
      <c r="F20" s="39">
        <f t="shared" si="2"/>
        <v>850.75777499999992</v>
      </c>
      <c r="G20">
        <v>8.68</v>
      </c>
      <c r="H20" t="s">
        <v>26</v>
      </c>
      <c r="I20" t="s">
        <v>301</v>
      </c>
      <c r="J20" s="18">
        <v>45180.583333333336</v>
      </c>
      <c r="K20" s="18">
        <v>45180.791666666664</v>
      </c>
      <c r="L20" t="s">
        <v>1074</v>
      </c>
    </row>
    <row r="21" spans="1:12" x14ac:dyDescent="0.3">
      <c r="A21" t="s">
        <v>775</v>
      </c>
      <c r="B21">
        <f>SUM(B19:B20)</f>
        <v>252.32</v>
      </c>
      <c r="F21" s="65">
        <f>SUM(F19:F20)</f>
        <v>1654.4370079999999</v>
      </c>
      <c r="J21" s="18"/>
      <c r="K21" s="18"/>
    </row>
    <row r="22" spans="1:12" x14ac:dyDescent="0.3">
      <c r="A22" t="s">
        <v>776</v>
      </c>
      <c r="J22" s="18"/>
      <c r="K22" s="18"/>
    </row>
    <row r="23" spans="1:12" x14ac:dyDescent="0.3">
      <c r="J23" s="18"/>
      <c r="K23" s="18"/>
    </row>
    <row r="24" spans="1:12" x14ac:dyDescent="0.3">
      <c r="A24" s="16" t="s">
        <v>23</v>
      </c>
      <c r="J24" s="18"/>
      <c r="K24" s="18"/>
    </row>
    <row r="25" spans="1:12" x14ac:dyDescent="0.3">
      <c r="A25" t="s">
        <v>291</v>
      </c>
      <c r="D25" s="7" t="s">
        <v>0</v>
      </c>
      <c r="E25" s="7" t="s">
        <v>3</v>
      </c>
      <c r="F25" s="8" t="s">
        <v>4</v>
      </c>
      <c r="J25" t="s">
        <v>5</v>
      </c>
      <c r="K25" t="s">
        <v>6</v>
      </c>
      <c r="L25" t="s">
        <v>7</v>
      </c>
    </row>
    <row r="26" spans="1:12" x14ac:dyDescent="0.3">
      <c r="A26" s="11" t="s">
        <v>291</v>
      </c>
      <c r="B26">
        <v>10.06</v>
      </c>
      <c r="C26" t="s">
        <v>24</v>
      </c>
      <c r="D26">
        <v>4.93</v>
      </c>
      <c r="E26" s="39">
        <f t="shared" ref="E26:E27" si="3">+D26*1.33</f>
        <v>6.5568999999999997</v>
      </c>
      <c r="F26" s="39">
        <f t="shared" ref="F26:F27" si="4">+E26*B26</f>
        <v>65.962413999999995</v>
      </c>
      <c r="G26">
        <v>0.5</v>
      </c>
      <c r="H26" t="s">
        <v>26</v>
      </c>
      <c r="I26" t="s">
        <v>301</v>
      </c>
      <c r="J26" s="18">
        <v>45173.833333333336</v>
      </c>
      <c r="K26" s="18">
        <v>45173.875</v>
      </c>
      <c r="L26" t="s">
        <v>1076</v>
      </c>
    </row>
    <row r="27" spans="1:12" x14ac:dyDescent="0.3">
      <c r="A27" t="s">
        <v>292</v>
      </c>
      <c r="B27">
        <v>21.8</v>
      </c>
      <c r="C27" t="s">
        <v>9</v>
      </c>
      <c r="D27">
        <v>4.93</v>
      </c>
      <c r="E27" s="39">
        <f t="shared" si="3"/>
        <v>6.5568999999999997</v>
      </c>
      <c r="F27" s="39">
        <f t="shared" si="4"/>
        <v>142.94041999999999</v>
      </c>
      <c r="G27">
        <v>1.5</v>
      </c>
      <c r="H27" t="s">
        <v>10</v>
      </c>
      <c r="I27" t="s">
        <v>301</v>
      </c>
      <c r="J27" s="18">
        <v>45173.878472222219</v>
      </c>
      <c r="K27" s="18">
        <v>45173.892361111109</v>
      </c>
      <c r="L27" t="s">
        <v>1075</v>
      </c>
    </row>
    <row r="28" spans="1:12" x14ac:dyDescent="0.3">
      <c r="A28" t="s">
        <v>293</v>
      </c>
      <c r="B28">
        <f>SUM(B26:B27)</f>
        <v>31.86</v>
      </c>
      <c r="F28" s="65">
        <f>SUM(F26:F27)</f>
        <v>208.90283399999998</v>
      </c>
      <c r="J28" s="18"/>
      <c r="K28" s="18"/>
    </row>
    <row r="29" spans="1:12" x14ac:dyDescent="0.3">
      <c r="A29" t="s">
        <v>294</v>
      </c>
      <c r="J29" s="18"/>
      <c r="K29" s="18"/>
    </row>
    <row r="30" spans="1:12" x14ac:dyDescent="0.3">
      <c r="J30" s="18"/>
      <c r="K30" s="18"/>
    </row>
    <row r="31" spans="1:12" x14ac:dyDescent="0.3">
      <c r="A31" s="16" t="s">
        <v>23</v>
      </c>
      <c r="J31" s="18"/>
      <c r="K31" s="18"/>
    </row>
    <row r="32" spans="1:12" x14ac:dyDescent="0.3">
      <c r="A32" t="s">
        <v>304</v>
      </c>
      <c r="D32" s="7" t="s">
        <v>0</v>
      </c>
      <c r="E32" s="7" t="s">
        <v>3</v>
      </c>
      <c r="F32" s="8" t="s">
        <v>4</v>
      </c>
      <c r="J32" t="s">
        <v>5</v>
      </c>
      <c r="K32" t="s">
        <v>6</v>
      </c>
      <c r="L32" t="s">
        <v>7</v>
      </c>
    </row>
    <row r="33" spans="1:12" x14ac:dyDescent="0.3">
      <c r="A33" s="11" t="s">
        <v>305</v>
      </c>
      <c r="B33">
        <v>20</v>
      </c>
      <c r="C33" t="s">
        <v>9</v>
      </c>
      <c r="D33">
        <v>4.93</v>
      </c>
      <c r="E33" s="39">
        <f t="shared" ref="E33:E39" si="5">+D33*1.33</f>
        <v>6.5568999999999997</v>
      </c>
      <c r="F33" s="39">
        <f t="shared" ref="F33:F39" si="6">+E33*B33</f>
        <v>131.13800000000001</v>
      </c>
      <c r="G33">
        <v>2</v>
      </c>
      <c r="H33" t="s">
        <v>10</v>
      </c>
      <c r="I33" t="s">
        <v>301</v>
      </c>
      <c r="J33" s="18">
        <v>45176.475694444445</v>
      </c>
      <c r="K33" s="18">
        <v>45176.486111111109</v>
      </c>
      <c r="L33" t="s">
        <v>1077</v>
      </c>
    </row>
    <row r="34" spans="1:12" x14ac:dyDescent="0.3">
      <c r="A34" t="s">
        <v>306</v>
      </c>
      <c r="B34">
        <v>107.2</v>
      </c>
      <c r="C34" t="s">
        <v>9</v>
      </c>
      <c r="D34">
        <v>4.93</v>
      </c>
      <c r="E34" s="39">
        <f t="shared" si="5"/>
        <v>6.5568999999999997</v>
      </c>
      <c r="F34" s="39">
        <f t="shared" si="6"/>
        <v>702.89967999999999</v>
      </c>
      <c r="G34">
        <v>10.3</v>
      </c>
      <c r="H34" t="s">
        <v>10</v>
      </c>
      <c r="I34" t="s">
        <v>301</v>
      </c>
      <c r="J34" s="18">
        <v>45176.583333333336</v>
      </c>
      <c r="K34" s="18">
        <v>45176.649305555555</v>
      </c>
      <c r="L34" t="s">
        <v>1078</v>
      </c>
    </row>
    <row r="35" spans="1:12" x14ac:dyDescent="0.3">
      <c r="A35" t="s">
        <v>307</v>
      </c>
      <c r="B35">
        <v>161.5</v>
      </c>
      <c r="C35" t="s">
        <v>9</v>
      </c>
      <c r="D35">
        <v>4.93</v>
      </c>
      <c r="E35" s="39">
        <f t="shared" si="5"/>
        <v>6.5568999999999997</v>
      </c>
      <c r="F35" s="39">
        <f t="shared" si="6"/>
        <v>1058.9393499999999</v>
      </c>
      <c r="G35">
        <v>15.7</v>
      </c>
      <c r="H35" t="s">
        <v>10</v>
      </c>
      <c r="I35" t="s">
        <v>301</v>
      </c>
      <c r="J35" s="18">
        <v>45176.482638888891</v>
      </c>
      <c r="K35" s="18">
        <v>45176.649305555555</v>
      </c>
      <c r="L35" t="s">
        <v>1079</v>
      </c>
    </row>
    <row r="36" spans="1:12" x14ac:dyDescent="0.3">
      <c r="A36" t="s">
        <v>308</v>
      </c>
      <c r="B36">
        <v>214.6</v>
      </c>
      <c r="C36" t="s">
        <v>9</v>
      </c>
      <c r="D36">
        <v>4.93</v>
      </c>
      <c r="E36" s="39">
        <f t="shared" si="5"/>
        <v>6.5568999999999997</v>
      </c>
      <c r="F36" s="39">
        <f t="shared" si="6"/>
        <v>1407.1107399999999</v>
      </c>
      <c r="G36">
        <v>10.8</v>
      </c>
      <c r="H36" t="s">
        <v>10</v>
      </c>
      <c r="I36" t="s">
        <v>301</v>
      </c>
      <c r="J36" s="18">
        <v>45177.479166666664</v>
      </c>
      <c r="K36" s="18">
        <v>45177.604166666664</v>
      </c>
      <c r="L36" t="s">
        <v>1080</v>
      </c>
    </row>
    <row r="37" spans="1:12" x14ac:dyDescent="0.3">
      <c r="B37">
        <v>252.3</v>
      </c>
      <c r="C37" t="s">
        <v>9</v>
      </c>
      <c r="D37">
        <v>4.93</v>
      </c>
      <c r="E37" s="39">
        <f t="shared" si="5"/>
        <v>6.5568999999999997</v>
      </c>
      <c r="F37" s="39">
        <f t="shared" si="6"/>
        <v>1654.3058699999999</v>
      </c>
      <c r="G37">
        <v>12.4</v>
      </c>
      <c r="H37" t="s">
        <v>10</v>
      </c>
      <c r="I37" t="s">
        <v>301</v>
      </c>
      <c r="J37" s="18">
        <v>45178.25</v>
      </c>
      <c r="K37" s="18">
        <v>45178.375</v>
      </c>
      <c r="L37" t="s">
        <v>1081</v>
      </c>
    </row>
    <row r="38" spans="1:12" x14ac:dyDescent="0.3">
      <c r="B38">
        <v>282.10000000000002</v>
      </c>
      <c r="C38" t="s">
        <v>9</v>
      </c>
      <c r="D38">
        <v>4.93</v>
      </c>
      <c r="E38" s="39">
        <f t="shared" si="5"/>
        <v>6.5568999999999997</v>
      </c>
      <c r="F38" s="39">
        <f t="shared" si="6"/>
        <v>1849.7014900000001</v>
      </c>
      <c r="G38">
        <v>14</v>
      </c>
      <c r="H38" t="s">
        <v>10</v>
      </c>
      <c r="I38" t="s">
        <v>301</v>
      </c>
      <c r="J38" s="18">
        <v>45176.357638888891</v>
      </c>
      <c r="K38" s="18">
        <v>45176.482638888891</v>
      </c>
      <c r="L38" t="s">
        <v>1082</v>
      </c>
    </row>
    <row r="39" spans="1:12" x14ac:dyDescent="0.3">
      <c r="B39">
        <v>453.8</v>
      </c>
      <c r="C39" t="s">
        <v>9</v>
      </c>
      <c r="D39">
        <v>4.93</v>
      </c>
      <c r="E39" s="39">
        <f t="shared" si="5"/>
        <v>6.5568999999999997</v>
      </c>
      <c r="F39" s="39">
        <f t="shared" si="6"/>
        <v>2975.5212200000001</v>
      </c>
      <c r="G39">
        <v>22.3</v>
      </c>
      <c r="H39" t="s">
        <v>10</v>
      </c>
      <c r="I39" t="s">
        <v>301</v>
      </c>
      <c r="J39" s="18">
        <v>45177.600694444445</v>
      </c>
      <c r="K39" s="18">
        <v>45177.892361111109</v>
      </c>
      <c r="L39" t="s">
        <v>1083</v>
      </c>
    </row>
    <row r="40" spans="1:12" x14ac:dyDescent="0.3">
      <c r="B40">
        <f>SUM(B33:B39)</f>
        <v>1491.4999999999998</v>
      </c>
      <c r="E40" s="39"/>
      <c r="F40" s="64">
        <f>SUM(F33:F39)</f>
        <v>9779.6163500000002</v>
      </c>
      <c r="J40" s="18"/>
      <c r="K40" s="18"/>
    </row>
    <row r="41" spans="1:12" x14ac:dyDescent="0.3">
      <c r="A41" s="16" t="s">
        <v>23</v>
      </c>
      <c r="J41" s="18"/>
      <c r="K41" s="18"/>
    </row>
    <row r="42" spans="1:12" x14ac:dyDescent="0.3">
      <c r="A42" t="s">
        <v>777</v>
      </c>
      <c r="D42" s="7" t="s">
        <v>0</v>
      </c>
      <c r="E42" s="7" t="s">
        <v>3</v>
      </c>
      <c r="F42" s="8" t="s">
        <v>4</v>
      </c>
      <c r="J42" t="s">
        <v>5</v>
      </c>
      <c r="K42" t="s">
        <v>6</v>
      </c>
      <c r="L42" t="s">
        <v>7</v>
      </c>
    </row>
    <row r="43" spans="1:12" x14ac:dyDescent="0.3">
      <c r="A43" s="11" t="s">
        <v>777</v>
      </c>
      <c r="B43">
        <v>36.5</v>
      </c>
      <c r="C43" t="s">
        <v>9</v>
      </c>
      <c r="D43">
        <v>4.93</v>
      </c>
      <c r="E43" s="39">
        <f>+D43*1.33</f>
        <v>6.5568999999999997</v>
      </c>
      <c r="F43" s="64">
        <f>+E43*B43</f>
        <v>239.32684999999998</v>
      </c>
      <c r="G43">
        <v>1.8</v>
      </c>
      <c r="H43" t="s">
        <v>10</v>
      </c>
      <c r="I43" t="s">
        <v>301</v>
      </c>
      <c r="J43" s="18">
        <v>45178.75</v>
      </c>
      <c r="K43" s="18">
        <v>45178.791666666664</v>
      </c>
      <c r="L43" t="s">
        <v>1084</v>
      </c>
    </row>
    <row r="44" spans="1:12" x14ac:dyDescent="0.3">
      <c r="A44" t="s">
        <v>778</v>
      </c>
      <c r="J44" s="18"/>
      <c r="K44" s="18"/>
    </row>
    <row r="45" spans="1:12" x14ac:dyDescent="0.3">
      <c r="A45" t="s">
        <v>779</v>
      </c>
      <c r="J45" s="18"/>
      <c r="K45" s="18"/>
    </row>
    <row r="46" spans="1:12" x14ac:dyDescent="0.3">
      <c r="A46" t="s">
        <v>780</v>
      </c>
      <c r="J46" s="18"/>
      <c r="K46" s="18"/>
    </row>
    <row r="47" spans="1:12" x14ac:dyDescent="0.3">
      <c r="J47" s="18"/>
      <c r="K47" s="18"/>
    </row>
    <row r="48" spans="1:12" x14ac:dyDescent="0.3">
      <c r="A48" s="16" t="s">
        <v>23</v>
      </c>
      <c r="J48" s="18"/>
      <c r="K48" s="18"/>
    </row>
    <row r="49" spans="1:12" x14ac:dyDescent="0.3">
      <c r="A49" t="s">
        <v>1128</v>
      </c>
      <c r="D49" s="7" t="s">
        <v>0</v>
      </c>
      <c r="E49" s="7" t="s">
        <v>3</v>
      </c>
      <c r="F49" s="8" t="s">
        <v>4</v>
      </c>
      <c r="J49" t="s">
        <v>5</v>
      </c>
      <c r="K49" t="s">
        <v>6</v>
      </c>
      <c r="L49" t="s">
        <v>7</v>
      </c>
    </row>
    <row r="50" spans="1:12" x14ac:dyDescent="0.3">
      <c r="A50" s="11" t="s">
        <v>1129</v>
      </c>
      <c r="B50">
        <v>46.9</v>
      </c>
      <c r="C50" t="s">
        <v>9</v>
      </c>
      <c r="D50">
        <v>4.93</v>
      </c>
      <c r="E50" s="39">
        <f>+D50*1.33</f>
        <v>6.5568999999999997</v>
      </c>
      <c r="F50" s="39">
        <f>+E50*B50</f>
        <v>307.51860999999997</v>
      </c>
      <c r="G50">
        <v>2.4</v>
      </c>
      <c r="H50" t="s">
        <v>10</v>
      </c>
      <c r="I50" t="s">
        <v>301</v>
      </c>
      <c r="J50" s="18">
        <v>45178.604166666664</v>
      </c>
      <c r="K50" s="18">
        <v>45178.645833333336</v>
      </c>
      <c r="L50" t="s">
        <v>1085</v>
      </c>
    </row>
    <row r="51" spans="1:12" x14ac:dyDescent="0.3">
      <c r="A51" t="s">
        <v>781</v>
      </c>
      <c r="B51">
        <v>70.400000000000006</v>
      </c>
      <c r="C51" t="s">
        <v>9</v>
      </c>
      <c r="D51">
        <v>4.93</v>
      </c>
      <c r="E51" s="39">
        <f t="shared" ref="E51:E52" si="7">+D51*1.33</f>
        <v>6.5568999999999997</v>
      </c>
      <c r="F51" s="39">
        <f t="shared" ref="F51:F52" si="8">+E51*B51</f>
        <v>461.60576000000003</v>
      </c>
      <c r="G51">
        <v>3.5</v>
      </c>
      <c r="H51" t="s">
        <v>10</v>
      </c>
      <c r="I51" t="s">
        <v>301</v>
      </c>
      <c r="J51" s="18">
        <v>45178.510416666664</v>
      </c>
      <c r="K51" s="18">
        <v>45178.600694444445</v>
      </c>
      <c r="L51" t="s">
        <v>1086</v>
      </c>
    </row>
    <row r="52" spans="1:12" x14ac:dyDescent="0.3">
      <c r="A52" t="s">
        <v>782</v>
      </c>
      <c r="B52">
        <v>223.9</v>
      </c>
      <c r="C52" t="s">
        <v>9</v>
      </c>
      <c r="D52">
        <v>4.93</v>
      </c>
      <c r="E52" s="39">
        <f t="shared" si="7"/>
        <v>6.5568999999999997</v>
      </c>
      <c r="F52" s="39">
        <f t="shared" si="8"/>
        <v>1468.0899099999999</v>
      </c>
      <c r="G52">
        <v>11.2</v>
      </c>
      <c r="H52" t="s">
        <v>10</v>
      </c>
      <c r="I52" t="s">
        <v>301</v>
      </c>
      <c r="J52" s="18">
        <v>45178.638888888891</v>
      </c>
      <c r="K52" s="18">
        <v>45178.763888888891</v>
      </c>
      <c r="L52" t="s">
        <v>1087</v>
      </c>
    </row>
    <row r="53" spans="1:12" x14ac:dyDescent="0.3">
      <c r="A53" t="s">
        <v>1130</v>
      </c>
      <c r="F53" s="65">
        <f>SUM(F50:F52)</f>
        <v>2237.2142800000001</v>
      </c>
      <c r="J53" s="18"/>
      <c r="K53" s="18"/>
    </row>
    <row r="54" spans="1:12" x14ac:dyDescent="0.3">
      <c r="J54" s="18"/>
      <c r="K54" s="18"/>
    </row>
    <row r="55" spans="1:12" x14ac:dyDescent="0.3">
      <c r="A55" s="16" t="s">
        <v>23</v>
      </c>
      <c r="J55" s="18"/>
      <c r="K55" s="18"/>
    </row>
    <row r="56" spans="1:12" x14ac:dyDescent="0.3">
      <c r="A56" t="s">
        <v>889</v>
      </c>
      <c r="D56" s="7" t="s">
        <v>0</v>
      </c>
      <c r="E56" s="7" t="s">
        <v>3</v>
      </c>
      <c r="F56" s="8" t="s">
        <v>4</v>
      </c>
      <c r="J56" t="s">
        <v>5</v>
      </c>
      <c r="K56" t="s">
        <v>6</v>
      </c>
      <c r="L56" t="s">
        <v>7</v>
      </c>
    </row>
    <row r="57" spans="1:12" x14ac:dyDescent="0.3">
      <c r="A57" s="11" t="s">
        <v>889</v>
      </c>
      <c r="B57">
        <v>52.4</v>
      </c>
      <c r="C57" t="s">
        <v>9</v>
      </c>
      <c r="D57">
        <v>4.93</v>
      </c>
      <c r="E57" s="39">
        <f t="shared" ref="E57:E58" si="9">+D57*1.33</f>
        <v>6.5568999999999997</v>
      </c>
      <c r="F57" s="39">
        <f t="shared" ref="F57:F58" si="10">+E57*B57</f>
        <v>343.58155999999997</v>
      </c>
      <c r="G57">
        <v>4.0999999999999996</v>
      </c>
      <c r="H57" t="s">
        <v>10</v>
      </c>
      <c r="I57" t="s">
        <v>301</v>
      </c>
      <c r="J57" s="18">
        <v>45181.465277777781</v>
      </c>
      <c r="K57" s="18">
        <v>45181.506944444445</v>
      </c>
      <c r="L57" t="s">
        <v>1088</v>
      </c>
    </row>
    <row r="58" spans="1:12" x14ac:dyDescent="0.3">
      <c r="A58" t="s">
        <v>890</v>
      </c>
      <c r="B58">
        <v>74.2</v>
      </c>
      <c r="C58" t="s">
        <v>9</v>
      </c>
      <c r="D58">
        <v>4.93</v>
      </c>
      <c r="E58" s="39">
        <f t="shared" si="9"/>
        <v>6.5568999999999997</v>
      </c>
      <c r="F58" s="39">
        <f t="shared" si="10"/>
        <v>486.52197999999999</v>
      </c>
      <c r="G58">
        <v>5.9</v>
      </c>
      <c r="H58" t="s">
        <v>10</v>
      </c>
      <c r="I58" t="s">
        <v>301</v>
      </c>
      <c r="J58" s="18">
        <v>45181.503472222219</v>
      </c>
      <c r="K58" s="18">
        <v>45181.586805555555</v>
      </c>
      <c r="L58" t="s">
        <v>1089</v>
      </c>
    </row>
    <row r="59" spans="1:12" x14ac:dyDescent="0.3">
      <c r="A59" t="s">
        <v>824</v>
      </c>
      <c r="B59">
        <f>SUM(B57:B58)</f>
        <v>126.6</v>
      </c>
      <c r="F59" s="65">
        <f>SUM(F57:F58)</f>
        <v>830.10353999999995</v>
      </c>
      <c r="J59" s="18"/>
      <c r="K59" s="18"/>
    </row>
    <row r="60" spans="1:12" x14ac:dyDescent="0.3">
      <c r="A60" t="s">
        <v>891</v>
      </c>
      <c r="J60" s="18"/>
      <c r="K60" s="18"/>
    </row>
    <row r="61" spans="1:12" x14ac:dyDescent="0.3">
      <c r="J61" s="18"/>
      <c r="K61" s="18"/>
    </row>
    <row r="62" spans="1:12" x14ac:dyDescent="0.3">
      <c r="A62" s="16" t="s">
        <v>23</v>
      </c>
      <c r="J62" s="18"/>
      <c r="K62" s="18"/>
    </row>
    <row r="63" spans="1:12" x14ac:dyDescent="0.3">
      <c r="A63" t="s">
        <v>830</v>
      </c>
      <c r="D63" s="7" t="s">
        <v>0</v>
      </c>
      <c r="E63" s="7" t="s">
        <v>3</v>
      </c>
      <c r="F63" s="8" t="s">
        <v>4</v>
      </c>
      <c r="J63" t="s">
        <v>5</v>
      </c>
      <c r="K63" t="s">
        <v>6</v>
      </c>
      <c r="L63" t="s">
        <v>7</v>
      </c>
    </row>
    <row r="64" spans="1:12" x14ac:dyDescent="0.3">
      <c r="A64" s="11" t="s">
        <v>831</v>
      </c>
      <c r="B64">
        <v>64.599999999999994</v>
      </c>
      <c r="C64" t="s">
        <v>9</v>
      </c>
      <c r="D64">
        <v>4.93</v>
      </c>
      <c r="E64" s="39">
        <f t="shared" ref="E64:E65" si="11">+D64*1.33</f>
        <v>6.5568999999999997</v>
      </c>
      <c r="F64" s="39">
        <f t="shared" ref="F64:F65" si="12">+E64*B64</f>
        <v>423.57573999999994</v>
      </c>
      <c r="G64">
        <v>3.3</v>
      </c>
      <c r="H64" t="s">
        <v>10</v>
      </c>
      <c r="I64" t="s">
        <v>301</v>
      </c>
      <c r="J64" s="18">
        <v>45173.427083333336</v>
      </c>
      <c r="K64" s="18">
        <v>45173.46875</v>
      </c>
      <c r="L64" t="s">
        <v>1090</v>
      </c>
    </row>
    <row r="65" spans="1:12" x14ac:dyDescent="0.3">
      <c r="A65" t="s">
        <v>832</v>
      </c>
      <c r="B65">
        <v>54.9</v>
      </c>
      <c r="C65" t="s">
        <v>24</v>
      </c>
      <c r="D65">
        <v>4.93</v>
      </c>
      <c r="E65" s="39">
        <f t="shared" si="11"/>
        <v>6.5568999999999997</v>
      </c>
      <c r="F65" s="39">
        <f t="shared" si="12"/>
        <v>359.97380999999996</v>
      </c>
      <c r="G65">
        <v>3.1</v>
      </c>
      <c r="H65" t="s">
        <v>10</v>
      </c>
      <c r="I65" t="s">
        <v>301</v>
      </c>
      <c r="J65" s="18">
        <v>45173.451388888891</v>
      </c>
      <c r="K65" s="18">
        <v>45173.534722222219</v>
      </c>
      <c r="L65" t="s">
        <v>1091</v>
      </c>
    </row>
    <row r="66" spans="1:12" x14ac:dyDescent="0.3">
      <c r="A66" t="s">
        <v>833</v>
      </c>
      <c r="B66">
        <f>SUM(B64:B65)</f>
        <v>119.5</v>
      </c>
      <c r="F66" s="65">
        <f>SUM(F64:F65)</f>
        <v>783.54954999999995</v>
      </c>
      <c r="J66" s="18"/>
      <c r="K66" s="18"/>
    </row>
    <row r="67" spans="1:12" x14ac:dyDescent="0.3">
      <c r="A67" t="s">
        <v>834</v>
      </c>
      <c r="J67" s="18"/>
      <c r="K67" s="18"/>
    </row>
    <row r="68" spans="1:12" x14ac:dyDescent="0.3">
      <c r="J68" s="18"/>
      <c r="K68" s="18"/>
    </row>
    <row r="69" spans="1:12" x14ac:dyDescent="0.3">
      <c r="A69" s="16" t="s">
        <v>23</v>
      </c>
      <c r="J69" s="18"/>
      <c r="K69" s="18"/>
    </row>
    <row r="70" spans="1:12" x14ac:dyDescent="0.3">
      <c r="A70" t="s">
        <v>94</v>
      </c>
      <c r="D70" s="7" t="s">
        <v>0</v>
      </c>
      <c r="E70" s="7" t="s">
        <v>3</v>
      </c>
      <c r="F70" s="8" t="s">
        <v>4</v>
      </c>
      <c r="J70" t="s">
        <v>5</v>
      </c>
      <c r="K70" t="s">
        <v>6</v>
      </c>
      <c r="L70" t="s">
        <v>7</v>
      </c>
    </row>
    <row r="71" spans="1:12" x14ac:dyDescent="0.3">
      <c r="A71" s="11" t="s">
        <v>94</v>
      </c>
      <c r="B71">
        <v>107.4</v>
      </c>
      <c r="C71" t="s">
        <v>9</v>
      </c>
      <c r="D71">
        <v>4.93</v>
      </c>
      <c r="E71" s="39">
        <f t="shared" ref="E71:E72" si="13">+D71*1.33</f>
        <v>6.5568999999999997</v>
      </c>
      <c r="F71" s="39">
        <f t="shared" ref="F71:F72" si="14">+E71*B71</f>
        <v>704.21105999999997</v>
      </c>
      <c r="G71">
        <v>7.1</v>
      </c>
      <c r="H71" t="s">
        <v>10</v>
      </c>
      <c r="I71" t="s">
        <v>301</v>
      </c>
      <c r="J71" s="18">
        <v>45173.78125</v>
      </c>
      <c r="K71" s="18">
        <v>45173.878472222219</v>
      </c>
      <c r="L71" t="s">
        <v>1092</v>
      </c>
    </row>
    <row r="72" spans="1:12" x14ac:dyDescent="0.3">
      <c r="A72" t="s">
        <v>95</v>
      </c>
      <c r="B72">
        <v>156</v>
      </c>
      <c r="C72" t="s">
        <v>9</v>
      </c>
      <c r="D72">
        <v>4.93</v>
      </c>
      <c r="E72" s="39">
        <f t="shared" si="13"/>
        <v>6.5568999999999997</v>
      </c>
      <c r="F72" s="39">
        <f t="shared" si="14"/>
        <v>1022.8764</v>
      </c>
      <c r="G72">
        <v>10.199999999999999</v>
      </c>
      <c r="H72" t="s">
        <v>10</v>
      </c>
      <c r="I72" t="s">
        <v>301</v>
      </c>
      <c r="J72" s="18">
        <v>45173.680555555555</v>
      </c>
      <c r="K72" s="18">
        <v>45173.777777777781</v>
      </c>
      <c r="L72" t="s">
        <v>1093</v>
      </c>
    </row>
    <row r="73" spans="1:12" x14ac:dyDescent="0.3">
      <c r="A73" t="s">
        <v>96</v>
      </c>
      <c r="B73">
        <f>SUM(B71:B72)</f>
        <v>263.39999999999998</v>
      </c>
      <c r="F73" s="65">
        <f>SUM(F71:F72)</f>
        <v>1727.08746</v>
      </c>
      <c r="J73" s="18"/>
      <c r="K73" s="18"/>
    </row>
    <row r="74" spans="1:12" x14ac:dyDescent="0.3">
      <c r="A74" t="s">
        <v>97</v>
      </c>
      <c r="J74" s="18"/>
      <c r="K74" s="18"/>
    </row>
    <row r="75" spans="1:12" x14ac:dyDescent="0.3">
      <c r="J75" s="18"/>
      <c r="K75" s="18"/>
    </row>
    <row r="76" spans="1:12" x14ac:dyDescent="0.3">
      <c r="A76" s="16" t="s">
        <v>23</v>
      </c>
      <c r="J76" s="18"/>
      <c r="K76" s="18"/>
    </row>
    <row r="77" spans="1:12" x14ac:dyDescent="0.3">
      <c r="A77" t="s">
        <v>149</v>
      </c>
      <c r="D77" s="7" t="s">
        <v>0</v>
      </c>
      <c r="E77" s="7" t="s">
        <v>3</v>
      </c>
      <c r="F77" s="8" t="s">
        <v>4</v>
      </c>
      <c r="J77" t="s">
        <v>5</v>
      </c>
      <c r="K77" t="s">
        <v>6</v>
      </c>
      <c r="L77" t="s">
        <v>7</v>
      </c>
    </row>
    <row r="78" spans="1:12" x14ac:dyDescent="0.3">
      <c r="A78" s="11" t="s">
        <v>149</v>
      </c>
      <c r="B78">
        <v>118.2</v>
      </c>
      <c r="C78" t="s">
        <v>9</v>
      </c>
      <c r="D78">
        <v>4.93</v>
      </c>
      <c r="E78" s="39">
        <f>+D78*1.33</f>
        <v>6.5568999999999997</v>
      </c>
      <c r="F78" s="64">
        <f>+E78*B78</f>
        <v>775.02557999999999</v>
      </c>
      <c r="G78">
        <v>6</v>
      </c>
      <c r="H78" t="s">
        <v>10</v>
      </c>
      <c r="I78" t="s">
        <v>301</v>
      </c>
      <c r="J78" s="18">
        <v>45173.309027777781</v>
      </c>
      <c r="K78" s="18">
        <v>45173.375</v>
      </c>
      <c r="L78" t="s">
        <v>1094</v>
      </c>
    </row>
    <row r="79" spans="1:12" x14ac:dyDescent="0.3">
      <c r="A79" s="7" t="s">
        <v>150</v>
      </c>
      <c r="J79" s="18"/>
      <c r="K79" s="18"/>
    </row>
    <row r="80" spans="1:12" x14ac:dyDescent="0.3">
      <c r="A80" t="s">
        <v>151</v>
      </c>
      <c r="J80" s="18"/>
      <c r="K80" s="18"/>
    </row>
    <row r="81" spans="1:12" x14ac:dyDescent="0.3">
      <c r="A81" t="s">
        <v>152</v>
      </c>
      <c r="J81" s="18"/>
      <c r="K81" s="18"/>
    </row>
    <row r="82" spans="1:12" x14ac:dyDescent="0.3">
      <c r="J82" s="18"/>
      <c r="K82" s="18"/>
    </row>
    <row r="83" spans="1:12" x14ac:dyDescent="0.3">
      <c r="A83" s="16" t="s">
        <v>23</v>
      </c>
      <c r="J83" s="18"/>
      <c r="K83" s="18"/>
    </row>
    <row r="84" spans="1:12" x14ac:dyDescent="0.3">
      <c r="A84" t="s">
        <v>126</v>
      </c>
      <c r="D84" s="7" t="s">
        <v>0</v>
      </c>
      <c r="E84" s="7" t="s">
        <v>3</v>
      </c>
      <c r="F84" s="8" t="s">
        <v>4</v>
      </c>
      <c r="J84" t="s">
        <v>5</v>
      </c>
      <c r="K84" t="s">
        <v>6</v>
      </c>
      <c r="L84" t="s">
        <v>7</v>
      </c>
    </row>
    <row r="85" spans="1:12" x14ac:dyDescent="0.3">
      <c r="A85" s="11" t="s">
        <v>127</v>
      </c>
      <c r="B85">
        <v>148</v>
      </c>
      <c r="C85" t="s">
        <v>9</v>
      </c>
      <c r="D85">
        <v>4.93</v>
      </c>
      <c r="E85" s="39">
        <f t="shared" ref="E85:E86" si="15">+D85*1.33</f>
        <v>6.5568999999999997</v>
      </c>
      <c r="F85" s="39">
        <f t="shared" ref="F85" si="16">+E85*B85</f>
        <v>970.4212</v>
      </c>
      <c r="G85">
        <v>7.3</v>
      </c>
      <c r="H85" t="s">
        <v>10</v>
      </c>
      <c r="I85" t="s">
        <v>301</v>
      </c>
      <c r="J85" s="18">
        <v>45181.628472222219</v>
      </c>
      <c r="K85" s="18">
        <v>45181.732638888891</v>
      </c>
      <c r="L85" t="s">
        <v>1095</v>
      </c>
    </row>
    <row r="86" spans="1:12" x14ac:dyDescent="0.3">
      <c r="A86" t="s">
        <v>128</v>
      </c>
      <c r="B86">
        <v>170.1</v>
      </c>
      <c r="C86" t="s">
        <v>9</v>
      </c>
      <c r="D86">
        <v>4.93</v>
      </c>
      <c r="E86" s="39">
        <f t="shared" si="15"/>
        <v>6.5568999999999997</v>
      </c>
      <c r="F86" s="87">
        <f>+E86*B86</f>
        <v>1115.3286899999998</v>
      </c>
      <c r="G86">
        <v>8.6</v>
      </c>
      <c r="H86" t="s">
        <v>10</v>
      </c>
      <c r="I86" t="s">
        <v>301</v>
      </c>
      <c r="J86" s="18">
        <v>45176.666666666664</v>
      </c>
      <c r="K86" s="18">
        <v>45176.805555555555</v>
      </c>
      <c r="L86" t="s">
        <v>1096</v>
      </c>
    </row>
    <row r="87" spans="1:12" x14ac:dyDescent="0.3">
      <c r="A87" t="s">
        <v>129</v>
      </c>
      <c r="B87">
        <f>SUM(B85:B86)</f>
        <v>318.10000000000002</v>
      </c>
      <c r="F87" s="65">
        <f>SUM(F85:F86)</f>
        <v>2085.7498900000001</v>
      </c>
      <c r="J87" s="18"/>
      <c r="K87" s="18"/>
    </row>
    <row r="88" spans="1:12" x14ac:dyDescent="0.3">
      <c r="A88" t="s">
        <v>130</v>
      </c>
      <c r="J88" s="18"/>
      <c r="K88" s="18"/>
    </row>
    <row r="89" spans="1:12" x14ac:dyDescent="0.3">
      <c r="J89" s="18"/>
      <c r="K89" s="18"/>
    </row>
    <row r="90" spans="1:12" x14ac:dyDescent="0.3">
      <c r="A90" s="16" t="s">
        <v>23</v>
      </c>
      <c r="J90" s="18"/>
      <c r="K90" s="18"/>
    </row>
    <row r="91" spans="1:12" x14ac:dyDescent="0.3">
      <c r="A91" t="s">
        <v>323</v>
      </c>
      <c r="D91" s="7" t="s">
        <v>0</v>
      </c>
      <c r="E91" s="7" t="s">
        <v>3</v>
      </c>
      <c r="F91" s="8" t="s">
        <v>4</v>
      </c>
      <c r="J91" t="s">
        <v>5</v>
      </c>
      <c r="K91" t="s">
        <v>6</v>
      </c>
      <c r="L91" t="s">
        <v>7</v>
      </c>
    </row>
    <row r="92" spans="1:12" x14ac:dyDescent="0.3">
      <c r="A92" s="11" t="s">
        <v>323</v>
      </c>
      <c r="B92">
        <v>212.3</v>
      </c>
      <c r="C92" t="s">
        <v>9</v>
      </c>
      <c r="D92">
        <v>4.21</v>
      </c>
      <c r="E92" s="39">
        <f>+D92*1.33</f>
        <v>5.5993000000000004</v>
      </c>
      <c r="F92" s="39">
        <f>+E92*B92</f>
        <v>1188.7313900000001</v>
      </c>
      <c r="G92">
        <v>14.2</v>
      </c>
      <c r="H92" t="s">
        <v>10</v>
      </c>
      <c r="I92" t="s">
        <v>301</v>
      </c>
      <c r="J92" s="18">
        <v>45176.708333333336</v>
      </c>
      <c r="K92" s="18">
        <v>45176.833333333336</v>
      </c>
      <c r="L92" t="s">
        <v>951</v>
      </c>
    </row>
    <row r="93" spans="1:12" x14ac:dyDescent="0.3">
      <c r="A93" t="s">
        <v>324</v>
      </c>
      <c r="B93">
        <v>67</v>
      </c>
      <c r="C93" t="s">
        <v>9</v>
      </c>
      <c r="D93">
        <v>4.21</v>
      </c>
      <c r="E93" s="39">
        <f t="shared" ref="E93:E94" si="17">+D93*1.33</f>
        <v>5.5993000000000004</v>
      </c>
      <c r="F93" s="39">
        <f t="shared" ref="F93:F94" si="18">+E93*B93</f>
        <v>375.15310000000005</v>
      </c>
      <c r="G93">
        <v>3</v>
      </c>
      <c r="H93" t="s">
        <v>10</v>
      </c>
      <c r="I93" t="s">
        <v>301</v>
      </c>
      <c r="J93" s="18">
        <v>45176.954861111109</v>
      </c>
      <c r="K93" s="18">
        <v>45176.975694444445</v>
      </c>
      <c r="L93" t="s">
        <v>952</v>
      </c>
    </row>
    <row r="94" spans="1:12" x14ac:dyDescent="0.3">
      <c r="A94" t="s">
        <v>325</v>
      </c>
      <c r="B94">
        <v>129.30000000000001</v>
      </c>
      <c r="C94" t="s">
        <v>9</v>
      </c>
      <c r="D94">
        <v>4.21</v>
      </c>
      <c r="E94" s="39">
        <f t="shared" si="17"/>
        <v>5.5993000000000004</v>
      </c>
      <c r="F94" s="39">
        <f t="shared" si="18"/>
        <v>723.98949000000016</v>
      </c>
      <c r="G94">
        <v>8.1999999999999993</v>
      </c>
      <c r="H94" t="s">
        <v>10</v>
      </c>
      <c r="I94" t="s">
        <v>301</v>
      </c>
      <c r="J94" s="18">
        <v>45176.850694444445</v>
      </c>
      <c r="K94" s="18">
        <v>45176.934027777781</v>
      </c>
      <c r="L94" t="s">
        <v>953</v>
      </c>
    </row>
    <row r="95" spans="1:12" x14ac:dyDescent="0.3">
      <c r="A95" t="s">
        <v>326</v>
      </c>
      <c r="B95" s="9">
        <f>SUM(B92:B94)</f>
        <v>408.6</v>
      </c>
      <c r="C95" s="9"/>
      <c r="D95" s="9"/>
      <c r="E95" s="9"/>
      <c r="F95" s="65">
        <f>SUM(F92:F94)</f>
        <v>2287.8739800000003</v>
      </c>
      <c r="J95" s="18"/>
      <c r="K95" s="18"/>
    </row>
    <row r="96" spans="1:12" x14ac:dyDescent="0.3">
      <c r="J96" s="18"/>
      <c r="K96" s="18"/>
    </row>
    <row r="97" spans="1:12" x14ac:dyDescent="0.3">
      <c r="A97" s="16" t="s">
        <v>23</v>
      </c>
      <c r="J97" s="18"/>
      <c r="K97" s="18"/>
    </row>
    <row r="98" spans="1:12" x14ac:dyDescent="0.3">
      <c r="A98" t="s">
        <v>1153</v>
      </c>
      <c r="D98" s="7" t="s">
        <v>0</v>
      </c>
      <c r="E98" s="7" t="s">
        <v>3</v>
      </c>
      <c r="F98" s="8" t="s">
        <v>4</v>
      </c>
      <c r="J98" t="s">
        <v>5</v>
      </c>
      <c r="K98" t="s">
        <v>6</v>
      </c>
      <c r="L98" t="s">
        <v>7</v>
      </c>
    </row>
    <row r="99" spans="1:12" x14ac:dyDescent="0.3">
      <c r="A99" s="11" t="s">
        <v>1154</v>
      </c>
      <c r="B99">
        <v>240.4</v>
      </c>
      <c r="C99" t="s">
        <v>9</v>
      </c>
      <c r="D99">
        <v>4.93</v>
      </c>
      <c r="E99" s="39">
        <v>3</v>
      </c>
      <c r="F99" s="64">
        <f t="shared" ref="F99" si="19">+E99*B99</f>
        <v>721.2</v>
      </c>
      <c r="G99">
        <v>11</v>
      </c>
      <c r="H99" t="s">
        <v>10</v>
      </c>
      <c r="I99" t="s">
        <v>301</v>
      </c>
      <c r="J99" s="18">
        <v>45180.302083333336</v>
      </c>
      <c r="K99" s="18">
        <v>45180.46875</v>
      </c>
      <c r="L99" t="s">
        <v>1097</v>
      </c>
    </row>
    <row r="100" spans="1:12" x14ac:dyDescent="0.3">
      <c r="A100" t="s">
        <v>1155</v>
      </c>
      <c r="B100" s="9"/>
      <c r="C100" s="9"/>
      <c r="D100" s="9"/>
      <c r="E100" s="9"/>
      <c r="J100" s="18"/>
      <c r="K100" s="18"/>
    </row>
    <row r="101" spans="1:12" x14ac:dyDescent="0.3">
      <c r="A101" t="s">
        <v>1156</v>
      </c>
      <c r="B101" s="35" t="s">
        <v>1163</v>
      </c>
      <c r="C101" s="35"/>
      <c r="D101" s="35"/>
      <c r="E101" s="9"/>
      <c r="J101" s="18"/>
      <c r="K101" s="18"/>
    </row>
    <row r="102" spans="1:12" x14ac:dyDescent="0.3">
      <c r="A102" t="s">
        <v>1157</v>
      </c>
      <c r="J102" s="18"/>
      <c r="K102" s="18"/>
    </row>
    <row r="103" spans="1:12" x14ac:dyDescent="0.3">
      <c r="J103" s="18"/>
      <c r="K103" s="18"/>
    </row>
    <row r="104" spans="1:12" x14ac:dyDescent="0.3">
      <c r="A104" s="16" t="s">
        <v>23</v>
      </c>
      <c r="J104" s="18"/>
      <c r="K104" s="18"/>
    </row>
    <row r="105" spans="1:12" x14ac:dyDescent="0.3">
      <c r="A105" t="s">
        <v>309</v>
      </c>
      <c r="D105" s="7" t="s">
        <v>0</v>
      </c>
      <c r="E105" s="7" t="s">
        <v>3</v>
      </c>
      <c r="F105" s="8" t="s">
        <v>4</v>
      </c>
      <c r="J105" t="s">
        <v>5</v>
      </c>
      <c r="K105" t="s">
        <v>6</v>
      </c>
      <c r="L105" t="s">
        <v>7</v>
      </c>
    </row>
    <row r="106" spans="1:12" x14ac:dyDescent="0.3">
      <c r="A106" s="11" t="s">
        <v>135</v>
      </c>
      <c r="B106">
        <v>347.5</v>
      </c>
      <c r="C106" t="s">
        <v>9</v>
      </c>
      <c r="D106">
        <v>4.16</v>
      </c>
      <c r="E106" s="39">
        <f t="shared" ref="E106" si="20">+D106*1.33</f>
        <v>5.5328000000000008</v>
      </c>
      <c r="F106" s="64">
        <f t="shared" ref="F106" si="21">+E106*B106</f>
        <v>1922.6480000000004</v>
      </c>
      <c r="G106">
        <v>10.7</v>
      </c>
      <c r="H106" t="s">
        <v>10</v>
      </c>
      <c r="I106" t="s">
        <v>301</v>
      </c>
      <c r="J106" s="18">
        <v>45177.291666666664</v>
      </c>
      <c r="K106" s="18">
        <v>45177.451388888891</v>
      </c>
      <c r="L106" t="s">
        <v>1109</v>
      </c>
    </row>
    <row r="107" spans="1:12" x14ac:dyDescent="0.3">
      <c r="A107" t="s">
        <v>136</v>
      </c>
      <c r="B107" s="11"/>
    </row>
    <row r="108" spans="1:12" x14ac:dyDescent="0.3">
      <c r="A108" t="s">
        <v>137</v>
      </c>
    </row>
    <row r="109" spans="1:12" x14ac:dyDescent="0.3">
      <c r="A109" t="s">
        <v>310</v>
      </c>
    </row>
    <row r="111" spans="1:12" x14ac:dyDescent="0.3">
      <c r="A111" s="16" t="s">
        <v>23</v>
      </c>
    </row>
    <row r="112" spans="1:12" x14ac:dyDescent="0.3">
      <c r="A112" t="s">
        <v>1147</v>
      </c>
      <c r="D112" s="7" t="s">
        <v>0</v>
      </c>
      <c r="E112" s="7" t="s">
        <v>3</v>
      </c>
      <c r="F112" s="8" t="s">
        <v>4</v>
      </c>
      <c r="J112" t="s">
        <v>5</v>
      </c>
      <c r="K112" t="s">
        <v>6</v>
      </c>
      <c r="L112" t="s">
        <v>7</v>
      </c>
    </row>
    <row r="113" spans="1:12" x14ac:dyDescent="0.3">
      <c r="A113" t="s">
        <v>1148</v>
      </c>
      <c r="B113">
        <v>27</v>
      </c>
      <c r="C113" t="s">
        <v>9</v>
      </c>
      <c r="D113">
        <v>4.93</v>
      </c>
      <c r="E113" s="39">
        <f t="shared" ref="E113" si="22">+D113*1.33</f>
        <v>6.5568999999999997</v>
      </c>
      <c r="F113" s="64">
        <f t="shared" ref="F113" si="23">+E113*B113</f>
        <v>177.03629999999998</v>
      </c>
      <c r="G113">
        <v>1.3</v>
      </c>
      <c r="H113" t="s">
        <v>10</v>
      </c>
      <c r="I113" t="s">
        <v>301</v>
      </c>
      <c r="J113" s="18">
        <v>45182.701388888891</v>
      </c>
      <c r="K113" s="18">
        <v>45182.743055555555</v>
      </c>
      <c r="L113" t="s">
        <v>1099</v>
      </c>
    </row>
    <row r="114" spans="1:12" x14ac:dyDescent="0.3">
      <c r="A114" t="s">
        <v>1149</v>
      </c>
      <c r="J114" s="18"/>
      <c r="K114" s="18"/>
    </row>
    <row r="115" spans="1:12" x14ac:dyDescent="0.3">
      <c r="A115" t="s">
        <v>1150</v>
      </c>
      <c r="J115" s="18"/>
      <c r="K115" s="18"/>
    </row>
    <row r="116" spans="1:12" x14ac:dyDescent="0.3">
      <c r="A116" t="s">
        <v>1151</v>
      </c>
      <c r="J116" s="18"/>
      <c r="K116" s="18"/>
    </row>
    <row r="117" spans="1:12" x14ac:dyDescent="0.3">
      <c r="A117" t="s">
        <v>1152</v>
      </c>
      <c r="J117" s="18"/>
      <c r="K117" s="18"/>
    </row>
    <row r="118" spans="1:12" x14ac:dyDescent="0.3">
      <c r="J118" s="18"/>
      <c r="K118" s="18"/>
    </row>
    <row r="119" spans="1:12" x14ac:dyDescent="0.3">
      <c r="A119" s="16" t="s">
        <v>23</v>
      </c>
      <c r="J119" s="18"/>
      <c r="K119" s="18"/>
    </row>
    <row r="120" spans="1:12" x14ac:dyDescent="0.3">
      <c r="A120" t="s">
        <v>900</v>
      </c>
      <c r="D120" s="7" t="s">
        <v>0</v>
      </c>
      <c r="E120" s="7" t="s">
        <v>3</v>
      </c>
      <c r="F120" s="8" t="s">
        <v>4</v>
      </c>
      <c r="J120" t="s">
        <v>5</v>
      </c>
      <c r="K120" t="s">
        <v>6</v>
      </c>
      <c r="L120" t="s">
        <v>7</v>
      </c>
    </row>
    <row r="121" spans="1:12" x14ac:dyDescent="0.3">
      <c r="A121" s="11" t="s">
        <v>901</v>
      </c>
      <c r="B121">
        <v>29.4</v>
      </c>
      <c r="C121" t="s">
        <v>24</v>
      </c>
      <c r="D121">
        <v>4.93</v>
      </c>
      <c r="E121" s="39">
        <f t="shared" ref="E121:E127" si="24">+D121*1.33</f>
        <v>6.5568999999999997</v>
      </c>
      <c r="F121" s="39">
        <f t="shared" ref="F121:F127" si="25">+E121*B121</f>
        <v>192.77285999999998</v>
      </c>
      <c r="G121">
        <v>1.5</v>
      </c>
      <c r="H121" t="s">
        <v>10</v>
      </c>
      <c r="I121" t="s">
        <v>301</v>
      </c>
      <c r="J121" s="18">
        <v>45182.625</v>
      </c>
      <c r="K121" s="18">
        <v>45182.631944444445</v>
      </c>
      <c r="L121" t="s">
        <v>1100</v>
      </c>
    </row>
    <row r="122" spans="1:12" x14ac:dyDescent="0.3">
      <c r="A122" t="s">
        <v>383</v>
      </c>
      <c r="B122">
        <v>49.3</v>
      </c>
      <c r="C122" t="s">
        <v>9</v>
      </c>
      <c r="D122">
        <v>4.93</v>
      </c>
      <c r="E122" s="39">
        <f t="shared" si="24"/>
        <v>6.5568999999999997</v>
      </c>
      <c r="F122" s="39">
        <f t="shared" si="25"/>
        <v>323.25516999999996</v>
      </c>
      <c r="G122">
        <v>2.4</v>
      </c>
      <c r="H122" t="s">
        <v>10</v>
      </c>
      <c r="I122" t="s">
        <v>301</v>
      </c>
      <c r="J122" s="18">
        <v>45182.635416666664</v>
      </c>
      <c r="K122" s="18">
        <v>45182.65625</v>
      </c>
      <c r="L122" t="s">
        <v>1101</v>
      </c>
    </row>
    <row r="123" spans="1:12" x14ac:dyDescent="0.3">
      <c r="A123" t="s">
        <v>384</v>
      </c>
      <c r="B123">
        <v>54.5</v>
      </c>
      <c r="C123" t="s">
        <v>9</v>
      </c>
      <c r="D123">
        <v>4.93</v>
      </c>
      <c r="E123" s="39">
        <f t="shared" si="24"/>
        <v>6.5568999999999997</v>
      </c>
      <c r="F123" s="39">
        <f t="shared" si="25"/>
        <v>357.35104999999999</v>
      </c>
      <c r="G123">
        <v>2.7</v>
      </c>
      <c r="H123" t="s">
        <v>10</v>
      </c>
      <c r="I123" t="s">
        <v>301</v>
      </c>
      <c r="J123" s="18">
        <v>45182.552083333336</v>
      </c>
      <c r="K123" s="18">
        <v>45182.572916666664</v>
      </c>
      <c r="L123" t="s">
        <v>1102</v>
      </c>
    </row>
    <row r="124" spans="1:12" x14ac:dyDescent="0.3">
      <c r="A124" t="s">
        <v>385</v>
      </c>
      <c r="B124">
        <v>85.4</v>
      </c>
      <c r="C124" t="s">
        <v>9</v>
      </c>
      <c r="D124">
        <v>4.93</v>
      </c>
      <c r="E124" s="39">
        <f t="shared" si="24"/>
        <v>6.5568999999999997</v>
      </c>
      <c r="F124" s="39">
        <f t="shared" si="25"/>
        <v>559.95925999999997</v>
      </c>
      <c r="G124">
        <v>4.0999999999999996</v>
      </c>
      <c r="H124" t="s">
        <v>10</v>
      </c>
      <c r="I124" t="s">
        <v>301</v>
      </c>
      <c r="J124" s="18">
        <v>45182.75</v>
      </c>
      <c r="K124" s="18">
        <v>45182.798611111109</v>
      </c>
      <c r="L124" t="s">
        <v>1103</v>
      </c>
    </row>
    <row r="125" spans="1:12" x14ac:dyDescent="0.3">
      <c r="B125">
        <v>144.80000000000001</v>
      </c>
      <c r="C125" t="s">
        <v>9</v>
      </c>
      <c r="D125">
        <v>4.93</v>
      </c>
      <c r="E125" s="39">
        <f t="shared" si="24"/>
        <v>6.5568999999999997</v>
      </c>
      <c r="F125" s="39">
        <f t="shared" si="25"/>
        <v>949.43912</v>
      </c>
      <c r="G125">
        <v>7.1</v>
      </c>
      <c r="H125" t="s">
        <v>10</v>
      </c>
      <c r="I125" t="s">
        <v>301</v>
      </c>
      <c r="J125" s="18">
        <v>45181.75</v>
      </c>
      <c r="K125" s="18">
        <v>45181.8125</v>
      </c>
      <c r="L125" t="s">
        <v>1104</v>
      </c>
    </row>
    <row r="126" spans="1:12" x14ac:dyDescent="0.3">
      <c r="B126">
        <v>170.5</v>
      </c>
      <c r="C126" t="s">
        <v>9</v>
      </c>
      <c r="D126">
        <v>4.93</v>
      </c>
      <c r="E126" s="39">
        <f t="shared" si="24"/>
        <v>6.5568999999999997</v>
      </c>
      <c r="F126" s="39">
        <f t="shared" si="25"/>
        <v>1117.95145</v>
      </c>
      <c r="G126">
        <v>8.5</v>
      </c>
      <c r="H126" t="s">
        <v>10</v>
      </c>
      <c r="I126" t="s">
        <v>301</v>
      </c>
      <c r="J126" s="18">
        <v>45184.434027777781</v>
      </c>
      <c r="K126" s="18">
        <v>45184.524305555555</v>
      </c>
      <c r="L126" t="s">
        <v>1105</v>
      </c>
    </row>
    <row r="127" spans="1:12" x14ac:dyDescent="0.3">
      <c r="B127">
        <v>120.8</v>
      </c>
      <c r="C127" t="s">
        <v>9</v>
      </c>
      <c r="D127">
        <v>4.93</v>
      </c>
      <c r="E127" s="39">
        <f t="shared" si="24"/>
        <v>6.5568999999999997</v>
      </c>
      <c r="F127" s="39">
        <f t="shared" si="25"/>
        <v>792.07351999999992</v>
      </c>
      <c r="G127">
        <v>5.9</v>
      </c>
      <c r="H127" t="s">
        <v>768</v>
      </c>
      <c r="I127" t="s">
        <v>301</v>
      </c>
      <c r="J127" s="18">
        <v>45182</v>
      </c>
      <c r="K127" s="18">
        <v>45182</v>
      </c>
      <c r="L127" t="s">
        <v>1106</v>
      </c>
    </row>
    <row r="128" spans="1:12" x14ac:dyDescent="0.3">
      <c r="B128">
        <f>SUM(B121:B127)</f>
        <v>654.69999999999993</v>
      </c>
      <c r="E128" s="39"/>
      <c r="F128" s="64">
        <f>SUM(F121:F127)</f>
        <v>4292.8024299999997</v>
      </c>
      <c r="J128" s="18"/>
      <c r="K128" s="18"/>
    </row>
    <row r="129" spans="1:12" x14ac:dyDescent="0.3">
      <c r="A129" s="16" t="s">
        <v>23</v>
      </c>
      <c r="J129" s="18"/>
      <c r="K129" s="18"/>
    </row>
    <row r="130" spans="1:12" x14ac:dyDescent="0.3">
      <c r="A130" t="s">
        <v>319</v>
      </c>
      <c r="D130" s="7" t="s">
        <v>0</v>
      </c>
      <c r="E130" s="7" t="s">
        <v>3</v>
      </c>
      <c r="F130" s="8" t="s">
        <v>4</v>
      </c>
      <c r="J130" t="s">
        <v>5</v>
      </c>
      <c r="K130" t="s">
        <v>6</v>
      </c>
      <c r="L130" t="s">
        <v>7</v>
      </c>
    </row>
    <row r="131" spans="1:12" x14ac:dyDescent="0.3">
      <c r="A131" s="11" t="s">
        <v>319</v>
      </c>
      <c r="B131">
        <v>206</v>
      </c>
      <c r="C131" t="s">
        <v>9</v>
      </c>
      <c r="D131">
        <v>4.16</v>
      </c>
      <c r="E131" s="39">
        <f t="shared" ref="E131" si="26">+D131*1.33</f>
        <v>5.5328000000000008</v>
      </c>
      <c r="F131" s="64">
        <f t="shared" ref="F131" si="27">+E131*B131</f>
        <v>1139.7568000000001</v>
      </c>
      <c r="G131">
        <v>14.3</v>
      </c>
      <c r="H131" t="s">
        <v>10</v>
      </c>
      <c r="I131" t="s">
        <v>301</v>
      </c>
      <c r="J131" s="18">
        <v>45183.673611111109</v>
      </c>
      <c r="K131" s="18">
        <v>45183.840277777781</v>
      </c>
      <c r="L131" t="s">
        <v>1108</v>
      </c>
    </row>
    <row r="132" spans="1:12" x14ac:dyDescent="0.3">
      <c r="A132" t="s">
        <v>320</v>
      </c>
      <c r="J132" s="18"/>
      <c r="K132" s="18"/>
    </row>
    <row r="133" spans="1:12" x14ac:dyDescent="0.3">
      <c r="A133" t="s">
        <v>321</v>
      </c>
      <c r="J133" s="18"/>
      <c r="K133" s="18"/>
    </row>
    <row r="134" spans="1:12" x14ac:dyDescent="0.3">
      <c r="A134" t="s">
        <v>322</v>
      </c>
      <c r="J134" s="18"/>
      <c r="K134" s="18"/>
    </row>
    <row r="135" spans="1:12" x14ac:dyDescent="0.3">
      <c r="J135" s="18"/>
      <c r="K135" s="18"/>
    </row>
    <row r="136" spans="1:12" x14ac:dyDescent="0.3">
      <c r="A136" s="16" t="s">
        <v>23</v>
      </c>
      <c r="J136" s="18"/>
      <c r="K136" s="18"/>
    </row>
    <row r="137" spans="1:12" x14ac:dyDescent="0.3">
      <c r="A137" t="s">
        <v>108</v>
      </c>
      <c r="D137" s="7" t="s">
        <v>0</v>
      </c>
      <c r="E137" s="7" t="s">
        <v>3</v>
      </c>
      <c r="F137" s="8" t="s">
        <v>4</v>
      </c>
      <c r="J137" t="s">
        <v>5</v>
      </c>
      <c r="K137" t="s">
        <v>6</v>
      </c>
      <c r="L137" t="s">
        <v>7</v>
      </c>
    </row>
    <row r="138" spans="1:12" x14ac:dyDescent="0.3">
      <c r="A138" s="11" t="s">
        <v>109</v>
      </c>
      <c r="B138">
        <v>600.1</v>
      </c>
      <c r="C138" t="s">
        <v>9</v>
      </c>
      <c r="D138">
        <v>4.93</v>
      </c>
      <c r="E138" s="39">
        <f t="shared" ref="E138" si="28">+D138*1.33</f>
        <v>6.5568999999999997</v>
      </c>
      <c r="F138" s="64">
        <f t="shared" ref="F138" si="29">+E138*B138</f>
        <v>3934.7956899999999</v>
      </c>
      <c r="G138">
        <v>27.4</v>
      </c>
      <c r="H138" t="s">
        <v>10</v>
      </c>
      <c r="I138" t="s">
        <v>301</v>
      </c>
      <c r="J138" s="18">
        <v>45183.291666666664</v>
      </c>
      <c r="K138" s="18">
        <v>45183.618055555555</v>
      </c>
      <c r="L138" t="s">
        <v>1107</v>
      </c>
    </row>
    <row r="139" spans="1:12" x14ac:dyDescent="0.3">
      <c r="A139" t="s">
        <v>110</v>
      </c>
    </row>
    <row r="140" spans="1:12" x14ac:dyDescent="0.3">
      <c r="A140" t="s">
        <v>111</v>
      </c>
    </row>
    <row r="141" spans="1:12" x14ac:dyDescent="0.3">
      <c r="A141" t="s">
        <v>112</v>
      </c>
    </row>
    <row r="143" spans="1:12" x14ac:dyDescent="0.3">
      <c r="B143" s="16">
        <f>B138+B131+B126+B125+B124+B123+B122+B121+B113+B106+B10+B99+B94+B93+B92+B86+B85+B78+B72+B71+B65+B64+B58+B57+B52+B51+B50+B43+B39+B38+B37+B36+B35+B34+B33+B5+B4+B6+B27+B26+B20+B19+B127</f>
        <v>6238.1200000000026</v>
      </c>
      <c r="C143" t="s">
        <v>24</v>
      </c>
      <c r="F143" s="82">
        <f>+F138+F131+F128+F113+F106+F99+F95+F86+F78+F73+F66+F59+F53+F43+F40+F28+F21</f>
        <v>33826.705342000001</v>
      </c>
    </row>
    <row r="146" spans="1:6" x14ac:dyDescent="0.3">
      <c r="A146" s="35" t="s">
        <v>1146</v>
      </c>
      <c r="B146" s="98">
        <f>'1 2023'!B41+'2 2023'!B81+'3 2023'!B80+'4 2023'!B170+'5 2023'!B183+'6 2023'!B62+'7 2023'!B113+'8 2023'!B245+'9 2023'!B143+'8 2023'!B240</f>
        <v>56698.540000000008</v>
      </c>
      <c r="C146" t="s">
        <v>24</v>
      </c>
      <c r="F146" s="65">
        <f>F143+'8 2023'!F245+'8 2023'!F244+'7 2023'!F113+'6 2023'!F62+'5 2023'!H183+'4 2023'!H170+'3 2023'!F80+'2 2023'!H81+'1 2023'!H41</f>
        <v>273199.42222900002</v>
      </c>
    </row>
    <row r="148" spans="1:6" x14ac:dyDescent="0.3">
      <c r="B148" s="97">
        <f>B146-'[1]Total 2023'!$B$15</f>
        <v>0</v>
      </c>
    </row>
  </sheetData>
  <pageMargins left="0.25" right="0.25" top="0.75" bottom="0.75" header="0.3" footer="0.3"/>
  <pageSetup paperSize="9" scale="5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2C79-08C6-48E2-932A-E0C4FC751EFA}">
  <sheetPr>
    <pageSetUpPr fitToPage="1"/>
  </sheetPr>
  <dimension ref="A1:L42"/>
  <sheetViews>
    <sheetView zoomScale="110" zoomScaleNormal="110" workbookViewId="0">
      <selection activeCell="F41" sqref="F41"/>
    </sheetView>
  </sheetViews>
  <sheetFormatPr baseColWidth="10" defaultRowHeight="14.4" x14ac:dyDescent="0.3"/>
  <cols>
    <col min="1" max="1" width="34.109375" bestFit="1" customWidth="1"/>
    <col min="2" max="2" width="8.44140625" bestFit="1" customWidth="1"/>
    <col min="3" max="3" width="3.33203125" bestFit="1" customWidth="1"/>
    <col min="4" max="4" width="6" bestFit="1" customWidth="1"/>
    <col min="5" max="5" width="9.88671875" bestFit="1" customWidth="1"/>
    <col min="6" max="6" width="12.77734375" bestFit="1" customWidth="1"/>
    <col min="7" max="7" width="5" bestFit="1" customWidth="1"/>
    <col min="8" max="8" width="3.21875" bestFit="1" customWidth="1"/>
    <col min="9" max="9" width="9.5546875" bestFit="1" customWidth="1"/>
    <col min="10" max="11" width="15.5546875" bestFit="1" customWidth="1"/>
    <col min="12" max="12" width="100.44140625" bestFit="1" customWidth="1"/>
  </cols>
  <sheetData>
    <row r="1" spans="1:12" x14ac:dyDescent="0.3">
      <c r="A1" s="17" t="s">
        <v>769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</row>
    <row r="2" spans="1:12" x14ac:dyDescent="0.3">
      <c r="A2" s="16"/>
      <c r="D2" s="7" t="s">
        <v>0</v>
      </c>
      <c r="E2" s="7" t="s">
        <v>3</v>
      </c>
      <c r="F2" s="8" t="s">
        <v>4</v>
      </c>
      <c r="J2" t="s">
        <v>5</v>
      </c>
      <c r="K2" t="s">
        <v>6</v>
      </c>
      <c r="L2" t="s">
        <v>7</v>
      </c>
    </row>
    <row r="3" spans="1:12" x14ac:dyDescent="0.3">
      <c r="A3" s="13" t="s">
        <v>94</v>
      </c>
      <c r="B3">
        <v>31.68</v>
      </c>
      <c r="C3" t="s">
        <v>24</v>
      </c>
      <c r="D3">
        <v>4.16</v>
      </c>
      <c r="E3" s="39">
        <f>+D3*2.66</f>
        <v>11.065600000000002</v>
      </c>
      <c r="F3" s="39">
        <f>+E3*B3</f>
        <v>350.55820800000004</v>
      </c>
      <c r="G3">
        <v>1.98</v>
      </c>
      <c r="H3" t="s">
        <v>26</v>
      </c>
      <c r="I3" t="s">
        <v>302</v>
      </c>
      <c r="J3" s="18">
        <v>45173.770833333336</v>
      </c>
      <c r="K3" s="18">
        <v>45173.833333333336</v>
      </c>
      <c r="L3" t="s">
        <v>1110</v>
      </c>
    </row>
    <row r="4" spans="1:12" x14ac:dyDescent="0.3">
      <c r="A4" s="11" t="s">
        <v>94</v>
      </c>
      <c r="B4">
        <v>13</v>
      </c>
      <c r="C4" t="s">
        <v>24</v>
      </c>
      <c r="D4">
        <v>4.16</v>
      </c>
      <c r="E4" s="39">
        <f>+D4*2.66</f>
        <v>11.065600000000002</v>
      </c>
      <c r="F4" s="39">
        <f>+E4*B4</f>
        <v>143.85280000000003</v>
      </c>
      <c r="G4">
        <v>0.9</v>
      </c>
      <c r="H4" t="s">
        <v>26</v>
      </c>
      <c r="I4" t="s">
        <v>302</v>
      </c>
      <c r="J4" s="18">
        <v>45173.333333333336</v>
      </c>
      <c r="K4" s="18">
        <v>45173.354166666664</v>
      </c>
      <c r="L4" t="s">
        <v>1111</v>
      </c>
    </row>
    <row r="5" spans="1:12" x14ac:dyDescent="0.3">
      <c r="A5" t="s">
        <v>95</v>
      </c>
      <c r="B5">
        <f>SUM(B3:B4)</f>
        <v>44.68</v>
      </c>
      <c r="F5" s="65">
        <f>SUM(F3:F4)</f>
        <v>494.41100800000004</v>
      </c>
      <c r="J5" s="18"/>
      <c r="K5" s="18"/>
    </row>
    <row r="6" spans="1:12" x14ac:dyDescent="0.3">
      <c r="A6" t="s">
        <v>96</v>
      </c>
      <c r="J6" s="18"/>
      <c r="K6" s="18"/>
    </row>
    <row r="7" spans="1:12" x14ac:dyDescent="0.3">
      <c r="A7" t="s">
        <v>97</v>
      </c>
      <c r="J7" s="18"/>
      <c r="K7" s="18"/>
    </row>
    <row r="8" spans="1:12" x14ac:dyDescent="0.3">
      <c r="J8" s="18"/>
      <c r="K8" s="18"/>
    </row>
    <row r="9" spans="1:12" x14ac:dyDescent="0.3">
      <c r="A9" s="16"/>
      <c r="D9" s="7" t="s">
        <v>0</v>
      </c>
      <c r="E9" s="7" t="s">
        <v>3</v>
      </c>
      <c r="F9" s="8" t="s">
        <v>4</v>
      </c>
      <c r="J9" t="s">
        <v>5</v>
      </c>
      <c r="K9" t="s">
        <v>6</v>
      </c>
      <c r="L9" t="s">
        <v>7</v>
      </c>
    </row>
    <row r="10" spans="1:12" x14ac:dyDescent="0.3">
      <c r="A10" s="14" t="s">
        <v>139</v>
      </c>
      <c r="B10">
        <v>20.16</v>
      </c>
      <c r="C10" t="s">
        <v>24</v>
      </c>
      <c r="D10">
        <v>4.16</v>
      </c>
      <c r="E10" s="39">
        <f t="shared" ref="E10:E11" si="0">+D10*2.66</f>
        <v>11.065600000000002</v>
      </c>
      <c r="F10" s="39">
        <f t="shared" ref="F10:F11" si="1">+E10*B10</f>
        <v>223.08249600000005</v>
      </c>
      <c r="G10">
        <v>0.5</v>
      </c>
      <c r="H10" t="s">
        <v>26</v>
      </c>
      <c r="I10" t="s">
        <v>302</v>
      </c>
      <c r="J10" s="18">
        <v>45173.25</v>
      </c>
      <c r="K10" s="18">
        <v>45173.322916666664</v>
      </c>
      <c r="L10" t="s">
        <v>1112</v>
      </c>
    </row>
    <row r="11" spans="1:12" x14ac:dyDescent="0.3">
      <c r="A11" s="11" t="s">
        <v>140</v>
      </c>
      <c r="B11">
        <v>133.9</v>
      </c>
      <c r="C11" t="s">
        <v>9</v>
      </c>
      <c r="D11">
        <v>4.16</v>
      </c>
      <c r="E11" s="39">
        <f t="shared" si="0"/>
        <v>11.065600000000002</v>
      </c>
      <c r="F11" s="39">
        <f t="shared" si="1"/>
        <v>1481.6838400000004</v>
      </c>
      <c r="G11">
        <v>3.6</v>
      </c>
      <c r="H11" t="s">
        <v>10</v>
      </c>
      <c r="I11" t="s">
        <v>302</v>
      </c>
      <c r="J11" s="18">
        <v>45173.4375</v>
      </c>
      <c r="K11" s="18">
        <v>45173.628472222219</v>
      </c>
      <c r="L11" t="s">
        <v>1113</v>
      </c>
    </row>
    <row r="12" spans="1:12" x14ac:dyDescent="0.3">
      <c r="A12" s="7" t="s">
        <v>141</v>
      </c>
      <c r="B12">
        <f>SUM(B10:B11)</f>
        <v>154.06</v>
      </c>
      <c r="F12" s="65">
        <f>SUM(F10:F11)</f>
        <v>1704.7663360000004</v>
      </c>
    </row>
    <row r="13" spans="1:12" x14ac:dyDescent="0.3">
      <c r="A13" s="7" t="s">
        <v>142</v>
      </c>
    </row>
    <row r="14" spans="1:12" x14ac:dyDescent="0.3">
      <c r="A14" t="s">
        <v>116</v>
      </c>
    </row>
    <row r="16" spans="1:12" x14ac:dyDescent="0.3">
      <c r="A16" s="16"/>
      <c r="D16" s="7" t="s">
        <v>0</v>
      </c>
      <c r="E16" s="7" t="s">
        <v>3</v>
      </c>
      <c r="F16" s="8" t="s">
        <v>4</v>
      </c>
      <c r="J16" t="s">
        <v>5</v>
      </c>
      <c r="K16" t="s">
        <v>6</v>
      </c>
      <c r="L16" t="s">
        <v>7</v>
      </c>
    </row>
    <row r="17" spans="1:12" x14ac:dyDescent="0.3">
      <c r="A17" s="13" t="s">
        <v>826</v>
      </c>
      <c r="B17">
        <v>168.1</v>
      </c>
      <c r="C17" t="s">
        <v>9</v>
      </c>
      <c r="D17">
        <v>4.16</v>
      </c>
      <c r="E17" s="39">
        <f>+D17*2.66</f>
        <v>11.065600000000002</v>
      </c>
      <c r="F17" s="64">
        <f>+E17*B17</f>
        <v>1860.1273600000002</v>
      </c>
      <c r="G17">
        <v>8.3000000000000007</v>
      </c>
      <c r="H17" t="s">
        <v>10</v>
      </c>
      <c r="I17" t="s">
        <v>302</v>
      </c>
      <c r="J17" s="18">
        <v>45178.454861111109</v>
      </c>
      <c r="K17" s="18">
        <v>45178.538194444445</v>
      </c>
      <c r="L17" t="s">
        <v>1114</v>
      </c>
    </row>
    <row r="19" spans="1:12" x14ac:dyDescent="0.3">
      <c r="A19" t="s">
        <v>827</v>
      </c>
    </row>
    <row r="20" spans="1:12" x14ac:dyDescent="0.3">
      <c r="A20" t="s">
        <v>828</v>
      </c>
    </row>
    <row r="21" spans="1:12" x14ac:dyDescent="0.3">
      <c r="A21" t="s">
        <v>829</v>
      </c>
    </row>
    <row r="22" spans="1:12" x14ac:dyDescent="0.3">
      <c r="B22" s="16">
        <f>B17+B11+B10+B4+B3</f>
        <v>366.84000000000003</v>
      </c>
      <c r="F22" s="82">
        <f>+F17+F12+F5</f>
        <v>4059.3047040000006</v>
      </c>
    </row>
    <row r="25" spans="1:12" x14ac:dyDescent="0.3">
      <c r="A25" s="13" t="s">
        <v>1145</v>
      </c>
      <c r="B25" s="99">
        <f>'2 2023 Bio'!B19+'3 2023 bio'!B80+'4 2023 bio'!B129+'5 2023 Bio'!B30+'6 2023 BIO'!B39+'7 2023 BIO'!B17+'8 2023 BIO'!B39+'9 2023 BIO'!B22</f>
        <v>19298.47</v>
      </c>
      <c r="C25" s="13" t="s">
        <v>24</v>
      </c>
      <c r="D25" s="13"/>
      <c r="E25" s="13"/>
      <c r="F25" s="13"/>
      <c r="G25" s="13"/>
      <c r="H25" s="13"/>
      <c r="I25" s="13"/>
      <c r="J25" s="100">
        <f>F22+'8 2023 BIO'!F39+'7 2023 BIO'!F17+'6 2023 BIO'!F39+'5 2023 Bio'!F30+'4 2023 bio'!F129+'3 2023 bio'!F80+'2 2023 Bio'!F19</f>
        <v>200051.31317400001</v>
      </c>
    </row>
    <row r="28" spans="1:12" x14ac:dyDescent="0.3">
      <c r="A28" s="9" t="s">
        <v>1116</v>
      </c>
      <c r="B28">
        <f>+B22</f>
        <v>366.84000000000003</v>
      </c>
      <c r="C28" t="s">
        <v>9</v>
      </c>
      <c r="F28" s="89">
        <f>+F22</f>
        <v>4059.3047040000006</v>
      </c>
      <c r="G28" s="61" t="s">
        <v>1118</v>
      </c>
      <c r="J28" s="44">
        <f>F28+F30+F33+F35+J40</f>
        <v>200051.31317400001</v>
      </c>
    </row>
    <row r="29" spans="1:12" x14ac:dyDescent="0.3">
      <c r="B29">
        <f>+'9 2023'!B143</f>
        <v>6238.1200000000026</v>
      </c>
      <c r="C29" t="s">
        <v>9</v>
      </c>
      <c r="F29" s="57">
        <f>+'9 2023'!F143</f>
        <v>33826.705342000001</v>
      </c>
      <c r="G29" s="61" t="s">
        <v>1117</v>
      </c>
      <c r="J29" s="44">
        <f>F29+F31+F32+F34+F36+J41</f>
        <v>273199.42222900002</v>
      </c>
    </row>
    <row r="30" spans="1:12" x14ac:dyDescent="0.3">
      <c r="B30">
        <f>+'8 2023 BIO'!B39</f>
        <v>2023.8000000000002</v>
      </c>
      <c r="C30" t="s">
        <v>9</v>
      </c>
      <c r="F30" s="89">
        <f>+'8 2023 BIO'!F39</f>
        <v>21963.602709999999</v>
      </c>
      <c r="G30" s="61" t="s">
        <v>1120</v>
      </c>
    </row>
    <row r="31" spans="1:12" x14ac:dyDescent="0.3">
      <c r="B31">
        <f>+'8 2023'!B244</f>
        <v>2611.9</v>
      </c>
      <c r="C31" t="s">
        <v>9</v>
      </c>
      <c r="F31" s="57">
        <f>+'8 2023'!F244</f>
        <v>1567.1399999999996</v>
      </c>
      <c r="G31" s="61" t="s">
        <v>1119</v>
      </c>
    </row>
    <row r="32" spans="1:12" x14ac:dyDescent="0.3">
      <c r="B32">
        <f>+'8 2023'!B245</f>
        <v>8328.23</v>
      </c>
      <c r="C32" t="s">
        <v>9</v>
      </c>
      <c r="F32" s="58">
        <f>+'8 2023'!F245</f>
        <v>50018.176228999997</v>
      </c>
      <c r="G32" s="61" t="s">
        <v>1119</v>
      </c>
    </row>
    <row r="33" spans="2:12" x14ac:dyDescent="0.3">
      <c r="B33">
        <f>+'7 2023 BIO'!B17</f>
        <v>332.3</v>
      </c>
      <c r="C33" t="s">
        <v>9</v>
      </c>
      <c r="F33" s="90">
        <f>+'7 2023 BIO'!F17</f>
        <v>3561.1548000000007</v>
      </c>
      <c r="G33" s="61" t="s">
        <v>1121</v>
      </c>
      <c r="L33" s="44"/>
    </row>
    <row r="34" spans="2:12" x14ac:dyDescent="0.3">
      <c r="B34">
        <f>+'7 2023'!B113</f>
        <v>5130.76</v>
      </c>
      <c r="C34" t="s">
        <v>9</v>
      </c>
      <c r="F34" s="58">
        <f>+'7 2023'!F113</f>
        <v>24160.811228000006</v>
      </c>
      <c r="G34" s="61">
        <v>7</v>
      </c>
    </row>
    <row r="35" spans="2:12" x14ac:dyDescent="0.3">
      <c r="B35">
        <f>+'6 2023 BIO'!B39</f>
        <v>975.7</v>
      </c>
      <c r="C35" t="s">
        <v>9</v>
      </c>
      <c r="F35" s="90">
        <f>+'6 2023 BIO'!F39</f>
        <v>10300.014760000002</v>
      </c>
      <c r="G35" s="61" t="s">
        <v>1122</v>
      </c>
    </row>
    <row r="36" spans="2:12" x14ac:dyDescent="0.3">
      <c r="B36" s="26">
        <f>+'6 2023'!B62</f>
        <v>3235.2199999999993</v>
      </c>
      <c r="C36" t="s">
        <v>9</v>
      </c>
      <c r="F36" s="58">
        <f>+'6 2023'!F62</f>
        <v>15726.997832000003</v>
      </c>
      <c r="G36" s="61">
        <v>6</v>
      </c>
    </row>
    <row r="37" spans="2:12" x14ac:dyDescent="0.3">
      <c r="B37">
        <f>+'5 2023'!B197</f>
        <v>427.40000000000003</v>
      </c>
      <c r="C37" t="s">
        <v>9</v>
      </c>
      <c r="F37" s="57"/>
      <c r="G37" s="61">
        <v>5</v>
      </c>
    </row>
    <row r="38" spans="2:12" x14ac:dyDescent="0.3">
      <c r="F38" s="44">
        <f>SUM(F28:F37)</f>
        <v>165183.90760499999</v>
      </c>
    </row>
    <row r="40" spans="2:12" x14ac:dyDescent="0.3">
      <c r="F40" s="89">
        <f>F28+F30+F33+F35</f>
        <v>39884.076974000003</v>
      </c>
      <c r="G40" t="s">
        <v>1124</v>
      </c>
      <c r="J40" s="89">
        <f>'5 2023 Bio'!F38</f>
        <v>160167.23620000001</v>
      </c>
      <c r="K40" t="s">
        <v>1127</v>
      </c>
    </row>
    <row r="41" spans="2:12" x14ac:dyDescent="0.3">
      <c r="F41" s="58">
        <f>F29+F31+F32+F34+F36+F37</f>
        <v>125299.830631</v>
      </c>
      <c r="G41" t="s">
        <v>1125</v>
      </c>
      <c r="J41" s="60">
        <f>'5 2023'!G191</f>
        <v>147899.591598</v>
      </c>
      <c r="K41" t="s">
        <v>1126</v>
      </c>
    </row>
    <row r="42" spans="2:12" x14ac:dyDescent="0.3">
      <c r="F42" s="65">
        <f>SUM(F40:F41)</f>
        <v>165183.90760500001</v>
      </c>
      <c r="J42" s="65">
        <f>SUM(J40:J41)</f>
        <v>308066.82779800001</v>
      </c>
    </row>
  </sheetData>
  <phoneticPr fontId="31" type="noConversion"/>
  <pageMargins left="0.25" right="0.25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2113-096A-44F7-B7C9-1B728B3AC580}">
  <sheetPr>
    <pageSetUpPr fitToPage="1"/>
  </sheetPr>
  <dimension ref="A1:R41"/>
  <sheetViews>
    <sheetView workbookViewId="0">
      <selection activeCell="R17" sqref="R17:R18"/>
    </sheetView>
  </sheetViews>
  <sheetFormatPr baseColWidth="10" defaultRowHeight="14.4" x14ac:dyDescent="0.3"/>
  <cols>
    <col min="1" max="1" width="26.88671875" bestFit="1" customWidth="1"/>
    <col min="2" max="2" width="7" bestFit="1" customWidth="1"/>
    <col min="3" max="3" width="3.33203125" bestFit="1" customWidth="1"/>
    <col min="5" max="6" width="6" hidden="1" customWidth="1"/>
    <col min="7" max="7" width="10.44140625" bestFit="1" customWidth="1"/>
    <col min="9" max="9" width="4" bestFit="1" customWidth="1"/>
    <col min="10" max="10" width="3.21875" bestFit="1" customWidth="1"/>
    <col min="11" max="11" width="12.77734375" bestFit="1" customWidth="1"/>
    <col min="12" max="12" width="6.5546875" bestFit="1" customWidth="1"/>
    <col min="13" max="14" width="15.5546875" bestFit="1" customWidth="1"/>
    <col min="15" max="15" width="87.33203125" bestFit="1" customWidth="1"/>
  </cols>
  <sheetData>
    <row r="1" spans="1:18" ht="27.6" customHeight="1" x14ac:dyDescent="0.6">
      <c r="A1" s="2" t="s">
        <v>8</v>
      </c>
      <c r="B1" s="66">
        <v>3</v>
      </c>
    </row>
    <row r="2" spans="1:18" x14ac:dyDescent="0.3">
      <c r="D2" s="7" t="s">
        <v>0</v>
      </c>
      <c r="E2" t="s">
        <v>1</v>
      </c>
      <c r="F2" t="s">
        <v>2</v>
      </c>
      <c r="G2" s="7" t="s">
        <v>3</v>
      </c>
      <c r="H2" s="8" t="s">
        <v>4</v>
      </c>
      <c r="M2" t="s">
        <v>5</v>
      </c>
      <c r="N2" t="s">
        <v>6</v>
      </c>
      <c r="O2" t="s">
        <v>7</v>
      </c>
    </row>
    <row r="3" spans="1:18" x14ac:dyDescent="0.3">
      <c r="A3" s="5" t="s">
        <v>33</v>
      </c>
      <c r="B3">
        <v>98.8</v>
      </c>
      <c r="C3" t="s">
        <v>9</v>
      </c>
      <c r="D3">
        <v>3.85</v>
      </c>
      <c r="G3" s="37">
        <v>3</v>
      </c>
      <c r="H3" s="37">
        <f>+G3*B3</f>
        <v>296.39999999999998</v>
      </c>
      <c r="I3">
        <v>2.4</v>
      </c>
      <c r="J3" t="s">
        <v>10</v>
      </c>
      <c r="K3" t="s">
        <v>11</v>
      </c>
      <c r="L3" t="s">
        <v>12</v>
      </c>
      <c r="M3" s="18">
        <v>44952.569444444445</v>
      </c>
      <c r="N3" s="18">
        <v>44952.652777777781</v>
      </c>
      <c r="O3" t="s">
        <v>423</v>
      </c>
      <c r="R3">
        <v>24159</v>
      </c>
    </row>
    <row r="4" spans="1:18" x14ac:dyDescent="0.3">
      <c r="A4" s="1" t="s">
        <v>33</v>
      </c>
      <c r="B4">
        <v>144.5</v>
      </c>
      <c r="C4" t="s">
        <v>9</v>
      </c>
      <c r="D4">
        <v>3.85</v>
      </c>
      <c r="G4" s="37">
        <v>3</v>
      </c>
      <c r="H4" s="37">
        <f>+G4*B4</f>
        <v>433.5</v>
      </c>
      <c r="I4">
        <v>3.5</v>
      </c>
      <c r="J4" t="s">
        <v>10</v>
      </c>
      <c r="K4" t="s">
        <v>11</v>
      </c>
      <c r="L4" t="s">
        <v>12</v>
      </c>
      <c r="M4" s="18">
        <v>44952.458333333336</v>
      </c>
      <c r="N4" s="18">
        <v>44952.559027777781</v>
      </c>
      <c r="O4" t="s">
        <v>424</v>
      </c>
      <c r="R4">
        <v>24159</v>
      </c>
    </row>
    <row r="5" spans="1:18" x14ac:dyDescent="0.3">
      <c r="A5" t="s">
        <v>34</v>
      </c>
      <c r="B5">
        <f>SUM(B3:B4)</f>
        <v>243.3</v>
      </c>
      <c r="H5" s="37">
        <f>SUM(H3:H4)</f>
        <v>729.9</v>
      </c>
      <c r="M5" s="18"/>
      <c r="N5" s="18"/>
    </row>
    <row r="6" spans="1:18" x14ac:dyDescent="0.3">
      <c r="A6" t="s">
        <v>35</v>
      </c>
      <c r="M6" s="18"/>
      <c r="N6" s="18"/>
    </row>
    <row r="7" spans="1:18" x14ac:dyDescent="0.3">
      <c r="A7" t="s">
        <v>36</v>
      </c>
      <c r="M7" s="18"/>
      <c r="N7" s="18"/>
    </row>
    <row r="8" spans="1:18" x14ac:dyDescent="0.3">
      <c r="A8" t="s">
        <v>37</v>
      </c>
      <c r="M8" s="18"/>
      <c r="N8" s="18"/>
    </row>
    <row r="9" spans="1:18" x14ac:dyDescent="0.3">
      <c r="M9" s="18"/>
      <c r="N9" s="18"/>
    </row>
    <row r="10" spans="1:18" x14ac:dyDescent="0.3">
      <c r="D10" s="7" t="s">
        <v>0</v>
      </c>
      <c r="E10" t="s">
        <v>1</v>
      </c>
      <c r="F10" t="s">
        <v>2</v>
      </c>
      <c r="G10" s="7" t="s">
        <v>3</v>
      </c>
      <c r="H10" s="8" t="s">
        <v>4</v>
      </c>
      <c r="M10" t="s">
        <v>5</v>
      </c>
      <c r="N10" t="s">
        <v>6</v>
      </c>
      <c r="O10" t="s">
        <v>7</v>
      </c>
    </row>
    <row r="11" spans="1:18" x14ac:dyDescent="0.3">
      <c r="A11" t="s">
        <v>38</v>
      </c>
      <c r="B11">
        <v>32</v>
      </c>
      <c r="C11" t="s">
        <v>9</v>
      </c>
      <c r="D11">
        <v>3.85</v>
      </c>
      <c r="G11" s="37">
        <v>3</v>
      </c>
      <c r="H11" s="37">
        <f t="shared" ref="H11:H12" si="0">+G11*B11</f>
        <v>96</v>
      </c>
      <c r="I11">
        <v>0.8</v>
      </c>
      <c r="J11" t="s">
        <v>10</v>
      </c>
      <c r="K11" t="s">
        <v>11</v>
      </c>
      <c r="L11" t="s">
        <v>12</v>
      </c>
      <c r="M11" s="18">
        <v>44951.875</v>
      </c>
      <c r="N11" s="18">
        <v>44951.916666666664</v>
      </c>
      <c r="O11" t="s">
        <v>425</v>
      </c>
      <c r="R11">
        <v>24159</v>
      </c>
    </row>
    <row r="12" spans="1:18" x14ac:dyDescent="0.3">
      <c r="A12" s="11" t="s">
        <v>38</v>
      </c>
      <c r="B12">
        <v>196.4</v>
      </c>
      <c r="C12" t="s">
        <v>9</v>
      </c>
      <c r="D12">
        <v>3.85</v>
      </c>
      <c r="G12" s="37">
        <v>3</v>
      </c>
      <c r="H12" s="37">
        <f t="shared" si="0"/>
        <v>589.20000000000005</v>
      </c>
      <c r="I12">
        <v>5</v>
      </c>
      <c r="J12" t="s">
        <v>10</v>
      </c>
      <c r="K12" t="s">
        <v>11</v>
      </c>
      <c r="L12" t="s">
        <v>12</v>
      </c>
      <c r="M12" s="18">
        <v>44951.5</v>
      </c>
      <c r="N12" s="18">
        <v>44951.6875</v>
      </c>
      <c r="O12" t="s">
        <v>426</v>
      </c>
      <c r="R12">
        <v>24159</v>
      </c>
    </row>
    <row r="13" spans="1:18" x14ac:dyDescent="0.3">
      <c r="A13" t="s">
        <v>39</v>
      </c>
      <c r="B13">
        <f>SUM(B11:B12)</f>
        <v>228.4</v>
      </c>
      <c r="H13" s="37">
        <f>SUM(H11:H12)</f>
        <v>685.2</v>
      </c>
      <c r="M13" s="18"/>
      <c r="N13" s="18"/>
    </row>
    <row r="14" spans="1:18" x14ac:dyDescent="0.3">
      <c r="A14" t="s">
        <v>40</v>
      </c>
      <c r="M14" s="18"/>
      <c r="N14" s="18"/>
    </row>
    <row r="15" spans="1:18" x14ac:dyDescent="0.3">
      <c r="A15" t="s">
        <v>41</v>
      </c>
      <c r="M15" s="18"/>
      <c r="N15" s="18"/>
    </row>
    <row r="16" spans="1:18" x14ac:dyDescent="0.3">
      <c r="A16" t="s">
        <v>42</v>
      </c>
      <c r="M16" s="18"/>
      <c r="N16" s="18"/>
    </row>
    <row r="17" spans="1:18" x14ac:dyDescent="0.3">
      <c r="A17" s="12" t="s">
        <v>43</v>
      </c>
      <c r="M17" s="18"/>
      <c r="N17" s="18"/>
    </row>
    <row r="18" spans="1:18" x14ac:dyDescent="0.3">
      <c r="A18" s="12"/>
      <c r="M18" s="18"/>
      <c r="N18" s="18"/>
    </row>
    <row r="19" spans="1:18" x14ac:dyDescent="0.3">
      <c r="D19" s="7" t="s">
        <v>0</v>
      </c>
      <c r="E19" t="s">
        <v>1</v>
      </c>
      <c r="F19" t="s">
        <v>2</v>
      </c>
      <c r="G19" s="7" t="s">
        <v>3</v>
      </c>
      <c r="H19" s="8" t="s">
        <v>4</v>
      </c>
      <c r="M19" t="s">
        <v>5</v>
      </c>
      <c r="N19" t="s">
        <v>6</v>
      </c>
      <c r="O19" t="s">
        <v>7</v>
      </c>
    </row>
    <row r="20" spans="1:18" x14ac:dyDescent="0.3">
      <c r="A20" t="s">
        <v>44</v>
      </c>
      <c r="B20">
        <v>134.5</v>
      </c>
      <c r="C20" t="s">
        <v>9</v>
      </c>
      <c r="D20">
        <v>3.85</v>
      </c>
      <c r="G20" s="37">
        <v>3</v>
      </c>
      <c r="H20" s="37">
        <f>+G20*B20</f>
        <v>403.5</v>
      </c>
      <c r="I20">
        <v>3.3</v>
      </c>
      <c r="J20" t="s">
        <v>10</v>
      </c>
      <c r="K20" t="s">
        <v>11</v>
      </c>
      <c r="L20" t="s">
        <v>12</v>
      </c>
      <c r="M20" s="18">
        <v>44951.833333333336</v>
      </c>
      <c r="N20" s="18">
        <v>44951.958333333336</v>
      </c>
      <c r="O20" t="s">
        <v>427</v>
      </c>
      <c r="R20">
        <v>24159</v>
      </c>
    </row>
    <row r="21" spans="1:18" x14ac:dyDescent="0.3">
      <c r="A21" s="11" t="s">
        <v>45</v>
      </c>
      <c r="M21" s="18"/>
      <c r="N21" s="18"/>
    </row>
    <row r="22" spans="1:18" x14ac:dyDescent="0.3">
      <c r="A22" t="s">
        <v>46</v>
      </c>
      <c r="M22" s="18"/>
      <c r="N22" s="18"/>
    </row>
    <row r="23" spans="1:18" x14ac:dyDescent="0.3">
      <c r="A23" t="s">
        <v>47</v>
      </c>
      <c r="M23" s="18"/>
      <c r="N23" s="18"/>
    </row>
    <row r="24" spans="1:18" x14ac:dyDescent="0.3">
      <c r="A24" t="s">
        <v>48</v>
      </c>
      <c r="M24" s="18"/>
      <c r="N24" s="18"/>
    </row>
    <row r="25" spans="1:18" x14ac:dyDescent="0.3">
      <c r="M25" s="18"/>
      <c r="N25" s="18"/>
    </row>
    <row r="26" spans="1:18" x14ac:dyDescent="0.3">
      <c r="D26" s="7" t="s">
        <v>0</v>
      </c>
      <c r="E26" t="s">
        <v>1</v>
      </c>
      <c r="F26" t="s">
        <v>2</v>
      </c>
      <c r="G26" s="7" t="s">
        <v>3</v>
      </c>
      <c r="H26" s="8" t="s">
        <v>4</v>
      </c>
      <c r="M26" t="s">
        <v>5</v>
      </c>
      <c r="N26" t="s">
        <v>6</v>
      </c>
      <c r="O26" t="s">
        <v>7</v>
      </c>
    </row>
    <row r="27" spans="1:18" x14ac:dyDescent="0.3">
      <c r="A27" t="s">
        <v>206</v>
      </c>
      <c r="B27">
        <v>119.7</v>
      </c>
      <c r="C27" t="s">
        <v>9</v>
      </c>
      <c r="D27">
        <v>3.85</v>
      </c>
      <c r="G27" s="37">
        <v>3</v>
      </c>
      <c r="H27" s="37">
        <f>+G27*B27</f>
        <v>359.1</v>
      </c>
      <c r="I27">
        <v>3.4</v>
      </c>
      <c r="J27" t="s">
        <v>10</v>
      </c>
      <c r="K27" t="s">
        <v>11</v>
      </c>
      <c r="L27" t="s">
        <v>12</v>
      </c>
      <c r="M27" s="18">
        <v>44951.666666666664</v>
      </c>
      <c r="N27" s="18">
        <v>44951.875</v>
      </c>
      <c r="O27" t="s">
        <v>428</v>
      </c>
      <c r="R27">
        <v>24159</v>
      </c>
    </row>
    <row r="28" spans="1:18" x14ac:dyDescent="0.3">
      <c r="A28" s="11" t="s">
        <v>206</v>
      </c>
      <c r="M28" s="18"/>
      <c r="N28" s="18"/>
    </row>
    <row r="29" spans="1:18" x14ac:dyDescent="0.3">
      <c r="A29" t="s">
        <v>207</v>
      </c>
      <c r="M29" s="18"/>
      <c r="N29" s="18"/>
    </row>
    <row r="30" spans="1:18" x14ac:dyDescent="0.3">
      <c r="A30" t="s">
        <v>208</v>
      </c>
      <c r="M30" s="18"/>
      <c r="N30" s="18"/>
    </row>
    <row r="31" spans="1:18" x14ac:dyDescent="0.3">
      <c r="A31" t="s">
        <v>209</v>
      </c>
      <c r="M31" s="18"/>
      <c r="N31" s="18"/>
    </row>
    <row r="32" spans="1:18" x14ac:dyDescent="0.3">
      <c r="A32" t="s">
        <v>210</v>
      </c>
      <c r="M32" s="18"/>
      <c r="N32" s="18"/>
    </row>
    <row r="33" spans="1:18" x14ac:dyDescent="0.3">
      <c r="M33" s="18"/>
      <c r="N33" s="18"/>
    </row>
    <row r="34" spans="1:18" x14ac:dyDescent="0.3">
      <c r="D34" s="7" t="s">
        <v>0</v>
      </c>
      <c r="E34" t="s">
        <v>1</v>
      </c>
      <c r="F34" t="s">
        <v>2</v>
      </c>
      <c r="G34" s="7" t="s">
        <v>3</v>
      </c>
      <c r="H34" s="8" t="s">
        <v>4</v>
      </c>
      <c r="M34" t="s">
        <v>5</v>
      </c>
      <c r="N34" t="s">
        <v>6</v>
      </c>
      <c r="O34" t="s">
        <v>7</v>
      </c>
    </row>
    <row r="35" spans="1:18" x14ac:dyDescent="0.3">
      <c r="A35" s="7" t="s">
        <v>49</v>
      </c>
      <c r="B35">
        <v>138</v>
      </c>
      <c r="C35" t="s">
        <v>9</v>
      </c>
      <c r="D35">
        <v>3.85</v>
      </c>
      <c r="G35" s="37">
        <v>3</v>
      </c>
      <c r="H35" s="37">
        <f>+G35*B35</f>
        <v>414</v>
      </c>
      <c r="I35">
        <v>3.2</v>
      </c>
      <c r="J35" t="s">
        <v>10</v>
      </c>
      <c r="K35" t="s">
        <v>11</v>
      </c>
      <c r="L35" t="s">
        <v>12</v>
      </c>
      <c r="M35" s="18">
        <v>44951.413194444445</v>
      </c>
      <c r="N35" s="18">
        <v>44951.496527777781</v>
      </c>
      <c r="O35" t="s">
        <v>429</v>
      </c>
      <c r="R35">
        <v>24159</v>
      </c>
    </row>
    <row r="36" spans="1:18" x14ac:dyDescent="0.3">
      <c r="A36" s="11" t="s">
        <v>50</v>
      </c>
      <c r="B36">
        <v>247</v>
      </c>
      <c r="C36" t="s">
        <v>9</v>
      </c>
      <c r="D36">
        <v>3.85</v>
      </c>
      <c r="G36" s="37">
        <v>3</v>
      </c>
      <c r="H36" s="37">
        <f>+G36*B36</f>
        <v>741</v>
      </c>
      <c r="I36">
        <v>6</v>
      </c>
      <c r="J36" t="s">
        <v>10</v>
      </c>
      <c r="K36" t="s">
        <v>11</v>
      </c>
      <c r="L36" t="s">
        <v>12</v>
      </c>
      <c r="M36" s="18">
        <v>44951.28125</v>
      </c>
      <c r="N36" s="18">
        <v>44951.409722222219</v>
      </c>
      <c r="O36" t="s">
        <v>430</v>
      </c>
      <c r="R36">
        <v>24159</v>
      </c>
    </row>
    <row r="37" spans="1:18" x14ac:dyDescent="0.3">
      <c r="A37" s="7" t="s">
        <v>51</v>
      </c>
      <c r="B37">
        <f>SUM(B35:B36)</f>
        <v>385</v>
      </c>
      <c r="H37" s="37">
        <f>SUM(H35:H36)</f>
        <v>1155</v>
      </c>
    </row>
    <row r="38" spans="1:18" x14ac:dyDescent="0.3">
      <c r="A38" s="7" t="s">
        <v>52</v>
      </c>
    </row>
    <row r="39" spans="1:18" x14ac:dyDescent="0.3">
      <c r="A39" s="7" t="s">
        <v>53</v>
      </c>
    </row>
    <row r="40" spans="1:18" x14ac:dyDescent="0.3">
      <c r="A40" s="7" t="s">
        <v>54</v>
      </c>
    </row>
    <row r="41" spans="1:18" x14ac:dyDescent="0.3">
      <c r="B41" s="36">
        <f>B36+B35+B27+B20+B12+B11+B4+B3</f>
        <v>1110.9000000000001</v>
      </c>
      <c r="G41" s="46"/>
      <c r="H41" s="62">
        <f>H36+H35+H27+H20+H12+H11+H4+H3</f>
        <v>3332.7000000000003</v>
      </c>
    </row>
  </sheetData>
  <hyperlinks>
    <hyperlink ref="A17" r:id="rId1" xr:uid="{E717D312-F116-441F-A0DE-B2A9F1868411}"/>
  </hyperlinks>
  <pageMargins left="0.23622047244094491" right="0" top="0.74803149606299213" bottom="0.74803149606299213" header="0.31496062992125984" footer="0.31496062992125984"/>
  <pageSetup paperSize="9" scale="66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61FA-30B6-43A0-81D8-BFBE2CACBAF3}">
  <sheetPr>
    <pageSetUpPr fitToPage="1"/>
  </sheetPr>
  <dimension ref="A1:R117"/>
  <sheetViews>
    <sheetView topLeftCell="A18" workbookViewId="0">
      <selection activeCell="H84" sqref="H84"/>
    </sheetView>
  </sheetViews>
  <sheetFormatPr baseColWidth="10" defaultRowHeight="14.4" x14ac:dyDescent="0.3"/>
  <cols>
    <col min="1" max="1" width="35.6640625" bestFit="1" customWidth="1"/>
    <col min="2" max="2" width="7.88671875" bestFit="1" customWidth="1"/>
    <col min="3" max="3" width="3.33203125" bestFit="1" customWidth="1"/>
    <col min="4" max="4" width="6.21875" bestFit="1" customWidth="1"/>
    <col min="5" max="6" width="6" hidden="1" customWidth="1"/>
    <col min="7" max="8" width="10.44140625" bestFit="1" customWidth="1"/>
    <col min="9" max="9" width="5" bestFit="1" customWidth="1"/>
    <col min="10" max="10" width="3.21875" bestFit="1" customWidth="1"/>
    <col min="11" max="11" width="12.77734375" bestFit="1" customWidth="1"/>
    <col min="12" max="12" width="6.5546875" bestFit="1" customWidth="1"/>
    <col min="13" max="14" width="15.5546875" bestFit="1" customWidth="1"/>
    <col min="15" max="15" width="100" bestFit="1" customWidth="1"/>
  </cols>
  <sheetData>
    <row r="1" spans="1:18" ht="23.4" x14ac:dyDescent="0.3">
      <c r="A1" s="2" t="s">
        <v>13</v>
      </c>
    </row>
    <row r="2" spans="1:18" x14ac:dyDescent="0.3">
      <c r="A2" s="16" t="s">
        <v>23</v>
      </c>
      <c r="D2" s="7" t="s">
        <v>0</v>
      </c>
      <c r="E2" t="s">
        <v>1</v>
      </c>
      <c r="F2" t="s">
        <v>2</v>
      </c>
      <c r="G2" s="7" t="s">
        <v>3</v>
      </c>
      <c r="H2" s="8" t="s">
        <v>4</v>
      </c>
      <c r="M2" t="s">
        <v>5</v>
      </c>
      <c r="N2" t="s">
        <v>6</v>
      </c>
      <c r="O2" t="s">
        <v>7</v>
      </c>
    </row>
    <row r="3" spans="1:18" x14ac:dyDescent="0.3">
      <c r="A3" t="s">
        <v>55</v>
      </c>
      <c r="B3">
        <v>164.3</v>
      </c>
      <c r="C3" t="s">
        <v>9</v>
      </c>
      <c r="D3">
        <v>3.85</v>
      </c>
      <c r="G3" s="37">
        <v>3</v>
      </c>
      <c r="H3" s="37">
        <f>+G3*B3</f>
        <v>492.90000000000003</v>
      </c>
      <c r="I3">
        <v>5.3</v>
      </c>
      <c r="J3" t="s">
        <v>10</v>
      </c>
      <c r="K3" t="s">
        <v>11</v>
      </c>
      <c r="L3" t="s">
        <v>12</v>
      </c>
      <c r="M3" s="18">
        <v>44972.375</v>
      </c>
      <c r="N3" s="18">
        <v>44972.520833333336</v>
      </c>
      <c r="O3" t="s">
        <v>431</v>
      </c>
      <c r="Q3">
        <v>24159</v>
      </c>
      <c r="R3" t="s">
        <v>14</v>
      </c>
    </row>
    <row r="4" spans="1:18" x14ac:dyDescent="0.3">
      <c r="A4" s="11" t="s">
        <v>56</v>
      </c>
      <c r="M4" s="18"/>
      <c r="N4" s="18"/>
    </row>
    <row r="5" spans="1:18" x14ac:dyDescent="0.3">
      <c r="A5" t="s">
        <v>57</v>
      </c>
      <c r="M5" s="18"/>
      <c r="N5" s="18"/>
    </row>
    <row r="6" spans="1:18" x14ac:dyDescent="0.3">
      <c r="A6" t="s">
        <v>58</v>
      </c>
      <c r="M6" s="18"/>
      <c r="N6" s="18"/>
    </row>
    <row r="7" spans="1:18" x14ac:dyDescent="0.3">
      <c r="A7" t="s">
        <v>59</v>
      </c>
      <c r="M7" s="18"/>
      <c r="N7" s="18"/>
    </row>
    <row r="8" spans="1:18" x14ac:dyDescent="0.3">
      <c r="A8" t="s">
        <v>60</v>
      </c>
      <c r="M8" s="18"/>
      <c r="N8" s="18"/>
    </row>
    <row r="9" spans="1:18" x14ac:dyDescent="0.3">
      <c r="A9" s="12" t="s">
        <v>61</v>
      </c>
      <c r="M9" s="18"/>
      <c r="N9" s="18"/>
    </row>
    <row r="10" spans="1:18" x14ac:dyDescent="0.3">
      <c r="A10" s="16" t="s">
        <v>23</v>
      </c>
      <c r="D10" s="7" t="s">
        <v>0</v>
      </c>
      <c r="E10" t="s">
        <v>1</v>
      </c>
      <c r="F10" t="s">
        <v>2</v>
      </c>
      <c r="G10" s="7" t="s">
        <v>3</v>
      </c>
      <c r="H10" s="8" t="s">
        <v>4</v>
      </c>
      <c r="M10" t="s">
        <v>5</v>
      </c>
      <c r="N10" t="s">
        <v>6</v>
      </c>
      <c r="O10" t="s">
        <v>7</v>
      </c>
    </row>
    <row r="11" spans="1:18" x14ac:dyDescent="0.3">
      <c r="A11" t="s">
        <v>62</v>
      </c>
      <c r="B11">
        <v>32.4</v>
      </c>
      <c r="C11" t="s">
        <v>9</v>
      </c>
      <c r="D11">
        <v>3.85</v>
      </c>
      <c r="G11" s="37">
        <v>3</v>
      </c>
      <c r="H11" s="37">
        <f t="shared" ref="H11:H15" si="0">+G11*B11</f>
        <v>97.199999999999989</v>
      </c>
      <c r="I11">
        <v>0.9</v>
      </c>
      <c r="J11" t="s">
        <v>10</v>
      </c>
      <c r="K11" t="s">
        <v>11</v>
      </c>
      <c r="L11" t="s">
        <v>12</v>
      </c>
      <c r="M11" s="18">
        <v>44967.496527777781</v>
      </c>
      <c r="N11" s="18">
        <v>44967.538194444445</v>
      </c>
      <c r="O11" t="s">
        <v>432</v>
      </c>
      <c r="Q11">
        <v>24159</v>
      </c>
      <c r="R11" t="s">
        <v>15</v>
      </c>
    </row>
    <row r="12" spans="1:18" x14ac:dyDescent="0.3">
      <c r="A12" s="11" t="s">
        <v>62</v>
      </c>
      <c r="B12">
        <v>19</v>
      </c>
      <c r="C12" t="s">
        <v>9</v>
      </c>
      <c r="D12">
        <v>3.85</v>
      </c>
      <c r="G12" s="37">
        <v>3</v>
      </c>
      <c r="H12" s="37">
        <f t="shared" si="0"/>
        <v>57</v>
      </c>
      <c r="I12">
        <v>0.6</v>
      </c>
      <c r="J12" t="s">
        <v>10</v>
      </c>
      <c r="K12" t="s">
        <v>11</v>
      </c>
      <c r="L12" t="s">
        <v>12</v>
      </c>
      <c r="M12" s="18">
        <v>44967.482638888891</v>
      </c>
      <c r="N12" s="18">
        <v>44967.493055555555</v>
      </c>
      <c r="O12" t="s">
        <v>433</v>
      </c>
      <c r="Q12">
        <v>24159</v>
      </c>
      <c r="R12" t="s">
        <v>16</v>
      </c>
    </row>
    <row r="13" spans="1:18" x14ac:dyDescent="0.3">
      <c r="A13" t="s">
        <v>63</v>
      </c>
      <c r="B13">
        <v>40.1</v>
      </c>
      <c r="C13" t="s">
        <v>9</v>
      </c>
      <c r="D13">
        <v>3.85</v>
      </c>
      <c r="G13" s="37">
        <v>3</v>
      </c>
      <c r="H13" s="37">
        <f t="shared" si="0"/>
        <v>120.30000000000001</v>
      </c>
      <c r="I13">
        <v>1.3</v>
      </c>
      <c r="J13" t="s">
        <v>10</v>
      </c>
      <c r="K13" t="s">
        <v>11</v>
      </c>
      <c r="L13" t="s">
        <v>12</v>
      </c>
      <c r="M13" s="18">
        <v>44967.465277777781</v>
      </c>
      <c r="N13" s="18">
        <v>44967.486111111109</v>
      </c>
      <c r="O13" t="s">
        <v>434</v>
      </c>
      <c r="Q13">
        <v>24159</v>
      </c>
      <c r="R13" t="s">
        <v>17</v>
      </c>
    </row>
    <row r="14" spans="1:18" x14ac:dyDescent="0.3">
      <c r="A14" t="s">
        <v>64</v>
      </c>
      <c r="B14">
        <v>50.5</v>
      </c>
      <c r="C14" t="s">
        <v>9</v>
      </c>
      <c r="D14">
        <v>3.85</v>
      </c>
      <c r="G14" s="37">
        <v>3</v>
      </c>
      <c r="H14" s="37">
        <f t="shared" si="0"/>
        <v>151.5</v>
      </c>
      <c r="I14">
        <v>1.6</v>
      </c>
      <c r="J14" t="s">
        <v>10</v>
      </c>
      <c r="K14" t="s">
        <v>11</v>
      </c>
      <c r="L14" t="s">
        <v>12</v>
      </c>
      <c r="M14" s="18">
        <v>44967.423611111109</v>
      </c>
      <c r="N14" s="18">
        <v>44967.465277777781</v>
      </c>
      <c r="O14" t="s">
        <v>435</v>
      </c>
      <c r="Q14">
        <v>24159</v>
      </c>
      <c r="R14" t="s">
        <v>17</v>
      </c>
    </row>
    <row r="15" spans="1:18" x14ac:dyDescent="0.3">
      <c r="A15" t="s">
        <v>65</v>
      </c>
      <c r="B15">
        <v>67</v>
      </c>
      <c r="C15" t="s">
        <v>9</v>
      </c>
      <c r="D15">
        <v>3.85</v>
      </c>
      <c r="G15" s="37">
        <v>3</v>
      </c>
      <c r="H15" s="37">
        <f t="shared" si="0"/>
        <v>201</v>
      </c>
      <c r="I15">
        <v>2.2000000000000002</v>
      </c>
      <c r="J15" t="s">
        <v>10</v>
      </c>
      <c r="K15" t="s">
        <v>11</v>
      </c>
      <c r="L15" t="s">
        <v>12</v>
      </c>
      <c r="M15" s="18">
        <v>44967.375</v>
      </c>
      <c r="N15" s="18">
        <v>44967.430555555555</v>
      </c>
      <c r="O15" t="s">
        <v>436</v>
      </c>
      <c r="Q15">
        <v>24159</v>
      </c>
      <c r="R15" t="s">
        <v>18</v>
      </c>
    </row>
    <row r="16" spans="1:18" x14ac:dyDescent="0.3">
      <c r="A16" t="s">
        <v>66</v>
      </c>
      <c r="B16">
        <f>SUM(B11:B15)</f>
        <v>209</v>
      </c>
      <c r="H16" s="37">
        <f>SUM(H11:H15)</f>
        <v>627</v>
      </c>
      <c r="M16" s="18"/>
      <c r="N16" s="18"/>
    </row>
    <row r="17" spans="1:18" x14ac:dyDescent="0.3">
      <c r="A17" s="12" t="s">
        <v>67</v>
      </c>
      <c r="M17" s="18"/>
      <c r="N17" s="18"/>
    </row>
    <row r="18" spans="1:18" x14ac:dyDescent="0.3">
      <c r="A18" s="12"/>
      <c r="M18" s="18"/>
      <c r="N18" s="18"/>
    </row>
    <row r="19" spans="1:18" x14ac:dyDescent="0.3">
      <c r="A19" s="16" t="s">
        <v>23</v>
      </c>
      <c r="D19" s="7" t="s">
        <v>0</v>
      </c>
      <c r="E19" t="s">
        <v>1</v>
      </c>
      <c r="F19" t="s">
        <v>2</v>
      </c>
      <c r="G19" s="7" t="s">
        <v>3</v>
      </c>
      <c r="H19" s="8" t="s">
        <v>4</v>
      </c>
      <c r="M19" t="s">
        <v>5</v>
      </c>
      <c r="N19" t="s">
        <v>6</v>
      </c>
      <c r="O19" t="s">
        <v>7</v>
      </c>
    </row>
    <row r="20" spans="1:18" x14ac:dyDescent="0.3">
      <c r="A20" t="s">
        <v>68</v>
      </c>
      <c r="B20">
        <v>193</v>
      </c>
      <c r="C20" t="s">
        <v>9</v>
      </c>
      <c r="D20">
        <v>3.85</v>
      </c>
      <c r="G20" s="37">
        <v>3</v>
      </c>
      <c r="H20" s="37">
        <f t="shared" ref="H20:H22" si="1">+G20*B20</f>
        <v>579</v>
      </c>
      <c r="I20">
        <v>4.7</v>
      </c>
      <c r="J20" t="s">
        <v>10</v>
      </c>
      <c r="K20" t="s">
        <v>11</v>
      </c>
      <c r="L20" t="s">
        <v>12</v>
      </c>
      <c r="M20" s="18">
        <v>44967.291666666664</v>
      </c>
      <c r="N20" s="18">
        <v>44967.371527777781</v>
      </c>
      <c r="O20" t="s">
        <v>437</v>
      </c>
      <c r="Q20">
        <v>24159</v>
      </c>
      <c r="R20" t="s">
        <v>19</v>
      </c>
    </row>
    <row r="21" spans="1:18" x14ac:dyDescent="0.3">
      <c r="A21" s="11" t="s">
        <v>68</v>
      </c>
      <c r="B21">
        <v>33.799999999999997</v>
      </c>
      <c r="C21" t="s">
        <v>9</v>
      </c>
      <c r="D21">
        <v>3.85</v>
      </c>
      <c r="G21" s="37">
        <v>3</v>
      </c>
      <c r="H21" s="37">
        <f t="shared" si="1"/>
        <v>101.39999999999999</v>
      </c>
      <c r="I21">
        <v>0.8</v>
      </c>
      <c r="J21" t="s">
        <v>10</v>
      </c>
      <c r="K21" t="s">
        <v>11</v>
      </c>
      <c r="L21" t="s">
        <v>12</v>
      </c>
      <c r="M21" s="18">
        <v>44966.680555555555</v>
      </c>
      <c r="N21" s="18">
        <v>44966.711805555555</v>
      </c>
      <c r="O21" t="s">
        <v>438</v>
      </c>
      <c r="Q21">
        <v>24159</v>
      </c>
      <c r="R21" t="s">
        <v>20</v>
      </c>
    </row>
    <row r="22" spans="1:18" x14ac:dyDescent="0.3">
      <c r="A22" t="s">
        <v>69</v>
      </c>
      <c r="B22">
        <v>47.3</v>
      </c>
      <c r="C22" t="s">
        <v>9</v>
      </c>
      <c r="D22">
        <v>3.85</v>
      </c>
      <c r="G22" s="37">
        <v>3</v>
      </c>
      <c r="H22" s="37">
        <f t="shared" si="1"/>
        <v>141.89999999999998</v>
      </c>
      <c r="I22">
        <v>1.5</v>
      </c>
      <c r="J22" t="s">
        <v>10</v>
      </c>
      <c r="K22" t="s">
        <v>11</v>
      </c>
      <c r="L22" t="s">
        <v>12</v>
      </c>
      <c r="M22" s="18">
        <v>44966.434027777781</v>
      </c>
      <c r="N22" s="18">
        <v>44966.479166666664</v>
      </c>
      <c r="O22" t="s">
        <v>439</v>
      </c>
      <c r="Q22">
        <v>24159</v>
      </c>
      <c r="R22" t="s">
        <v>22</v>
      </c>
    </row>
    <row r="23" spans="1:18" x14ac:dyDescent="0.3">
      <c r="A23" t="s">
        <v>70</v>
      </c>
      <c r="B23">
        <f>SUM(B20:B22)</f>
        <v>274.10000000000002</v>
      </c>
      <c r="H23" s="37">
        <f>SUM(H20:H22)</f>
        <v>822.3</v>
      </c>
    </row>
    <row r="24" spans="1:18" x14ac:dyDescent="0.3">
      <c r="A24" t="s">
        <v>71</v>
      </c>
    </row>
    <row r="25" spans="1:18" x14ac:dyDescent="0.3">
      <c r="A25" s="12" t="s">
        <v>72</v>
      </c>
    </row>
    <row r="26" spans="1:18" x14ac:dyDescent="0.3">
      <c r="A26" s="12"/>
    </row>
    <row r="27" spans="1:18" x14ac:dyDescent="0.3">
      <c r="A27" s="16" t="s">
        <v>23</v>
      </c>
      <c r="D27" s="7" t="s">
        <v>0</v>
      </c>
      <c r="E27" t="s">
        <v>1</v>
      </c>
      <c r="F27" t="s">
        <v>2</v>
      </c>
      <c r="G27" s="7" t="s">
        <v>3</v>
      </c>
      <c r="H27" s="8" t="s">
        <v>4</v>
      </c>
      <c r="M27" t="s">
        <v>5</v>
      </c>
      <c r="N27" t="s">
        <v>6</v>
      </c>
      <c r="O27" t="s">
        <v>7</v>
      </c>
    </row>
    <row r="28" spans="1:18" x14ac:dyDescent="0.3">
      <c r="A28" s="7" t="s">
        <v>73</v>
      </c>
      <c r="B28">
        <v>395</v>
      </c>
      <c r="C28" t="s">
        <v>9</v>
      </c>
      <c r="D28">
        <v>3.85</v>
      </c>
      <c r="G28" s="37">
        <v>3</v>
      </c>
      <c r="H28" s="37">
        <f t="shared" ref="H28:H29" si="2">+G28*B28</f>
        <v>1185</v>
      </c>
      <c r="I28">
        <v>9.6999999999999993</v>
      </c>
      <c r="J28" t="s">
        <v>10</v>
      </c>
      <c r="K28" t="s">
        <v>11</v>
      </c>
      <c r="L28" t="s">
        <v>12</v>
      </c>
      <c r="M28" s="18">
        <v>44966.458333333336</v>
      </c>
      <c r="N28" s="18">
        <v>44966.697916666664</v>
      </c>
      <c r="O28" t="s">
        <v>440</v>
      </c>
      <c r="Q28">
        <v>24159</v>
      </c>
      <c r="R28" t="s">
        <v>21</v>
      </c>
    </row>
    <row r="29" spans="1:18" x14ac:dyDescent="0.3">
      <c r="A29" s="11" t="s">
        <v>74</v>
      </c>
      <c r="B29">
        <v>339.7</v>
      </c>
      <c r="C29" t="s">
        <v>9</v>
      </c>
      <c r="D29">
        <v>3.85</v>
      </c>
      <c r="G29" s="37">
        <v>3</v>
      </c>
      <c r="H29" s="37">
        <f t="shared" si="2"/>
        <v>1019.0999999999999</v>
      </c>
      <c r="I29">
        <v>8.5</v>
      </c>
      <c r="J29" t="s">
        <v>10</v>
      </c>
      <c r="K29" t="s">
        <v>11</v>
      </c>
      <c r="L29" t="s">
        <v>12</v>
      </c>
      <c r="M29" s="18">
        <v>44966.25</v>
      </c>
      <c r="N29" s="18">
        <v>44966.454861111109</v>
      </c>
      <c r="O29" t="s">
        <v>441</v>
      </c>
      <c r="Q29">
        <v>24159</v>
      </c>
    </row>
    <row r="30" spans="1:18" x14ac:dyDescent="0.3">
      <c r="A30" s="7" t="s">
        <v>75</v>
      </c>
      <c r="B30">
        <f>SUM(B28:B29)</f>
        <v>734.7</v>
      </c>
      <c r="H30" s="37">
        <f>SUM(H28:H29)</f>
        <v>2204.1</v>
      </c>
    </row>
    <row r="31" spans="1:18" x14ac:dyDescent="0.3">
      <c r="A31" s="7" t="s">
        <v>76</v>
      </c>
    </row>
    <row r="32" spans="1:18" x14ac:dyDescent="0.3">
      <c r="A32" s="7" t="s">
        <v>77</v>
      </c>
    </row>
    <row r="33" spans="1:15" x14ac:dyDescent="0.3">
      <c r="A33" s="7" t="s">
        <v>78</v>
      </c>
    </row>
    <row r="34" spans="1:15" x14ac:dyDescent="0.3">
      <c r="A34" s="7"/>
    </row>
    <row r="35" spans="1:15" x14ac:dyDescent="0.3">
      <c r="A35" s="16" t="s">
        <v>23</v>
      </c>
      <c r="D35" s="7" t="s">
        <v>0</v>
      </c>
      <c r="E35" t="s">
        <v>1</v>
      </c>
      <c r="F35" t="s">
        <v>2</v>
      </c>
      <c r="G35" s="7" t="s">
        <v>3</v>
      </c>
      <c r="H35" s="8" t="s">
        <v>4</v>
      </c>
      <c r="M35" t="s">
        <v>5</v>
      </c>
      <c r="N35" t="s">
        <v>6</v>
      </c>
      <c r="O35" t="s">
        <v>7</v>
      </c>
    </row>
    <row r="36" spans="1:15" x14ac:dyDescent="0.3">
      <c r="A36" t="s">
        <v>79</v>
      </c>
      <c r="B36">
        <v>110.3</v>
      </c>
      <c r="C36" t="s">
        <v>9</v>
      </c>
      <c r="D36">
        <v>3.85</v>
      </c>
      <c r="E36" s="11" t="s">
        <v>205</v>
      </c>
      <c r="G36" s="37">
        <f t="shared" ref="G36:G37" si="3">+D36*1.33</f>
        <v>5.1205000000000007</v>
      </c>
      <c r="H36" s="37">
        <f t="shared" ref="H36:H37" si="4">+G36*B36</f>
        <v>564.79115000000002</v>
      </c>
      <c r="I36">
        <v>5.4</v>
      </c>
      <c r="J36" t="s">
        <v>10</v>
      </c>
      <c r="K36" t="s">
        <v>11</v>
      </c>
      <c r="L36" t="s">
        <v>12</v>
      </c>
      <c r="M36" s="18">
        <v>44979.666666666664</v>
      </c>
      <c r="N36" s="18">
        <v>44979.8125</v>
      </c>
      <c r="O36" t="s">
        <v>442</v>
      </c>
    </row>
    <row r="37" spans="1:15" x14ac:dyDescent="0.3">
      <c r="A37" s="11" t="s">
        <v>79</v>
      </c>
      <c r="B37">
        <v>109</v>
      </c>
      <c r="C37" t="s">
        <v>9</v>
      </c>
      <c r="D37">
        <v>3.85</v>
      </c>
      <c r="G37" s="37">
        <f t="shared" si="3"/>
        <v>5.1205000000000007</v>
      </c>
      <c r="H37" s="37">
        <f t="shared" si="4"/>
        <v>558.13450000000012</v>
      </c>
      <c r="I37">
        <v>4.9000000000000004</v>
      </c>
      <c r="J37" t="s">
        <v>10</v>
      </c>
      <c r="K37" t="s">
        <v>11</v>
      </c>
      <c r="L37" t="s">
        <v>12</v>
      </c>
      <c r="M37" s="18">
        <v>44979.5625</v>
      </c>
      <c r="N37" s="18">
        <v>44979.666666666664</v>
      </c>
      <c r="O37" t="s">
        <v>443</v>
      </c>
    </row>
    <row r="38" spans="1:15" x14ac:dyDescent="0.3">
      <c r="A38" t="s">
        <v>80</v>
      </c>
      <c r="B38">
        <f>SUM(B36:B37)</f>
        <v>219.3</v>
      </c>
      <c r="H38" s="37">
        <f>SUM(H36:H37)</f>
        <v>1122.9256500000001</v>
      </c>
      <c r="M38" s="18"/>
      <c r="N38" s="18"/>
    </row>
    <row r="39" spans="1:15" x14ac:dyDescent="0.3">
      <c r="A39" t="s">
        <v>81</v>
      </c>
      <c r="M39" s="18"/>
      <c r="N39" s="18"/>
    </row>
    <row r="40" spans="1:15" x14ac:dyDescent="0.3">
      <c r="A40" t="s">
        <v>82</v>
      </c>
      <c r="M40" s="18"/>
      <c r="N40" s="18"/>
    </row>
    <row r="41" spans="1:15" x14ac:dyDescent="0.3">
      <c r="M41" s="18"/>
      <c r="N41" s="18"/>
    </row>
    <row r="42" spans="1:15" x14ac:dyDescent="0.3">
      <c r="A42" s="16" t="s">
        <v>23</v>
      </c>
      <c r="D42" s="7" t="s">
        <v>0</v>
      </c>
      <c r="E42" t="s">
        <v>1</v>
      </c>
      <c r="F42" t="s">
        <v>2</v>
      </c>
      <c r="G42" s="7" t="s">
        <v>3</v>
      </c>
      <c r="H42" s="8" t="s">
        <v>4</v>
      </c>
      <c r="M42" t="s">
        <v>5</v>
      </c>
      <c r="N42" t="s">
        <v>6</v>
      </c>
      <c r="O42" t="s">
        <v>7</v>
      </c>
    </row>
    <row r="43" spans="1:15" x14ac:dyDescent="0.3">
      <c r="A43" t="s">
        <v>149</v>
      </c>
      <c r="B43">
        <v>188.5</v>
      </c>
      <c r="C43" t="s">
        <v>9</v>
      </c>
      <c r="D43">
        <v>3.85</v>
      </c>
      <c r="G43" s="37">
        <f t="shared" ref="G43:G44" si="5">+D43*1.33</f>
        <v>5.1205000000000007</v>
      </c>
      <c r="H43" s="37">
        <f t="shared" ref="H43:H44" si="6">+G43*B43</f>
        <v>965.21425000000011</v>
      </c>
      <c r="I43">
        <v>6.2</v>
      </c>
      <c r="J43" t="s">
        <v>10</v>
      </c>
      <c r="K43" t="s">
        <v>11</v>
      </c>
      <c r="L43" t="s">
        <v>12</v>
      </c>
      <c r="M43" s="18">
        <v>44979.375</v>
      </c>
      <c r="N43" s="18">
        <v>44979.482638888891</v>
      </c>
      <c r="O43" t="s">
        <v>444</v>
      </c>
    </row>
    <row r="44" spans="1:15" x14ac:dyDescent="0.3">
      <c r="A44" s="11" t="s">
        <v>149</v>
      </c>
      <c r="B44">
        <v>122.9</v>
      </c>
      <c r="C44" t="s">
        <v>9</v>
      </c>
      <c r="D44">
        <v>3.85</v>
      </c>
      <c r="G44" s="37">
        <f t="shared" si="5"/>
        <v>5.1205000000000007</v>
      </c>
      <c r="H44" s="37">
        <f t="shared" si="6"/>
        <v>629.30945000000008</v>
      </c>
      <c r="I44">
        <v>4</v>
      </c>
      <c r="J44" t="s">
        <v>10</v>
      </c>
      <c r="K44" t="s">
        <v>11</v>
      </c>
      <c r="L44" t="s">
        <v>12</v>
      </c>
      <c r="M44" s="18">
        <v>44979.375</v>
      </c>
      <c r="N44" s="18">
        <v>44979.482638888891</v>
      </c>
      <c r="O44" t="s">
        <v>445</v>
      </c>
    </row>
    <row r="45" spans="1:15" x14ac:dyDescent="0.3">
      <c r="A45" s="7" t="s">
        <v>150</v>
      </c>
      <c r="B45">
        <f>SUM(B43:B44)</f>
        <v>311.39999999999998</v>
      </c>
      <c r="H45" s="37">
        <f>SUM(H43:H44)</f>
        <v>1594.5237000000002</v>
      </c>
      <c r="M45" s="18"/>
      <c r="N45" s="18"/>
    </row>
    <row r="46" spans="1:15" x14ac:dyDescent="0.3">
      <c r="A46" t="s">
        <v>151</v>
      </c>
      <c r="M46" s="18"/>
      <c r="N46" s="18"/>
    </row>
    <row r="47" spans="1:15" x14ac:dyDescent="0.3">
      <c r="A47" t="s">
        <v>152</v>
      </c>
      <c r="M47" s="18"/>
      <c r="N47" s="18"/>
    </row>
    <row r="48" spans="1:15" x14ac:dyDescent="0.3">
      <c r="M48" s="18"/>
      <c r="N48" s="18"/>
    </row>
    <row r="49" spans="1:15" x14ac:dyDescent="0.3">
      <c r="A49" s="16" t="s">
        <v>23</v>
      </c>
      <c r="D49" s="7" t="s">
        <v>0</v>
      </c>
      <c r="E49" t="s">
        <v>1</v>
      </c>
      <c r="F49" t="s">
        <v>2</v>
      </c>
      <c r="G49" s="7" t="s">
        <v>3</v>
      </c>
      <c r="H49" s="8" t="s">
        <v>4</v>
      </c>
      <c r="M49" t="s">
        <v>5</v>
      </c>
      <c r="N49" t="s">
        <v>6</v>
      </c>
      <c r="O49" t="s">
        <v>7</v>
      </c>
    </row>
    <row r="50" spans="1:15" x14ac:dyDescent="0.3">
      <c r="A50" t="s">
        <v>200</v>
      </c>
      <c r="B50">
        <v>160.69999999999999</v>
      </c>
      <c r="C50" t="s">
        <v>9</v>
      </c>
      <c r="D50">
        <v>3.85</v>
      </c>
      <c r="G50" s="37">
        <f>+D50*1.33</f>
        <v>5.1205000000000007</v>
      </c>
      <c r="H50" s="37">
        <f>+G50*B50</f>
        <v>822.86435000000006</v>
      </c>
      <c r="I50">
        <v>8</v>
      </c>
      <c r="J50" t="s">
        <v>10</v>
      </c>
      <c r="K50" t="s">
        <v>11</v>
      </c>
      <c r="L50" t="s">
        <v>12</v>
      </c>
      <c r="M50" s="18">
        <v>44979.25</v>
      </c>
      <c r="N50" s="18">
        <v>44979.378472222219</v>
      </c>
      <c r="O50" t="s">
        <v>446</v>
      </c>
    </row>
    <row r="51" spans="1:15" x14ac:dyDescent="0.3">
      <c r="A51" t="s">
        <v>201</v>
      </c>
      <c r="M51" s="18"/>
      <c r="N51" s="18"/>
    </row>
    <row r="52" spans="1:15" x14ac:dyDescent="0.3">
      <c r="A52" t="s">
        <v>202</v>
      </c>
      <c r="M52" s="18"/>
      <c r="N52" s="18"/>
    </row>
    <row r="53" spans="1:15" x14ac:dyDescent="0.3">
      <c r="A53" t="s">
        <v>203</v>
      </c>
      <c r="M53" s="18"/>
      <c r="N53" s="18"/>
    </row>
    <row r="54" spans="1:15" x14ac:dyDescent="0.3">
      <c r="A54" t="s">
        <v>204</v>
      </c>
      <c r="M54" s="18"/>
      <c r="N54" s="18"/>
    </row>
    <row r="55" spans="1:15" x14ac:dyDescent="0.3">
      <c r="M55" s="18"/>
      <c r="N55" s="18"/>
    </row>
    <row r="56" spans="1:15" x14ac:dyDescent="0.3">
      <c r="A56" s="16" t="s">
        <v>23</v>
      </c>
      <c r="D56" s="7" t="s">
        <v>0</v>
      </c>
      <c r="E56" t="s">
        <v>1</v>
      </c>
      <c r="F56" t="s">
        <v>2</v>
      </c>
      <c r="G56" s="7" t="s">
        <v>3</v>
      </c>
      <c r="H56" s="8" t="s">
        <v>4</v>
      </c>
      <c r="M56" t="s">
        <v>5</v>
      </c>
      <c r="N56" t="s">
        <v>6</v>
      </c>
      <c r="O56" t="s">
        <v>7</v>
      </c>
    </row>
    <row r="57" spans="1:15" x14ac:dyDescent="0.3">
      <c r="A57" t="s">
        <v>83</v>
      </c>
      <c r="B57">
        <v>285.2</v>
      </c>
      <c r="C57" t="s">
        <v>9</v>
      </c>
      <c r="D57">
        <v>2.27</v>
      </c>
      <c r="G57" s="37">
        <f t="shared" ref="G57:G58" si="7">+D57*1.33</f>
        <v>3.0191000000000003</v>
      </c>
      <c r="H57" s="37">
        <f t="shared" ref="H57:H58" si="8">+G57*B57</f>
        <v>861.04732000000001</v>
      </c>
      <c r="I57">
        <v>9.1999999999999993</v>
      </c>
      <c r="J57" t="s">
        <v>10</v>
      </c>
      <c r="K57" t="s">
        <v>11</v>
      </c>
      <c r="L57" t="s">
        <v>12</v>
      </c>
      <c r="M57" s="18">
        <v>44978.583333333336</v>
      </c>
      <c r="N57" s="18">
        <v>44978.715277777781</v>
      </c>
      <c r="O57" t="s">
        <v>447</v>
      </c>
    </row>
    <row r="58" spans="1:15" x14ac:dyDescent="0.3">
      <c r="A58" s="11" t="s">
        <v>83</v>
      </c>
      <c r="B58">
        <v>80.599999999999994</v>
      </c>
      <c r="C58" t="s">
        <v>9</v>
      </c>
      <c r="D58">
        <v>2.27</v>
      </c>
      <c r="G58" s="37">
        <f t="shared" si="7"/>
        <v>3.0191000000000003</v>
      </c>
      <c r="H58" s="37">
        <f t="shared" si="8"/>
        <v>243.33946</v>
      </c>
      <c r="I58">
        <v>2.2999999999999998</v>
      </c>
      <c r="J58" t="s">
        <v>10</v>
      </c>
      <c r="K58" t="s">
        <v>11</v>
      </c>
      <c r="L58" t="s">
        <v>12</v>
      </c>
      <c r="M58" s="18">
        <v>44974.614583333336</v>
      </c>
      <c r="N58" s="18">
        <v>44974.670138888891</v>
      </c>
      <c r="O58" t="s">
        <v>448</v>
      </c>
    </row>
    <row r="59" spans="1:15" x14ac:dyDescent="0.3">
      <c r="A59" t="s">
        <v>84</v>
      </c>
      <c r="B59">
        <f>SUM(B57:B58)</f>
        <v>365.79999999999995</v>
      </c>
      <c r="H59" s="37">
        <f>SUM(H57:H58)</f>
        <v>1104.38678</v>
      </c>
      <c r="M59" s="18"/>
      <c r="N59" s="18"/>
    </row>
    <row r="60" spans="1:15" x14ac:dyDescent="0.3">
      <c r="A60" t="s">
        <v>85</v>
      </c>
      <c r="M60" s="18"/>
      <c r="N60" s="18"/>
    </row>
    <row r="61" spans="1:15" x14ac:dyDescent="0.3">
      <c r="A61" t="s">
        <v>86</v>
      </c>
      <c r="M61" s="18"/>
      <c r="N61" s="18"/>
    </row>
    <row r="62" spans="1:15" x14ac:dyDescent="0.3">
      <c r="M62" s="18"/>
      <c r="N62" s="18"/>
    </row>
    <row r="63" spans="1:15" x14ac:dyDescent="0.3">
      <c r="A63" s="16" t="s">
        <v>23</v>
      </c>
      <c r="D63" s="7" t="s">
        <v>0</v>
      </c>
      <c r="E63" t="s">
        <v>1</v>
      </c>
      <c r="F63" t="s">
        <v>2</v>
      </c>
      <c r="G63" s="7" t="s">
        <v>3</v>
      </c>
      <c r="H63" s="8" t="s">
        <v>4</v>
      </c>
      <c r="M63" t="s">
        <v>5</v>
      </c>
      <c r="N63" t="s">
        <v>6</v>
      </c>
      <c r="O63" t="s">
        <v>7</v>
      </c>
    </row>
    <row r="64" spans="1:15" x14ac:dyDescent="0.3">
      <c r="A64" s="5" t="s">
        <v>33</v>
      </c>
      <c r="B64">
        <v>319</v>
      </c>
      <c r="C64" t="s">
        <v>9</v>
      </c>
      <c r="D64">
        <v>2.27</v>
      </c>
      <c r="G64" s="37">
        <f t="shared" ref="G64:G66" si="9">+D64*1.33</f>
        <v>3.0191000000000003</v>
      </c>
      <c r="H64" s="37">
        <f t="shared" ref="H64:H66" si="10">+G64*B64</f>
        <v>963.0929000000001</v>
      </c>
      <c r="I64">
        <v>6.5</v>
      </c>
      <c r="J64" t="s">
        <v>10</v>
      </c>
      <c r="K64" t="s">
        <v>11</v>
      </c>
      <c r="L64" t="s">
        <v>12</v>
      </c>
      <c r="M64" s="18">
        <v>44974.444444444445</v>
      </c>
      <c r="N64" s="18">
        <v>44974.611111111109</v>
      </c>
      <c r="O64" t="s">
        <v>449</v>
      </c>
    </row>
    <row r="65" spans="1:15" x14ac:dyDescent="0.3">
      <c r="A65" s="1" t="s">
        <v>33</v>
      </c>
      <c r="B65">
        <v>168.1</v>
      </c>
      <c r="C65" t="s">
        <v>9</v>
      </c>
      <c r="D65">
        <v>2.27</v>
      </c>
      <c r="G65" s="37">
        <f t="shared" si="9"/>
        <v>3.0191000000000003</v>
      </c>
      <c r="H65" s="37">
        <f t="shared" si="10"/>
        <v>507.51071000000002</v>
      </c>
      <c r="I65">
        <v>3.4</v>
      </c>
      <c r="J65" t="s">
        <v>10</v>
      </c>
      <c r="K65" t="s">
        <v>11</v>
      </c>
      <c r="L65" t="s">
        <v>12</v>
      </c>
      <c r="M65" s="18">
        <v>44974.326388888891</v>
      </c>
      <c r="N65" s="18">
        <v>44974.451388888891</v>
      </c>
      <c r="O65" t="s">
        <v>450</v>
      </c>
    </row>
    <row r="66" spans="1:15" x14ac:dyDescent="0.3">
      <c r="A66" t="s">
        <v>34</v>
      </c>
      <c r="B66">
        <v>258.60000000000002</v>
      </c>
      <c r="C66" t="s">
        <v>9</v>
      </c>
      <c r="D66">
        <v>2.27</v>
      </c>
      <c r="G66" s="37">
        <f t="shared" si="9"/>
        <v>3.0191000000000003</v>
      </c>
      <c r="H66" s="37">
        <f t="shared" si="10"/>
        <v>780.73926000000017</v>
      </c>
      <c r="I66">
        <v>5.2</v>
      </c>
      <c r="J66" t="s">
        <v>10</v>
      </c>
      <c r="K66" t="s">
        <v>11</v>
      </c>
      <c r="L66" t="s">
        <v>12</v>
      </c>
      <c r="M66" s="18">
        <v>44974.208333333336</v>
      </c>
      <c r="N66" s="18">
        <v>44974.326388888891</v>
      </c>
      <c r="O66" t="s">
        <v>451</v>
      </c>
    </row>
    <row r="67" spans="1:15" x14ac:dyDescent="0.3">
      <c r="A67" t="s">
        <v>35</v>
      </c>
      <c r="B67">
        <f>SUM(B64:B66)</f>
        <v>745.7</v>
      </c>
      <c r="H67" s="37">
        <f>SUM(H64:H66)</f>
        <v>2251.3428700000004</v>
      </c>
      <c r="M67" s="18"/>
      <c r="N67" s="18"/>
    </row>
    <row r="68" spans="1:15" x14ac:dyDescent="0.3">
      <c r="A68" t="s">
        <v>36</v>
      </c>
      <c r="M68" s="18"/>
      <c r="N68" s="18"/>
    </row>
    <row r="69" spans="1:15" x14ac:dyDescent="0.3">
      <c r="A69" t="s">
        <v>37</v>
      </c>
      <c r="M69" s="18"/>
      <c r="N69" s="18"/>
    </row>
    <row r="70" spans="1:15" x14ac:dyDescent="0.3">
      <c r="M70" s="18"/>
      <c r="N70" s="18"/>
    </row>
    <row r="71" spans="1:15" x14ac:dyDescent="0.3">
      <c r="A71" s="16" t="s">
        <v>23</v>
      </c>
      <c r="D71" s="7" t="s">
        <v>0</v>
      </c>
      <c r="E71" t="s">
        <v>1</v>
      </c>
      <c r="F71" t="s">
        <v>2</v>
      </c>
      <c r="G71" s="7" t="s">
        <v>3</v>
      </c>
      <c r="H71" s="8" t="s">
        <v>4</v>
      </c>
      <c r="M71" t="s">
        <v>5</v>
      </c>
      <c r="N71" t="s">
        <v>6</v>
      </c>
      <c r="O71" t="s">
        <v>7</v>
      </c>
    </row>
    <row r="72" spans="1:15" x14ac:dyDescent="0.3">
      <c r="A72" t="s">
        <v>87</v>
      </c>
      <c r="B72">
        <v>97</v>
      </c>
      <c r="C72" t="s">
        <v>9</v>
      </c>
      <c r="D72">
        <v>2.27</v>
      </c>
      <c r="G72" s="37">
        <f t="shared" ref="G72:G76" si="11">+D72*1.33</f>
        <v>3.0191000000000003</v>
      </c>
      <c r="H72" s="37">
        <f t="shared" ref="H72:H76" si="12">+G72*B72</f>
        <v>292.85270000000003</v>
      </c>
      <c r="I72">
        <v>3.6</v>
      </c>
      <c r="J72" t="s">
        <v>10</v>
      </c>
      <c r="K72" t="s">
        <v>11</v>
      </c>
      <c r="L72" t="s">
        <v>12</v>
      </c>
      <c r="M72" s="18">
        <v>44985.666666666664</v>
      </c>
      <c r="N72" s="18">
        <v>44985.770833333336</v>
      </c>
      <c r="O72" t="s">
        <v>452</v>
      </c>
    </row>
    <row r="73" spans="1:15" x14ac:dyDescent="0.3">
      <c r="A73" s="11" t="s">
        <v>88</v>
      </c>
      <c r="B73">
        <v>501.7</v>
      </c>
      <c r="C73" t="s">
        <v>9</v>
      </c>
      <c r="D73">
        <v>2.27</v>
      </c>
      <c r="G73" s="37">
        <f t="shared" si="11"/>
        <v>3.0191000000000003</v>
      </c>
      <c r="H73" s="37">
        <f t="shared" si="12"/>
        <v>1514.6824700000002</v>
      </c>
      <c r="I73">
        <v>18.3</v>
      </c>
      <c r="J73" t="s">
        <v>10</v>
      </c>
      <c r="K73" t="s">
        <v>11</v>
      </c>
      <c r="L73" t="s">
        <v>12</v>
      </c>
      <c r="M73" s="18">
        <v>44985.28125</v>
      </c>
      <c r="N73" s="18">
        <v>44985.677083333336</v>
      </c>
      <c r="O73" t="s">
        <v>453</v>
      </c>
    </row>
    <row r="74" spans="1:15" x14ac:dyDescent="0.3">
      <c r="A74" t="s">
        <v>89</v>
      </c>
      <c r="B74">
        <v>268.89999999999998</v>
      </c>
      <c r="C74" t="s">
        <v>9</v>
      </c>
      <c r="D74">
        <v>2.27</v>
      </c>
      <c r="G74" s="37">
        <f t="shared" si="11"/>
        <v>3.0191000000000003</v>
      </c>
      <c r="H74" s="37">
        <f t="shared" si="12"/>
        <v>811.83599000000004</v>
      </c>
      <c r="I74">
        <v>10.6</v>
      </c>
      <c r="J74" t="s">
        <v>10</v>
      </c>
      <c r="K74" t="s">
        <v>11</v>
      </c>
      <c r="L74" t="s">
        <v>12</v>
      </c>
      <c r="M74" s="18">
        <v>44984.541666666664</v>
      </c>
      <c r="N74" s="18">
        <v>44984.708333333336</v>
      </c>
      <c r="O74" t="s">
        <v>454</v>
      </c>
    </row>
    <row r="75" spans="1:15" x14ac:dyDescent="0.3">
      <c r="A75" t="s">
        <v>90</v>
      </c>
      <c r="B75">
        <v>96.2</v>
      </c>
      <c r="C75" t="s">
        <v>9</v>
      </c>
      <c r="D75">
        <v>2.27</v>
      </c>
      <c r="G75" s="37">
        <f t="shared" si="11"/>
        <v>3.0191000000000003</v>
      </c>
      <c r="H75" s="37">
        <f t="shared" si="12"/>
        <v>290.43742000000003</v>
      </c>
      <c r="I75">
        <v>3.5</v>
      </c>
      <c r="J75" t="s">
        <v>10</v>
      </c>
      <c r="K75" t="s">
        <v>11</v>
      </c>
      <c r="L75" t="s">
        <v>12</v>
      </c>
      <c r="M75" s="18">
        <v>44984.534722222219</v>
      </c>
      <c r="N75" s="18">
        <v>44984.597222222219</v>
      </c>
      <c r="O75" t="s">
        <v>455</v>
      </c>
    </row>
    <row r="76" spans="1:15" x14ac:dyDescent="0.3">
      <c r="A76" t="s">
        <v>91</v>
      </c>
      <c r="B76">
        <v>34</v>
      </c>
      <c r="C76" t="s">
        <v>9</v>
      </c>
      <c r="D76">
        <v>2.27</v>
      </c>
      <c r="G76" s="37">
        <f t="shared" si="11"/>
        <v>3.0191000000000003</v>
      </c>
      <c r="H76" s="37">
        <f t="shared" si="12"/>
        <v>102.64940000000001</v>
      </c>
      <c r="I76">
        <v>1.3</v>
      </c>
      <c r="J76" t="s">
        <v>10</v>
      </c>
      <c r="K76" t="s">
        <v>11</v>
      </c>
      <c r="L76" t="s">
        <v>12</v>
      </c>
      <c r="M76" s="18">
        <v>44984.513888888891</v>
      </c>
      <c r="N76" s="18">
        <v>44984.538194444445</v>
      </c>
      <c r="O76" t="s">
        <v>456</v>
      </c>
    </row>
    <row r="77" spans="1:15" x14ac:dyDescent="0.3">
      <c r="A77" t="s">
        <v>92</v>
      </c>
      <c r="B77">
        <f>SUM(B72:B76)</f>
        <v>997.80000000000007</v>
      </c>
      <c r="H77" s="37">
        <f>SUM(H72:H76)</f>
        <v>3012.4579800000001</v>
      </c>
      <c r="M77" s="18"/>
      <c r="N77" s="18"/>
    </row>
    <row r="78" spans="1:15" x14ac:dyDescent="0.3">
      <c r="A78" s="12" t="s">
        <v>93</v>
      </c>
      <c r="M78" s="18"/>
      <c r="N78" s="18"/>
    </row>
    <row r="79" spans="1:15" x14ac:dyDescent="0.3">
      <c r="M79" s="18"/>
      <c r="N79" s="18"/>
    </row>
    <row r="80" spans="1:15" x14ac:dyDescent="0.3">
      <c r="M80" s="18"/>
      <c r="N80" s="18"/>
    </row>
    <row r="81" spans="1:15" x14ac:dyDescent="0.3">
      <c r="B81" s="35">
        <f>B66+B65+B64+B58+B57+B50+B44+B43+B37+B36+B29+B28+B22+B21+B20+B15+B14+B13+B12+B11+B3+B72+B73+B74+B75+B76</f>
        <v>4182.8</v>
      </c>
      <c r="C81" t="s">
        <v>9</v>
      </c>
      <c r="H81" s="46">
        <f>H76+H75+H74+H73+H72+H66+H65+H64+H58+H57+H50+H44+H43+H37+H36+H29+H28+H22+H21+H20+H15+H14+H13+H12+H11+H3</f>
        <v>14054.801329999998</v>
      </c>
      <c r="M81" s="18"/>
      <c r="N81" s="18"/>
    </row>
    <row r="83" spans="1:15" x14ac:dyDescent="0.3">
      <c r="A83" s="19" t="s">
        <v>165</v>
      </c>
      <c r="B83" s="38">
        <v>9.0399999999999991</v>
      </c>
      <c r="C83" t="s">
        <v>9</v>
      </c>
      <c r="D83">
        <v>2.27</v>
      </c>
      <c r="E83" s="21"/>
      <c r="F83" s="19"/>
      <c r="G83" s="37">
        <f>+D83*0.2</f>
        <v>0.45400000000000001</v>
      </c>
      <c r="H83" s="37">
        <f>+G83*B83</f>
        <v>4.1041599999999994</v>
      </c>
      <c r="I83" s="20"/>
      <c r="J83" s="20"/>
      <c r="K83" s="22" t="s">
        <v>166</v>
      </c>
      <c r="L83" s="21"/>
      <c r="M83" s="19" t="s">
        <v>163</v>
      </c>
      <c r="N83" s="19" t="s">
        <v>164</v>
      </c>
      <c r="O83" s="19" t="s">
        <v>457</v>
      </c>
    </row>
    <row r="84" spans="1:15" x14ac:dyDescent="0.3">
      <c r="A84" s="21"/>
      <c r="B84" s="38">
        <v>9.5</v>
      </c>
      <c r="C84" t="s">
        <v>9</v>
      </c>
      <c r="D84">
        <v>2.27</v>
      </c>
      <c r="E84" s="21"/>
      <c r="F84" s="19"/>
      <c r="G84" s="37">
        <f t="shared" ref="G84:G114" si="13">+D84*0.2</f>
        <v>0.45400000000000001</v>
      </c>
      <c r="H84" s="37">
        <f t="shared" ref="H84:H114" si="14">+G84*B84</f>
        <v>4.3129999999999997</v>
      </c>
      <c r="I84" s="20"/>
      <c r="J84" s="20"/>
      <c r="K84" s="22" t="s">
        <v>166</v>
      </c>
      <c r="L84" s="21"/>
      <c r="M84" s="19" t="s">
        <v>163</v>
      </c>
      <c r="N84" s="19" t="s">
        <v>167</v>
      </c>
      <c r="O84" s="19" t="s">
        <v>457</v>
      </c>
    </row>
    <row r="85" spans="1:15" x14ac:dyDescent="0.3">
      <c r="A85" s="21"/>
      <c r="B85" s="38">
        <v>9.1199999999999992</v>
      </c>
      <c r="C85" t="s">
        <v>9</v>
      </c>
      <c r="D85">
        <v>2.27</v>
      </c>
      <c r="E85" s="21"/>
      <c r="F85" s="19"/>
      <c r="G85" s="37">
        <f t="shared" si="13"/>
        <v>0.45400000000000001</v>
      </c>
      <c r="H85" s="37">
        <f t="shared" si="14"/>
        <v>4.1404800000000002</v>
      </c>
      <c r="I85" s="20"/>
      <c r="J85" s="20"/>
      <c r="K85" s="22" t="s">
        <v>166</v>
      </c>
      <c r="L85" s="21"/>
      <c r="M85" s="19" t="s">
        <v>163</v>
      </c>
      <c r="N85" s="19" t="s">
        <v>168</v>
      </c>
      <c r="O85" s="19" t="s">
        <v>457</v>
      </c>
    </row>
    <row r="86" spans="1:15" x14ac:dyDescent="0.3">
      <c r="A86" s="21"/>
      <c r="B86" s="38">
        <v>9.8800000000000008</v>
      </c>
      <c r="C86" t="s">
        <v>9</v>
      </c>
      <c r="D86">
        <v>2.27</v>
      </c>
      <c r="E86" s="21"/>
      <c r="F86" s="19"/>
      <c r="G86" s="37">
        <f t="shared" si="13"/>
        <v>0.45400000000000001</v>
      </c>
      <c r="H86" s="37">
        <f t="shared" si="14"/>
        <v>4.4855200000000002</v>
      </c>
      <c r="I86" s="20"/>
      <c r="J86" s="20"/>
      <c r="K86" s="22" t="s">
        <v>166</v>
      </c>
      <c r="L86" s="21"/>
      <c r="M86" s="19" t="s">
        <v>163</v>
      </c>
      <c r="N86" s="19" t="s">
        <v>169</v>
      </c>
      <c r="O86" s="19" t="s">
        <v>457</v>
      </c>
    </row>
    <row r="87" spans="1:15" x14ac:dyDescent="0.3">
      <c r="A87" s="21"/>
      <c r="B87" s="38">
        <v>7.2</v>
      </c>
      <c r="C87" t="s">
        <v>9</v>
      </c>
      <c r="D87">
        <v>2.27</v>
      </c>
      <c r="E87" s="21"/>
      <c r="F87" s="19"/>
      <c r="G87" s="37">
        <f t="shared" si="13"/>
        <v>0.45400000000000001</v>
      </c>
      <c r="H87" s="37">
        <f t="shared" si="14"/>
        <v>3.2688000000000001</v>
      </c>
      <c r="I87" s="20"/>
      <c r="J87" s="20"/>
      <c r="K87" s="22" t="s">
        <v>166</v>
      </c>
      <c r="L87" s="21"/>
      <c r="M87" s="19" t="s">
        <v>163</v>
      </c>
      <c r="N87" s="19" t="s">
        <v>170</v>
      </c>
      <c r="O87" s="19" t="s">
        <v>457</v>
      </c>
    </row>
    <row r="88" spans="1:15" x14ac:dyDescent="0.3">
      <c r="A88" s="21"/>
      <c r="B88" s="38">
        <v>9.3800000000000008</v>
      </c>
      <c r="C88" t="s">
        <v>9</v>
      </c>
      <c r="D88">
        <v>2.27</v>
      </c>
      <c r="E88" s="21"/>
      <c r="F88" s="19"/>
      <c r="G88" s="37">
        <f t="shared" si="13"/>
        <v>0.45400000000000001</v>
      </c>
      <c r="H88" s="37">
        <f t="shared" si="14"/>
        <v>4.2585200000000007</v>
      </c>
      <c r="I88" s="20"/>
      <c r="J88" s="20"/>
      <c r="K88" s="22" t="s">
        <v>166</v>
      </c>
      <c r="L88" s="21"/>
      <c r="M88" s="19" t="s">
        <v>163</v>
      </c>
      <c r="N88" s="19" t="s">
        <v>171</v>
      </c>
      <c r="O88" s="19" t="s">
        <v>457</v>
      </c>
    </row>
    <row r="89" spans="1:15" x14ac:dyDescent="0.3">
      <c r="A89" s="21"/>
      <c r="B89" s="38">
        <v>10.18</v>
      </c>
      <c r="C89" t="s">
        <v>9</v>
      </c>
      <c r="D89">
        <v>2.27</v>
      </c>
      <c r="E89" s="21"/>
      <c r="F89" s="19"/>
      <c r="G89" s="37">
        <f t="shared" si="13"/>
        <v>0.45400000000000001</v>
      </c>
      <c r="H89" s="37">
        <f t="shared" si="14"/>
        <v>4.6217199999999998</v>
      </c>
      <c r="I89" s="20"/>
      <c r="J89" s="20"/>
      <c r="K89" s="22" t="s">
        <v>166</v>
      </c>
      <c r="L89" s="21"/>
      <c r="M89" s="19" t="s">
        <v>163</v>
      </c>
      <c r="N89" s="19" t="s">
        <v>172</v>
      </c>
      <c r="O89" s="19" t="s">
        <v>457</v>
      </c>
    </row>
    <row r="90" spans="1:15" x14ac:dyDescent="0.3">
      <c r="A90" s="21"/>
      <c r="B90" s="38">
        <v>9.86</v>
      </c>
      <c r="C90" t="s">
        <v>9</v>
      </c>
      <c r="D90">
        <v>2.27</v>
      </c>
      <c r="E90" s="21"/>
      <c r="F90" s="19"/>
      <c r="G90" s="37">
        <f t="shared" si="13"/>
        <v>0.45400000000000001</v>
      </c>
      <c r="H90" s="37">
        <f t="shared" si="14"/>
        <v>4.4764400000000002</v>
      </c>
      <c r="I90" s="20"/>
      <c r="J90" s="20"/>
      <c r="K90" s="22" t="s">
        <v>166</v>
      </c>
      <c r="L90" s="21"/>
      <c r="M90" s="19" t="s">
        <v>163</v>
      </c>
      <c r="N90" s="19" t="s">
        <v>173</v>
      </c>
      <c r="O90" s="19" t="s">
        <v>457</v>
      </c>
    </row>
    <row r="91" spans="1:15" x14ac:dyDescent="0.3">
      <c r="A91" s="21"/>
      <c r="B91" s="38">
        <v>9.48</v>
      </c>
      <c r="C91" t="s">
        <v>9</v>
      </c>
      <c r="D91">
        <v>2.27</v>
      </c>
      <c r="E91" s="21"/>
      <c r="F91" s="19"/>
      <c r="G91" s="37">
        <f t="shared" si="13"/>
        <v>0.45400000000000001</v>
      </c>
      <c r="H91" s="37">
        <f t="shared" si="14"/>
        <v>4.3039200000000006</v>
      </c>
      <c r="I91" s="20"/>
      <c r="J91" s="20"/>
      <c r="K91" s="22" t="s">
        <v>166</v>
      </c>
      <c r="L91" s="21"/>
      <c r="M91" s="19" t="s">
        <v>174</v>
      </c>
      <c r="N91" s="19" t="s">
        <v>175</v>
      </c>
      <c r="O91" s="19" t="s">
        <v>457</v>
      </c>
    </row>
    <row r="92" spans="1:15" x14ac:dyDescent="0.3">
      <c r="A92" s="21"/>
      <c r="B92" s="38">
        <v>9.3000000000000007</v>
      </c>
      <c r="C92" t="s">
        <v>9</v>
      </c>
      <c r="D92">
        <v>2.27</v>
      </c>
      <c r="E92" s="21"/>
      <c r="F92" s="19"/>
      <c r="G92" s="37">
        <f t="shared" si="13"/>
        <v>0.45400000000000001</v>
      </c>
      <c r="H92" s="37">
        <f t="shared" si="14"/>
        <v>4.2222000000000008</v>
      </c>
      <c r="I92" s="20"/>
      <c r="J92" s="20"/>
      <c r="K92" s="22" t="s">
        <v>166</v>
      </c>
      <c r="L92" s="21"/>
      <c r="M92" s="19" t="s">
        <v>174</v>
      </c>
      <c r="N92" s="19" t="s">
        <v>176</v>
      </c>
      <c r="O92" s="19" t="s">
        <v>457</v>
      </c>
    </row>
    <row r="93" spans="1:15" x14ac:dyDescent="0.3">
      <c r="A93" s="21"/>
      <c r="B93" s="38">
        <v>9.84</v>
      </c>
      <c r="C93" t="s">
        <v>9</v>
      </c>
      <c r="D93">
        <v>2.27</v>
      </c>
      <c r="E93" s="21"/>
      <c r="F93" s="19"/>
      <c r="G93" s="37">
        <f t="shared" si="13"/>
        <v>0.45400000000000001</v>
      </c>
      <c r="H93" s="37">
        <f t="shared" si="14"/>
        <v>4.4673600000000002</v>
      </c>
      <c r="I93" s="20"/>
      <c r="J93" s="20"/>
      <c r="K93" s="22" t="s">
        <v>166</v>
      </c>
      <c r="L93" s="21"/>
      <c r="M93" s="19" t="s">
        <v>174</v>
      </c>
      <c r="N93" s="19" t="s">
        <v>177</v>
      </c>
      <c r="O93" s="19" t="s">
        <v>457</v>
      </c>
    </row>
    <row r="94" spans="1:15" x14ac:dyDescent="0.3">
      <c r="A94" s="21"/>
      <c r="B94" s="38">
        <v>10.02</v>
      </c>
      <c r="C94" t="s">
        <v>9</v>
      </c>
      <c r="D94">
        <v>2.27</v>
      </c>
      <c r="E94" s="21"/>
      <c r="F94" s="19"/>
      <c r="G94" s="37">
        <f t="shared" si="13"/>
        <v>0.45400000000000001</v>
      </c>
      <c r="H94" s="37">
        <f t="shared" si="14"/>
        <v>4.54908</v>
      </c>
      <c r="I94" s="20"/>
      <c r="J94" s="20"/>
      <c r="K94" s="22" t="s">
        <v>166</v>
      </c>
      <c r="L94" s="21"/>
      <c r="M94" s="19" t="s">
        <v>174</v>
      </c>
      <c r="N94" s="19" t="s">
        <v>178</v>
      </c>
      <c r="O94" s="19" t="s">
        <v>457</v>
      </c>
    </row>
    <row r="95" spans="1:15" x14ac:dyDescent="0.3">
      <c r="A95" s="21"/>
      <c r="B95" s="38">
        <v>9.9600000000000009</v>
      </c>
      <c r="C95" t="s">
        <v>9</v>
      </c>
      <c r="D95">
        <v>2.27</v>
      </c>
      <c r="E95" s="21"/>
      <c r="F95" s="19"/>
      <c r="G95" s="37">
        <f t="shared" si="13"/>
        <v>0.45400000000000001</v>
      </c>
      <c r="H95" s="37">
        <f t="shared" si="14"/>
        <v>4.521840000000001</v>
      </c>
      <c r="I95" s="20"/>
      <c r="J95" s="20"/>
      <c r="K95" s="22" t="s">
        <v>166</v>
      </c>
      <c r="L95" s="21"/>
      <c r="M95" s="19" t="s">
        <v>174</v>
      </c>
      <c r="N95" s="19" t="s">
        <v>179</v>
      </c>
      <c r="O95" s="19" t="s">
        <v>457</v>
      </c>
    </row>
    <row r="96" spans="1:15" x14ac:dyDescent="0.3">
      <c r="A96" s="21"/>
      <c r="B96" s="38">
        <v>10.18</v>
      </c>
      <c r="C96" t="s">
        <v>9</v>
      </c>
      <c r="D96">
        <v>2.27</v>
      </c>
      <c r="E96" s="21"/>
      <c r="F96" s="19"/>
      <c r="G96" s="37">
        <f t="shared" si="13"/>
        <v>0.45400000000000001</v>
      </c>
      <c r="H96" s="37">
        <f t="shared" si="14"/>
        <v>4.6217199999999998</v>
      </c>
      <c r="I96" s="20"/>
      <c r="J96" s="20"/>
      <c r="K96" s="22" t="s">
        <v>166</v>
      </c>
      <c r="L96" s="21"/>
      <c r="M96" s="19" t="s">
        <v>174</v>
      </c>
      <c r="N96" s="19" t="s">
        <v>180</v>
      </c>
      <c r="O96" s="19" t="s">
        <v>457</v>
      </c>
    </row>
    <row r="97" spans="1:15" x14ac:dyDescent="0.3">
      <c r="A97" s="21"/>
      <c r="B97" s="38">
        <v>10.220000000000001</v>
      </c>
      <c r="C97" t="s">
        <v>9</v>
      </c>
      <c r="D97">
        <v>2.27</v>
      </c>
      <c r="E97" s="21"/>
      <c r="F97" s="19"/>
      <c r="G97" s="37">
        <f t="shared" si="13"/>
        <v>0.45400000000000001</v>
      </c>
      <c r="H97" s="37">
        <f t="shared" si="14"/>
        <v>4.6398800000000007</v>
      </c>
      <c r="I97" s="20"/>
      <c r="J97" s="20"/>
      <c r="K97" s="22" t="s">
        <v>166</v>
      </c>
      <c r="L97" s="21"/>
      <c r="M97" s="19" t="s">
        <v>174</v>
      </c>
      <c r="N97" s="19" t="s">
        <v>181</v>
      </c>
      <c r="O97" s="19" t="s">
        <v>457</v>
      </c>
    </row>
    <row r="98" spans="1:15" x14ac:dyDescent="0.3">
      <c r="A98" s="21"/>
      <c r="B98" s="38">
        <v>10.28</v>
      </c>
      <c r="C98" t="s">
        <v>9</v>
      </c>
      <c r="D98">
        <v>2.27</v>
      </c>
      <c r="E98" s="21"/>
      <c r="F98" s="19"/>
      <c r="G98" s="37">
        <f t="shared" si="13"/>
        <v>0.45400000000000001</v>
      </c>
      <c r="H98" s="37">
        <f t="shared" si="14"/>
        <v>4.6671199999999997</v>
      </c>
      <c r="I98" s="20"/>
      <c r="J98" s="20"/>
      <c r="K98" s="22" t="s">
        <v>166</v>
      </c>
      <c r="L98" s="21"/>
      <c r="M98" s="19" t="s">
        <v>174</v>
      </c>
      <c r="N98" s="19" t="s">
        <v>182</v>
      </c>
      <c r="O98" s="19" t="s">
        <v>457</v>
      </c>
    </row>
    <row r="99" spans="1:15" x14ac:dyDescent="0.3">
      <c r="A99" s="21"/>
      <c r="B99" s="38">
        <v>9.82</v>
      </c>
      <c r="C99" t="s">
        <v>9</v>
      </c>
      <c r="D99">
        <v>2.27</v>
      </c>
      <c r="E99" s="21"/>
      <c r="F99" s="19"/>
      <c r="G99" s="37">
        <f t="shared" si="13"/>
        <v>0.45400000000000001</v>
      </c>
      <c r="H99" s="37">
        <f t="shared" si="14"/>
        <v>4.4582800000000002</v>
      </c>
      <c r="I99" s="20"/>
      <c r="J99" s="20"/>
      <c r="K99" s="22" t="s">
        <v>166</v>
      </c>
      <c r="L99" s="21"/>
      <c r="M99" s="19" t="s">
        <v>174</v>
      </c>
      <c r="N99" s="19" t="s">
        <v>183</v>
      </c>
      <c r="O99" s="19" t="s">
        <v>457</v>
      </c>
    </row>
    <row r="100" spans="1:15" x14ac:dyDescent="0.3">
      <c r="A100" s="21"/>
      <c r="B100" s="38">
        <v>10.16</v>
      </c>
      <c r="C100" t="s">
        <v>9</v>
      </c>
      <c r="D100">
        <v>2.27</v>
      </c>
      <c r="E100" s="21"/>
      <c r="F100" s="19"/>
      <c r="G100" s="37">
        <f t="shared" si="13"/>
        <v>0.45400000000000001</v>
      </c>
      <c r="H100" s="37">
        <f t="shared" si="14"/>
        <v>4.6126399999999999</v>
      </c>
      <c r="I100" s="20"/>
      <c r="J100" s="20"/>
      <c r="K100" s="22" t="s">
        <v>166</v>
      </c>
      <c r="L100" s="21"/>
      <c r="M100" s="19" t="s">
        <v>174</v>
      </c>
      <c r="N100" s="19" t="s">
        <v>184</v>
      </c>
      <c r="O100" s="19" t="s">
        <v>457</v>
      </c>
    </row>
    <row r="101" spans="1:15" x14ac:dyDescent="0.3">
      <c r="A101" s="21"/>
      <c r="B101" s="38">
        <v>10.16</v>
      </c>
      <c r="C101" t="s">
        <v>9</v>
      </c>
      <c r="D101">
        <v>2.27</v>
      </c>
      <c r="E101" s="21"/>
      <c r="F101" s="19"/>
      <c r="G101" s="37">
        <f t="shared" si="13"/>
        <v>0.45400000000000001</v>
      </c>
      <c r="H101" s="37">
        <f t="shared" si="14"/>
        <v>4.6126399999999999</v>
      </c>
      <c r="I101" s="20"/>
      <c r="J101" s="20"/>
      <c r="K101" s="22" t="s">
        <v>166</v>
      </c>
      <c r="L101" s="21"/>
      <c r="M101" s="19" t="s">
        <v>174</v>
      </c>
      <c r="N101" s="19" t="s">
        <v>185</v>
      </c>
      <c r="O101" s="19" t="s">
        <v>457</v>
      </c>
    </row>
    <row r="102" spans="1:15" x14ac:dyDescent="0.3">
      <c r="A102" s="21"/>
      <c r="B102" s="38">
        <v>10.32</v>
      </c>
      <c r="C102" t="s">
        <v>9</v>
      </c>
      <c r="D102">
        <v>2.27</v>
      </c>
      <c r="E102" s="21"/>
      <c r="F102" s="19"/>
      <c r="G102" s="37">
        <f t="shared" si="13"/>
        <v>0.45400000000000001</v>
      </c>
      <c r="H102" s="37">
        <f t="shared" si="14"/>
        <v>4.6852800000000006</v>
      </c>
      <c r="I102" s="20"/>
      <c r="J102" s="20"/>
      <c r="K102" s="22" t="s">
        <v>166</v>
      </c>
      <c r="L102" s="21"/>
      <c r="M102" s="19" t="s">
        <v>186</v>
      </c>
      <c r="N102" s="19" t="s">
        <v>187</v>
      </c>
      <c r="O102" s="19" t="s">
        <v>457</v>
      </c>
    </row>
    <row r="103" spans="1:15" x14ac:dyDescent="0.3">
      <c r="A103" s="21"/>
      <c r="B103" s="38">
        <v>10.28</v>
      </c>
      <c r="C103" t="s">
        <v>9</v>
      </c>
      <c r="D103">
        <v>2.27</v>
      </c>
      <c r="E103" s="21"/>
      <c r="F103" s="19"/>
      <c r="G103" s="37">
        <f t="shared" si="13"/>
        <v>0.45400000000000001</v>
      </c>
      <c r="H103" s="37">
        <f t="shared" si="14"/>
        <v>4.6671199999999997</v>
      </c>
      <c r="I103" s="20"/>
      <c r="J103" s="20"/>
      <c r="K103" s="22" t="s">
        <v>166</v>
      </c>
      <c r="L103" s="21"/>
      <c r="M103" s="19" t="s">
        <v>186</v>
      </c>
      <c r="N103" s="19" t="s">
        <v>188</v>
      </c>
      <c r="O103" s="19" t="s">
        <v>457</v>
      </c>
    </row>
    <row r="104" spans="1:15" x14ac:dyDescent="0.3">
      <c r="A104" s="21"/>
      <c r="B104" s="38">
        <v>10.1</v>
      </c>
      <c r="C104" t="s">
        <v>9</v>
      </c>
      <c r="D104">
        <v>2.27</v>
      </c>
      <c r="E104" s="21"/>
      <c r="F104" s="19"/>
      <c r="G104" s="37">
        <f t="shared" si="13"/>
        <v>0.45400000000000001</v>
      </c>
      <c r="H104" s="37">
        <f t="shared" si="14"/>
        <v>4.5853999999999999</v>
      </c>
      <c r="I104" s="20"/>
      <c r="J104" s="20"/>
      <c r="K104" s="22" t="s">
        <v>166</v>
      </c>
      <c r="L104" s="21"/>
      <c r="M104" s="19" t="s">
        <v>186</v>
      </c>
      <c r="N104" s="19" t="s">
        <v>189</v>
      </c>
      <c r="O104" s="19" t="s">
        <v>457</v>
      </c>
    </row>
    <row r="105" spans="1:15" x14ac:dyDescent="0.3">
      <c r="A105" s="21"/>
      <c r="B105" s="38">
        <v>10.08</v>
      </c>
      <c r="C105" t="s">
        <v>9</v>
      </c>
      <c r="D105">
        <v>2.27</v>
      </c>
      <c r="E105" s="21"/>
      <c r="F105" s="19"/>
      <c r="G105" s="37">
        <f t="shared" si="13"/>
        <v>0.45400000000000001</v>
      </c>
      <c r="H105" s="37">
        <f t="shared" si="14"/>
        <v>4.5763199999999999</v>
      </c>
      <c r="I105" s="20"/>
      <c r="J105" s="20"/>
      <c r="K105" s="22" t="s">
        <v>166</v>
      </c>
      <c r="L105" s="21"/>
      <c r="M105" s="19" t="s">
        <v>186</v>
      </c>
      <c r="N105" s="19" t="s">
        <v>190</v>
      </c>
      <c r="O105" s="19" t="s">
        <v>457</v>
      </c>
    </row>
    <row r="106" spans="1:15" x14ac:dyDescent="0.3">
      <c r="A106" s="21"/>
      <c r="B106" s="38">
        <v>9.94</v>
      </c>
      <c r="C106" t="s">
        <v>9</v>
      </c>
      <c r="D106">
        <v>2.27</v>
      </c>
      <c r="E106" s="21"/>
      <c r="F106" s="19"/>
      <c r="G106" s="37">
        <f t="shared" si="13"/>
        <v>0.45400000000000001</v>
      </c>
      <c r="H106" s="37">
        <f t="shared" si="14"/>
        <v>4.5127600000000001</v>
      </c>
      <c r="I106" s="20"/>
      <c r="J106" s="20"/>
      <c r="K106" s="22" t="s">
        <v>166</v>
      </c>
      <c r="L106" s="21"/>
      <c r="M106" s="19" t="s">
        <v>186</v>
      </c>
      <c r="N106" s="19" t="s">
        <v>191</v>
      </c>
      <c r="O106" s="19" t="s">
        <v>457</v>
      </c>
    </row>
    <row r="107" spans="1:15" x14ac:dyDescent="0.3">
      <c r="A107" s="21"/>
      <c r="B107" s="38">
        <v>10.28</v>
      </c>
      <c r="C107" t="s">
        <v>9</v>
      </c>
      <c r="D107">
        <v>2.27</v>
      </c>
      <c r="E107" s="21"/>
      <c r="F107" s="19"/>
      <c r="G107" s="37">
        <f t="shared" si="13"/>
        <v>0.45400000000000001</v>
      </c>
      <c r="H107" s="37">
        <f t="shared" si="14"/>
        <v>4.6671199999999997</v>
      </c>
      <c r="I107" s="20"/>
      <c r="J107" s="20"/>
      <c r="K107" s="22" t="s">
        <v>166</v>
      </c>
      <c r="L107" s="21"/>
      <c r="M107" s="19" t="s">
        <v>186</v>
      </c>
      <c r="N107" s="19" t="s">
        <v>192</v>
      </c>
      <c r="O107" s="19" t="s">
        <v>457</v>
      </c>
    </row>
    <row r="108" spans="1:15" x14ac:dyDescent="0.3">
      <c r="A108" s="21"/>
      <c r="B108" s="38">
        <v>9.94</v>
      </c>
      <c r="C108" t="s">
        <v>9</v>
      </c>
      <c r="D108">
        <v>2.27</v>
      </c>
      <c r="E108" s="21"/>
      <c r="F108" s="19"/>
      <c r="G108" s="37">
        <f t="shared" si="13"/>
        <v>0.45400000000000001</v>
      </c>
      <c r="H108" s="37">
        <f t="shared" si="14"/>
        <v>4.5127600000000001</v>
      </c>
      <c r="I108" s="20"/>
      <c r="J108" s="20"/>
      <c r="K108" s="22" t="s">
        <v>166</v>
      </c>
      <c r="L108" s="21"/>
      <c r="M108" s="19" t="s">
        <v>186</v>
      </c>
      <c r="N108" s="19" t="s">
        <v>193</v>
      </c>
      <c r="O108" s="19" t="s">
        <v>457</v>
      </c>
    </row>
    <row r="109" spans="1:15" x14ac:dyDescent="0.3">
      <c r="A109" s="21"/>
      <c r="B109" s="38">
        <v>10.220000000000001</v>
      </c>
      <c r="C109" t="s">
        <v>9</v>
      </c>
      <c r="D109">
        <v>2.27</v>
      </c>
      <c r="E109" s="21"/>
      <c r="F109" s="19"/>
      <c r="G109" s="37">
        <f t="shared" si="13"/>
        <v>0.45400000000000001</v>
      </c>
      <c r="H109" s="37">
        <f t="shared" si="14"/>
        <v>4.6398800000000007</v>
      </c>
      <c r="I109" s="20"/>
      <c r="J109" s="20"/>
      <c r="K109" s="22" t="s">
        <v>166</v>
      </c>
      <c r="L109" s="21"/>
      <c r="M109" s="19" t="s">
        <v>186</v>
      </c>
      <c r="N109" s="19" t="s">
        <v>194</v>
      </c>
      <c r="O109" s="19" t="s">
        <v>457</v>
      </c>
    </row>
    <row r="110" spans="1:15" x14ac:dyDescent="0.3">
      <c r="A110" s="21"/>
      <c r="B110" s="38">
        <v>10.220000000000001</v>
      </c>
      <c r="C110" t="s">
        <v>9</v>
      </c>
      <c r="D110">
        <v>2.27</v>
      </c>
      <c r="E110" s="21"/>
      <c r="F110" s="19"/>
      <c r="G110" s="37">
        <f t="shared" si="13"/>
        <v>0.45400000000000001</v>
      </c>
      <c r="H110" s="37">
        <f t="shared" si="14"/>
        <v>4.6398800000000007</v>
      </c>
      <c r="I110" s="20"/>
      <c r="J110" s="20"/>
      <c r="K110" s="22" t="s">
        <v>166</v>
      </c>
      <c r="L110" s="21"/>
      <c r="M110" s="19" t="s">
        <v>186</v>
      </c>
      <c r="N110" s="19" t="s">
        <v>195</v>
      </c>
      <c r="O110" s="19" t="s">
        <v>457</v>
      </c>
    </row>
    <row r="111" spans="1:15" x14ac:dyDescent="0.3">
      <c r="A111" s="21"/>
      <c r="B111" s="38">
        <v>9.9600000000000009</v>
      </c>
      <c r="C111" t="s">
        <v>9</v>
      </c>
      <c r="D111">
        <v>2.27</v>
      </c>
      <c r="E111" s="21"/>
      <c r="F111" s="19"/>
      <c r="G111" s="37">
        <f t="shared" si="13"/>
        <v>0.45400000000000001</v>
      </c>
      <c r="H111" s="37">
        <f t="shared" si="14"/>
        <v>4.521840000000001</v>
      </c>
      <c r="I111" s="20"/>
      <c r="J111" s="20"/>
      <c r="K111" s="22" t="s">
        <v>166</v>
      </c>
      <c r="L111" s="21"/>
      <c r="M111" s="19" t="s">
        <v>186</v>
      </c>
      <c r="N111" s="19" t="s">
        <v>196</v>
      </c>
      <c r="O111" s="19" t="s">
        <v>457</v>
      </c>
    </row>
    <row r="112" spans="1:15" x14ac:dyDescent="0.3">
      <c r="A112" s="21"/>
      <c r="B112" s="38">
        <v>10.220000000000001</v>
      </c>
      <c r="C112" t="s">
        <v>9</v>
      </c>
      <c r="D112">
        <v>2.27</v>
      </c>
      <c r="E112" s="21"/>
      <c r="F112" s="19"/>
      <c r="G112" s="37">
        <f t="shared" si="13"/>
        <v>0.45400000000000001</v>
      </c>
      <c r="H112" s="37">
        <f t="shared" si="14"/>
        <v>4.6398800000000007</v>
      </c>
      <c r="I112" s="20"/>
      <c r="J112" s="20"/>
      <c r="K112" s="22" t="s">
        <v>166</v>
      </c>
      <c r="L112" s="21"/>
      <c r="M112" s="19" t="s">
        <v>186</v>
      </c>
      <c r="N112" s="19" t="s">
        <v>197</v>
      </c>
      <c r="O112" s="19" t="s">
        <v>457</v>
      </c>
    </row>
    <row r="113" spans="1:15" x14ac:dyDescent="0.3">
      <c r="A113" s="21"/>
      <c r="B113" s="38">
        <v>10.3</v>
      </c>
      <c r="C113" t="s">
        <v>9</v>
      </c>
      <c r="D113">
        <v>2.27</v>
      </c>
      <c r="E113" s="21"/>
      <c r="F113" s="19"/>
      <c r="G113" s="37">
        <f t="shared" si="13"/>
        <v>0.45400000000000001</v>
      </c>
      <c r="H113" s="37">
        <f t="shared" si="14"/>
        <v>4.6762000000000006</v>
      </c>
      <c r="I113" s="20"/>
      <c r="J113" s="20"/>
      <c r="K113" s="22" t="s">
        <v>166</v>
      </c>
      <c r="L113" s="21"/>
      <c r="M113" s="19" t="s">
        <v>186</v>
      </c>
      <c r="N113" s="19" t="s">
        <v>198</v>
      </c>
      <c r="O113" s="19" t="s">
        <v>457</v>
      </c>
    </row>
    <row r="114" spans="1:15" x14ac:dyDescent="0.3">
      <c r="A114" s="21"/>
      <c r="B114" s="38">
        <v>10.14</v>
      </c>
      <c r="C114" t="s">
        <v>9</v>
      </c>
      <c r="D114">
        <v>2.27</v>
      </c>
      <c r="E114" s="21"/>
      <c r="F114" s="19"/>
      <c r="G114" s="37">
        <f t="shared" si="13"/>
        <v>0.45400000000000001</v>
      </c>
      <c r="H114" s="37">
        <f t="shared" si="14"/>
        <v>4.6035600000000008</v>
      </c>
      <c r="I114" s="20"/>
      <c r="J114" s="20"/>
      <c r="K114" s="22" t="s">
        <v>166</v>
      </c>
      <c r="L114" s="21"/>
      <c r="M114" s="19" t="s">
        <v>186</v>
      </c>
      <c r="N114" s="19" t="s">
        <v>199</v>
      </c>
      <c r="O114" s="19" t="s">
        <v>457</v>
      </c>
    </row>
    <row r="115" spans="1:15" x14ac:dyDescent="0.3">
      <c r="A115" s="21"/>
      <c r="B115" s="69">
        <f>SUM(B83:B114)</f>
        <v>315.58000000000004</v>
      </c>
      <c r="C115" s="21"/>
      <c r="D115" s="19"/>
      <c r="E115" s="19"/>
      <c r="F115" s="19"/>
      <c r="G115" s="19"/>
      <c r="H115" s="19"/>
      <c r="I115" s="20"/>
      <c r="J115" s="20"/>
      <c r="K115" s="20"/>
      <c r="L115" s="20"/>
      <c r="M115" s="19"/>
      <c r="N115" s="19"/>
      <c r="O115" s="21"/>
    </row>
    <row r="116" spans="1:15" x14ac:dyDescent="0.3">
      <c r="H116" s="37">
        <f>H83+H84+H85+H86+H87+H88+H89+H90+H91+H93+H92+H94+H95+H96+H97+H98+H99+H100+H101+H102+H103+H104+H105+H106+H107+H108+H110+H109+H111+H112+H113+H114</f>
        <v>143.27331999999998</v>
      </c>
    </row>
    <row r="117" spans="1:15" x14ac:dyDescent="0.3">
      <c r="A117" t="s">
        <v>748</v>
      </c>
      <c r="B117" t="s">
        <v>749</v>
      </c>
    </row>
  </sheetData>
  <hyperlinks>
    <hyperlink ref="A9" r:id="rId1" xr:uid="{B5828C85-1BD3-4F5B-8AF8-CF3821DD7A5A}"/>
    <hyperlink ref="A17" r:id="rId2" xr:uid="{F6AF6743-DA4E-485B-953C-53D9E6415785}"/>
    <hyperlink ref="A25" r:id="rId3" xr:uid="{E880C57C-E7FD-4DDE-B496-E10512138084}"/>
    <hyperlink ref="A78" r:id="rId4" xr:uid="{FDCE0FF0-666D-4635-8875-2F58F0C1D9E4}"/>
  </hyperlinks>
  <pageMargins left="0" right="0" top="0.74803149606299213" bottom="0.74803149606299213" header="0.31496062992125984" footer="0.31496062992125984"/>
  <pageSetup paperSize="9" scale="49" fitToHeight="0"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260A-7AC7-4159-9A17-B5A6882D86BB}">
  <sheetPr>
    <pageSetUpPr fitToPage="1"/>
  </sheetPr>
  <dimension ref="A1:M19"/>
  <sheetViews>
    <sheetView workbookViewId="0">
      <selection activeCell="I29" sqref="I29"/>
    </sheetView>
  </sheetViews>
  <sheetFormatPr baseColWidth="10" defaultRowHeight="14.4" x14ac:dyDescent="0.3"/>
  <cols>
    <col min="1" max="1" width="25.21875" bestFit="1" customWidth="1"/>
    <col min="2" max="2" width="6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0.77734375" bestFit="1" customWidth="1"/>
    <col min="7" max="7" width="4" bestFit="1" customWidth="1"/>
    <col min="8" max="8" width="3.21875" bestFit="1" customWidth="1"/>
    <col min="9" max="9" width="12.77734375" bestFit="1" customWidth="1"/>
    <col min="10" max="10" width="6.5546875" bestFit="1" customWidth="1"/>
    <col min="11" max="12" width="15.5546875" bestFit="1" customWidth="1"/>
    <col min="13" max="13" width="86" bestFit="1" customWidth="1"/>
  </cols>
  <sheetData>
    <row r="1" spans="1:13" x14ac:dyDescent="0.3">
      <c r="A1" s="17" t="s">
        <v>235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  <c r="M1" s="15"/>
    </row>
    <row r="2" spans="1:13" x14ac:dyDescent="0.3">
      <c r="A2" s="16"/>
      <c r="D2" s="7" t="s">
        <v>0</v>
      </c>
      <c r="E2" s="7" t="s">
        <v>3</v>
      </c>
      <c r="F2" s="8" t="s">
        <v>4</v>
      </c>
      <c r="K2" t="s">
        <v>5</v>
      </c>
      <c r="L2" t="s">
        <v>6</v>
      </c>
      <c r="M2" t="s">
        <v>7</v>
      </c>
    </row>
    <row r="3" spans="1:13" x14ac:dyDescent="0.3">
      <c r="A3" t="s">
        <v>94</v>
      </c>
      <c r="B3">
        <v>89.5</v>
      </c>
      <c r="C3" t="s">
        <v>9</v>
      </c>
      <c r="D3">
        <v>2.27</v>
      </c>
      <c r="E3" s="39">
        <f>+D3*2.66</f>
        <v>6.0382000000000007</v>
      </c>
      <c r="F3" s="39">
        <f>+E3*B3</f>
        <v>540.41890000000001</v>
      </c>
      <c r="G3">
        <v>4.4000000000000004</v>
      </c>
      <c r="H3" t="s">
        <v>10</v>
      </c>
      <c r="I3" t="s">
        <v>11</v>
      </c>
      <c r="J3" t="s">
        <v>12</v>
      </c>
      <c r="K3" s="18">
        <v>44973.597222222219</v>
      </c>
      <c r="L3" s="18">
        <v>44973.680555555555</v>
      </c>
      <c r="M3" t="s">
        <v>458</v>
      </c>
    </row>
    <row r="4" spans="1:13" x14ac:dyDescent="0.3">
      <c r="A4" s="11" t="s">
        <v>94</v>
      </c>
      <c r="B4">
        <v>109.3</v>
      </c>
      <c r="C4" t="s">
        <v>9</v>
      </c>
      <c r="D4">
        <v>2.27</v>
      </c>
      <c r="E4" s="39">
        <f>+D4*2.66</f>
        <v>6.0382000000000007</v>
      </c>
      <c r="F4" s="39">
        <f>+E4*B4</f>
        <v>659.97526000000005</v>
      </c>
      <c r="G4">
        <v>4.3</v>
      </c>
      <c r="H4" t="s">
        <v>10</v>
      </c>
      <c r="I4" t="s">
        <v>11</v>
      </c>
      <c r="J4" t="s">
        <v>12</v>
      </c>
      <c r="K4" s="18">
        <v>44973.53125</v>
      </c>
      <c r="L4" s="18">
        <v>44973.59375</v>
      </c>
      <c r="M4" t="s">
        <v>459</v>
      </c>
    </row>
    <row r="5" spans="1:13" x14ac:dyDescent="0.3">
      <c r="A5" t="s">
        <v>95</v>
      </c>
      <c r="E5" s="39"/>
      <c r="F5" s="39">
        <f>SUM(F3:F4)</f>
        <v>1200.3941600000001</v>
      </c>
      <c r="K5" s="18"/>
      <c r="L5" s="18"/>
    </row>
    <row r="6" spans="1:13" x14ac:dyDescent="0.3">
      <c r="A6" t="s">
        <v>96</v>
      </c>
      <c r="E6" s="39"/>
      <c r="F6" s="39"/>
      <c r="K6" s="18"/>
      <c r="L6" s="18"/>
    </row>
    <row r="7" spans="1:13" x14ac:dyDescent="0.3">
      <c r="A7" t="s">
        <v>97</v>
      </c>
      <c r="E7" s="39"/>
      <c r="F7" s="39"/>
      <c r="K7" s="18"/>
      <c r="L7" s="18"/>
    </row>
    <row r="8" spans="1:13" x14ac:dyDescent="0.3">
      <c r="A8" t="s">
        <v>98</v>
      </c>
      <c r="E8" s="39"/>
      <c r="F8" s="39"/>
      <c r="K8" s="18"/>
      <c r="L8" s="18"/>
    </row>
    <row r="9" spans="1:13" x14ac:dyDescent="0.3">
      <c r="E9" s="39"/>
      <c r="F9" s="39"/>
      <c r="K9" s="18"/>
      <c r="L9" s="18"/>
    </row>
    <row r="10" spans="1:13" x14ac:dyDescent="0.3">
      <c r="A10" s="16"/>
      <c r="D10" s="7" t="s">
        <v>0</v>
      </c>
      <c r="E10" s="7" t="s">
        <v>3</v>
      </c>
      <c r="F10" s="8" t="s">
        <v>4</v>
      </c>
      <c r="K10" t="s">
        <v>5</v>
      </c>
      <c r="L10" t="s">
        <v>6</v>
      </c>
      <c r="M10" t="s">
        <v>7</v>
      </c>
    </row>
    <row r="11" spans="1:13" x14ac:dyDescent="0.3">
      <c r="A11" t="s">
        <v>99</v>
      </c>
      <c r="B11">
        <v>133.80000000000001</v>
      </c>
      <c r="C11" t="s">
        <v>9</v>
      </c>
      <c r="D11">
        <v>2.27</v>
      </c>
      <c r="E11" s="39">
        <f t="shared" ref="E11:E12" si="0">+D11*2.66</f>
        <v>6.0382000000000007</v>
      </c>
      <c r="F11" s="39">
        <f>+E11*B11</f>
        <v>807.91116000000011</v>
      </c>
      <c r="G11">
        <v>5.4</v>
      </c>
      <c r="H11" t="s">
        <v>10</v>
      </c>
      <c r="I11" t="s">
        <v>11</v>
      </c>
      <c r="J11" t="s">
        <v>12</v>
      </c>
      <c r="K11" s="18">
        <v>44973.440972222219</v>
      </c>
      <c r="L11" s="18">
        <v>44973.524305555555</v>
      </c>
      <c r="M11" t="s">
        <v>460</v>
      </c>
    </row>
    <row r="12" spans="1:13" x14ac:dyDescent="0.3">
      <c r="A12" s="11" t="s">
        <v>99</v>
      </c>
      <c r="B12">
        <v>236.4</v>
      </c>
      <c r="C12" t="s">
        <v>9</v>
      </c>
      <c r="D12">
        <v>2.27</v>
      </c>
      <c r="E12" s="39">
        <f t="shared" si="0"/>
        <v>6.0382000000000007</v>
      </c>
      <c r="F12" s="39">
        <f>+E12*B12</f>
        <v>1427.4304800000002</v>
      </c>
      <c r="G12">
        <v>6.3</v>
      </c>
      <c r="H12" t="s">
        <v>10</v>
      </c>
      <c r="I12" t="s">
        <v>11</v>
      </c>
      <c r="J12" t="s">
        <v>12</v>
      </c>
      <c r="K12" s="18">
        <v>44973.25</v>
      </c>
      <c r="L12" s="18">
        <v>44973.440972222219</v>
      </c>
      <c r="M12" t="s">
        <v>461</v>
      </c>
    </row>
    <row r="13" spans="1:13" x14ac:dyDescent="0.3">
      <c r="A13" t="s">
        <v>100</v>
      </c>
      <c r="B13">
        <f>SUM(B11:B12)</f>
        <v>370.20000000000005</v>
      </c>
      <c r="F13" s="44">
        <f>SUM(F11:F12)</f>
        <v>2235.3416400000006</v>
      </c>
      <c r="K13" s="18"/>
      <c r="L13" s="18"/>
    </row>
    <row r="14" spans="1:13" x14ac:dyDescent="0.3">
      <c r="A14" t="s">
        <v>96</v>
      </c>
    </row>
    <row r="15" spans="1:13" x14ac:dyDescent="0.3">
      <c r="A15" t="s">
        <v>101</v>
      </c>
    </row>
    <row r="16" spans="1:13" x14ac:dyDescent="0.3">
      <c r="A16" t="s">
        <v>102</v>
      </c>
    </row>
    <row r="19" spans="2:6" x14ac:dyDescent="0.3">
      <c r="B19" s="17">
        <f>B3+B4+B11+B12</f>
        <v>569</v>
      </c>
      <c r="C19" t="s">
        <v>9</v>
      </c>
      <c r="F19" s="44">
        <f>F12+F11+F4+F3</f>
        <v>3435.7358000000008</v>
      </c>
    </row>
  </sheetData>
  <pageMargins left="0.25" right="0.25" top="0.75" bottom="0.75" header="0.3" footer="0.3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D658-E7B1-45C5-952C-1BD4B1607C5A}">
  <sheetPr>
    <pageSetUpPr fitToPage="1"/>
  </sheetPr>
  <dimension ref="A1:M80"/>
  <sheetViews>
    <sheetView workbookViewId="0">
      <selection activeCell="F80" sqref="F80"/>
    </sheetView>
  </sheetViews>
  <sheetFormatPr baseColWidth="10" defaultRowHeight="14.4" x14ac:dyDescent="0.3"/>
  <cols>
    <col min="1" max="1" width="30.6640625" bestFit="1" customWidth="1"/>
    <col min="2" max="2" width="8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0.77734375" bestFit="1" customWidth="1"/>
    <col min="7" max="7" width="5" bestFit="1" customWidth="1"/>
    <col min="8" max="8" width="3.21875" bestFit="1" customWidth="1"/>
    <col min="9" max="9" width="13" bestFit="1" customWidth="1"/>
    <col min="10" max="10" width="6.5546875" bestFit="1" customWidth="1"/>
    <col min="11" max="12" width="15.5546875" bestFit="1" customWidth="1"/>
    <col min="13" max="13" width="104.6640625" customWidth="1"/>
  </cols>
  <sheetData>
    <row r="1" spans="1:13" ht="23.4" x14ac:dyDescent="0.3">
      <c r="A1" s="2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6" t="s">
        <v>23</v>
      </c>
      <c r="D2" s="7" t="s">
        <v>0</v>
      </c>
      <c r="E2" s="7" t="s">
        <v>3</v>
      </c>
      <c r="F2" s="8" t="s">
        <v>4</v>
      </c>
      <c r="K2" t="s">
        <v>5</v>
      </c>
      <c r="L2" t="s">
        <v>6</v>
      </c>
      <c r="M2" t="s">
        <v>7</v>
      </c>
    </row>
    <row r="3" spans="1:13" x14ac:dyDescent="0.3">
      <c r="A3" t="s">
        <v>29</v>
      </c>
      <c r="B3">
        <v>38.380000000000003</v>
      </c>
      <c r="C3" t="s">
        <v>24</v>
      </c>
      <c r="D3">
        <v>2.27</v>
      </c>
      <c r="E3" s="39">
        <f>+D3*1.33</f>
        <v>3.0191000000000003</v>
      </c>
      <c r="F3" s="39">
        <f>+E3*B3</f>
        <v>115.87305800000001</v>
      </c>
      <c r="G3">
        <v>1.9</v>
      </c>
      <c r="H3" t="s">
        <v>26</v>
      </c>
      <c r="I3" t="s">
        <v>27</v>
      </c>
      <c r="J3" t="s">
        <v>12</v>
      </c>
      <c r="K3" s="18">
        <v>44991.791666666664</v>
      </c>
      <c r="L3" s="18">
        <v>44991.885416666664</v>
      </c>
      <c r="M3" t="s">
        <v>462</v>
      </c>
    </row>
    <row r="4" spans="1:13" x14ac:dyDescent="0.3">
      <c r="A4" s="11" t="s">
        <v>29</v>
      </c>
      <c r="B4">
        <v>42.5</v>
      </c>
      <c r="C4" t="s">
        <v>24</v>
      </c>
      <c r="D4">
        <v>2.27</v>
      </c>
      <c r="E4" s="39">
        <f>+D4*1.33</f>
        <v>3.0191000000000003</v>
      </c>
      <c r="F4" s="39">
        <f>+E4*B4</f>
        <v>128.31175000000002</v>
      </c>
      <c r="G4">
        <v>2.0699999999999998</v>
      </c>
      <c r="H4" t="s">
        <v>26</v>
      </c>
      <c r="I4" t="s">
        <v>27</v>
      </c>
      <c r="J4" t="s">
        <v>12</v>
      </c>
      <c r="K4" s="18">
        <v>44991.708333333336</v>
      </c>
      <c r="L4" s="18">
        <v>44991.791666666664</v>
      </c>
      <c r="M4" t="s">
        <v>463</v>
      </c>
    </row>
    <row r="5" spans="1:13" x14ac:dyDescent="0.3">
      <c r="A5" t="s">
        <v>30</v>
      </c>
      <c r="B5">
        <f>SUM(B3:B4)</f>
        <v>80.88</v>
      </c>
      <c r="F5" s="44">
        <f>SUM(F3:F4)</f>
        <v>244.18480800000003</v>
      </c>
    </row>
    <row r="6" spans="1:13" x14ac:dyDescent="0.3">
      <c r="A6" t="s">
        <v>31</v>
      </c>
    </row>
    <row r="7" spans="1:13" x14ac:dyDescent="0.3">
      <c r="A7" t="s">
        <v>32</v>
      </c>
    </row>
    <row r="9" spans="1:13" x14ac:dyDescent="0.3">
      <c r="A9" s="16" t="s">
        <v>23</v>
      </c>
      <c r="D9" s="7" t="s">
        <v>0</v>
      </c>
      <c r="E9" s="7" t="s">
        <v>3</v>
      </c>
      <c r="F9" s="8" t="s">
        <v>4</v>
      </c>
      <c r="K9" t="s">
        <v>5</v>
      </c>
      <c r="L9" t="s">
        <v>6</v>
      </c>
      <c r="M9" t="s">
        <v>7</v>
      </c>
    </row>
    <row r="10" spans="1:13" x14ac:dyDescent="0.3">
      <c r="A10" t="s">
        <v>158</v>
      </c>
      <c r="B10">
        <v>107.7</v>
      </c>
      <c r="C10" t="s">
        <v>9</v>
      </c>
      <c r="D10">
        <v>3.2</v>
      </c>
      <c r="E10" s="39">
        <f>+D10*1.33</f>
        <v>4.2560000000000002</v>
      </c>
      <c r="F10" s="39">
        <f>+E10*B10</f>
        <v>458.37120000000004</v>
      </c>
      <c r="G10">
        <v>7.2</v>
      </c>
      <c r="H10" t="s">
        <v>10</v>
      </c>
      <c r="I10" t="s">
        <v>11</v>
      </c>
      <c r="J10" t="s">
        <v>12</v>
      </c>
      <c r="K10" s="18">
        <v>44991.854166666664</v>
      </c>
      <c r="L10" s="18">
        <v>44991.934027777781</v>
      </c>
      <c r="M10" t="s">
        <v>464</v>
      </c>
    </row>
    <row r="11" spans="1:13" x14ac:dyDescent="0.3">
      <c r="A11" t="s">
        <v>159</v>
      </c>
      <c r="B11">
        <v>223.5</v>
      </c>
      <c r="C11" t="s">
        <v>9</v>
      </c>
      <c r="D11">
        <v>3.2</v>
      </c>
      <c r="E11" s="39">
        <f>+D11*1.33</f>
        <v>4.2560000000000002</v>
      </c>
      <c r="F11" s="39">
        <f>+E11*B11</f>
        <v>951.21600000000001</v>
      </c>
      <c r="G11">
        <v>8.1</v>
      </c>
      <c r="H11" t="s">
        <v>10</v>
      </c>
      <c r="I11" t="s">
        <v>11</v>
      </c>
      <c r="J11" t="s">
        <v>12</v>
      </c>
      <c r="K11" s="18">
        <v>44991.78125</v>
      </c>
      <c r="L11" s="18">
        <v>44991.854166666664</v>
      </c>
      <c r="M11" t="s">
        <v>465</v>
      </c>
    </row>
    <row r="12" spans="1:13" x14ac:dyDescent="0.3">
      <c r="A12" t="s">
        <v>160</v>
      </c>
      <c r="B12">
        <v>76.900000000000006</v>
      </c>
      <c r="C12" t="s">
        <v>9</v>
      </c>
      <c r="D12">
        <v>3.2</v>
      </c>
      <c r="E12" s="39">
        <f>+D12*1.33</f>
        <v>4.2560000000000002</v>
      </c>
      <c r="F12" s="39">
        <f>+E12*B12</f>
        <v>327.28640000000001</v>
      </c>
      <c r="G12">
        <v>5.2</v>
      </c>
      <c r="H12" t="s">
        <v>10</v>
      </c>
      <c r="I12" t="s">
        <v>11</v>
      </c>
      <c r="J12" t="s">
        <v>12</v>
      </c>
      <c r="K12" s="18">
        <v>44991.75</v>
      </c>
      <c r="L12" s="18">
        <v>44991.836805555555</v>
      </c>
      <c r="M12" t="s">
        <v>466</v>
      </c>
    </row>
    <row r="13" spans="1:13" x14ac:dyDescent="0.3">
      <c r="A13" t="s">
        <v>161</v>
      </c>
      <c r="B13">
        <v>64.099999999999994</v>
      </c>
      <c r="C13" t="s">
        <v>9</v>
      </c>
      <c r="D13">
        <v>3.2</v>
      </c>
      <c r="E13" s="39">
        <f>+D13*1.33</f>
        <v>4.2560000000000002</v>
      </c>
      <c r="F13" s="39">
        <f>+E13*B13</f>
        <v>272.80959999999999</v>
      </c>
      <c r="G13">
        <v>4</v>
      </c>
      <c r="H13" t="s">
        <v>10</v>
      </c>
      <c r="I13" t="s">
        <v>11</v>
      </c>
      <c r="J13" t="s">
        <v>12</v>
      </c>
      <c r="K13" s="18">
        <v>44991.708333333336</v>
      </c>
      <c r="L13" s="18">
        <v>44991.770833333336</v>
      </c>
      <c r="M13" t="s">
        <v>467</v>
      </c>
    </row>
    <row r="14" spans="1:13" x14ac:dyDescent="0.3">
      <c r="B14">
        <f>SUM(B10:B13)</f>
        <v>472.20000000000005</v>
      </c>
      <c r="F14" s="44">
        <f>SUM(F10:F13)</f>
        <v>2009.6831999999999</v>
      </c>
      <c r="K14" s="18"/>
      <c r="L14" s="18"/>
    </row>
    <row r="15" spans="1:13" x14ac:dyDescent="0.3">
      <c r="A15" t="s">
        <v>162</v>
      </c>
      <c r="K15" s="18"/>
      <c r="L15" s="18"/>
    </row>
    <row r="16" spans="1:13" x14ac:dyDescent="0.3">
      <c r="A16" t="s">
        <v>153</v>
      </c>
      <c r="K16" s="18"/>
      <c r="L16" s="18"/>
    </row>
    <row r="17" spans="1:13" x14ac:dyDescent="0.3">
      <c r="K17" s="18"/>
      <c r="L17" s="18"/>
    </row>
    <row r="18" spans="1:13" x14ac:dyDescent="0.3">
      <c r="A18" s="16" t="s">
        <v>23</v>
      </c>
      <c r="D18" s="7" t="s">
        <v>0</v>
      </c>
      <c r="E18" s="7" t="s">
        <v>3</v>
      </c>
      <c r="F18" s="8" t="s">
        <v>4</v>
      </c>
      <c r="K18" t="s">
        <v>5</v>
      </c>
      <c r="L18" t="s">
        <v>6</v>
      </c>
      <c r="M18" t="s">
        <v>7</v>
      </c>
    </row>
    <row r="19" spans="1:13" x14ac:dyDescent="0.3">
      <c r="A19" t="s">
        <v>153</v>
      </c>
      <c r="B19">
        <v>91.7</v>
      </c>
      <c r="C19" t="s">
        <v>9</v>
      </c>
      <c r="D19">
        <v>3.2</v>
      </c>
      <c r="E19" s="39">
        <f>+D19*1.33</f>
        <v>4.2560000000000002</v>
      </c>
      <c r="F19" s="39">
        <f>+E19*B19</f>
        <v>390.27520000000004</v>
      </c>
      <c r="G19">
        <v>6.3</v>
      </c>
      <c r="H19" t="s">
        <v>10</v>
      </c>
      <c r="I19" t="s">
        <v>11</v>
      </c>
      <c r="J19" t="s">
        <v>12</v>
      </c>
      <c r="K19" s="18">
        <v>44991.635416666664</v>
      </c>
      <c r="L19" s="18">
        <v>44991.760416666664</v>
      </c>
      <c r="M19" t="s">
        <v>468</v>
      </c>
    </row>
    <row r="20" spans="1:13" x14ac:dyDescent="0.3">
      <c r="A20" t="s">
        <v>154</v>
      </c>
    </row>
    <row r="21" spans="1:13" x14ac:dyDescent="0.3">
      <c r="A21" t="s">
        <v>155</v>
      </c>
    </row>
    <row r="22" spans="1:13" x14ac:dyDescent="0.3">
      <c r="A22" t="s">
        <v>157</v>
      </c>
    </row>
    <row r="23" spans="1:13" x14ac:dyDescent="0.3">
      <c r="A23" t="s">
        <v>156</v>
      </c>
    </row>
    <row r="25" spans="1:13" x14ac:dyDescent="0.3">
      <c r="A25" s="16" t="s">
        <v>23</v>
      </c>
      <c r="D25" s="7" t="s">
        <v>0</v>
      </c>
      <c r="E25" s="7" t="s">
        <v>3</v>
      </c>
      <c r="F25" s="8" t="s">
        <v>4</v>
      </c>
      <c r="K25" t="s">
        <v>5</v>
      </c>
      <c r="L25" t="s">
        <v>6</v>
      </c>
      <c r="M25" t="s">
        <v>7</v>
      </c>
    </row>
    <row r="26" spans="1:13" x14ac:dyDescent="0.3">
      <c r="A26" t="s">
        <v>143</v>
      </c>
      <c r="B26">
        <v>79.87</v>
      </c>
      <c r="C26" t="s">
        <v>24</v>
      </c>
      <c r="D26">
        <v>3.2</v>
      </c>
      <c r="E26" s="39">
        <f>+D26*1.33</f>
        <v>4.2560000000000002</v>
      </c>
      <c r="F26" s="39">
        <f>+E26*B26</f>
        <v>339.92672000000005</v>
      </c>
      <c r="G26">
        <v>3.56</v>
      </c>
      <c r="H26" t="s">
        <v>26</v>
      </c>
      <c r="I26" t="s">
        <v>27</v>
      </c>
      <c r="J26" t="s">
        <v>12</v>
      </c>
      <c r="K26" s="18">
        <v>44989.375</v>
      </c>
      <c r="L26" s="18">
        <v>44989.729166666664</v>
      </c>
      <c r="M26" t="s">
        <v>469</v>
      </c>
    </row>
    <row r="27" spans="1:13" x14ac:dyDescent="0.3">
      <c r="A27" t="s">
        <v>144</v>
      </c>
    </row>
    <row r="28" spans="1:13" x14ac:dyDescent="0.3">
      <c r="A28" t="s">
        <v>145</v>
      </c>
    </row>
    <row r="29" spans="1:13" x14ac:dyDescent="0.3">
      <c r="A29" t="s">
        <v>146</v>
      </c>
    </row>
    <row r="30" spans="1:13" x14ac:dyDescent="0.3">
      <c r="A30" t="s">
        <v>147</v>
      </c>
    </row>
    <row r="31" spans="1:13" x14ac:dyDescent="0.3">
      <c r="A31" s="12" t="s">
        <v>148</v>
      </c>
    </row>
    <row r="33" spans="1:13" x14ac:dyDescent="0.3">
      <c r="A33" s="16" t="s">
        <v>23</v>
      </c>
      <c r="D33" s="7" t="s">
        <v>0</v>
      </c>
      <c r="E33" s="7" t="s">
        <v>3</v>
      </c>
      <c r="F33" s="8" t="s">
        <v>4</v>
      </c>
      <c r="K33" t="s">
        <v>5</v>
      </c>
      <c r="L33" t="s">
        <v>6</v>
      </c>
      <c r="M33" t="s">
        <v>7</v>
      </c>
    </row>
    <row r="34" spans="1:13" x14ac:dyDescent="0.3">
      <c r="A34" t="s">
        <v>408</v>
      </c>
      <c r="B34">
        <v>127.8</v>
      </c>
      <c r="C34" t="s">
        <v>9</v>
      </c>
      <c r="D34">
        <v>3.2</v>
      </c>
      <c r="E34" s="39">
        <f>+D34*1.33</f>
        <v>4.2560000000000002</v>
      </c>
      <c r="F34" s="39">
        <f>+E34*B34</f>
        <v>543.91679999999997</v>
      </c>
      <c r="G34">
        <v>8</v>
      </c>
      <c r="H34" t="s">
        <v>10</v>
      </c>
      <c r="I34" t="s">
        <v>11</v>
      </c>
      <c r="J34" t="s">
        <v>12</v>
      </c>
      <c r="K34" s="18">
        <v>44991.645833333336</v>
      </c>
      <c r="L34" s="18">
        <v>44991.711805555555</v>
      </c>
      <c r="M34" t="s">
        <v>470</v>
      </c>
    </row>
    <row r="35" spans="1:13" x14ac:dyDescent="0.3">
      <c r="A35" s="11" t="s">
        <v>408</v>
      </c>
    </row>
    <row r="36" spans="1:13" x14ac:dyDescent="0.3">
      <c r="A36" t="s">
        <v>409</v>
      </c>
    </row>
    <row r="37" spans="1:13" x14ac:dyDescent="0.3">
      <c r="A37" t="s">
        <v>410</v>
      </c>
    </row>
    <row r="38" spans="1:13" x14ac:dyDescent="0.3">
      <c r="A38" t="s">
        <v>411</v>
      </c>
    </row>
    <row r="39" spans="1:13" x14ac:dyDescent="0.3">
      <c r="A39" t="s">
        <v>412</v>
      </c>
    </row>
    <row r="40" spans="1:13" x14ac:dyDescent="0.3">
      <c r="A40" s="12" t="s">
        <v>413</v>
      </c>
    </row>
    <row r="41" spans="1:13" x14ac:dyDescent="0.3">
      <c r="A41" s="16" t="s">
        <v>23</v>
      </c>
      <c r="D41" s="7" t="s">
        <v>0</v>
      </c>
      <c r="E41" s="7" t="s">
        <v>3</v>
      </c>
      <c r="F41" s="8" t="s">
        <v>4</v>
      </c>
      <c r="K41" t="s">
        <v>5</v>
      </c>
      <c r="L41" t="s">
        <v>6</v>
      </c>
      <c r="M41" t="s">
        <v>7</v>
      </c>
    </row>
    <row r="42" spans="1:13" x14ac:dyDescent="0.3">
      <c r="A42" t="s">
        <v>28</v>
      </c>
      <c r="B42">
        <v>80.599999999999994</v>
      </c>
      <c r="C42" t="s">
        <v>9</v>
      </c>
      <c r="D42">
        <v>3.2</v>
      </c>
      <c r="E42" s="39">
        <f t="shared" ref="E42:E47" si="0">+D42*1.33</f>
        <v>4.2560000000000002</v>
      </c>
      <c r="F42" s="39">
        <f t="shared" ref="F42:F47" si="1">+E42*B42</f>
        <v>343.03359999999998</v>
      </c>
      <c r="G42">
        <v>4.9000000000000004</v>
      </c>
      <c r="H42" t="s">
        <v>10</v>
      </c>
      <c r="I42" t="s">
        <v>11</v>
      </c>
      <c r="J42" t="s">
        <v>12</v>
      </c>
      <c r="K42" s="18">
        <v>44989.385416666664</v>
      </c>
      <c r="L42" s="18">
        <v>44989.46875</v>
      </c>
      <c r="M42" t="s">
        <v>471</v>
      </c>
    </row>
    <row r="43" spans="1:13" x14ac:dyDescent="0.3">
      <c r="A43" s="11" t="s">
        <v>314</v>
      </c>
      <c r="B43">
        <v>155.4</v>
      </c>
      <c r="C43" t="s">
        <v>9</v>
      </c>
      <c r="D43">
        <v>3.2</v>
      </c>
      <c r="E43" s="39">
        <f t="shared" si="0"/>
        <v>4.2560000000000002</v>
      </c>
      <c r="F43" s="39">
        <f t="shared" si="1"/>
        <v>661.38240000000008</v>
      </c>
      <c r="G43">
        <v>10.3</v>
      </c>
      <c r="H43" t="s">
        <v>10</v>
      </c>
      <c r="I43" t="s">
        <v>11</v>
      </c>
      <c r="J43" t="s">
        <v>12</v>
      </c>
      <c r="K43" s="18">
        <v>44989.375</v>
      </c>
      <c r="L43" s="18">
        <v>44989.479166666664</v>
      </c>
      <c r="M43" t="s">
        <v>472</v>
      </c>
    </row>
    <row r="44" spans="1:13" x14ac:dyDescent="0.3">
      <c r="A44" t="s">
        <v>315</v>
      </c>
      <c r="B44">
        <v>136.1</v>
      </c>
      <c r="C44" t="s">
        <v>9</v>
      </c>
      <c r="D44">
        <v>3.2</v>
      </c>
      <c r="E44" s="39">
        <f t="shared" si="0"/>
        <v>4.2560000000000002</v>
      </c>
      <c r="F44" s="39">
        <f t="shared" si="1"/>
        <v>579.24160000000006</v>
      </c>
      <c r="G44">
        <v>8.4</v>
      </c>
      <c r="H44" t="s">
        <v>10</v>
      </c>
      <c r="I44" t="s">
        <v>11</v>
      </c>
      <c r="J44" t="s">
        <v>12</v>
      </c>
      <c r="K44" s="18">
        <v>44989.3125</v>
      </c>
      <c r="L44" s="18">
        <v>44989.375</v>
      </c>
      <c r="M44" t="s">
        <v>473</v>
      </c>
    </row>
    <row r="45" spans="1:13" x14ac:dyDescent="0.3">
      <c r="A45" t="s">
        <v>414</v>
      </c>
      <c r="B45">
        <v>84.6</v>
      </c>
      <c r="C45" t="s">
        <v>9</v>
      </c>
      <c r="D45">
        <v>3.2</v>
      </c>
      <c r="E45" s="39">
        <f t="shared" si="0"/>
        <v>4.2560000000000002</v>
      </c>
      <c r="F45" s="39">
        <f t="shared" si="1"/>
        <v>360.05759999999998</v>
      </c>
      <c r="G45">
        <v>5.4</v>
      </c>
      <c r="H45" t="s">
        <v>10</v>
      </c>
      <c r="I45" t="s">
        <v>11</v>
      </c>
      <c r="J45" t="s">
        <v>12</v>
      </c>
      <c r="K45" s="18">
        <v>44989.302083333336</v>
      </c>
      <c r="L45" s="18">
        <v>44989.354166666664</v>
      </c>
      <c r="M45" t="s">
        <v>474</v>
      </c>
    </row>
    <row r="46" spans="1:13" x14ac:dyDescent="0.3">
      <c r="A46" t="s">
        <v>415</v>
      </c>
      <c r="B46">
        <v>88.5</v>
      </c>
      <c r="C46" t="s">
        <v>9</v>
      </c>
      <c r="D46">
        <v>3.2</v>
      </c>
      <c r="E46" s="39">
        <f t="shared" si="0"/>
        <v>4.2560000000000002</v>
      </c>
      <c r="F46" s="39">
        <f t="shared" si="1"/>
        <v>376.65600000000001</v>
      </c>
      <c r="G46">
        <v>5.8</v>
      </c>
      <c r="H46" t="s">
        <v>10</v>
      </c>
      <c r="I46" t="s">
        <v>11</v>
      </c>
      <c r="J46" t="s">
        <v>12</v>
      </c>
      <c r="K46" s="18">
        <v>44988.739583333336</v>
      </c>
      <c r="L46" s="18">
        <v>44988.791666666664</v>
      </c>
      <c r="M46" t="s">
        <v>475</v>
      </c>
    </row>
    <row r="47" spans="1:13" x14ac:dyDescent="0.3">
      <c r="B47">
        <v>221</v>
      </c>
      <c r="C47" t="s">
        <v>9</v>
      </c>
      <c r="D47">
        <v>3.2</v>
      </c>
      <c r="E47" s="39">
        <f t="shared" si="0"/>
        <v>4.2560000000000002</v>
      </c>
      <c r="F47" s="39">
        <f t="shared" si="1"/>
        <v>940.57600000000002</v>
      </c>
      <c r="G47">
        <v>15</v>
      </c>
      <c r="H47" t="s">
        <v>10</v>
      </c>
      <c r="I47" t="s">
        <v>11</v>
      </c>
      <c r="J47" t="s">
        <v>12</v>
      </c>
      <c r="K47" s="18">
        <v>44988.65625</v>
      </c>
      <c r="L47" s="18">
        <v>44989.302083333336</v>
      </c>
      <c r="M47" t="s">
        <v>476</v>
      </c>
    </row>
    <row r="48" spans="1:13" x14ac:dyDescent="0.3">
      <c r="A48" s="32" t="s">
        <v>416</v>
      </c>
      <c r="B48" s="9">
        <f>SUM(B42:B47)</f>
        <v>766.2</v>
      </c>
      <c r="F48" s="44">
        <f>SUM(F42:F47)</f>
        <v>3260.9472000000001</v>
      </c>
      <c r="G48" s="9"/>
      <c r="K48" s="18"/>
      <c r="L48" s="18"/>
    </row>
    <row r="49" spans="1:13" x14ac:dyDescent="0.3">
      <c r="K49" s="18"/>
      <c r="L49" s="18"/>
    </row>
    <row r="50" spans="1:13" x14ac:dyDescent="0.3">
      <c r="A50" s="16" t="s">
        <v>23</v>
      </c>
      <c r="D50" s="7" t="s">
        <v>0</v>
      </c>
      <c r="E50" s="7" t="s">
        <v>3</v>
      </c>
      <c r="F50" s="8" t="s">
        <v>4</v>
      </c>
      <c r="K50" t="s">
        <v>5</v>
      </c>
      <c r="L50" t="s">
        <v>6</v>
      </c>
      <c r="M50" t="s">
        <v>7</v>
      </c>
    </row>
    <row r="51" spans="1:13" x14ac:dyDescent="0.3">
      <c r="A51" t="s">
        <v>211</v>
      </c>
      <c r="B51">
        <v>255.5</v>
      </c>
      <c r="C51" t="s">
        <v>9</v>
      </c>
      <c r="D51">
        <v>3.2</v>
      </c>
      <c r="E51" s="39">
        <f>+D51*1.33</f>
        <v>4.2560000000000002</v>
      </c>
      <c r="F51" s="39">
        <f>+E51*B51</f>
        <v>1087.4080000000001</v>
      </c>
      <c r="G51">
        <v>16</v>
      </c>
      <c r="H51" t="s">
        <v>10</v>
      </c>
      <c r="I51" t="s">
        <v>11</v>
      </c>
      <c r="J51" t="s">
        <v>12</v>
      </c>
      <c r="K51" s="18">
        <v>44988.5625</v>
      </c>
      <c r="L51" s="18">
        <v>44988.666666666664</v>
      </c>
      <c r="M51" t="s">
        <v>477</v>
      </c>
    </row>
    <row r="52" spans="1:13" x14ac:dyDescent="0.3">
      <c r="A52" s="11" t="s">
        <v>212</v>
      </c>
      <c r="K52" s="18"/>
      <c r="L52" s="18"/>
    </row>
    <row r="53" spans="1:13" x14ac:dyDescent="0.3">
      <c r="A53" t="s">
        <v>213</v>
      </c>
      <c r="K53" s="18"/>
      <c r="L53" s="18"/>
    </row>
    <row r="54" spans="1:13" x14ac:dyDescent="0.3">
      <c r="A54" t="s">
        <v>214</v>
      </c>
      <c r="K54" s="18"/>
      <c r="L54" s="18"/>
    </row>
    <row r="55" spans="1:13" x14ac:dyDescent="0.3">
      <c r="A55" t="s">
        <v>215</v>
      </c>
    </row>
    <row r="56" spans="1:13" x14ac:dyDescent="0.3">
      <c r="A56" t="s">
        <v>216</v>
      </c>
    </row>
    <row r="57" spans="1:13" x14ac:dyDescent="0.3">
      <c r="A57" t="s">
        <v>217</v>
      </c>
    </row>
    <row r="59" spans="1:13" x14ac:dyDescent="0.3">
      <c r="A59" s="16" t="s">
        <v>23</v>
      </c>
      <c r="D59" s="7" t="s">
        <v>0</v>
      </c>
      <c r="E59" s="7" t="s">
        <v>3</v>
      </c>
      <c r="F59" s="8" t="s">
        <v>4</v>
      </c>
      <c r="K59" t="s">
        <v>5</v>
      </c>
      <c r="L59" t="s">
        <v>6</v>
      </c>
      <c r="M59" t="s">
        <v>7</v>
      </c>
    </row>
    <row r="60" spans="1:13" x14ac:dyDescent="0.3">
      <c r="A60" t="s">
        <v>29</v>
      </c>
      <c r="B60">
        <v>64.099999999999994</v>
      </c>
      <c r="C60" t="s">
        <v>9</v>
      </c>
      <c r="D60">
        <v>3.2</v>
      </c>
      <c r="E60" s="39">
        <f>+D60*1.33</f>
        <v>4.2560000000000002</v>
      </c>
      <c r="F60" s="39">
        <f>+E60*B60</f>
        <v>272.80959999999999</v>
      </c>
      <c r="G60">
        <v>3.1</v>
      </c>
      <c r="H60" t="s">
        <v>10</v>
      </c>
      <c r="I60" t="s">
        <v>11</v>
      </c>
      <c r="J60" t="s">
        <v>12</v>
      </c>
      <c r="K60" s="18">
        <v>44987.604166666664</v>
      </c>
      <c r="L60" s="18">
        <v>44987.645833333336</v>
      </c>
      <c r="M60" t="s">
        <v>478</v>
      </c>
    </row>
    <row r="61" spans="1:13" x14ac:dyDescent="0.3">
      <c r="A61" s="11" t="s">
        <v>29</v>
      </c>
      <c r="K61" s="18"/>
      <c r="L61" s="18"/>
    </row>
    <row r="62" spans="1:13" x14ac:dyDescent="0.3">
      <c r="A62" t="s">
        <v>30</v>
      </c>
      <c r="K62" s="18"/>
      <c r="L62" s="18"/>
    </row>
    <row r="63" spans="1:13" x14ac:dyDescent="0.3">
      <c r="A63" t="s">
        <v>31</v>
      </c>
      <c r="K63" s="18"/>
      <c r="L63" s="18"/>
    </row>
    <row r="64" spans="1:13" x14ac:dyDescent="0.3">
      <c r="A64" t="s">
        <v>32</v>
      </c>
      <c r="K64" s="18"/>
      <c r="L64" s="18"/>
    </row>
    <row r="65" spans="1:13" x14ac:dyDescent="0.3">
      <c r="K65" s="18"/>
      <c r="L65" s="18"/>
    </row>
    <row r="66" spans="1:13" x14ac:dyDescent="0.3">
      <c r="A66" s="16" t="s">
        <v>23</v>
      </c>
      <c r="D66" s="7" t="s">
        <v>0</v>
      </c>
      <c r="E66" s="7" t="s">
        <v>3</v>
      </c>
      <c r="F66" s="8" t="s">
        <v>4</v>
      </c>
      <c r="K66" t="s">
        <v>5</v>
      </c>
      <c r="L66" t="s">
        <v>6</v>
      </c>
      <c r="M66" t="s">
        <v>7</v>
      </c>
    </row>
    <row r="67" spans="1:13" x14ac:dyDescent="0.3">
      <c r="A67" t="s">
        <v>103</v>
      </c>
      <c r="B67">
        <v>155.19999999999999</v>
      </c>
      <c r="C67" t="s">
        <v>9</v>
      </c>
      <c r="D67">
        <v>3.2</v>
      </c>
      <c r="E67" s="39">
        <f>+D67*1.33</f>
        <v>4.2560000000000002</v>
      </c>
      <c r="F67" s="39">
        <f>+E67*B67</f>
        <v>660.53120000000001</v>
      </c>
      <c r="G67">
        <v>6.2</v>
      </c>
      <c r="H67" t="s">
        <v>10</v>
      </c>
      <c r="I67" t="s">
        <v>11</v>
      </c>
      <c r="J67" t="s">
        <v>12</v>
      </c>
      <c r="K67" s="18">
        <v>44987.510416666664</v>
      </c>
      <c r="L67" s="18">
        <v>44987.583333333336</v>
      </c>
      <c r="M67" t="s">
        <v>479</v>
      </c>
    </row>
    <row r="68" spans="1:13" x14ac:dyDescent="0.3">
      <c r="A68" s="11" t="s">
        <v>104</v>
      </c>
      <c r="B68">
        <v>29.7</v>
      </c>
      <c r="C68" t="s">
        <v>9</v>
      </c>
      <c r="D68">
        <v>3.2</v>
      </c>
      <c r="E68" s="39">
        <f>+D68*1.33</f>
        <v>4.2560000000000002</v>
      </c>
      <c r="F68" s="39">
        <f>+E68*B68</f>
        <v>126.4032</v>
      </c>
      <c r="G68">
        <v>1.2</v>
      </c>
      <c r="H68" t="s">
        <v>10</v>
      </c>
      <c r="I68" t="s">
        <v>11</v>
      </c>
      <c r="J68" t="s">
        <v>12</v>
      </c>
      <c r="K68" s="18">
        <v>44986.739583333336</v>
      </c>
      <c r="L68" s="18">
        <v>44986.78125</v>
      </c>
      <c r="M68" t="s">
        <v>480</v>
      </c>
    </row>
    <row r="69" spans="1:13" x14ac:dyDescent="0.3">
      <c r="A69" t="s">
        <v>105</v>
      </c>
      <c r="B69">
        <f>SUM(B67:B68)</f>
        <v>184.89999999999998</v>
      </c>
      <c r="F69" s="44">
        <f>SUM(F67:F68)</f>
        <v>786.93439999999998</v>
      </c>
      <c r="K69" s="18"/>
      <c r="L69" s="18"/>
    </row>
    <row r="70" spans="1:13" x14ac:dyDescent="0.3">
      <c r="A70" t="s">
        <v>106</v>
      </c>
      <c r="K70" s="18"/>
      <c r="L70" s="18"/>
    </row>
    <row r="71" spans="1:13" x14ac:dyDescent="0.3">
      <c r="A71" t="s">
        <v>107</v>
      </c>
      <c r="K71" s="18"/>
      <c r="L71" s="18"/>
    </row>
    <row r="72" spans="1:13" x14ac:dyDescent="0.3">
      <c r="K72" s="18"/>
      <c r="L72" s="18"/>
    </row>
    <row r="73" spans="1:13" x14ac:dyDescent="0.3">
      <c r="A73" s="16" t="s">
        <v>23</v>
      </c>
      <c r="D73" s="7" t="s">
        <v>0</v>
      </c>
      <c r="E73" s="7" t="s">
        <v>3</v>
      </c>
      <c r="F73" s="8" t="s">
        <v>4</v>
      </c>
      <c r="K73" t="s">
        <v>5</v>
      </c>
      <c r="L73" t="s">
        <v>6</v>
      </c>
      <c r="M73" t="s">
        <v>7</v>
      </c>
    </row>
    <row r="74" spans="1:13" x14ac:dyDescent="0.3">
      <c r="A74" t="s">
        <v>108</v>
      </c>
      <c r="B74">
        <v>146.80000000000001</v>
      </c>
      <c r="C74" t="s">
        <v>9</v>
      </c>
      <c r="D74">
        <v>3.2</v>
      </c>
      <c r="E74" s="39">
        <f>+D74*1.33</f>
        <v>4.2560000000000002</v>
      </c>
      <c r="F74" s="39">
        <f>+E74*B74</f>
        <v>624.78080000000011</v>
      </c>
      <c r="G74">
        <v>6.1</v>
      </c>
      <c r="H74" t="s">
        <v>10</v>
      </c>
      <c r="I74" t="s">
        <v>11</v>
      </c>
      <c r="J74" t="s">
        <v>12</v>
      </c>
      <c r="K74" s="18">
        <v>44987.375</v>
      </c>
      <c r="L74" s="18">
        <v>44987.46875</v>
      </c>
      <c r="M74" t="s">
        <v>481</v>
      </c>
    </row>
    <row r="75" spans="1:13" x14ac:dyDescent="0.3">
      <c r="A75" s="11" t="s">
        <v>109</v>
      </c>
    </row>
    <row r="76" spans="1:13" x14ac:dyDescent="0.3">
      <c r="A76" t="s">
        <v>110</v>
      </c>
    </row>
    <row r="77" spans="1:13" x14ac:dyDescent="0.3">
      <c r="A77" t="s">
        <v>111</v>
      </c>
    </row>
    <row r="78" spans="1:13" x14ac:dyDescent="0.3">
      <c r="A78" t="s">
        <v>112</v>
      </c>
    </row>
    <row r="80" spans="1:13" x14ac:dyDescent="0.3">
      <c r="B80" s="35">
        <f>B74+B68+B67+B60+B51+B47+B46+B45+B44+B43+B42+B19+B34+B13+B12+B11+B10+B26+B4+B3</f>
        <v>2269.9499999999998</v>
      </c>
      <c r="F80" s="45">
        <f>F74+F68+F67+F60+F51+F47+F46+F45+F44+F43+F42+F34+F26+F19+F13+F12+F11+F10+F4+F3</f>
        <v>9560.8667280000009</v>
      </c>
    </row>
  </sheetData>
  <hyperlinks>
    <hyperlink ref="A31" r:id="rId1" xr:uid="{CA5FD4A4-151B-45DB-B0AB-EE805FD1B27F}"/>
    <hyperlink ref="A40" r:id="rId2" xr:uid="{E3BB1AD5-D565-47F0-8D98-5FB589C07864}"/>
    <hyperlink ref="A48" r:id="rId3" xr:uid="{D824B981-DE99-48D1-9DFE-B427065DCF34}"/>
  </hyperlinks>
  <pageMargins left="0" right="0" top="0.74803149606299213" bottom="0.74803149606299213" header="0.31496062992125984" footer="0.31496062992125984"/>
  <pageSetup paperSize="9" scale="61" fitToHeight="0" orientation="landscape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D042-B101-409F-AAD1-A7AD2FAAC55C}">
  <sheetPr>
    <pageSetUpPr fitToPage="1"/>
  </sheetPr>
  <dimension ref="A1:M80"/>
  <sheetViews>
    <sheetView topLeftCell="A70" workbookViewId="0">
      <selection sqref="A1:M1"/>
    </sheetView>
  </sheetViews>
  <sheetFormatPr baseColWidth="10" defaultRowHeight="14.4" x14ac:dyDescent="0.3"/>
  <cols>
    <col min="1" max="1" width="31.88671875" bestFit="1" customWidth="1"/>
    <col min="2" max="2" width="7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1.77734375" bestFit="1" customWidth="1"/>
    <col min="7" max="7" width="5" bestFit="1" customWidth="1"/>
    <col min="8" max="8" width="3.21875" bestFit="1" customWidth="1"/>
    <col min="9" max="9" width="12.77734375" bestFit="1" customWidth="1"/>
    <col min="10" max="10" width="6.5546875" bestFit="1" customWidth="1"/>
    <col min="11" max="12" width="15.5546875" bestFit="1" customWidth="1"/>
    <col min="13" max="13" width="121.33203125" bestFit="1" customWidth="1"/>
  </cols>
  <sheetData>
    <row r="1" spans="1:13" x14ac:dyDescent="0.3">
      <c r="A1" s="17" t="s">
        <v>234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  <c r="M1" s="15"/>
    </row>
    <row r="2" spans="1:13" x14ac:dyDescent="0.3">
      <c r="A2" s="16"/>
      <c r="D2" s="7" t="s">
        <v>0</v>
      </c>
      <c r="E2" s="7" t="s">
        <v>3</v>
      </c>
      <c r="F2" s="8" t="s">
        <v>4</v>
      </c>
      <c r="K2" t="s">
        <v>5</v>
      </c>
      <c r="L2" t="s">
        <v>6</v>
      </c>
      <c r="M2" t="s">
        <v>7</v>
      </c>
    </row>
    <row r="3" spans="1:13" x14ac:dyDescent="0.3">
      <c r="A3" s="13" t="s">
        <v>113</v>
      </c>
      <c r="B3">
        <v>380.8</v>
      </c>
      <c r="C3" t="s">
        <v>9</v>
      </c>
      <c r="D3">
        <v>3.68</v>
      </c>
      <c r="E3" s="39">
        <f>+D3*2.66</f>
        <v>9.7888000000000002</v>
      </c>
      <c r="F3" s="39">
        <f>+B3*E3</f>
        <v>3727.5750400000002</v>
      </c>
      <c r="G3">
        <v>7.8</v>
      </c>
      <c r="H3" t="s">
        <v>10</v>
      </c>
      <c r="I3" t="s">
        <v>11</v>
      </c>
      <c r="J3" t="s">
        <v>12</v>
      </c>
      <c r="K3" s="18">
        <v>44995.482638888891</v>
      </c>
      <c r="L3" s="18">
        <v>44995.708333333336</v>
      </c>
      <c r="M3" t="s">
        <v>482</v>
      </c>
    </row>
    <row r="4" spans="1:13" x14ac:dyDescent="0.3">
      <c r="A4" s="11" t="s">
        <v>113</v>
      </c>
      <c r="B4">
        <v>249</v>
      </c>
      <c r="C4" t="s">
        <v>9</v>
      </c>
      <c r="D4">
        <v>3.68</v>
      </c>
      <c r="E4" s="39">
        <f>+D4*2.66</f>
        <v>9.7888000000000002</v>
      </c>
      <c r="F4" s="39">
        <f>+B4*E4</f>
        <v>2437.4112</v>
      </c>
      <c r="G4">
        <v>5.4</v>
      </c>
      <c r="H4" t="s">
        <v>10</v>
      </c>
      <c r="I4" t="s">
        <v>11</v>
      </c>
      <c r="J4" t="s">
        <v>12</v>
      </c>
      <c r="K4" s="18">
        <v>44986.375</v>
      </c>
      <c r="L4" s="18">
        <v>44986.5</v>
      </c>
      <c r="M4" t="s">
        <v>483</v>
      </c>
    </row>
    <row r="5" spans="1:13" x14ac:dyDescent="0.3">
      <c r="A5" t="s">
        <v>114</v>
      </c>
      <c r="B5">
        <v>231</v>
      </c>
      <c r="C5" t="s">
        <v>9</v>
      </c>
      <c r="D5">
        <v>3.68</v>
      </c>
      <c r="E5" s="39">
        <f>+D5*2.66</f>
        <v>9.7888000000000002</v>
      </c>
      <c r="F5" s="39">
        <f>+B5*E5</f>
        <v>2261.2128000000002</v>
      </c>
      <c r="G5">
        <v>5</v>
      </c>
      <c r="H5" t="s">
        <v>10</v>
      </c>
      <c r="I5" t="s">
        <v>11</v>
      </c>
      <c r="J5" t="s">
        <v>12</v>
      </c>
      <c r="K5" s="18">
        <v>44986.270833333336</v>
      </c>
      <c r="L5" s="18">
        <v>44986.416666666664</v>
      </c>
      <c r="M5" t="s">
        <v>484</v>
      </c>
    </row>
    <row r="6" spans="1:13" x14ac:dyDescent="0.3">
      <c r="A6" t="s">
        <v>115</v>
      </c>
      <c r="B6">
        <f>SUM(B3:B5)</f>
        <v>860.8</v>
      </c>
      <c r="F6" s="44">
        <f>SUM(F3:F5)</f>
        <v>8426.1990399999995</v>
      </c>
    </row>
    <row r="7" spans="1:13" x14ac:dyDescent="0.3">
      <c r="A7" t="s">
        <v>116</v>
      </c>
    </row>
    <row r="8" spans="1:13" x14ac:dyDescent="0.3">
      <c r="A8" t="s">
        <v>117</v>
      </c>
    </row>
    <row r="9" spans="1:13" ht="15.6" x14ac:dyDescent="0.3">
      <c r="A9" s="3" t="s">
        <v>118</v>
      </c>
    </row>
    <row r="10" spans="1:13" ht="15.6" x14ac:dyDescent="0.3">
      <c r="A10" s="4" t="s">
        <v>119</v>
      </c>
    </row>
    <row r="11" spans="1:13" ht="15.6" x14ac:dyDescent="0.3">
      <c r="A11" s="4" t="s">
        <v>115</v>
      </c>
    </row>
    <row r="12" spans="1:13" ht="15.6" x14ac:dyDescent="0.3">
      <c r="A12" s="3" t="s">
        <v>120</v>
      </c>
    </row>
    <row r="14" spans="1:13" x14ac:dyDescent="0.3">
      <c r="A14" s="16"/>
      <c r="D14" s="7" t="s">
        <v>0</v>
      </c>
      <c r="E14" s="7" t="s">
        <v>3</v>
      </c>
      <c r="F14" s="8" t="s">
        <v>4</v>
      </c>
      <c r="K14" t="s">
        <v>5</v>
      </c>
      <c r="L14" t="s">
        <v>6</v>
      </c>
      <c r="M14" t="s">
        <v>7</v>
      </c>
    </row>
    <row r="15" spans="1:13" x14ac:dyDescent="0.3">
      <c r="A15" s="15" t="s">
        <v>121</v>
      </c>
      <c r="B15">
        <v>102</v>
      </c>
      <c r="C15" t="s">
        <v>9</v>
      </c>
      <c r="D15">
        <v>3.68</v>
      </c>
      <c r="E15" s="39">
        <f>+D15*2.66</f>
        <v>9.7888000000000002</v>
      </c>
      <c r="F15" s="39">
        <f>+B15*E15</f>
        <v>998.45760000000007</v>
      </c>
      <c r="G15">
        <v>4.0999999999999996</v>
      </c>
      <c r="H15" t="s">
        <v>10</v>
      </c>
      <c r="I15" t="s">
        <v>11</v>
      </c>
      <c r="J15" t="s">
        <v>12</v>
      </c>
      <c r="K15" s="18">
        <v>44992.416666666664</v>
      </c>
      <c r="L15" s="18">
        <v>44992.5</v>
      </c>
      <c r="M15" t="s">
        <v>485</v>
      </c>
    </row>
    <row r="16" spans="1:13" x14ac:dyDescent="0.3">
      <c r="A16" t="s">
        <v>122</v>
      </c>
    </row>
    <row r="17" spans="1:13" x14ac:dyDescent="0.3">
      <c r="A17" t="s">
        <v>123</v>
      </c>
    </row>
    <row r="18" spans="1:13" x14ac:dyDescent="0.3">
      <c r="A18" t="s">
        <v>35</v>
      </c>
    </row>
    <row r="19" spans="1:13" x14ac:dyDescent="0.3">
      <c r="A19" t="s">
        <v>124</v>
      </c>
    </row>
    <row r="20" spans="1:13" x14ac:dyDescent="0.3">
      <c r="A20" t="s">
        <v>125</v>
      </c>
    </row>
    <row r="22" spans="1:13" x14ac:dyDescent="0.3">
      <c r="A22" s="16"/>
      <c r="D22" s="7" t="s">
        <v>0</v>
      </c>
      <c r="E22" s="7" t="s">
        <v>3</v>
      </c>
      <c r="F22" s="8" t="s">
        <v>4</v>
      </c>
      <c r="K22" t="s">
        <v>5</v>
      </c>
      <c r="L22" t="s">
        <v>6</v>
      </c>
      <c r="M22" t="s">
        <v>7</v>
      </c>
    </row>
    <row r="23" spans="1:13" x14ac:dyDescent="0.3">
      <c r="A23" s="13" t="s">
        <v>126</v>
      </c>
      <c r="B23" s="10">
        <v>107</v>
      </c>
      <c r="C23" s="10" t="s">
        <v>9</v>
      </c>
      <c r="D23" s="10">
        <v>3.68</v>
      </c>
      <c r="E23" s="54">
        <v>3</v>
      </c>
      <c r="F23" s="54">
        <f>+B23*E23</f>
        <v>321</v>
      </c>
      <c r="G23">
        <v>4</v>
      </c>
      <c r="H23" t="s">
        <v>10</v>
      </c>
      <c r="I23" t="s">
        <v>11</v>
      </c>
      <c r="J23" t="s">
        <v>12</v>
      </c>
      <c r="K23" s="18">
        <v>44991.375</v>
      </c>
      <c r="L23" s="18">
        <v>44991.444444444445</v>
      </c>
      <c r="M23" t="s">
        <v>486</v>
      </c>
    </row>
    <row r="24" spans="1:13" x14ac:dyDescent="0.3">
      <c r="A24" s="11" t="s">
        <v>127</v>
      </c>
      <c r="K24" s="18"/>
      <c r="L24" s="18"/>
    </row>
    <row r="25" spans="1:13" x14ac:dyDescent="0.3">
      <c r="A25" t="s">
        <v>128</v>
      </c>
      <c r="B25" s="10" t="s">
        <v>760</v>
      </c>
      <c r="C25" s="10"/>
      <c r="D25" s="10"/>
      <c r="E25" s="10"/>
      <c r="K25" s="18"/>
      <c r="L25" s="18"/>
    </row>
    <row r="26" spans="1:13" x14ac:dyDescent="0.3">
      <c r="A26" t="s">
        <v>129</v>
      </c>
      <c r="K26" s="18"/>
      <c r="L26" s="18"/>
    </row>
    <row r="27" spans="1:13" x14ac:dyDescent="0.3">
      <c r="A27" t="s">
        <v>130</v>
      </c>
      <c r="K27" s="18"/>
      <c r="L27" s="18"/>
    </row>
    <row r="28" spans="1:13" x14ac:dyDescent="0.3">
      <c r="A28" s="16"/>
      <c r="D28" s="7" t="s">
        <v>0</v>
      </c>
      <c r="E28" s="7" t="s">
        <v>3</v>
      </c>
      <c r="F28" s="8" t="s">
        <v>4</v>
      </c>
      <c r="K28" t="s">
        <v>5</v>
      </c>
      <c r="L28" t="s">
        <v>6</v>
      </c>
      <c r="M28" t="s">
        <v>7</v>
      </c>
    </row>
    <row r="29" spans="1:13" x14ac:dyDescent="0.3">
      <c r="A29" s="13" t="s">
        <v>131</v>
      </c>
      <c r="B29">
        <v>75.3</v>
      </c>
      <c r="C29" t="s">
        <v>9</v>
      </c>
      <c r="D29">
        <v>3.68</v>
      </c>
      <c r="E29" s="39">
        <f>+D29*2.66</f>
        <v>9.7888000000000002</v>
      </c>
      <c r="F29" s="39">
        <f>+B29*E29</f>
        <v>737.09663999999998</v>
      </c>
      <c r="G29">
        <v>2.4</v>
      </c>
      <c r="H29" t="s">
        <v>10</v>
      </c>
      <c r="I29" t="s">
        <v>11</v>
      </c>
      <c r="J29" t="s">
        <v>12</v>
      </c>
      <c r="K29" s="18">
        <v>44990</v>
      </c>
      <c r="L29" s="18">
        <v>44990.041666666664</v>
      </c>
      <c r="M29" t="s">
        <v>487</v>
      </c>
    </row>
    <row r="30" spans="1:13" x14ac:dyDescent="0.3">
      <c r="A30" s="11" t="s">
        <v>131</v>
      </c>
      <c r="K30" s="18"/>
      <c r="L30" s="18"/>
    </row>
    <row r="31" spans="1:13" x14ac:dyDescent="0.3">
      <c r="A31" t="s">
        <v>132</v>
      </c>
      <c r="K31" s="18"/>
      <c r="L31" s="18"/>
    </row>
    <row r="32" spans="1:13" x14ac:dyDescent="0.3">
      <c r="A32" t="s">
        <v>133</v>
      </c>
      <c r="K32" s="18"/>
      <c r="L32" s="18"/>
    </row>
    <row r="33" spans="1:13" x14ac:dyDescent="0.3">
      <c r="A33" t="s">
        <v>134</v>
      </c>
      <c r="K33" s="18"/>
      <c r="L33" s="18"/>
    </row>
    <row r="34" spans="1:13" x14ac:dyDescent="0.3">
      <c r="K34" s="18"/>
      <c r="L34" s="18"/>
    </row>
    <row r="35" spans="1:13" x14ac:dyDescent="0.3">
      <c r="A35" s="16"/>
      <c r="D35" s="7" t="s">
        <v>0</v>
      </c>
      <c r="E35" s="7" t="s">
        <v>3</v>
      </c>
      <c r="F35" s="8" t="s">
        <v>4</v>
      </c>
      <c r="K35" t="s">
        <v>5</v>
      </c>
      <c r="L35" t="s">
        <v>6</v>
      </c>
      <c r="M35" t="s">
        <v>7</v>
      </c>
    </row>
    <row r="36" spans="1:13" x14ac:dyDescent="0.3">
      <c r="A36" s="13" t="s">
        <v>135</v>
      </c>
      <c r="B36">
        <v>194.9</v>
      </c>
      <c r="C36" t="s">
        <v>9</v>
      </c>
      <c r="D36">
        <v>3.68</v>
      </c>
      <c r="E36" s="39">
        <f>+D36*2.66</f>
        <v>9.7888000000000002</v>
      </c>
      <c r="F36" s="39">
        <f>+B36*E36</f>
        <v>1907.8371200000001</v>
      </c>
      <c r="G36">
        <v>6.4</v>
      </c>
      <c r="H36" t="s">
        <v>10</v>
      </c>
      <c r="I36" t="s">
        <v>11</v>
      </c>
      <c r="J36" t="s">
        <v>12</v>
      </c>
      <c r="K36" s="18">
        <v>44989.875</v>
      </c>
      <c r="L36" s="18">
        <v>44990.003472222219</v>
      </c>
      <c r="M36" t="s">
        <v>488</v>
      </c>
    </row>
    <row r="37" spans="1:13" x14ac:dyDescent="0.3">
      <c r="A37" s="11" t="s">
        <v>135</v>
      </c>
      <c r="B37">
        <v>86.8</v>
      </c>
      <c r="C37" t="s">
        <v>9</v>
      </c>
      <c r="D37">
        <v>3.68</v>
      </c>
      <c r="E37" s="39">
        <f>+D37*2.66</f>
        <v>9.7888000000000002</v>
      </c>
      <c r="F37" s="39">
        <f>+B37*E37</f>
        <v>849.66783999999996</v>
      </c>
      <c r="G37">
        <v>2.5</v>
      </c>
      <c r="H37" t="s">
        <v>10</v>
      </c>
      <c r="I37" t="s">
        <v>11</v>
      </c>
      <c r="J37" t="s">
        <v>12</v>
      </c>
      <c r="K37" s="18">
        <v>44989.791666666664</v>
      </c>
      <c r="L37" s="18">
        <v>44989.875</v>
      </c>
      <c r="M37" t="s">
        <v>489</v>
      </c>
    </row>
    <row r="38" spans="1:13" x14ac:dyDescent="0.3">
      <c r="A38" t="s">
        <v>136</v>
      </c>
      <c r="B38">
        <v>275.7</v>
      </c>
      <c r="C38" t="s">
        <v>9</v>
      </c>
      <c r="D38">
        <v>3.68</v>
      </c>
      <c r="E38" s="39">
        <f>+D38*2.66</f>
        <v>9.7888000000000002</v>
      </c>
      <c r="F38" s="39">
        <f>+B38*E38</f>
        <v>2698.77216</v>
      </c>
      <c r="G38">
        <v>7.7</v>
      </c>
      <c r="H38" t="s">
        <v>10</v>
      </c>
      <c r="I38" t="s">
        <v>11</v>
      </c>
      <c r="J38" t="s">
        <v>12</v>
      </c>
      <c r="K38" s="18">
        <v>44989.71875</v>
      </c>
      <c r="L38" s="18">
        <v>44989.96875</v>
      </c>
      <c r="M38" t="s">
        <v>490</v>
      </c>
    </row>
    <row r="39" spans="1:13" x14ac:dyDescent="0.3">
      <c r="A39" t="s">
        <v>137</v>
      </c>
      <c r="B39">
        <v>219.3</v>
      </c>
      <c r="C39" t="s">
        <v>9</v>
      </c>
      <c r="D39">
        <v>3.68</v>
      </c>
      <c r="E39" s="39">
        <f>+D39*2.66</f>
        <v>9.7888000000000002</v>
      </c>
      <c r="F39" s="39">
        <f>+B39*E39</f>
        <v>2146.6838400000001</v>
      </c>
      <c r="G39">
        <v>6.3</v>
      </c>
      <c r="H39" t="s">
        <v>10</v>
      </c>
      <c r="I39" t="s">
        <v>11</v>
      </c>
      <c r="J39" t="s">
        <v>12</v>
      </c>
      <c r="K39" s="18">
        <v>44989.520833333336</v>
      </c>
      <c r="L39" s="18">
        <v>44989.697916666664</v>
      </c>
      <c r="M39" t="s">
        <v>491</v>
      </c>
    </row>
    <row r="40" spans="1:13" x14ac:dyDescent="0.3">
      <c r="A40" t="s">
        <v>138</v>
      </c>
      <c r="B40">
        <v>349.6</v>
      </c>
      <c r="C40" t="s">
        <v>9</v>
      </c>
      <c r="D40">
        <v>3.68</v>
      </c>
      <c r="E40" s="39">
        <f>+D40*2.66</f>
        <v>9.7888000000000002</v>
      </c>
      <c r="F40" s="39">
        <f>+B40*E40</f>
        <v>3422.1644800000004</v>
      </c>
      <c r="G40">
        <v>9.6999999999999993</v>
      </c>
      <c r="H40" t="s">
        <v>10</v>
      </c>
      <c r="I40" t="s">
        <v>11</v>
      </c>
      <c r="J40" t="s">
        <v>12</v>
      </c>
      <c r="K40" s="18">
        <v>44989.482638888891</v>
      </c>
      <c r="L40" s="18">
        <v>44989.78125</v>
      </c>
      <c r="M40" t="s">
        <v>492</v>
      </c>
    </row>
    <row r="41" spans="1:13" x14ac:dyDescent="0.3">
      <c r="B41">
        <f>SUM(B36:B40)</f>
        <v>1126.3000000000002</v>
      </c>
      <c r="E41" s="39"/>
      <c r="F41" s="39">
        <f>SUM(F36:F40)</f>
        <v>11025.12544</v>
      </c>
      <c r="K41" s="18"/>
      <c r="L41" s="18"/>
    </row>
    <row r="43" spans="1:13" x14ac:dyDescent="0.3">
      <c r="A43" s="16"/>
      <c r="D43" s="7" t="s">
        <v>0</v>
      </c>
      <c r="E43" s="7" t="s">
        <v>3</v>
      </c>
      <c r="F43" s="8" t="s">
        <v>4</v>
      </c>
      <c r="K43" t="s">
        <v>5</v>
      </c>
      <c r="L43" t="s">
        <v>6</v>
      </c>
      <c r="M43" t="s">
        <v>7</v>
      </c>
    </row>
    <row r="44" spans="1:13" x14ac:dyDescent="0.3">
      <c r="A44" s="14" t="s">
        <v>139</v>
      </c>
      <c r="B44">
        <v>151</v>
      </c>
      <c r="C44" t="s">
        <v>9</v>
      </c>
      <c r="D44">
        <v>3.68</v>
      </c>
      <c r="E44" s="39">
        <f>+D44*2.66</f>
        <v>9.7888000000000002</v>
      </c>
      <c r="F44" s="39">
        <f>+B44*E44</f>
        <v>1478.1088</v>
      </c>
      <c r="G44">
        <v>6.4</v>
      </c>
      <c r="H44" t="s">
        <v>10</v>
      </c>
      <c r="I44" t="s">
        <v>11</v>
      </c>
      <c r="J44" t="s">
        <v>12</v>
      </c>
      <c r="K44" s="18">
        <v>44988.458333333336</v>
      </c>
      <c r="L44" s="18">
        <v>44988.569444444445</v>
      </c>
      <c r="M44" t="s">
        <v>493</v>
      </c>
    </row>
    <row r="45" spans="1:13" x14ac:dyDescent="0.3">
      <c r="A45" s="11" t="s">
        <v>140</v>
      </c>
      <c r="B45">
        <v>569.4</v>
      </c>
      <c r="C45" t="s">
        <v>9</v>
      </c>
      <c r="D45">
        <v>3.68</v>
      </c>
      <c r="E45" s="39">
        <f>+D45*2.66</f>
        <v>9.7888000000000002</v>
      </c>
      <c r="F45" s="39">
        <f>+B45*E45</f>
        <v>5573.7427200000002</v>
      </c>
      <c r="G45">
        <v>21.1</v>
      </c>
      <c r="H45" t="s">
        <v>10</v>
      </c>
      <c r="I45" t="s">
        <v>11</v>
      </c>
      <c r="J45" t="s">
        <v>12</v>
      </c>
      <c r="K45" s="18">
        <v>44988.270833333336</v>
      </c>
      <c r="L45" s="18">
        <v>44988.496527777781</v>
      </c>
      <c r="M45" t="s">
        <v>494</v>
      </c>
    </row>
    <row r="46" spans="1:13" x14ac:dyDescent="0.3">
      <c r="A46" s="7" t="s">
        <v>141</v>
      </c>
      <c r="B46">
        <v>96.4</v>
      </c>
      <c r="C46" t="s">
        <v>9</v>
      </c>
      <c r="D46">
        <v>3.68</v>
      </c>
      <c r="E46" s="39">
        <f>+D46*2.66</f>
        <v>9.7888000000000002</v>
      </c>
      <c r="F46" s="39">
        <f>+B46*E46</f>
        <v>943.64032000000009</v>
      </c>
      <c r="G46">
        <v>3.8</v>
      </c>
      <c r="H46" t="s">
        <v>10</v>
      </c>
      <c r="I46" t="s">
        <v>11</v>
      </c>
      <c r="J46" t="s">
        <v>12</v>
      </c>
      <c r="K46" s="18">
        <v>44987.75</v>
      </c>
      <c r="L46" s="18">
        <v>44987.822916666664</v>
      </c>
      <c r="M46" t="s">
        <v>495</v>
      </c>
    </row>
    <row r="47" spans="1:13" x14ac:dyDescent="0.3">
      <c r="A47" s="7" t="s">
        <v>142</v>
      </c>
      <c r="B47">
        <v>93.8</v>
      </c>
      <c r="C47" t="s">
        <v>9</v>
      </c>
      <c r="D47">
        <v>3.68</v>
      </c>
      <c r="E47" s="39">
        <f>+D47*2.66</f>
        <v>9.7888000000000002</v>
      </c>
      <c r="F47" s="39">
        <f>+B47*E47</f>
        <v>918.18943999999999</v>
      </c>
      <c r="G47">
        <v>3.7</v>
      </c>
      <c r="H47" t="s">
        <v>10</v>
      </c>
      <c r="I47" t="s">
        <v>11</v>
      </c>
      <c r="J47" t="s">
        <v>12</v>
      </c>
      <c r="K47" s="18">
        <v>44987.666666666664</v>
      </c>
      <c r="L47" s="18">
        <v>44987.729166666664</v>
      </c>
      <c r="M47" t="s">
        <v>496</v>
      </c>
    </row>
    <row r="48" spans="1:13" x14ac:dyDescent="0.3">
      <c r="A48" t="s">
        <v>335</v>
      </c>
      <c r="B48">
        <f>SUM(B44:B47)</f>
        <v>910.59999999999991</v>
      </c>
      <c r="F48" s="44">
        <f>SUM(F44:F47)</f>
        <v>8913.6812800000007</v>
      </c>
    </row>
    <row r="50" spans="1:13" x14ac:dyDescent="0.3">
      <c r="B50" s="9"/>
    </row>
    <row r="51" spans="1:13" x14ac:dyDescent="0.3">
      <c r="A51" s="16"/>
      <c r="D51" s="7" t="s">
        <v>0</v>
      </c>
      <c r="E51" s="7" t="s">
        <v>3</v>
      </c>
      <c r="F51" s="8" t="s">
        <v>4</v>
      </c>
      <c r="K51" t="s">
        <v>5</v>
      </c>
      <c r="L51" t="s">
        <v>6</v>
      </c>
      <c r="M51" t="s">
        <v>7</v>
      </c>
    </row>
    <row r="52" spans="1:13" x14ac:dyDescent="0.3">
      <c r="A52" s="13" t="s">
        <v>279</v>
      </c>
      <c r="B52">
        <v>537.5</v>
      </c>
      <c r="C52" t="s">
        <v>9</v>
      </c>
      <c r="D52">
        <v>3.72</v>
      </c>
      <c r="E52" s="39">
        <f>+D52*2.66</f>
        <v>9.8952000000000009</v>
      </c>
      <c r="F52" s="39">
        <f>+B52*E52</f>
        <v>5318.67</v>
      </c>
      <c r="G52">
        <v>14.3</v>
      </c>
      <c r="H52" t="s">
        <v>10</v>
      </c>
      <c r="I52" t="s">
        <v>11</v>
      </c>
      <c r="J52" t="s">
        <v>12</v>
      </c>
      <c r="K52" s="18">
        <v>45014.75</v>
      </c>
      <c r="L52" s="18">
        <v>45015.416666666664</v>
      </c>
      <c r="M52" t="s">
        <v>497</v>
      </c>
    </row>
    <row r="53" spans="1:13" x14ac:dyDescent="0.3">
      <c r="A53" s="11" t="s">
        <v>280</v>
      </c>
      <c r="B53">
        <v>128.80000000000001</v>
      </c>
      <c r="C53" t="s">
        <v>9</v>
      </c>
      <c r="D53">
        <v>3.72</v>
      </c>
      <c r="E53" s="39">
        <f>+D53*2.66</f>
        <v>9.8952000000000009</v>
      </c>
      <c r="F53" s="39">
        <f>+B53*E53</f>
        <v>1274.5017600000003</v>
      </c>
      <c r="G53">
        <v>3.5</v>
      </c>
      <c r="H53" t="s">
        <v>10</v>
      </c>
      <c r="I53" t="s">
        <v>11</v>
      </c>
      <c r="J53" t="s">
        <v>12</v>
      </c>
      <c r="K53" s="18">
        <v>45008.385416666664</v>
      </c>
      <c r="L53" s="18">
        <v>45008.46875</v>
      </c>
      <c r="M53" t="s">
        <v>498</v>
      </c>
    </row>
    <row r="54" spans="1:13" x14ac:dyDescent="0.3">
      <c r="A54" t="s">
        <v>281</v>
      </c>
      <c r="B54">
        <f>SUM(B52:B53)</f>
        <v>666.3</v>
      </c>
      <c r="F54" s="44">
        <f>SUM(F52:F53)</f>
        <v>6593.1717600000002</v>
      </c>
      <c r="K54" s="18"/>
      <c r="L54" s="18"/>
    </row>
    <row r="55" spans="1:13" x14ac:dyDescent="0.3">
      <c r="A55" t="s">
        <v>282</v>
      </c>
      <c r="K55" s="18"/>
      <c r="L55" s="18"/>
    </row>
    <row r="56" spans="1:13" x14ac:dyDescent="0.3">
      <c r="A56" t="s">
        <v>283</v>
      </c>
      <c r="K56" s="18"/>
      <c r="L56" s="18"/>
    </row>
    <row r="57" spans="1:13" x14ac:dyDescent="0.3">
      <c r="A57" t="s">
        <v>284</v>
      </c>
      <c r="K57" s="18"/>
      <c r="L57" s="18"/>
    </row>
    <row r="58" spans="1:13" x14ac:dyDescent="0.3">
      <c r="A58" s="16"/>
      <c r="D58" s="7" t="s">
        <v>0</v>
      </c>
      <c r="E58" s="7" t="s">
        <v>3</v>
      </c>
      <c r="F58" s="8" t="s">
        <v>4</v>
      </c>
      <c r="K58" t="s">
        <v>5</v>
      </c>
      <c r="L58" t="s">
        <v>6</v>
      </c>
      <c r="M58" t="s">
        <v>7</v>
      </c>
    </row>
    <row r="59" spans="1:13" x14ac:dyDescent="0.3">
      <c r="A59" s="15" t="s">
        <v>218</v>
      </c>
      <c r="B59">
        <v>190.8</v>
      </c>
      <c r="C59" t="s">
        <v>9</v>
      </c>
      <c r="D59">
        <v>3.72</v>
      </c>
      <c r="E59" s="39">
        <f>+D59*2.66</f>
        <v>9.8952000000000009</v>
      </c>
      <c r="F59" s="39">
        <f>+B59*E59</f>
        <v>1888.0041600000002</v>
      </c>
      <c r="G59">
        <v>7.9</v>
      </c>
      <c r="H59" t="s">
        <v>10</v>
      </c>
      <c r="I59" t="s">
        <v>11</v>
      </c>
      <c r="J59" t="s">
        <v>12</v>
      </c>
      <c r="K59" s="18">
        <v>45014.614583333336</v>
      </c>
      <c r="L59" s="18">
        <v>45014.708333333336</v>
      </c>
      <c r="M59" t="s">
        <v>499</v>
      </c>
    </row>
    <row r="60" spans="1:13" x14ac:dyDescent="0.3">
      <c r="A60" t="s">
        <v>219</v>
      </c>
      <c r="K60" s="18"/>
      <c r="L60" s="18"/>
    </row>
    <row r="61" spans="1:13" x14ac:dyDescent="0.3">
      <c r="A61" t="s">
        <v>220</v>
      </c>
      <c r="K61" s="18"/>
      <c r="L61" s="18"/>
    </row>
    <row r="62" spans="1:13" x14ac:dyDescent="0.3">
      <c r="A62" t="s">
        <v>221</v>
      </c>
      <c r="K62" s="18"/>
      <c r="L62" s="18"/>
    </row>
    <row r="63" spans="1:13" x14ac:dyDescent="0.3">
      <c r="A63" t="s">
        <v>222</v>
      </c>
      <c r="K63" s="18"/>
      <c r="L63" s="18"/>
    </row>
    <row r="64" spans="1:13" x14ac:dyDescent="0.3">
      <c r="K64" s="18"/>
      <c r="L64" s="18"/>
    </row>
    <row r="65" spans="1:13" x14ac:dyDescent="0.3">
      <c r="A65" s="16"/>
      <c r="D65" s="7" t="s">
        <v>0</v>
      </c>
      <c r="E65" s="7" t="s">
        <v>3</v>
      </c>
      <c r="F65" s="8" t="s">
        <v>4</v>
      </c>
      <c r="K65" t="s">
        <v>5</v>
      </c>
      <c r="L65" t="s">
        <v>6</v>
      </c>
      <c r="M65" t="s">
        <v>7</v>
      </c>
    </row>
    <row r="66" spans="1:13" x14ac:dyDescent="0.3">
      <c r="A66" s="13" t="s">
        <v>223</v>
      </c>
      <c r="B66">
        <v>209.2</v>
      </c>
      <c r="C66" t="s">
        <v>9</v>
      </c>
      <c r="D66">
        <v>3.72</v>
      </c>
      <c r="E66" s="39">
        <f>+D66*2.66</f>
        <v>9.8952000000000009</v>
      </c>
      <c r="F66" s="39">
        <f>+B66*E66</f>
        <v>2070.07584</v>
      </c>
      <c r="G66">
        <v>9.9</v>
      </c>
      <c r="H66" t="s">
        <v>10</v>
      </c>
      <c r="I66" t="s">
        <v>11</v>
      </c>
      <c r="J66" t="s">
        <v>12</v>
      </c>
      <c r="K66" s="18">
        <v>45007.677083333336</v>
      </c>
      <c r="L66" s="18">
        <v>45007.84375</v>
      </c>
      <c r="M66" t="s">
        <v>500</v>
      </c>
    </row>
    <row r="67" spans="1:13" x14ac:dyDescent="0.3">
      <c r="A67" s="11" t="s">
        <v>223</v>
      </c>
      <c r="K67" s="18"/>
      <c r="L67" s="18"/>
    </row>
    <row r="68" spans="1:13" x14ac:dyDescent="0.3">
      <c r="A68" t="s">
        <v>224</v>
      </c>
      <c r="K68" s="18"/>
      <c r="L68" s="18"/>
    </row>
    <row r="69" spans="1:13" x14ac:dyDescent="0.3">
      <c r="A69" t="s">
        <v>225</v>
      </c>
      <c r="K69" s="18"/>
      <c r="L69" s="18"/>
    </row>
    <row r="70" spans="1:13" x14ac:dyDescent="0.3">
      <c r="A70" t="s">
        <v>226</v>
      </c>
      <c r="K70" s="18"/>
      <c r="L70" s="18"/>
    </row>
    <row r="71" spans="1:13" x14ac:dyDescent="0.3">
      <c r="A71" t="s">
        <v>227</v>
      </c>
      <c r="K71" s="18"/>
      <c r="L71" s="18"/>
    </row>
    <row r="72" spans="1:13" x14ac:dyDescent="0.3">
      <c r="A72" s="16"/>
      <c r="D72" s="7" t="s">
        <v>0</v>
      </c>
      <c r="E72" s="7" t="s">
        <v>3</v>
      </c>
      <c r="F72" s="8" t="s">
        <v>4</v>
      </c>
      <c r="K72" t="s">
        <v>5</v>
      </c>
      <c r="L72" t="s">
        <v>6</v>
      </c>
      <c r="M72" t="s">
        <v>7</v>
      </c>
    </row>
    <row r="73" spans="1:13" x14ac:dyDescent="0.3">
      <c r="A73" s="13" t="s">
        <v>228</v>
      </c>
      <c r="B73">
        <v>103</v>
      </c>
      <c r="C73" t="s">
        <v>9</v>
      </c>
      <c r="D73">
        <v>3.72</v>
      </c>
      <c r="E73" s="39">
        <f>+D73*2.66</f>
        <v>9.8952000000000009</v>
      </c>
      <c r="F73" s="39">
        <f>+B73*E73</f>
        <v>1019.2056000000001</v>
      </c>
      <c r="G73">
        <v>4</v>
      </c>
      <c r="H73" t="s">
        <v>10</v>
      </c>
      <c r="I73" t="s">
        <v>11</v>
      </c>
      <c r="J73" t="s">
        <v>12</v>
      </c>
      <c r="K73" s="18">
        <v>45007.572916666664</v>
      </c>
      <c r="L73" s="18">
        <v>45007.625</v>
      </c>
      <c r="M73" t="s">
        <v>501</v>
      </c>
    </row>
    <row r="74" spans="1:13" x14ac:dyDescent="0.3">
      <c r="A74" s="11" t="s">
        <v>229</v>
      </c>
      <c r="B74">
        <v>290.2</v>
      </c>
      <c r="C74" t="s">
        <v>9</v>
      </c>
      <c r="D74">
        <v>3.72</v>
      </c>
      <c r="E74" s="39">
        <f>+D74*2.66</f>
        <v>9.8952000000000009</v>
      </c>
      <c r="F74" s="39">
        <f>+B74*E74</f>
        <v>2871.5870400000003</v>
      </c>
      <c r="G74">
        <v>11.4</v>
      </c>
      <c r="H74" t="s">
        <v>10</v>
      </c>
      <c r="I74" t="s">
        <v>11</v>
      </c>
      <c r="J74" t="s">
        <v>12</v>
      </c>
      <c r="K74" s="18">
        <v>45007.385416666664</v>
      </c>
      <c r="L74" s="18">
        <v>45007.552083333336</v>
      </c>
      <c r="M74" t="s">
        <v>502</v>
      </c>
    </row>
    <row r="75" spans="1:13" x14ac:dyDescent="0.3">
      <c r="A75" t="s">
        <v>230</v>
      </c>
      <c r="B75">
        <f>SUM(B73:B74)</f>
        <v>393.2</v>
      </c>
      <c r="F75" s="44">
        <f>SUM(F73:F74)</f>
        <v>3890.7926400000006</v>
      </c>
    </row>
    <row r="76" spans="1:13" x14ac:dyDescent="0.3">
      <c r="A76" t="s">
        <v>231</v>
      </c>
    </row>
    <row r="77" spans="1:13" x14ac:dyDescent="0.3">
      <c r="A77" t="s">
        <v>232</v>
      </c>
    </row>
    <row r="78" spans="1:13" x14ac:dyDescent="0.3">
      <c r="A78" t="s">
        <v>233</v>
      </c>
    </row>
    <row r="80" spans="1:13" x14ac:dyDescent="0.3">
      <c r="B80" s="15">
        <f>B74+B73+B66+B59+B53+B52+B47+B46+B45+B44+B40+B39+B38+B37+B36+B29+B23+B15+B5+B4+B3</f>
        <v>4641.5000000000009</v>
      </c>
      <c r="F80" s="44">
        <f>F74+F73+F66+F59+F53+F52+F47+F46+F45+F44+F40+F39+F38+F37+F36+F29+F23+F15+F5+F4+F3</f>
        <v>44863.604400000018</v>
      </c>
    </row>
  </sheetData>
  <pageMargins left="0.25" right="0.25" top="0.75" bottom="0.75" header="0.3" footer="0.3"/>
  <pageSetup paperSize="9" scale="56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CA49-4C78-446E-B00A-1FC27E4A91BE}">
  <sheetPr>
    <pageSetUpPr fitToPage="1"/>
  </sheetPr>
  <dimension ref="A1:O176"/>
  <sheetViews>
    <sheetView topLeftCell="A116" workbookViewId="0">
      <selection activeCell="I182" sqref="I182"/>
    </sheetView>
  </sheetViews>
  <sheetFormatPr baseColWidth="10" defaultRowHeight="14.4" x14ac:dyDescent="0.3"/>
  <cols>
    <col min="1" max="1" width="37.109375" bestFit="1" customWidth="1"/>
    <col min="2" max="2" width="8.5546875" bestFit="1" customWidth="1"/>
    <col min="3" max="3" width="3.33203125" bestFit="1" customWidth="1"/>
    <col min="4" max="4" width="6.33203125" bestFit="1" customWidth="1"/>
    <col min="5" max="6" width="6" hidden="1" customWidth="1"/>
    <col min="7" max="7" width="10.5546875" bestFit="1" customWidth="1"/>
    <col min="8" max="8" width="11.88671875" bestFit="1" customWidth="1"/>
    <col min="9" max="9" width="5.109375" bestFit="1" customWidth="1"/>
    <col min="10" max="10" width="3.21875" bestFit="1" customWidth="1"/>
    <col min="11" max="11" width="21.5546875" bestFit="1" customWidth="1"/>
    <col min="12" max="12" width="6.5546875" bestFit="1" customWidth="1"/>
    <col min="13" max="14" width="15.77734375" bestFit="1" customWidth="1"/>
    <col min="15" max="15" width="123.5546875" bestFit="1" customWidth="1"/>
  </cols>
  <sheetData>
    <row r="1" spans="1:15" ht="23.4" x14ac:dyDescent="0.45">
      <c r="A1" s="23" t="s">
        <v>238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16" t="s">
        <v>23</v>
      </c>
      <c r="D2" s="7" t="s">
        <v>0</v>
      </c>
      <c r="E2" t="s">
        <v>1</v>
      </c>
      <c r="F2" t="s">
        <v>2</v>
      </c>
      <c r="G2" s="7" t="s">
        <v>3</v>
      </c>
      <c r="H2" s="8" t="s">
        <v>4</v>
      </c>
      <c r="M2" t="s">
        <v>5</v>
      </c>
      <c r="N2" t="s">
        <v>6</v>
      </c>
      <c r="O2" t="s">
        <v>7</v>
      </c>
    </row>
    <row r="3" spans="1:15" x14ac:dyDescent="0.3">
      <c r="A3" t="s">
        <v>240</v>
      </c>
      <c r="B3">
        <v>15</v>
      </c>
      <c r="C3" t="s">
        <v>9</v>
      </c>
      <c r="D3">
        <v>3.2</v>
      </c>
      <c r="G3" s="39">
        <f>+D3*1.33</f>
        <v>4.2560000000000002</v>
      </c>
      <c r="H3" s="39">
        <f>+G3*B3</f>
        <v>63.84</v>
      </c>
      <c r="I3">
        <v>0.7</v>
      </c>
      <c r="J3" t="s">
        <v>10</v>
      </c>
      <c r="K3" t="s">
        <v>239</v>
      </c>
      <c r="L3" t="s">
        <v>12</v>
      </c>
      <c r="M3" s="18">
        <v>45027.881944444445</v>
      </c>
      <c r="N3" s="18">
        <v>45027.888888888891</v>
      </c>
      <c r="O3" t="s">
        <v>503</v>
      </c>
    </row>
    <row r="4" spans="1:15" x14ac:dyDescent="0.3">
      <c r="A4" s="11" t="s">
        <v>240</v>
      </c>
      <c r="B4">
        <v>120</v>
      </c>
      <c r="C4" t="s">
        <v>9</v>
      </c>
      <c r="D4">
        <v>3.2</v>
      </c>
      <c r="G4" s="39">
        <f t="shared" ref="G4:G7" si="0">+D4*1.33</f>
        <v>4.2560000000000002</v>
      </c>
      <c r="H4" s="39">
        <f t="shared" ref="H4:H7" si="1">+G4*B4</f>
        <v>510.72</v>
      </c>
      <c r="I4">
        <v>6</v>
      </c>
      <c r="J4" t="s">
        <v>10</v>
      </c>
      <c r="K4" t="s">
        <v>239</v>
      </c>
      <c r="L4" t="s">
        <v>12</v>
      </c>
      <c r="M4" s="18">
        <v>45027.75</v>
      </c>
      <c r="N4" s="18">
        <v>45027.875</v>
      </c>
      <c r="O4" t="s">
        <v>504</v>
      </c>
    </row>
    <row r="5" spans="1:15" x14ac:dyDescent="0.3">
      <c r="A5" t="s">
        <v>241</v>
      </c>
      <c r="B5">
        <v>60</v>
      </c>
      <c r="C5" t="s">
        <v>9</v>
      </c>
      <c r="D5">
        <v>3.2</v>
      </c>
      <c r="G5" s="39">
        <f t="shared" si="0"/>
        <v>4.2560000000000002</v>
      </c>
      <c r="H5" s="39">
        <f t="shared" si="1"/>
        <v>255.36</v>
      </c>
      <c r="I5">
        <v>3</v>
      </c>
      <c r="J5" t="s">
        <v>10</v>
      </c>
      <c r="K5" t="s">
        <v>239</v>
      </c>
      <c r="L5" t="s">
        <v>12</v>
      </c>
      <c r="M5" s="18">
        <v>45027.697916666664</v>
      </c>
      <c r="N5" s="18">
        <v>45027.75</v>
      </c>
      <c r="O5" t="s">
        <v>505</v>
      </c>
    </row>
    <row r="6" spans="1:15" x14ac:dyDescent="0.3">
      <c r="A6" t="s">
        <v>242</v>
      </c>
      <c r="B6">
        <v>102.8</v>
      </c>
      <c r="C6" t="s">
        <v>9</v>
      </c>
      <c r="D6">
        <v>3.2</v>
      </c>
      <c r="G6" s="39">
        <f t="shared" si="0"/>
        <v>4.2560000000000002</v>
      </c>
      <c r="H6" s="39">
        <f t="shared" si="1"/>
        <v>437.51679999999999</v>
      </c>
      <c r="I6">
        <v>4.0999999999999996</v>
      </c>
      <c r="J6" t="s">
        <v>10</v>
      </c>
      <c r="K6" t="s">
        <v>239</v>
      </c>
      <c r="L6" t="s">
        <v>12</v>
      </c>
      <c r="M6" s="18">
        <v>45037.565972222219</v>
      </c>
      <c r="N6" s="18">
        <v>45037.628472222219</v>
      </c>
      <c r="O6" t="s">
        <v>506</v>
      </c>
    </row>
    <row r="7" spans="1:15" x14ac:dyDescent="0.3">
      <c r="A7" t="s">
        <v>243</v>
      </c>
      <c r="B7">
        <v>63.7</v>
      </c>
      <c r="C7" t="s">
        <v>9</v>
      </c>
      <c r="D7">
        <v>3.2</v>
      </c>
      <c r="G7" s="39">
        <f t="shared" si="0"/>
        <v>4.2560000000000002</v>
      </c>
      <c r="H7" s="39">
        <f t="shared" si="1"/>
        <v>271.10720000000003</v>
      </c>
      <c r="I7">
        <v>2.4</v>
      </c>
      <c r="J7" t="s">
        <v>10</v>
      </c>
      <c r="K7" t="s">
        <v>239</v>
      </c>
      <c r="L7" t="s">
        <v>12</v>
      </c>
      <c r="M7" s="18">
        <v>45037.541666666664</v>
      </c>
      <c r="N7" s="18">
        <v>45037.631944444445</v>
      </c>
      <c r="O7" t="s">
        <v>507</v>
      </c>
    </row>
    <row r="8" spans="1:15" x14ac:dyDescent="0.3">
      <c r="A8" t="s">
        <v>244</v>
      </c>
      <c r="B8">
        <f>SUM(B3:B7)</f>
        <v>361.5</v>
      </c>
      <c r="H8" s="44">
        <f>SUM(H3:H7)</f>
        <v>1538.5439999999999</v>
      </c>
      <c r="M8" s="18"/>
      <c r="N8" s="18"/>
    </row>
    <row r="9" spans="1:15" x14ac:dyDescent="0.3">
      <c r="M9" s="18"/>
      <c r="N9" s="18"/>
    </row>
    <row r="10" spans="1:15" x14ac:dyDescent="0.3">
      <c r="A10" s="16" t="s">
        <v>23</v>
      </c>
      <c r="D10" s="7" t="s">
        <v>0</v>
      </c>
      <c r="E10" t="s">
        <v>1</v>
      </c>
      <c r="F10" t="s">
        <v>2</v>
      </c>
      <c r="G10" s="7" t="s">
        <v>3</v>
      </c>
      <c r="H10" s="8" t="s">
        <v>4</v>
      </c>
      <c r="M10" t="s">
        <v>5</v>
      </c>
      <c r="N10" t="s">
        <v>6</v>
      </c>
      <c r="O10" t="s">
        <v>7</v>
      </c>
    </row>
    <row r="11" spans="1:15" x14ac:dyDescent="0.3">
      <c r="A11" t="s">
        <v>94</v>
      </c>
    </row>
    <row r="12" spans="1:15" x14ac:dyDescent="0.3">
      <c r="A12" s="11" t="s">
        <v>94</v>
      </c>
      <c r="B12">
        <v>155</v>
      </c>
      <c r="C12" t="s">
        <v>9</v>
      </c>
      <c r="D12">
        <v>3.61</v>
      </c>
      <c r="G12" s="39">
        <f t="shared" ref="G12" si="2">+D12*1.33</f>
        <v>4.8013000000000003</v>
      </c>
      <c r="H12" s="39">
        <f>+G12*B12</f>
        <v>744.20150000000001</v>
      </c>
      <c r="I12">
        <v>3.5</v>
      </c>
      <c r="J12" t="s">
        <v>10</v>
      </c>
      <c r="K12" t="s">
        <v>239</v>
      </c>
      <c r="L12" t="s">
        <v>12</v>
      </c>
      <c r="M12" s="18">
        <v>45033.618055555555</v>
      </c>
      <c r="N12" s="18">
        <v>45033.684027777781</v>
      </c>
      <c r="O12" t="s">
        <v>548</v>
      </c>
    </row>
    <row r="13" spans="1:15" x14ac:dyDescent="0.3">
      <c r="A13" t="s">
        <v>95</v>
      </c>
      <c r="B13">
        <v>62.4</v>
      </c>
      <c r="D13">
        <v>3.61</v>
      </c>
      <c r="G13" s="39">
        <f t="shared" ref="G13" si="3">+D13*1.33</f>
        <v>4.8013000000000003</v>
      </c>
      <c r="H13" s="39">
        <f>+G13*B13</f>
        <v>299.60112000000004</v>
      </c>
      <c r="I13">
        <v>9.5</v>
      </c>
      <c r="J13" t="s">
        <v>10</v>
      </c>
      <c r="K13" t="s">
        <v>239</v>
      </c>
      <c r="L13" t="s">
        <v>12</v>
      </c>
      <c r="M13" s="18">
        <v>45033.541666666664</v>
      </c>
      <c r="N13" s="18">
        <v>45033.6875</v>
      </c>
      <c r="O13" t="s">
        <v>549</v>
      </c>
    </row>
    <row r="14" spans="1:15" x14ac:dyDescent="0.3">
      <c r="A14" t="s">
        <v>96</v>
      </c>
      <c r="B14">
        <f>SUM(B12:B13)</f>
        <v>217.4</v>
      </c>
      <c r="G14" s="39"/>
      <c r="H14" s="39">
        <f>SUM(H12:H13)</f>
        <v>1043.8026199999999</v>
      </c>
      <c r="M14" s="18"/>
      <c r="N14" s="18"/>
    </row>
    <row r="15" spans="1:15" x14ac:dyDescent="0.3">
      <c r="A15" t="s">
        <v>97</v>
      </c>
      <c r="B15" s="10">
        <v>367.5</v>
      </c>
      <c r="C15" s="10" t="s">
        <v>9</v>
      </c>
      <c r="D15" s="10">
        <v>3.61</v>
      </c>
      <c r="E15" s="10"/>
      <c r="F15" s="10"/>
      <c r="G15" s="54">
        <v>3</v>
      </c>
      <c r="H15" s="54">
        <f>+G15*B15</f>
        <v>1102.5</v>
      </c>
    </row>
    <row r="16" spans="1:15" x14ac:dyDescent="0.3">
      <c r="A16" t="s">
        <v>98</v>
      </c>
    </row>
    <row r="17" spans="1:15" x14ac:dyDescent="0.3">
      <c r="B17" s="35">
        <v>367.5</v>
      </c>
      <c r="C17" s="35" t="s">
        <v>9</v>
      </c>
      <c r="D17" s="35"/>
      <c r="E17" s="35"/>
      <c r="F17" s="35"/>
      <c r="G17" s="35"/>
      <c r="H17" s="35"/>
      <c r="I17" s="35"/>
      <c r="J17" s="35"/>
      <c r="K17" s="35" t="s">
        <v>747</v>
      </c>
      <c r="M17" s="18"/>
      <c r="N17" s="18"/>
    </row>
    <row r="18" spans="1:15" x14ac:dyDescent="0.3">
      <c r="M18" s="18"/>
      <c r="N18" s="18"/>
    </row>
    <row r="19" spans="1:15" x14ac:dyDescent="0.3">
      <c r="A19" s="16" t="s">
        <v>23</v>
      </c>
      <c r="D19" s="7" t="s">
        <v>0</v>
      </c>
      <c r="E19" t="s">
        <v>1</v>
      </c>
      <c r="F19" t="s">
        <v>2</v>
      </c>
      <c r="G19" s="7" t="s">
        <v>3</v>
      </c>
      <c r="H19" s="8" t="s">
        <v>4</v>
      </c>
      <c r="M19" t="s">
        <v>5</v>
      </c>
      <c r="N19" t="s">
        <v>6</v>
      </c>
      <c r="O19" t="s">
        <v>7</v>
      </c>
    </row>
    <row r="20" spans="1:15" x14ac:dyDescent="0.3">
      <c r="A20" s="7" t="s">
        <v>245</v>
      </c>
      <c r="B20">
        <v>362.9</v>
      </c>
      <c r="C20" t="s">
        <v>9</v>
      </c>
      <c r="D20">
        <v>3.2</v>
      </c>
      <c r="G20" s="39">
        <f t="shared" ref="G20:G21" si="4">+D20*1.33</f>
        <v>4.2560000000000002</v>
      </c>
      <c r="H20" s="39">
        <f t="shared" ref="H20:H21" si="5">+G20*B20</f>
        <v>1544.5024000000001</v>
      </c>
      <c r="I20">
        <v>11.9</v>
      </c>
      <c r="J20" t="s">
        <v>10</v>
      </c>
      <c r="K20" t="s">
        <v>239</v>
      </c>
      <c r="L20" t="s">
        <v>12</v>
      </c>
      <c r="M20" s="18">
        <v>45021.25</v>
      </c>
      <c r="N20" s="18">
        <v>45021.486111111109</v>
      </c>
      <c r="O20" t="s">
        <v>509</v>
      </c>
    </row>
    <row r="21" spans="1:15" x14ac:dyDescent="0.3">
      <c r="A21" s="11" t="s">
        <v>246</v>
      </c>
      <c r="B21">
        <v>37.799999999999997</v>
      </c>
      <c r="C21" t="s">
        <v>9</v>
      </c>
      <c r="D21">
        <v>3.2</v>
      </c>
      <c r="G21" s="39">
        <f t="shared" si="4"/>
        <v>4.2560000000000002</v>
      </c>
      <c r="H21" s="39">
        <f t="shared" si="5"/>
        <v>160.8768</v>
      </c>
      <c r="I21">
        <v>1.4</v>
      </c>
      <c r="J21" t="s">
        <v>10</v>
      </c>
      <c r="K21" t="s">
        <v>239</v>
      </c>
      <c r="L21" t="s">
        <v>12</v>
      </c>
      <c r="M21" s="18">
        <v>45046.625</v>
      </c>
      <c r="N21" s="18">
        <v>45046.736111111109</v>
      </c>
      <c r="O21" t="s">
        <v>510</v>
      </c>
    </row>
    <row r="22" spans="1:15" x14ac:dyDescent="0.3">
      <c r="A22" s="7" t="s">
        <v>247</v>
      </c>
      <c r="B22">
        <f>SUM(B20:B21)</f>
        <v>400.7</v>
      </c>
      <c r="H22" s="44">
        <f>SUM(H20:H21)</f>
        <v>1705.3792000000001</v>
      </c>
    </row>
    <row r="23" spans="1:15" x14ac:dyDescent="0.3">
      <c r="A23" s="7" t="s">
        <v>248</v>
      </c>
    </row>
    <row r="24" spans="1:15" x14ac:dyDescent="0.3">
      <c r="A24" s="24" t="s">
        <v>249</v>
      </c>
    </row>
    <row r="26" spans="1:15" x14ac:dyDescent="0.3">
      <c r="A26" s="16" t="s">
        <v>23</v>
      </c>
      <c r="D26" s="7" t="s">
        <v>0</v>
      </c>
      <c r="E26" t="s">
        <v>1</v>
      </c>
      <c r="F26" t="s">
        <v>2</v>
      </c>
      <c r="G26" s="7" t="s">
        <v>3</v>
      </c>
      <c r="H26" s="8" t="s">
        <v>4</v>
      </c>
      <c r="M26" t="s">
        <v>5</v>
      </c>
      <c r="N26" t="s">
        <v>6</v>
      </c>
      <c r="O26" t="s">
        <v>7</v>
      </c>
    </row>
    <row r="27" spans="1:15" x14ac:dyDescent="0.3">
      <c r="A27" s="7" t="s">
        <v>285</v>
      </c>
      <c r="B27">
        <v>188.5</v>
      </c>
      <c r="C27" t="s">
        <v>9</v>
      </c>
      <c r="D27">
        <v>4.03</v>
      </c>
      <c r="G27" s="39">
        <f t="shared" ref="G27:G42" si="6">+D27*1.33</f>
        <v>5.3599000000000006</v>
      </c>
      <c r="H27" s="39">
        <f t="shared" ref="H27:H42" si="7">+G27*B27</f>
        <v>1010.3411500000001</v>
      </c>
      <c r="I27">
        <v>6.9</v>
      </c>
      <c r="J27" t="s">
        <v>10</v>
      </c>
      <c r="K27" t="s">
        <v>239</v>
      </c>
      <c r="L27" t="s">
        <v>12</v>
      </c>
      <c r="M27" s="18">
        <v>45035.25</v>
      </c>
      <c r="N27" s="18">
        <v>45035.416666666664</v>
      </c>
      <c r="O27" t="s">
        <v>511</v>
      </c>
    </row>
    <row r="28" spans="1:15" x14ac:dyDescent="0.3">
      <c r="A28" s="27" t="s">
        <v>286</v>
      </c>
      <c r="B28">
        <v>98.1</v>
      </c>
      <c r="C28" t="s">
        <v>9</v>
      </c>
      <c r="D28">
        <v>4.03</v>
      </c>
      <c r="G28" s="39">
        <f t="shared" si="6"/>
        <v>5.3599000000000006</v>
      </c>
      <c r="H28" s="39">
        <f t="shared" si="7"/>
        <v>525.80619000000002</v>
      </c>
      <c r="I28">
        <v>3.9</v>
      </c>
      <c r="J28" t="s">
        <v>10</v>
      </c>
      <c r="K28" t="s">
        <v>239</v>
      </c>
      <c r="L28" t="s">
        <v>12</v>
      </c>
      <c r="M28" s="18">
        <v>45036.701388888891</v>
      </c>
      <c r="N28" s="18">
        <v>45036.791666666664</v>
      </c>
      <c r="O28" t="s">
        <v>512</v>
      </c>
    </row>
    <row r="29" spans="1:15" x14ac:dyDescent="0.3">
      <c r="A29" s="7" t="s">
        <v>287</v>
      </c>
      <c r="B29">
        <v>98.5</v>
      </c>
      <c r="C29" t="s">
        <v>9</v>
      </c>
      <c r="D29">
        <v>4.03</v>
      </c>
      <c r="G29" s="39">
        <f t="shared" si="6"/>
        <v>5.3599000000000006</v>
      </c>
      <c r="H29" s="39">
        <f t="shared" si="7"/>
        <v>527.95015000000001</v>
      </c>
      <c r="I29">
        <v>3.7</v>
      </c>
      <c r="J29" t="s">
        <v>10</v>
      </c>
      <c r="K29" t="s">
        <v>239</v>
      </c>
      <c r="L29" t="s">
        <v>12</v>
      </c>
      <c r="M29" s="18">
        <v>45036.65625</v>
      </c>
      <c r="N29" s="18">
        <v>45036.774305555555</v>
      </c>
      <c r="O29" t="s">
        <v>513</v>
      </c>
    </row>
    <row r="30" spans="1:15" x14ac:dyDescent="0.3">
      <c r="A30" s="7" t="s">
        <v>288</v>
      </c>
      <c r="B30">
        <v>132.6</v>
      </c>
      <c r="C30" t="s">
        <v>9</v>
      </c>
      <c r="D30">
        <v>4.03</v>
      </c>
      <c r="G30" s="39">
        <f t="shared" si="6"/>
        <v>5.3599000000000006</v>
      </c>
      <c r="H30" s="39">
        <f t="shared" si="7"/>
        <v>710.72274000000004</v>
      </c>
      <c r="I30">
        <v>5.0999999999999996</v>
      </c>
      <c r="J30" t="s">
        <v>10</v>
      </c>
      <c r="K30" t="s">
        <v>239</v>
      </c>
      <c r="L30" t="s">
        <v>12</v>
      </c>
      <c r="M30" s="18">
        <v>45036.552083333336</v>
      </c>
      <c r="N30" s="18">
        <v>45036.65625</v>
      </c>
      <c r="O30" t="s">
        <v>514</v>
      </c>
    </row>
    <row r="31" spans="1:15" x14ac:dyDescent="0.3">
      <c r="A31" s="7" t="s">
        <v>289</v>
      </c>
      <c r="B31">
        <v>60.3</v>
      </c>
      <c r="C31" t="s">
        <v>9</v>
      </c>
      <c r="D31">
        <v>4.03</v>
      </c>
      <c r="G31" s="39">
        <f t="shared" si="6"/>
        <v>5.3599000000000006</v>
      </c>
      <c r="H31" s="39">
        <f t="shared" si="7"/>
        <v>323.20197000000002</v>
      </c>
      <c r="I31">
        <v>2.2999999999999998</v>
      </c>
      <c r="J31" t="s">
        <v>10</v>
      </c>
      <c r="K31" t="s">
        <v>239</v>
      </c>
      <c r="L31" t="s">
        <v>12</v>
      </c>
      <c r="M31" s="18">
        <v>45036.541666666664</v>
      </c>
      <c r="N31" s="18">
        <v>45036.625</v>
      </c>
      <c r="O31" t="s">
        <v>515</v>
      </c>
    </row>
    <row r="32" spans="1:15" x14ac:dyDescent="0.3">
      <c r="A32" s="7" t="s">
        <v>290</v>
      </c>
      <c r="B32">
        <v>18</v>
      </c>
      <c r="C32" t="s">
        <v>9</v>
      </c>
      <c r="D32">
        <v>4.03</v>
      </c>
      <c r="G32" s="39">
        <f t="shared" si="6"/>
        <v>5.3599000000000006</v>
      </c>
      <c r="H32" s="39">
        <f t="shared" si="7"/>
        <v>96.478200000000015</v>
      </c>
      <c r="I32">
        <v>0.6</v>
      </c>
      <c r="J32" t="s">
        <v>10</v>
      </c>
      <c r="K32" t="s">
        <v>239</v>
      </c>
      <c r="L32" t="s">
        <v>12</v>
      </c>
      <c r="M32" s="18">
        <v>45036.527777777781</v>
      </c>
      <c r="N32" s="18">
        <v>45036.555555555555</v>
      </c>
      <c r="O32" t="s">
        <v>516</v>
      </c>
    </row>
    <row r="33" spans="1:15" x14ac:dyDescent="0.3">
      <c r="B33">
        <v>96.6</v>
      </c>
      <c r="C33" t="s">
        <v>9</v>
      </c>
      <c r="D33">
        <v>4.03</v>
      </c>
      <c r="G33" s="39">
        <f t="shared" si="6"/>
        <v>5.3599000000000006</v>
      </c>
      <c r="H33" s="39">
        <f t="shared" si="7"/>
        <v>517.76634000000001</v>
      </c>
      <c r="I33">
        <v>3.9</v>
      </c>
      <c r="J33" t="s">
        <v>10</v>
      </c>
      <c r="K33" t="s">
        <v>239</v>
      </c>
      <c r="L33" t="s">
        <v>12</v>
      </c>
      <c r="M33" s="18">
        <v>45036.461805555555</v>
      </c>
      <c r="N33" s="18">
        <v>45036.545138888891</v>
      </c>
      <c r="O33" t="s">
        <v>517</v>
      </c>
    </row>
    <row r="34" spans="1:15" x14ac:dyDescent="0.3">
      <c r="B34">
        <v>88.1</v>
      </c>
      <c r="C34" t="s">
        <v>9</v>
      </c>
      <c r="D34">
        <v>4.03</v>
      </c>
      <c r="G34" s="39">
        <f t="shared" si="6"/>
        <v>5.3599000000000006</v>
      </c>
      <c r="H34" s="39">
        <f t="shared" si="7"/>
        <v>472.20719000000003</v>
      </c>
      <c r="I34">
        <v>3.5</v>
      </c>
      <c r="J34" t="s">
        <v>10</v>
      </c>
      <c r="K34" t="s">
        <v>239</v>
      </c>
      <c r="L34" t="s">
        <v>12</v>
      </c>
      <c r="M34" s="18">
        <v>45036.444444444445</v>
      </c>
      <c r="N34" s="18">
        <v>45036.527777777781</v>
      </c>
      <c r="O34" t="s">
        <v>518</v>
      </c>
    </row>
    <row r="35" spans="1:15" x14ac:dyDescent="0.3">
      <c r="B35">
        <v>96.6</v>
      </c>
      <c r="C35" t="s">
        <v>9</v>
      </c>
      <c r="D35">
        <v>4.03</v>
      </c>
      <c r="G35" s="39">
        <f t="shared" si="6"/>
        <v>5.3599000000000006</v>
      </c>
      <c r="H35" s="39">
        <f t="shared" si="7"/>
        <v>517.76634000000001</v>
      </c>
      <c r="I35">
        <v>3.9</v>
      </c>
      <c r="J35" t="s">
        <v>10</v>
      </c>
      <c r="K35" t="s">
        <v>239</v>
      </c>
      <c r="L35" t="s">
        <v>12</v>
      </c>
      <c r="M35" s="18">
        <v>45036.375</v>
      </c>
      <c r="N35" s="18">
        <v>45036.447916666664</v>
      </c>
      <c r="O35" t="s">
        <v>519</v>
      </c>
    </row>
    <row r="36" spans="1:15" x14ac:dyDescent="0.3">
      <c r="B36">
        <v>67.900000000000006</v>
      </c>
      <c r="C36" t="s">
        <v>9</v>
      </c>
      <c r="D36">
        <v>4.03</v>
      </c>
      <c r="G36" s="39">
        <f t="shared" si="6"/>
        <v>5.3599000000000006</v>
      </c>
      <c r="H36" s="39">
        <f t="shared" si="7"/>
        <v>363.93721000000005</v>
      </c>
      <c r="I36">
        <v>2.7</v>
      </c>
      <c r="J36" t="s">
        <v>10</v>
      </c>
      <c r="K36" t="s">
        <v>239</v>
      </c>
      <c r="L36" t="s">
        <v>12</v>
      </c>
      <c r="M36" s="18">
        <v>45036.309027777781</v>
      </c>
      <c r="N36" s="18">
        <v>45036.392361111109</v>
      </c>
      <c r="O36" t="s">
        <v>520</v>
      </c>
    </row>
    <row r="37" spans="1:15" x14ac:dyDescent="0.3">
      <c r="B37">
        <v>163.80000000000001</v>
      </c>
      <c r="C37" t="s">
        <v>9</v>
      </c>
      <c r="D37">
        <v>4.03</v>
      </c>
      <c r="G37" s="39">
        <f t="shared" si="6"/>
        <v>5.3599000000000006</v>
      </c>
      <c r="H37" s="39">
        <f t="shared" si="7"/>
        <v>877.95162000000016</v>
      </c>
      <c r="I37">
        <v>6.5</v>
      </c>
      <c r="J37" t="s">
        <v>10</v>
      </c>
      <c r="K37" t="s">
        <v>239</v>
      </c>
      <c r="L37" t="s">
        <v>12</v>
      </c>
      <c r="M37" s="18">
        <v>45037.458333333336</v>
      </c>
      <c r="N37" s="18">
        <v>45037.569444444445</v>
      </c>
      <c r="O37" t="s">
        <v>521</v>
      </c>
    </row>
    <row r="38" spans="1:15" x14ac:dyDescent="0.3">
      <c r="B38">
        <v>224.8</v>
      </c>
      <c r="C38" t="s">
        <v>9</v>
      </c>
      <c r="D38">
        <v>4.03</v>
      </c>
      <c r="G38" s="39">
        <f t="shared" si="6"/>
        <v>5.3599000000000006</v>
      </c>
      <c r="H38" s="39">
        <f t="shared" si="7"/>
        <v>1204.9055200000003</v>
      </c>
      <c r="I38">
        <v>8.3000000000000007</v>
      </c>
      <c r="J38" t="s">
        <v>10</v>
      </c>
      <c r="K38" t="s">
        <v>239</v>
      </c>
      <c r="L38" t="s">
        <v>12</v>
      </c>
      <c r="M38" s="18">
        <v>45037.385416666664</v>
      </c>
      <c r="N38" s="18">
        <v>45037.555555555555</v>
      </c>
      <c r="O38" t="s">
        <v>522</v>
      </c>
    </row>
    <row r="39" spans="1:15" x14ac:dyDescent="0.3">
      <c r="B39">
        <v>76.400000000000006</v>
      </c>
      <c r="C39" t="s">
        <v>9</v>
      </c>
      <c r="D39">
        <v>4.03</v>
      </c>
      <c r="G39" s="39">
        <f t="shared" si="6"/>
        <v>5.3599000000000006</v>
      </c>
      <c r="H39" s="39">
        <f t="shared" si="7"/>
        <v>409.4963600000001</v>
      </c>
      <c r="I39">
        <v>3</v>
      </c>
      <c r="J39" t="s">
        <v>10</v>
      </c>
      <c r="K39" t="s">
        <v>239</v>
      </c>
      <c r="L39" t="s">
        <v>12</v>
      </c>
      <c r="M39" s="18">
        <v>45037.25</v>
      </c>
      <c r="N39" s="18">
        <v>45037.333333333336</v>
      </c>
      <c r="O39" t="s">
        <v>523</v>
      </c>
    </row>
    <row r="40" spans="1:15" x14ac:dyDescent="0.3">
      <c r="B40">
        <v>50.4</v>
      </c>
      <c r="C40" t="s">
        <v>9</v>
      </c>
      <c r="D40">
        <v>4.03</v>
      </c>
      <c r="G40" s="39">
        <f t="shared" si="6"/>
        <v>5.3599000000000006</v>
      </c>
      <c r="H40" s="39">
        <f t="shared" si="7"/>
        <v>270.13896</v>
      </c>
      <c r="I40">
        <v>1.9</v>
      </c>
      <c r="J40" t="s">
        <v>10</v>
      </c>
      <c r="K40" t="s">
        <v>239</v>
      </c>
      <c r="L40" t="s">
        <v>12</v>
      </c>
      <c r="M40" s="18">
        <v>45037.270833333336</v>
      </c>
      <c r="N40" s="18">
        <v>45037.3125</v>
      </c>
      <c r="O40" t="s">
        <v>524</v>
      </c>
    </row>
    <row r="41" spans="1:15" x14ac:dyDescent="0.3">
      <c r="B41">
        <v>224.8</v>
      </c>
      <c r="C41" t="s">
        <v>9</v>
      </c>
      <c r="D41">
        <v>4.03</v>
      </c>
      <c r="G41" s="39">
        <f t="shared" si="6"/>
        <v>5.3599000000000006</v>
      </c>
      <c r="H41" s="39">
        <f t="shared" si="7"/>
        <v>1204.9055200000003</v>
      </c>
      <c r="I41">
        <v>9</v>
      </c>
      <c r="J41" t="s">
        <v>10</v>
      </c>
      <c r="K41" t="s">
        <v>239</v>
      </c>
      <c r="L41" t="s">
        <v>12</v>
      </c>
      <c r="M41" s="18">
        <v>45038.527777777781</v>
      </c>
      <c r="N41" s="18">
        <v>45038.652777777781</v>
      </c>
      <c r="O41" t="s">
        <v>525</v>
      </c>
    </row>
    <row r="42" spans="1:15" x14ac:dyDescent="0.3">
      <c r="B42">
        <v>53</v>
      </c>
      <c r="C42" t="s">
        <v>9</v>
      </c>
      <c r="D42">
        <v>4.03</v>
      </c>
      <c r="G42" s="39">
        <f t="shared" si="6"/>
        <v>5.3599000000000006</v>
      </c>
      <c r="H42" s="39">
        <f t="shared" si="7"/>
        <v>284.07470000000001</v>
      </c>
      <c r="I42">
        <v>2.1</v>
      </c>
      <c r="J42" t="s">
        <v>10</v>
      </c>
      <c r="K42" t="s">
        <v>239</v>
      </c>
      <c r="L42" t="s">
        <v>12</v>
      </c>
      <c r="M42" s="18">
        <v>45038.506944444445</v>
      </c>
      <c r="N42" s="18">
        <v>45038.576388888891</v>
      </c>
      <c r="O42" t="s">
        <v>526</v>
      </c>
    </row>
    <row r="43" spans="1:15" x14ac:dyDescent="0.3">
      <c r="B43">
        <f>SUM(B27:B42)</f>
        <v>1738.4</v>
      </c>
      <c r="G43" s="39"/>
      <c r="H43" s="39">
        <f>SUM(H27:H42)</f>
        <v>9317.6501599999992</v>
      </c>
      <c r="M43" s="18"/>
      <c r="N43" s="18"/>
    </row>
    <row r="44" spans="1:15" x14ac:dyDescent="0.3">
      <c r="M44" s="18"/>
      <c r="N44" s="18"/>
    </row>
    <row r="45" spans="1:15" x14ac:dyDescent="0.3">
      <c r="A45" s="16" t="s">
        <v>23</v>
      </c>
      <c r="D45" s="7" t="s">
        <v>0</v>
      </c>
      <c r="E45" t="s">
        <v>1</v>
      </c>
      <c r="F45" t="s">
        <v>2</v>
      </c>
      <c r="G45" s="7" t="s">
        <v>3</v>
      </c>
      <c r="H45" s="8" t="s">
        <v>4</v>
      </c>
      <c r="M45" t="s">
        <v>5</v>
      </c>
      <c r="N45" t="s">
        <v>6</v>
      </c>
      <c r="O45" t="s">
        <v>7</v>
      </c>
    </row>
    <row r="46" spans="1:15" x14ac:dyDescent="0.3">
      <c r="A46" t="s">
        <v>291</v>
      </c>
      <c r="B46" s="10">
        <v>125.3</v>
      </c>
      <c r="C46" s="10" t="s">
        <v>9</v>
      </c>
      <c r="D46" s="10">
        <v>4.03</v>
      </c>
      <c r="E46" s="10"/>
      <c r="F46" s="10"/>
      <c r="G46" s="54">
        <v>3</v>
      </c>
      <c r="H46" s="54">
        <f t="shared" ref="H46:H49" si="8">+G46*B46</f>
        <v>375.9</v>
      </c>
      <c r="I46">
        <v>4.2</v>
      </c>
      <c r="J46" t="s">
        <v>10</v>
      </c>
      <c r="K46" t="s">
        <v>239</v>
      </c>
      <c r="L46" t="s">
        <v>12</v>
      </c>
      <c r="M46" s="18">
        <v>45036.791666666664</v>
      </c>
      <c r="N46" s="18">
        <v>45036.875</v>
      </c>
      <c r="O46" t="s">
        <v>527</v>
      </c>
    </row>
    <row r="47" spans="1:15" x14ac:dyDescent="0.3">
      <c r="A47" s="11" t="s">
        <v>291</v>
      </c>
      <c r="B47" s="10">
        <v>119.7</v>
      </c>
      <c r="C47" s="10" t="s">
        <v>9</v>
      </c>
      <c r="D47" s="10">
        <v>4.03</v>
      </c>
      <c r="E47" s="10"/>
      <c r="F47" s="10"/>
      <c r="G47" s="54">
        <v>3</v>
      </c>
      <c r="H47" s="54">
        <f t="shared" si="8"/>
        <v>359.1</v>
      </c>
      <c r="I47">
        <v>4</v>
      </c>
      <c r="J47" t="s">
        <v>10</v>
      </c>
      <c r="K47" t="s">
        <v>239</v>
      </c>
      <c r="L47" t="s">
        <v>12</v>
      </c>
      <c r="M47" s="18">
        <v>45036.708333333336</v>
      </c>
      <c r="N47" s="18">
        <v>45036.791666666664</v>
      </c>
      <c r="O47" t="s">
        <v>528</v>
      </c>
    </row>
    <row r="48" spans="1:15" x14ac:dyDescent="0.3">
      <c r="A48" t="s">
        <v>292</v>
      </c>
      <c r="B48" s="67">
        <v>47.7</v>
      </c>
      <c r="C48" s="67" t="s">
        <v>9</v>
      </c>
      <c r="D48" s="67">
        <v>4.03</v>
      </c>
      <c r="E48" s="67"/>
      <c r="F48" s="67"/>
      <c r="G48" s="68">
        <f t="shared" ref="G48:G50" si="9">+D48*1.33</f>
        <v>5.3599000000000006</v>
      </c>
      <c r="H48" s="68">
        <f t="shared" si="8"/>
        <v>255.66723000000005</v>
      </c>
      <c r="I48">
        <v>2.6</v>
      </c>
      <c r="J48" t="s">
        <v>10</v>
      </c>
      <c r="K48" t="s">
        <v>239</v>
      </c>
      <c r="L48" t="s">
        <v>12</v>
      </c>
      <c r="M48" s="18">
        <v>45038.756944444445</v>
      </c>
      <c r="N48" s="18">
        <v>45038.791666666664</v>
      </c>
      <c r="O48" t="s">
        <v>529</v>
      </c>
    </row>
    <row r="49" spans="1:15" x14ac:dyDescent="0.3">
      <c r="A49" t="s">
        <v>293</v>
      </c>
      <c r="B49" s="67">
        <v>95.6</v>
      </c>
      <c r="C49" s="67" t="s">
        <v>9</v>
      </c>
      <c r="D49" s="67">
        <v>4.03</v>
      </c>
      <c r="E49" s="67"/>
      <c r="F49" s="67"/>
      <c r="G49" s="68">
        <f t="shared" si="9"/>
        <v>5.3599000000000006</v>
      </c>
      <c r="H49" s="68">
        <f t="shared" si="8"/>
        <v>512.40643999999998</v>
      </c>
      <c r="I49">
        <v>3.9</v>
      </c>
      <c r="J49" t="s">
        <v>10</v>
      </c>
      <c r="K49" t="s">
        <v>239</v>
      </c>
      <c r="L49" t="s">
        <v>12</v>
      </c>
      <c r="M49" s="18">
        <v>45038.75</v>
      </c>
      <c r="N49" s="18">
        <v>45038.8125</v>
      </c>
      <c r="O49" t="s">
        <v>530</v>
      </c>
    </row>
    <row r="50" spans="1:15" x14ac:dyDescent="0.3">
      <c r="A50" t="s">
        <v>294</v>
      </c>
      <c r="B50" s="67">
        <v>5.8</v>
      </c>
      <c r="C50" s="67" t="s">
        <v>9</v>
      </c>
      <c r="D50" s="67">
        <v>4.03</v>
      </c>
      <c r="E50" s="67"/>
      <c r="F50" s="67"/>
      <c r="G50" s="68">
        <f t="shared" si="9"/>
        <v>5.3599000000000006</v>
      </c>
      <c r="H50" s="68">
        <f>+G50*B50</f>
        <v>31.087420000000002</v>
      </c>
      <c r="M50" s="18"/>
      <c r="N50" s="18"/>
    </row>
    <row r="51" spans="1:15" x14ac:dyDescent="0.3">
      <c r="B51" s="67">
        <f>SUM(B48:B50)</f>
        <v>149.10000000000002</v>
      </c>
      <c r="C51" s="67"/>
      <c r="D51" s="67"/>
      <c r="E51" s="67"/>
      <c r="F51" s="67"/>
      <c r="G51" s="68"/>
      <c r="H51" s="68">
        <f>SUM(H48:H50)</f>
        <v>799.16108999999994</v>
      </c>
      <c r="M51" s="18"/>
      <c r="N51" s="18"/>
    </row>
    <row r="52" spans="1:15" x14ac:dyDescent="0.3">
      <c r="B52" s="10">
        <v>245</v>
      </c>
      <c r="C52" s="10" t="s">
        <v>9</v>
      </c>
      <c r="D52" s="10"/>
      <c r="E52" s="10"/>
      <c r="F52" s="10"/>
      <c r="G52" s="10"/>
      <c r="H52" s="10"/>
      <c r="I52" s="10"/>
      <c r="J52" s="10"/>
      <c r="K52" s="10" t="s">
        <v>748</v>
      </c>
      <c r="M52" s="18"/>
      <c r="N52" s="18"/>
    </row>
    <row r="53" spans="1:15" x14ac:dyDescent="0.3">
      <c r="A53" s="16" t="s">
        <v>23</v>
      </c>
      <c r="D53" s="7" t="s">
        <v>0</v>
      </c>
      <c r="E53" t="s">
        <v>1</v>
      </c>
      <c r="F53" t="s">
        <v>2</v>
      </c>
      <c r="G53" s="7" t="s">
        <v>3</v>
      </c>
      <c r="H53" s="8" t="s">
        <v>4</v>
      </c>
      <c r="M53" t="s">
        <v>5</v>
      </c>
      <c r="N53" t="s">
        <v>6</v>
      </c>
      <c r="O53" t="s">
        <v>7</v>
      </c>
    </row>
    <row r="54" spans="1:15" x14ac:dyDescent="0.3">
      <c r="A54" t="s">
        <v>295</v>
      </c>
      <c r="B54">
        <v>101.4</v>
      </c>
      <c r="C54" t="s">
        <v>9</v>
      </c>
      <c r="D54">
        <v>4.03</v>
      </c>
      <c r="G54" s="39">
        <f t="shared" ref="G54" si="10">+D54*1.33</f>
        <v>5.3599000000000006</v>
      </c>
      <c r="H54" s="39">
        <f t="shared" ref="H54" si="11">+G54*B54</f>
        <v>543.49386000000004</v>
      </c>
      <c r="I54">
        <v>3.8</v>
      </c>
      <c r="J54" t="s">
        <v>10</v>
      </c>
      <c r="K54" t="s">
        <v>239</v>
      </c>
      <c r="L54" t="s">
        <v>12</v>
      </c>
      <c r="M54" s="18">
        <v>45036.625</v>
      </c>
      <c r="N54" s="18">
        <v>45036.701388888891</v>
      </c>
      <c r="O54" t="s">
        <v>531</v>
      </c>
    </row>
    <row r="55" spans="1:15" x14ac:dyDescent="0.3">
      <c r="A55" s="11" t="s">
        <v>296</v>
      </c>
      <c r="M55" s="18"/>
      <c r="N55" s="18"/>
    </row>
    <row r="56" spans="1:15" x14ac:dyDescent="0.3">
      <c r="A56" t="s">
        <v>297</v>
      </c>
      <c r="M56" s="18"/>
      <c r="N56" s="18"/>
    </row>
    <row r="57" spans="1:15" x14ac:dyDescent="0.3">
      <c r="A57" t="s">
        <v>35</v>
      </c>
      <c r="M57" s="18"/>
      <c r="N57" s="18"/>
    </row>
    <row r="58" spans="1:15" x14ac:dyDescent="0.3">
      <c r="A58" t="s">
        <v>298</v>
      </c>
      <c r="M58" s="18"/>
      <c r="N58" s="18"/>
    </row>
    <row r="59" spans="1:15" x14ac:dyDescent="0.3">
      <c r="M59" s="18"/>
      <c r="N59" s="18"/>
    </row>
    <row r="60" spans="1:15" x14ac:dyDescent="0.3">
      <c r="A60" s="16" t="s">
        <v>23</v>
      </c>
      <c r="D60" s="7" t="s">
        <v>0</v>
      </c>
      <c r="E60" t="s">
        <v>1</v>
      </c>
      <c r="F60" t="s">
        <v>2</v>
      </c>
      <c r="G60" s="7" t="s">
        <v>3</v>
      </c>
      <c r="H60" s="8" t="s">
        <v>4</v>
      </c>
      <c r="M60" t="s">
        <v>5</v>
      </c>
      <c r="N60" t="s">
        <v>6</v>
      </c>
      <c r="O60" t="s">
        <v>7</v>
      </c>
    </row>
    <row r="61" spans="1:15" x14ac:dyDescent="0.3">
      <c r="A61" t="s">
        <v>200</v>
      </c>
      <c r="B61">
        <v>61.3</v>
      </c>
      <c r="C61" t="s">
        <v>9</v>
      </c>
      <c r="D61">
        <v>4.03</v>
      </c>
      <c r="G61" s="39">
        <f t="shared" ref="G61:G63" si="12">+D61*1.33</f>
        <v>5.3599000000000006</v>
      </c>
      <c r="H61" s="39">
        <f t="shared" ref="H61:H63" si="13">+G61*B61</f>
        <v>328.56187</v>
      </c>
      <c r="I61">
        <v>2.4</v>
      </c>
      <c r="J61" t="s">
        <v>10</v>
      </c>
      <c r="K61" t="s">
        <v>239</v>
      </c>
      <c r="L61" t="s">
        <v>12</v>
      </c>
      <c r="M61" s="18">
        <v>45035.8125</v>
      </c>
      <c r="N61" s="18">
        <v>45035.84375</v>
      </c>
      <c r="O61" t="s">
        <v>532</v>
      </c>
    </row>
    <row r="62" spans="1:15" x14ac:dyDescent="0.3">
      <c r="A62" s="11" t="s">
        <v>200</v>
      </c>
      <c r="B62">
        <v>69.8</v>
      </c>
      <c r="C62" t="s">
        <v>9</v>
      </c>
      <c r="D62">
        <v>4.03</v>
      </c>
      <c r="G62" s="39">
        <f t="shared" si="12"/>
        <v>5.3599000000000006</v>
      </c>
      <c r="H62" s="39">
        <f t="shared" si="13"/>
        <v>374.12102000000004</v>
      </c>
      <c r="I62">
        <v>3.4</v>
      </c>
      <c r="J62" t="s">
        <v>10</v>
      </c>
      <c r="K62" t="s">
        <v>239</v>
      </c>
      <c r="L62" t="s">
        <v>12</v>
      </c>
      <c r="M62" s="18">
        <v>45036.34375</v>
      </c>
      <c r="N62" s="18">
        <v>45036.427083333336</v>
      </c>
      <c r="O62" t="s">
        <v>533</v>
      </c>
    </row>
    <row r="63" spans="1:15" x14ac:dyDescent="0.3">
      <c r="A63" t="s">
        <v>201</v>
      </c>
      <c r="B63">
        <v>75</v>
      </c>
      <c r="C63" t="s">
        <v>9</v>
      </c>
      <c r="D63">
        <v>4.03</v>
      </c>
      <c r="G63" s="39">
        <f t="shared" si="12"/>
        <v>5.3599000000000006</v>
      </c>
      <c r="H63" s="39">
        <f t="shared" si="13"/>
        <v>401.99250000000006</v>
      </c>
      <c r="I63">
        <v>5</v>
      </c>
      <c r="J63" t="s">
        <v>10</v>
      </c>
      <c r="K63" t="s">
        <v>239</v>
      </c>
      <c r="L63" t="s">
        <v>12</v>
      </c>
      <c r="M63" s="18">
        <v>45036.25</v>
      </c>
      <c r="N63" s="18">
        <v>45036.315972222219</v>
      </c>
      <c r="O63" t="s">
        <v>534</v>
      </c>
    </row>
    <row r="64" spans="1:15" x14ac:dyDescent="0.3">
      <c r="A64" t="s">
        <v>202</v>
      </c>
      <c r="B64">
        <f>SUM(B61:B63)</f>
        <v>206.1</v>
      </c>
      <c r="H64" s="44">
        <f>SUM(H61:H63)</f>
        <v>1104.6753900000001</v>
      </c>
      <c r="M64" s="18"/>
      <c r="N64" s="18"/>
    </row>
    <row r="65" spans="1:15" x14ac:dyDescent="0.3">
      <c r="A65" t="s">
        <v>203</v>
      </c>
      <c r="M65" s="18"/>
      <c r="N65" s="18"/>
    </row>
    <row r="66" spans="1:15" x14ac:dyDescent="0.3">
      <c r="A66" t="s">
        <v>204</v>
      </c>
      <c r="M66" s="18"/>
      <c r="N66" s="18"/>
    </row>
    <row r="67" spans="1:15" x14ac:dyDescent="0.3">
      <c r="M67" s="18"/>
      <c r="N67" s="18"/>
    </row>
    <row r="68" spans="1:15" x14ac:dyDescent="0.3">
      <c r="A68" s="16" t="s">
        <v>23</v>
      </c>
      <c r="D68" s="7" t="s">
        <v>0</v>
      </c>
      <c r="E68" t="s">
        <v>1</v>
      </c>
      <c r="F68" t="s">
        <v>2</v>
      </c>
      <c r="G68" s="7" t="s">
        <v>3</v>
      </c>
      <c r="H68" s="8" t="s">
        <v>4</v>
      </c>
      <c r="M68" t="s">
        <v>5</v>
      </c>
      <c r="N68" t="s">
        <v>6</v>
      </c>
      <c r="O68" t="s">
        <v>7</v>
      </c>
    </row>
    <row r="69" spans="1:15" x14ac:dyDescent="0.3">
      <c r="A69" t="s">
        <v>99</v>
      </c>
      <c r="B69" s="10">
        <v>12.1</v>
      </c>
      <c r="C69" s="10" t="s">
        <v>9</v>
      </c>
      <c r="D69" s="10">
        <v>4.03</v>
      </c>
      <c r="E69" s="10"/>
      <c r="F69" s="10"/>
      <c r="G69" s="54">
        <v>3</v>
      </c>
      <c r="H69" s="54">
        <f t="shared" ref="H69:H74" si="14">+G69*B69</f>
        <v>36.299999999999997</v>
      </c>
      <c r="I69">
        <v>0.3</v>
      </c>
      <c r="J69" t="s">
        <v>10</v>
      </c>
      <c r="K69" t="s">
        <v>239</v>
      </c>
      <c r="L69" t="s">
        <v>12</v>
      </c>
      <c r="M69" s="18">
        <v>45033.694444444445</v>
      </c>
      <c r="N69" s="18">
        <v>45033.736111111109</v>
      </c>
      <c r="O69" t="s">
        <v>535</v>
      </c>
    </row>
    <row r="70" spans="1:15" x14ac:dyDescent="0.3">
      <c r="A70" s="11" t="s">
        <v>99</v>
      </c>
      <c r="B70" s="10">
        <v>139</v>
      </c>
      <c r="C70" s="10" t="s">
        <v>9</v>
      </c>
      <c r="D70" s="10">
        <v>4.03</v>
      </c>
      <c r="E70" s="10"/>
      <c r="F70" s="10"/>
      <c r="G70" s="54">
        <v>3</v>
      </c>
      <c r="H70" s="54">
        <f t="shared" si="14"/>
        <v>417</v>
      </c>
      <c r="I70">
        <v>3.1</v>
      </c>
      <c r="J70" t="s">
        <v>10</v>
      </c>
      <c r="K70" t="s">
        <v>239</v>
      </c>
      <c r="L70" t="s">
        <v>12</v>
      </c>
      <c r="M70" s="18">
        <v>45033.6875</v>
      </c>
      <c r="N70" s="18">
        <v>45033.739583333336</v>
      </c>
      <c r="O70" t="s">
        <v>536</v>
      </c>
    </row>
    <row r="71" spans="1:15" x14ac:dyDescent="0.3">
      <c r="A71" t="s">
        <v>100</v>
      </c>
      <c r="B71" s="10">
        <v>97.4</v>
      </c>
      <c r="C71" s="10" t="s">
        <v>9</v>
      </c>
      <c r="D71" s="10">
        <v>4.03</v>
      </c>
      <c r="E71" s="10"/>
      <c r="F71" s="10"/>
      <c r="G71" s="54">
        <v>3</v>
      </c>
      <c r="H71" s="54">
        <f t="shared" si="14"/>
        <v>292.20000000000005</v>
      </c>
      <c r="I71">
        <v>8.6</v>
      </c>
      <c r="J71" t="s">
        <v>10</v>
      </c>
      <c r="K71" t="s">
        <v>239</v>
      </c>
      <c r="L71" t="s">
        <v>12</v>
      </c>
      <c r="M71" s="18">
        <v>45035.760416666664</v>
      </c>
      <c r="N71" s="18">
        <v>45035.861111111109</v>
      </c>
      <c r="O71" t="s">
        <v>537</v>
      </c>
    </row>
    <row r="72" spans="1:15" x14ac:dyDescent="0.3">
      <c r="A72" t="s">
        <v>96</v>
      </c>
      <c r="B72" s="10">
        <f>SUM(B69:B71)</f>
        <v>248.5</v>
      </c>
      <c r="C72" s="10"/>
      <c r="D72" s="10"/>
      <c r="E72" s="10"/>
      <c r="F72" s="10"/>
      <c r="G72" s="54"/>
      <c r="H72" s="54">
        <f>SUM(H69:H71)</f>
        <v>745.5</v>
      </c>
      <c r="M72" s="18"/>
      <c r="N72" s="18"/>
    </row>
    <row r="73" spans="1:15" x14ac:dyDescent="0.3">
      <c r="A73" t="s">
        <v>101</v>
      </c>
      <c r="B73">
        <v>280.10000000000002</v>
      </c>
      <c r="C73" t="s">
        <v>9</v>
      </c>
      <c r="D73">
        <v>4.03</v>
      </c>
      <c r="G73" s="39">
        <f t="shared" ref="G73:G74" si="15">+D73*1.33</f>
        <v>5.3599000000000006</v>
      </c>
      <c r="H73" s="39">
        <f t="shared" si="14"/>
        <v>1501.3079900000002</v>
      </c>
      <c r="I73">
        <v>11.1</v>
      </c>
      <c r="J73" t="s">
        <v>10</v>
      </c>
      <c r="K73" t="s">
        <v>239</v>
      </c>
      <c r="L73" t="s">
        <v>12</v>
      </c>
      <c r="M73" s="18">
        <v>45035.541666666664</v>
      </c>
      <c r="N73" s="18">
        <v>45035.753472222219</v>
      </c>
      <c r="O73" t="s">
        <v>538</v>
      </c>
    </row>
    <row r="74" spans="1:15" x14ac:dyDescent="0.3">
      <c r="B74">
        <v>117.8</v>
      </c>
      <c r="C74" t="s">
        <v>9</v>
      </c>
      <c r="D74">
        <v>4.03</v>
      </c>
      <c r="G74" s="39">
        <f t="shared" si="15"/>
        <v>5.3599000000000006</v>
      </c>
      <c r="H74" s="39">
        <f t="shared" si="14"/>
        <v>631.39622000000008</v>
      </c>
      <c r="M74" s="18"/>
      <c r="N74" s="18"/>
    </row>
    <row r="75" spans="1:15" x14ac:dyDescent="0.3">
      <c r="B75">
        <f>SUM(B73:B74)</f>
        <v>397.90000000000003</v>
      </c>
      <c r="G75" s="39"/>
      <c r="H75" s="39">
        <f>SUM(H73:H74)</f>
        <v>2132.7042100000003</v>
      </c>
      <c r="M75" s="18"/>
      <c r="N75" s="18"/>
    </row>
    <row r="76" spans="1:15" x14ac:dyDescent="0.3">
      <c r="B76" s="10">
        <v>248.5</v>
      </c>
      <c r="C76" s="10" t="s">
        <v>9</v>
      </c>
      <c r="D76" s="10"/>
      <c r="E76" s="10"/>
      <c r="F76" s="10"/>
      <c r="G76" s="10"/>
      <c r="H76" s="10"/>
      <c r="I76" s="10"/>
      <c r="J76" s="10"/>
      <c r="K76" s="10" t="s">
        <v>747</v>
      </c>
      <c r="M76" s="18"/>
      <c r="N76" s="18"/>
    </row>
    <row r="77" spans="1:15" x14ac:dyDescent="0.3">
      <c r="A77" s="71" t="s">
        <v>761</v>
      </c>
      <c r="B77" s="71">
        <v>94.8</v>
      </c>
      <c r="C77" s="71" t="s">
        <v>9</v>
      </c>
      <c r="D77" s="71">
        <v>3.2</v>
      </c>
      <c r="E77" s="71"/>
      <c r="F77" s="71"/>
      <c r="G77" s="72">
        <f>+D77*1.33</f>
        <v>4.2560000000000002</v>
      </c>
      <c r="H77" s="72">
        <f>+G77*B77</f>
        <v>403.46879999999999</v>
      </c>
      <c r="I77" s="71">
        <v>5</v>
      </c>
      <c r="J77" s="71" t="s">
        <v>10</v>
      </c>
      <c r="K77" s="71" t="s">
        <v>23</v>
      </c>
      <c r="L77" s="71" t="s">
        <v>12</v>
      </c>
      <c r="M77" s="73">
        <v>45027.46875</v>
      </c>
      <c r="N77" s="73">
        <v>45027.552083333336</v>
      </c>
      <c r="O77" s="71" t="s">
        <v>508</v>
      </c>
    </row>
    <row r="78" spans="1:15" x14ac:dyDescent="0.3">
      <c r="M78" s="18"/>
      <c r="N78" s="18"/>
    </row>
    <row r="79" spans="1:15" x14ac:dyDescent="0.3">
      <c r="M79" s="18"/>
      <c r="N79" s="18"/>
    </row>
    <row r="80" spans="1:15" x14ac:dyDescent="0.3">
      <c r="A80" s="16" t="s">
        <v>23</v>
      </c>
      <c r="D80" s="7" t="s">
        <v>0</v>
      </c>
      <c r="E80" t="s">
        <v>1</v>
      </c>
      <c r="F80" t="s">
        <v>2</v>
      </c>
      <c r="G80" s="7" t="s">
        <v>3</v>
      </c>
      <c r="H80" s="8" t="s">
        <v>4</v>
      </c>
      <c r="M80" t="s">
        <v>5</v>
      </c>
      <c r="N80" t="s">
        <v>6</v>
      </c>
      <c r="O80" t="s">
        <v>7</v>
      </c>
    </row>
    <row r="81" spans="1:15" x14ac:dyDescent="0.3">
      <c r="A81" s="28" t="s">
        <v>347</v>
      </c>
      <c r="B81" s="10">
        <v>59.1</v>
      </c>
      <c r="C81" s="10" t="s">
        <v>9</v>
      </c>
      <c r="D81" s="10">
        <v>3.61</v>
      </c>
      <c r="E81" s="10"/>
      <c r="F81" s="10"/>
      <c r="G81" s="54">
        <v>3</v>
      </c>
      <c r="H81" s="54">
        <f t="shared" ref="H81:H85" si="16">+G81*B81</f>
        <v>177.3</v>
      </c>
      <c r="I81">
        <v>1.4</v>
      </c>
      <c r="J81" t="s">
        <v>10</v>
      </c>
      <c r="K81" t="s">
        <v>239</v>
      </c>
      <c r="L81" t="s">
        <v>12</v>
      </c>
      <c r="M81" s="18">
        <v>45034.815972222219</v>
      </c>
      <c r="N81" s="18">
        <v>45034.857638888891</v>
      </c>
      <c r="O81" t="s">
        <v>539</v>
      </c>
    </row>
    <row r="82" spans="1:15" x14ac:dyDescent="0.3">
      <c r="A82" s="27" t="s">
        <v>347</v>
      </c>
      <c r="B82" s="10">
        <v>150.9</v>
      </c>
      <c r="C82" s="10" t="s">
        <v>9</v>
      </c>
      <c r="D82" s="10">
        <v>3.61</v>
      </c>
      <c r="E82" s="10"/>
      <c r="F82" s="10"/>
      <c r="G82" s="54">
        <v>3</v>
      </c>
      <c r="H82" s="54">
        <f t="shared" si="16"/>
        <v>452.70000000000005</v>
      </c>
      <c r="I82">
        <v>3.3</v>
      </c>
      <c r="J82" t="s">
        <v>10</v>
      </c>
      <c r="K82" t="s">
        <v>239</v>
      </c>
      <c r="L82" t="s">
        <v>12</v>
      </c>
      <c r="M82" s="18">
        <v>45034.795138888891</v>
      </c>
      <c r="N82" s="18">
        <v>45034.881944444445</v>
      </c>
      <c r="O82" t="s">
        <v>540</v>
      </c>
    </row>
    <row r="83" spans="1:15" x14ac:dyDescent="0.3">
      <c r="A83" s="28" t="s">
        <v>348</v>
      </c>
      <c r="B83" s="10">
        <f>SUM(B81:B82)</f>
        <v>210</v>
      </c>
      <c r="C83" s="10"/>
      <c r="D83" s="10"/>
      <c r="E83" s="10"/>
      <c r="F83" s="10"/>
      <c r="G83" s="54"/>
      <c r="H83" s="54">
        <f>SUM(H81:H82)</f>
        <v>630</v>
      </c>
      <c r="M83" s="18"/>
      <c r="N83" s="18"/>
    </row>
    <row r="84" spans="1:15" x14ac:dyDescent="0.3">
      <c r="A84" s="28" t="s">
        <v>349</v>
      </c>
      <c r="B84">
        <v>109.1</v>
      </c>
      <c r="C84" t="s">
        <v>9</v>
      </c>
      <c r="D84">
        <v>3.61</v>
      </c>
      <c r="G84" s="39">
        <f t="shared" ref="G84:G85" si="17">+D84*1.33</f>
        <v>4.8013000000000003</v>
      </c>
      <c r="H84" s="39">
        <f t="shared" si="16"/>
        <v>523.82182999999998</v>
      </c>
      <c r="I84">
        <v>2.6</v>
      </c>
      <c r="J84" t="s">
        <v>10</v>
      </c>
      <c r="K84" t="s">
        <v>239</v>
      </c>
      <c r="L84" t="s">
        <v>12</v>
      </c>
      <c r="M84" s="18">
        <v>45034.708333333336</v>
      </c>
      <c r="N84" s="18">
        <v>45034.815972222219</v>
      </c>
      <c r="O84" t="s">
        <v>541</v>
      </c>
    </row>
    <row r="85" spans="1:15" x14ac:dyDescent="0.3">
      <c r="A85" s="28" t="s">
        <v>350</v>
      </c>
      <c r="B85">
        <v>2.6</v>
      </c>
      <c r="C85" t="s">
        <v>9</v>
      </c>
      <c r="D85">
        <v>3.61</v>
      </c>
      <c r="G85" s="39">
        <f t="shared" si="17"/>
        <v>4.8013000000000003</v>
      </c>
      <c r="H85" s="39">
        <f t="shared" si="16"/>
        <v>12.483380000000002</v>
      </c>
      <c r="M85" s="18"/>
      <c r="N85" s="18"/>
    </row>
    <row r="86" spans="1:15" x14ac:dyDescent="0.3">
      <c r="A86" s="28"/>
      <c r="B86">
        <f>SUM(B84:B85)</f>
        <v>111.69999999999999</v>
      </c>
      <c r="G86" s="39"/>
      <c r="H86" s="39">
        <f>SUM(H84:H85)</f>
        <v>536.30520999999999</v>
      </c>
      <c r="M86" s="18"/>
      <c r="N86" s="18"/>
    </row>
    <row r="87" spans="1:15" x14ac:dyDescent="0.3">
      <c r="B87" s="35">
        <v>210</v>
      </c>
      <c r="C87" s="35" t="s">
        <v>9</v>
      </c>
      <c r="D87" s="35"/>
      <c r="E87" s="35"/>
      <c r="F87" s="35"/>
      <c r="G87" s="35"/>
      <c r="H87" s="35"/>
      <c r="I87" s="35"/>
      <c r="J87" s="35"/>
      <c r="K87" s="35" t="s">
        <v>747</v>
      </c>
      <c r="M87" s="18"/>
      <c r="N87" s="18"/>
    </row>
    <row r="88" spans="1:15" x14ac:dyDescent="0.3">
      <c r="M88" s="18"/>
      <c r="N88" s="18"/>
    </row>
    <row r="89" spans="1:15" x14ac:dyDescent="0.3">
      <c r="A89" s="16" t="s">
        <v>23</v>
      </c>
      <c r="D89" s="7" t="s">
        <v>0</v>
      </c>
      <c r="E89" t="s">
        <v>1</v>
      </c>
      <c r="F89" t="s">
        <v>2</v>
      </c>
      <c r="G89" s="7" t="s">
        <v>3</v>
      </c>
      <c r="H89" s="8" t="s">
        <v>4</v>
      </c>
      <c r="M89" t="s">
        <v>5</v>
      </c>
      <c r="N89" t="s">
        <v>6</v>
      </c>
      <c r="O89" t="s">
        <v>7</v>
      </c>
    </row>
    <row r="90" spans="1:15" x14ac:dyDescent="0.3">
      <c r="A90" t="s">
        <v>367</v>
      </c>
      <c r="B90">
        <v>79.5</v>
      </c>
      <c r="C90" t="s">
        <v>9</v>
      </c>
      <c r="D90">
        <v>3.61</v>
      </c>
      <c r="G90" s="39">
        <f t="shared" ref="G90:G92" si="18">+D90*1.33</f>
        <v>4.8013000000000003</v>
      </c>
      <c r="H90" s="39">
        <f>+G90*B90</f>
        <v>381.70335</v>
      </c>
      <c r="I90">
        <v>2.2999999999999998</v>
      </c>
      <c r="J90" t="s">
        <v>10</v>
      </c>
      <c r="K90" t="s">
        <v>239</v>
      </c>
      <c r="L90" t="s">
        <v>12</v>
      </c>
      <c r="M90" s="18">
        <v>45034.625</v>
      </c>
      <c r="N90" s="18">
        <v>45034.666666666664</v>
      </c>
      <c r="O90" t="s">
        <v>542</v>
      </c>
    </row>
    <row r="91" spans="1:15" x14ac:dyDescent="0.3">
      <c r="A91" s="11" t="s">
        <v>368</v>
      </c>
      <c r="B91">
        <v>81.900000000000006</v>
      </c>
      <c r="C91" t="s">
        <v>9</v>
      </c>
      <c r="D91">
        <v>3.61</v>
      </c>
      <c r="G91" s="39">
        <f t="shared" si="18"/>
        <v>4.8013000000000003</v>
      </c>
      <c r="H91" s="39">
        <f>+G91*B91</f>
        <v>393.22647000000006</v>
      </c>
      <c r="I91">
        <v>2.2999999999999998</v>
      </c>
      <c r="J91" t="s">
        <v>10</v>
      </c>
      <c r="K91" t="s">
        <v>239</v>
      </c>
      <c r="L91" t="s">
        <v>12</v>
      </c>
      <c r="M91" s="18">
        <v>45034.583333333336</v>
      </c>
      <c r="N91" s="18">
        <v>45034.611111111109</v>
      </c>
      <c r="O91" t="s">
        <v>543</v>
      </c>
    </row>
    <row r="92" spans="1:15" x14ac:dyDescent="0.3">
      <c r="A92" t="s">
        <v>369</v>
      </c>
      <c r="B92">
        <v>151.80000000000001</v>
      </c>
      <c r="C92" t="s">
        <v>9</v>
      </c>
      <c r="D92">
        <v>3.61</v>
      </c>
      <c r="G92" s="39">
        <f t="shared" si="18"/>
        <v>4.8013000000000003</v>
      </c>
      <c r="H92" s="39">
        <f>+G92*B92</f>
        <v>728.83734000000015</v>
      </c>
      <c r="I92">
        <v>4.4000000000000004</v>
      </c>
      <c r="J92" t="s">
        <v>10</v>
      </c>
      <c r="K92" t="s">
        <v>239</v>
      </c>
      <c r="L92" t="s">
        <v>12</v>
      </c>
      <c r="M92" s="18">
        <v>45034.583333333336</v>
      </c>
      <c r="N92" s="18">
        <v>45034.6875</v>
      </c>
      <c r="O92" t="s">
        <v>544</v>
      </c>
    </row>
    <row r="93" spans="1:15" x14ac:dyDescent="0.3">
      <c r="A93" t="s">
        <v>370</v>
      </c>
      <c r="B93">
        <f>SUM(B90:B92)</f>
        <v>313.20000000000005</v>
      </c>
      <c r="H93" s="44">
        <f>SUM(H90:H92)</f>
        <v>1503.7671600000003</v>
      </c>
      <c r="M93" s="18"/>
      <c r="N93" s="18"/>
    </row>
    <row r="94" spans="1:15" x14ac:dyDescent="0.3">
      <c r="A94" t="s">
        <v>371</v>
      </c>
      <c r="M94" s="18"/>
      <c r="N94" s="18"/>
    </row>
    <row r="95" spans="1:15" x14ac:dyDescent="0.3">
      <c r="A95" t="s">
        <v>372</v>
      </c>
      <c r="M95" s="18"/>
      <c r="N95" s="18"/>
    </row>
    <row r="96" spans="1:15" x14ac:dyDescent="0.3">
      <c r="A96" s="12" t="s">
        <v>373</v>
      </c>
      <c r="M96" s="18"/>
      <c r="N96" s="18"/>
    </row>
    <row r="97" spans="1:15" x14ac:dyDescent="0.3">
      <c r="A97" s="16" t="s">
        <v>23</v>
      </c>
      <c r="D97" s="7" t="s">
        <v>0</v>
      </c>
      <c r="E97" t="s">
        <v>1</v>
      </c>
      <c r="F97" t="s">
        <v>2</v>
      </c>
      <c r="G97" s="7" t="s">
        <v>3</v>
      </c>
      <c r="H97" s="8" t="s">
        <v>4</v>
      </c>
      <c r="M97" t="s">
        <v>5</v>
      </c>
      <c r="N97" t="s">
        <v>6</v>
      </c>
      <c r="O97" t="s">
        <v>7</v>
      </c>
    </row>
    <row r="98" spans="1:15" x14ac:dyDescent="0.3">
      <c r="A98" s="7" t="s">
        <v>73</v>
      </c>
      <c r="B98">
        <v>109.1</v>
      </c>
      <c r="C98" t="s">
        <v>9</v>
      </c>
      <c r="D98">
        <v>3.61</v>
      </c>
      <c r="G98" s="39">
        <f t="shared" ref="G98:G100" si="19">+D98*1.33</f>
        <v>4.8013000000000003</v>
      </c>
      <c r="H98" s="39">
        <f>+G98*B98</f>
        <v>523.82182999999998</v>
      </c>
      <c r="I98">
        <v>2.8</v>
      </c>
      <c r="J98" t="s">
        <v>10</v>
      </c>
      <c r="K98" t="s">
        <v>239</v>
      </c>
      <c r="L98" t="s">
        <v>12</v>
      </c>
      <c r="M98" s="18">
        <v>45034.527777777781</v>
      </c>
      <c r="N98" s="18">
        <v>45034.569444444445</v>
      </c>
      <c r="O98" t="s">
        <v>545</v>
      </c>
    </row>
    <row r="99" spans="1:15" x14ac:dyDescent="0.3">
      <c r="A99" s="11" t="s">
        <v>74</v>
      </c>
      <c r="B99">
        <v>40</v>
      </c>
      <c r="C99" t="s">
        <v>9</v>
      </c>
      <c r="D99">
        <v>3.61</v>
      </c>
      <c r="G99" s="39">
        <f t="shared" si="19"/>
        <v>4.8013000000000003</v>
      </c>
      <c r="H99" s="39">
        <f>+G99*B99</f>
        <v>192.05200000000002</v>
      </c>
      <c r="I99">
        <v>2</v>
      </c>
      <c r="J99" t="s">
        <v>10</v>
      </c>
      <c r="K99" t="s">
        <v>239</v>
      </c>
      <c r="L99" t="s">
        <v>12</v>
      </c>
      <c r="M99" s="18">
        <v>45034.486111111109</v>
      </c>
      <c r="N99" s="18">
        <v>45034.527777777781</v>
      </c>
      <c r="O99" t="s">
        <v>546</v>
      </c>
    </row>
    <row r="100" spans="1:15" x14ac:dyDescent="0.3">
      <c r="A100" s="7" t="s">
        <v>75</v>
      </c>
      <c r="B100">
        <v>122.4</v>
      </c>
      <c r="C100" t="s">
        <v>9</v>
      </c>
      <c r="D100">
        <v>3.61</v>
      </c>
      <c r="G100" s="39">
        <f t="shared" si="19"/>
        <v>4.8013000000000003</v>
      </c>
      <c r="H100" s="39">
        <f>+G100*B100</f>
        <v>587.67912000000013</v>
      </c>
      <c r="I100">
        <v>6.1</v>
      </c>
      <c r="J100" t="s">
        <v>10</v>
      </c>
      <c r="K100" t="s">
        <v>239</v>
      </c>
      <c r="L100" t="s">
        <v>12</v>
      </c>
      <c r="M100" s="18">
        <v>45034.465277777781</v>
      </c>
      <c r="N100" s="18">
        <v>45034.5625</v>
      </c>
      <c r="O100" t="s">
        <v>547</v>
      </c>
    </row>
    <row r="101" spans="1:15" x14ac:dyDescent="0.3">
      <c r="A101" s="7" t="s">
        <v>76</v>
      </c>
      <c r="B101">
        <f>SUM(B98:B100)</f>
        <v>271.5</v>
      </c>
      <c r="H101" s="44">
        <f>SUM(H98:H100)</f>
        <v>1303.5529500000002</v>
      </c>
    </row>
    <row r="102" spans="1:15" x14ac:dyDescent="0.3">
      <c r="A102" s="7" t="s">
        <v>77</v>
      </c>
    </row>
    <row r="104" spans="1:15" x14ac:dyDescent="0.3">
      <c r="A104" s="16" t="s">
        <v>23</v>
      </c>
      <c r="D104" s="7" t="s">
        <v>0</v>
      </c>
      <c r="E104" t="s">
        <v>1</v>
      </c>
      <c r="F104" t="s">
        <v>2</v>
      </c>
      <c r="G104" s="7" t="s">
        <v>3</v>
      </c>
      <c r="H104" s="8" t="s">
        <v>4</v>
      </c>
      <c r="M104" t="s">
        <v>5</v>
      </c>
      <c r="N104" t="s">
        <v>6</v>
      </c>
      <c r="O104" t="s">
        <v>7</v>
      </c>
    </row>
    <row r="105" spans="1:15" x14ac:dyDescent="0.3">
      <c r="A105" t="s">
        <v>299</v>
      </c>
      <c r="B105">
        <v>63</v>
      </c>
      <c r="C105" t="s">
        <v>9</v>
      </c>
      <c r="D105">
        <v>3.61</v>
      </c>
      <c r="G105" s="39">
        <f t="shared" ref="G105:G107" si="20">+D105*1.33</f>
        <v>4.8013000000000003</v>
      </c>
      <c r="H105" s="39">
        <f>+G105*B105</f>
        <v>302.4819</v>
      </c>
      <c r="I105">
        <v>3</v>
      </c>
      <c r="J105" t="s">
        <v>10</v>
      </c>
      <c r="K105" t="s">
        <v>239</v>
      </c>
      <c r="L105" t="s">
        <v>12</v>
      </c>
      <c r="M105" s="18">
        <v>45038.652777777781</v>
      </c>
      <c r="N105" s="18">
        <v>45038.715277777781</v>
      </c>
      <c r="O105" t="s">
        <v>550</v>
      </c>
    </row>
    <row r="106" spans="1:15" x14ac:dyDescent="0.3">
      <c r="A106" s="11" t="s">
        <v>299</v>
      </c>
      <c r="B106">
        <v>135.19999999999999</v>
      </c>
      <c r="C106" t="s">
        <v>9</v>
      </c>
      <c r="D106">
        <v>3.61</v>
      </c>
      <c r="G106" s="39">
        <f t="shared" si="20"/>
        <v>4.8013000000000003</v>
      </c>
      <c r="H106" s="39">
        <f>+G106*B106</f>
        <v>649.13576</v>
      </c>
      <c r="I106">
        <v>6</v>
      </c>
      <c r="J106" t="s">
        <v>10</v>
      </c>
      <c r="K106" t="s">
        <v>239</v>
      </c>
      <c r="L106" t="s">
        <v>12</v>
      </c>
      <c r="M106" s="18">
        <v>45038.628472222219</v>
      </c>
      <c r="N106" s="18">
        <v>45038.756944444445</v>
      </c>
      <c r="O106" t="s">
        <v>551</v>
      </c>
    </row>
    <row r="107" spans="1:15" x14ac:dyDescent="0.3">
      <c r="A107" t="s">
        <v>300</v>
      </c>
      <c r="B107">
        <v>29.3</v>
      </c>
      <c r="C107" t="s">
        <v>9</v>
      </c>
      <c r="D107">
        <v>3.61</v>
      </c>
      <c r="G107" s="39">
        <f t="shared" si="20"/>
        <v>4.8013000000000003</v>
      </c>
      <c r="H107" s="39">
        <f>+G107*B107</f>
        <v>140.67809000000003</v>
      </c>
      <c r="I107">
        <v>1.4</v>
      </c>
      <c r="J107" t="s">
        <v>10</v>
      </c>
      <c r="K107" t="s">
        <v>239</v>
      </c>
      <c r="L107" t="s">
        <v>12</v>
      </c>
      <c r="M107" s="18">
        <v>45038.576388888891</v>
      </c>
      <c r="N107" s="18">
        <v>45038.618055555555</v>
      </c>
      <c r="O107" t="s">
        <v>552</v>
      </c>
    </row>
    <row r="108" spans="1:15" x14ac:dyDescent="0.3">
      <c r="A108" t="s">
        <v>81</v>
      </c>
      <c r="B108">
        <f>SUM(B105:B107)</f>
        <v>227.5</v>
      </c>
      <c r="H108" s="44">
        <f>SUM(H105:H107)</f>
        <v>1092.29575</v>
      </c>
      <c r="M108" s="18"/>
      <c r="N108" s="18"/>
    </row>
    <row r="109" spans="1:15" x14ac:dyDescent="0.3">
      <c r="A109" t="s">
        <v>82</v>
      </c>
      <c r="M109" s="18"/>
      <c r="N109" s="18"/>
    </row>
    <row r="110" spans="1:15" x14ac:dyDescent="0.3">
      <c r="M110" s="18"/>
      <c r="N110" s="18"/>
    </row>
    <row r="111" spans="1:15" x14ac:dyDescent="0.3">
      <c r="A111" s="16" t="s">
        <v>23</v>
      </c>
      <c r="D111" s="7" t="s">
        <v>0</v>
      </c>
      <c r="E111" t="s">
        <v>1</v>
      </c>
      <c r="F111" t="s">
        <v>2</v>
      </c>
      <c r="G111" s="7" t="s">
        <v>3</v>
      </c>
      <c r="H111" s="8" t="s">
        <v>4</v>
      </c>
      <c r="M111" t="s">
        <v>5</v>
      </c>
      <c r="N111" t="s">
        <v>6</v>
      </c>
      <c r="O111" t="s">
        <v>7</v>
      </c>
    </row>
    <row r="112" spans="1:15" x14ac:dyDescent="0.3">
      <c r="A112" t="s">
        <v>44</v>
      </c>
      <c r="B112">
        <v>22</v>
      </c>
      <c r="C112" t="s">
        <v>9</v>
      </c>
      <c r="D112">
        <v>3.61</v>
      </c>
      <c r="G112" s="39">
        <f t="shared" ref="G112:G128" si="21">+D112*1.33</f>
        <v>4.8013000000000003</v>
      </c>
      <c r="H112" s="39">
        <f t="shared" ref="H112:H126" si="22">+G112*B112</f>
        <v>105.62860000000001</v>
      </c>
      <c r="I112">
        <v>0.9</v>
      </c>
      <c r="J112" t="s">
        <v>10</v>
      </c>
      <c r="K112" t="s">
        <v>239</v>
      </c>
      <c r="L112" t="s">
        <v>12</v>
      </c>
      <c r="M112" s="18">
        <v>45045.454861111109</v>
      </c>
      <c r="N112" s="18">
        <v>45045.489583333336</v>
      </c>
      <c r="O112" t="s">
        <v>553</v>
      </c>
    </row>
    <row r="113" spans="1:15" x14ac:dyDescent="0.3">
      <c r="A113" s="11" t="s">
        <v>45</v>
      </c>
      <c r="B113">
        <v>40.6</v>
      </c>
      <c r="C113" t="s">
        <v>9</v>
      </c>
      <c r="D113">
        <v>3.61</v>
      </c>
      <c r="G113" s="39">
        <f t="shared" si="21"/>
        <v>4.8013000000000003</v>
      </c>
      <c r="H113" s="39">
        <f t="shared" si="22"/>
        <v>194.93278000000001</v>
      </c>
      <c r="I113">
        <v>1.7</v>
      </c>
      <c r="J113" t="s">
        <v>10</v>
      </c>
      <c r="K113" t="s">
        <v>239</v>
      </c>
      <c r="L113" t="s">
        <v>12</v>
      </c>
      <c r="M113" s="18">
        <v>45044.826388888891</v>
      </c>
      <c r="N113" s="18">
        <v>45044.854166666664</v>
      </c>
      <c r="O113" t="s">
        <v>554</v>
      </c>
    </row>
    <row r="114" spans="1:15" x14ac:dyDescent="0.3">
      <c r="A114" t="s">
        <v>46</v>
      </c>
      <c r="B114">
        <v>52.4</v>
      </c>
      <c r="C114" t="s">
        <v>9</v>
      </c>
      <c r="D114">
        <v>3.61</v>
      </c>
      <c r="G114" s="39">
        <f t="shared" si="21"/>
        <v>4.8013000000000003</v>
      </c>
      <c r="H114" s="39">
        <f t="shared" si="22"/>
        <v>251.58812</v>
      </c>
      <c r="I114">
        <v>2.4</v>
      </c>
      <c r="J114" t="s">
        <v>10</v>
      </c>
      <c r="K114" t="s">
        <v>239</v>
      </c>
      <c r="L114" t="s">
        <v>12</v>
      </c>
      <c r="M114" s="18">
        <v>45045.506944444445</v>
      </c>
      <c r="N114" s="18">
        <v>45045.548611111109</v>
      </c>
      <c r="O114" t="s">
        <v>555</v>
      </c>
    </row>
    <row r="115" spans="1:15" x14ac:dyDescent="0.3">
      <c r="A115" t="s">
        <v>47</v>
      </c>
      <c r="B115">
        <v>55.4</v>
      </c>
      <c r="C115" t="s">
        <v>9</v>
      </c>
      <c r="D115">
        <v>3.61</v>
      </c>
      <c r="G115" s="39">
        <f t="shared" si="21"/>
        <v>4.8013000000000003</v>
      </c>
      <c r="H115" s="39">
        <f t="shared" si="22"/>
        <v>265.99202000000002</v>
      </c>
      <c r="I115">
        <v>2.2000000000000002</v>
      </c>
      <c r="J115" t="s">
        <v>10</v>
      </c>
      <c r="K115" t="s">
        <v>239</v>
      </c>
      <c r="L115" t="s">
        <v>12</v>
      </c>
      <c r="M115" s="18">
        <v>45044.541666666664</v>
      </c>
      <c r="N115" s="18">
        <v>45044.628472222219</v>
      </c>
      <c r="O115" t="s">
        <v>556</v>
      </c>
    </row>
    <row r="116" spans="1:15" x14ac:dyDescent="0.3">
      <c r="A116" t="s">
        <v>48</v>
      </c>
      <c r="B116">
        <v>57.1</v>
      </c>
      <c r="C116" t="s">
        <v>9</v>
      </c>
      <c r="D116">
        <v>3.61</v>
      </c>
      <c r="G116" s="39">
        <f t="shared" si="21"/>
        <v>4.8013000000000003</v>
      </c>
      <c r="H116" s="39">
        <f t="shared" si="22"/>
        <v>274.15423000000004</v>
      </c>
      <c r="I116">
        <v>2.4</v>
      </c>
      <c r="J116" t="s">
        <v>10</v>
      </c>
      <c r="K116" t="s">
        <v>239</v>
      </c>
      <c r="L116" t="s">
        <v>12</v>
      </c>
      <c r="M116" s="18">
        <v>45045.263888888891</v>
      </c>
      <c r="N116" s="18">
        <v>45045.329861111109</v>
      </c>
      <c r="O116" t="s">
        <v>557</v>
      </c>
    </row>
    <row r="117" spans="1:15" x14ac:dyDescent="0.3">
      <c r="B117">
        <v>58.1</v>
      </c>
      <c r="C117" t="s">
        <v>9</v>
      </c>
      <c r="D117">
        <v>3.61</v>
      </c>
      <c r="G117" s="39">
        <f t="shared" si="21"/>
        <v>4.8013000000000003</v>
      </c>
      <c r="H117" s="39">
        <f t="shared" si="22"/>
        <v>278.95553000000001</v>
      </c>
      <c r="I117">
        <v>2.2999999999999998</v>
      </c>
      <c r="J117" t="s">
        <v>10</v>
      </c>
      <c r="K117" t="s">
        <v>239</v>
      </c>
      <c r="L117" t="s">
        <v>12</v>
      </c>
      <c r="M117" s="18">
        <v>45044.635416666664</v>
      </c>
      <c r="N117" s="18">
        <v>45044.697916666664</v>
      </c>
      <c r="O117" t="s">
        <v>558</v>
      </c>
    </row>
    <row r="118" spans="1:15" x14ac:dyDescent="0.3">
      <c r="B118">
        <v>61.9</v>
      </c>
      <c r="C118" t="s">
        <v>9</v>
      </c>
      <c r="D118">
        <v>3.61</v>
      </c>
      <c r="G118" s="39">
        <f t="shared" si="21"/>
        <v>4.8013000000000003</v>
      </c>
      <c r="H118" s="39">
        <f t="shared" si="22"/>
        <v>297.20047</v>
      </c>
      <c r="I118">
        <v>2.5</v>
      </c>
      <c r="J118" t="s">
        <v>10</v>
      </c>
      <c r="K118" t="s">
        <v>239</v>
      </c>
      <c r="L118" t="s">
        <v>12</v>
      </c>
      <c r="M118" s="18">
        <v>45044.590277777781</v>
      </c>
      <c r="N118" s="18">
        <v>45044.631944444445</v>
      </c>
      <c r="O118" t="s">
        <v>559</v>
      </c>
    </row>
    <row r="119" spans="1:15" x14ac:dyDescent="0.3">
      <c r="B119">
        <v>73</v>
      </c>
      <c r="C119" t="s">
        <v>9</v>
      </c>
      <c r="D119">
        <v>3.61</v>
      </c>
      <c r="G119" s="39">
        <f t="shared" si="21"/>
        <v>4.8013000000000003</v>
      </c>
      <c r="H119" s="39">
        <f t="shared" si="22"/>
        <v>350.49490000000003</v>
      </c>
      <c r="I119">
        <v>3.2</v>
      </c>
      <c r="J119" t="s">
        <v>10</v>
      </c>
      <c r="K119" t="s">
        <v>239</v>
      </c>
      <c r="L119" t="s">
        <v>12</v>
      </c>
      <c r="M119" s="18">
        <v>45045.458333333336</v>
      </c>
      <c r="N119" s="18">
        <v>45045.503472222219</v>
      </c>
      <c r="O119" t="s">
        <v>560</v>
      </c>
    </row>
    <row r="120" spans="1:15" x14ac:dyDescent="0.3">
      <c r="B120">
        <v>83.2</v>
      </c>
      <c r="C120" t="s">
        <v>9</v>
      </c>
      <c r="D120">
        <v>3.61</v>
      </c>
      <c r="G120" s="39">
        <f t="shared" si="21"/>
        <v>4.8013000000000003</v>
      </c>
      <c r="H120" s="39">
        <f t="shared" si="22"/>
        <v>399.46816000000007</v>
      </c>
      <c r="I120">
        <v>3.5</v>
      </c>
      <c r="J120" t="s">
        <v>10</v>
      </c>
      <c r="K120" t="s">
        <v>239</v>
      </c>
      <c r="L120" t="s">
        <v>12</v>
      </c>
      <c r="M120" s="18">
        <v>45045.489583333336</v>
      </c>
      <c r="N120" s="18">
        <v>45045.5625</v>
      </c>
      <c r="O120" t="s">
        <v>561</v>
      </c>
    </row>
    <row r="121" spans="1:15" x14ac:dyDescent="0.3">
      <c r="B121">
        <v>90</v>
      </c>
      <c r="C121" t="s">
        <v>9</v>
      </c>
      <c r="D121">
        <v>3.61</v>
      </c>
      <c r="G121" s="39">
        <f t="shared" si="21"/>
        <v>4.8013000000000003</v>
      </c>
      <c r="H121" s="39">
        <f t="shared" si="22"/>
        <v>432.11700000000002</v>
      </c>
      <c r="I121">
        <v>3.5</v>
      </c>
      <c r="J121" t="s">
        <v>10</v>
      </c>
      <c r="K121" t="s">
        <v>239</v>
      </c>
      <c r="L121" t="s">
        <v>12</v>
      </c>
      <c r="M121" s="18">
        <v>45044.631944444445</v>
      </c>
      <c r="N121" s="18">
        <v>45044.715277777781</v>
      </c>
      <c r="O121" t="s">
        <v>562</v>
      </c>
    </row>
    <row r="122" spans="1:15" x14ac:dyDescent="0.3">
      <c r="B122">
        <v>121.4</v>
      </c>
      <c r="C122" t="s">
        <v>9</v>
      </c>
      <c r="D122">
        <v>3.61</v>
      </c>
      <c r="G122" s="39">
        <f t="shared" si="21"/>
        <v>4.8013000000000003</v>
      </c>
      <c r="H122" s="39">
        <f t="shared" si="22"/>
        <v>582.87782000000004</v>
      </c>
      <c r="I122">
        <v>5</v>
      </c>
      <c r="J122" t="s">
        <v>10</v>
      </c>
      <c r="K122" t="s">
        <v>239</v>
      </c>
      <c r="L122" t="s">
        <v>12</v>
      </c>
      <c r="M122" s="18">
        <v>45044.715277777781</v>
      </c>
      <c r="N122" s="18">
        <v>45044.826388888891</v>
      </c>
      <c r="O122" t="s">
        <v>563</v>
      </c>
    </row>
    <row r="123" spans="1:15" x14ac:dyDescent="0.3">
      <c r="B123">
        <v>150.9</v>
      </c>
      <c r="C123" t="s">
        <v>9</v>
      </c>
      <c r="D123">
        <v>3.61</v>
      </c>
      <c r="G123" s="39">
        <f t="shared" si="21"/>
        <v>4.8013000000000003</v>
      </c>
      <c r="H123" s="39">
        <f t="shared" si="22"/>
        <v>724.5161700000001</v>
      </c>
      <c r="I123">
        <v>6.5</v>
      </c>
      <c r="J123" t="s">
        <v>10</v>
      </c>
      <c r="K123" t="s">
        <v>239</v>
      </c>
      <c r="L123" t="s">
        <v>12</v>
      </c>
      <c r="M123" s="18">
        <v>45045.336805555555</v>
      </c>
      <c r="N123" s="18">
        <v>45045.454861111109</v>
      </c>
      <c r="O123" t="s">
        <v>564</v>
      </c>
    </row>
    <row r="124" spans="1:15" x14ac:dyDescent="0.3">
      <c r="B124">
        <v>167.4</v>
      </c>
      <c r="C124" t="s">
        <v>9</v>
      </c>
      <c r="D124">
        <v>3.61</v>
      </c>
      <c r="G124" s="39">
        <f t="shared" si="21"/>
        <v>4.8013000000000003</v>
      </c>
      <c r="H124" s="39">
        <f t="shared" si="22"/>
        <v>803.73762000000011</v>
      </c>
      <c r="I124">
        <v>7.1</v>
      </c>
      <c r="J124" t="s">
        <v>10</v>
      </c>
      <c r="K124" t="s">
        <v>239</v>
      </c>
      <c r="L124" t="s">
        <v>12</v>
      </c>
      <c r="M124" s="18">
        <v>45045.5625</v>
      </c>
      <c r="N124" s="18">
        <v>45045.704861111109</v>
      </c>
      <c r="O124" t="s">
        <v>565</v>
      </c>
    </row>
    <row r="125" spans="1:15" x14ac:dyDescent="0.3">
      <c r="B125">
        <v>191.8</v>
      </c>
      <c r="C125" t="s">
        <v>9</v>
      </c>
      <c r="D125">
        <v>3.61</v>
      </c>
      <c r="G125" s="39">
        <f>+D125*1.33</f>
        <v>4.8013000000000003</v>
      </c>
      <c r="H125" s="39">
        <f t="shared" si="22"/>
        <v>920.88934000000017</v>
      </c>
      <c r="I125">
        <v>8.3000000000000007</v>
      </c>
      <c r="J125" t="s">
        <v>10</v>
      </c>
      <c r="K125" t="s">
        <v>239</v>
      </c>
      <c r="L125" t="s">
        <v>12</v>
      </c>
      <c r="M125" s="18">
        <v>45045.277777777781</v>
      </c>
      <c r="N125" s="18">
        <v>45045.423611111109</v>
      </c>
      <c r="O125" t="s">
        <v>566</v>
      </c>
    </row>
    <row r="126" spans="1:15" x14ac:dyDescent="0.3">
      <c r="B126">
        <v>203.8</v>
      </c>
      <c r="C126" t="s">
        <v>9</v>
      </c>
      <c r="D126">
        <v>3.61</v>
      </c>
      <c r="G126" s="39">
        <f t="shared" si="21"/>
        <v>4.8013000000000003</v>
      </c>
      <c r="H126" s="39">
        <f t="shared" si="22"/>
        <v>978.50494000000015</v>
      </c>
      <c r="I126">
        <v>8.8000000000000007</v>
      </c>
      <c r="J126" t="s">
        <v>10</v>
      </c>
      <c r="K126" t="s">
        <v>239</v>
      </c>
      <c r="L126" t="s">
        <v>12</v>
      </c>
      <c r="M126" s="18">
        <v>45045.520833333336</v>
      </c>
      <c r="N126" s="18">
        <v>45045.6875</v>
      </c>
      <c r="O126" t="s">
        <v>567</v>
      </c>
    </row>
    <row r="127" spans="1:15" x14ac:dyDescent="0.3">
      <c r="B127">
        <f>SUM(B112:B126)</f>
        <v>1429</v>
      </c>
      <c r="G127" s="39"/>
      <c r="H127" s="39">
        <f>SUM(H112:H126)</f>
        <v>6861.0577000000003</v>
      </c>
      <c r="M127" s="18"/>
      <c r="N127" s="18"/>
    </row>
    <row r="128" spans="1:15" x14ac:dyDescent="0.3">
      <c r="B128">
        <v>218</v>
      </c>
      <c r="C128" t="s">
        <v>9</v>
      </c>
      <c r="D128">
        <v>4</v>
      </c>
      <c r="G128" s="39">
        <f t="shared" si="21"/>
        <v>5.32</v>
      </c>
      <c r="H128" s="39">
        <f>+G128*B128</f>
        <v>1159.76</v>
      </c>
      <c r="I128">
        <v>9.1</v>
      </c>
      <c r="J128" t="s">
        <v>10</v>
      </c>
      <c r="K128" t="s">
        <v>239</v>
      </c>
      <c r="L128" t="s">
        <v>12</v>
      </c>
      <c r="M128" s="18">
        <v>45044.708333333336</v>
      </c>
      <c r="N128" s="18">
        <v>45044.916666666664</v>
      </c>
      <c r="O128" t="s">
        <v>568</v>
      </c>
    </row>
    <row r="129" spans="1:15" x14ac:dyDescent="0.3">
      <c r="M129" s="18"/>
      <c r="N129" s="18"/>
    </row>
    <row r="130" spans="1:15" x14ac:dyDescent="0.3">
      <c r="A130" s="16" t="s">
        <v>23</v>
      </c>
      <c r="D130" s="7" t="s">
        <v>0</v>
      </c>
      <c r="E130" t="s">
        <v>1</v>
      </c>
      <c r="F130" t="s">
        <v>2</v>
      </c>
      <c r="G130" s="7" t="s">
        <v>3</v>
      </c>
      <c r="H130" s="8" t="s">
        <v>4</v>
      </c>
      <c r="M130" t="s">
        <v>5</v>
      </c>
      <c r="N130" t="s">
        <v>6</v>
      </c>
      <c r="O130" t="s">
        <v>7</v>
      </c>
    </row>
    <row r="131" spans="1:15" x14ac:dyDescent="0.3">
      <c r="A131" t="s">
        <v>345</v>
      </c>
      <c r="B131">
        <v>57.3</v>
      </c>
      <c r="C131" t="s">
        <v>9</v>
      </c>
      <c r="D131">
        <v>4</v>
      </c>
      <c r="G131" s="39">
        <f t="shared" ref="G131" si="23">+D131*1.33</f>
        <v>5.32</v>
      </c>
      <c r="H131" s="39">
        <f>+G131*B131</f>
        <v>304.83600000000001</v>
      </c>
      <c r="I131">
        <v>1.2</v>
      </c>
      <c r="J131" t="s">
        <v>10</v>
      </c>
      <c r="K131" t="s">
        <v>239</v>
      </c>
      <c r="L131" t="s">
        <v>12</v>
      </c>
      <c r="M131" s="18">
        <v>45043.822916666664</v>
      </c>
      <c r="N131" s="18">
        <v>45043.847222222219</v>
      </c>
      <c r="O131" t="s">
        <v>569</v>
      </c>
    </row>
    <row r="132" spans="1:15" x14ac:dyDescent="0.3">
      <c r="A132" s="11" t="s">
        <v>345</v>
      </c>
      <c r="B132" s="10">
        <v>127</v>
      </c>
      <c r="C132" s="10" t="s">
        <v>9</v>
      </c>
      <c r="D132" s="10">
        <v>4</v>
      </c>
      <c r="E132" s="10"/>
      <c r="F132" s="10"/>
      <c r="G132" s="54">
        <v>3</v>
      </c>
      <c r="H132" s="54">
        <f>+G132*B132</f>
        <v>381</v>
      </c>
      <c r="I132">
        <v>2.8</v>
      </c>
      <c r="J132" t="s">
        <v>10</v>
      </c>
      <c r="K132" t="s">
        <v>239</v>
      </c>
      <c r="L132" t="s">
        <v>12</v>
      </c>
      <c r="M132" s="18">
        <v>45043.736111111109</v>
      </c>
      <c r="N132" s="18">
        <v>45043.819444444445</v>
      </c>
      <c r="O132" t="s">
        <v>570</v>
      </c>
    </row>
    <row r="133" spans="1:15" x14ac:dyDescent="0.3">
      <c r="A133" t="s">
        <v>346</v>
      </c>
      <c r="M133" s="18"/>
      <c r="N133" s="18"/>
    </row>
    <row r="134" spans="1:15" x14ac:dyDescent="0.3">
      <c r="A134" t="s">
        <v>220</v>
      </c>
      <c r="B134" s="35">
        <v>126</v>
      </c>
      <c r="C134" s="35" t="s">
        <v>9</v>
      </c>
      <c r="D134" s="35"/>
      <c r="E134" s="35"/>
      <c r="F134" s="35"/>
      <c r="G134" s="35"/>
      <c r="H134" s="35"/>
      <c r="I134" s="35"/>
      <c r="J134" s="35"/>
      <c r="K134" s="35" t="s">
        <v>747</v>
      </c>
      <c r="M134" s="18"/>
      <c r="N134" s="18"/>
    </row>
    <row r="135" spans="1:15" x14ac:dyDescent="0.3">
      <c r="A135" t="s">
        <v>221</v>
      </c>
      <c r="M135" s="18"/>
      <c r="N135" s="18"/>
    </row>
    <row r="136" spans="1:15" x14ac:dyDescent="0.3">
      <c r="M136" s="18"/>
      <c r="N136" s="18"/>
    </row>
    <row r="137" spans="1:15" x14ac:dyDescent="0.3">
      <c r="A137" s="16" t="s">
        <v>23</v>
      </c>
      <c r="D137" s="7" t="s">
        <v>0</v>
      </c>
      <c r="E137" t="s">
        <v>1</v>
      </c>
      <c r="F137" t="s">
        <v>2</v>
      </c>
      <c r="G137" s="7" t="s">
        <v>3</v>
      </c>
      <c r="H137" s="8" t="s">
        <v>4</v>
      </c>
      <c r="M137" t="s">
        <v>5</v>
      </c>
      <c r="N137" t="s">
        <v>6</v>
      </c>
      <c r="O137" t="s">
        <v>7</v>
      </c>
    </row>
    <row r="138" spans="1:15" x14ac:dyDescent="0.3">
      <c r="A138" t="s">
        <v>323</v>
      </c>
      <c r="B138">
        <v>101.6</v>
      </c>
      <c r="C138" t="s">
        <v>9</v>
      </c>
      <c r="D138">
        <v>4</v>
      </c>
      <c r="G138" s="39">
        <f t="shared" ref="G138:G144" si="24">+D138*1.33</f>
        <v>5.32</v>
      </c>
      <c r="H138" s="39">
        <f t="shared" ref="H138:H144" si="25">+G138*B138</f>
        <v>540.51199999999994</v>
      </c>
      <c r="I138">
        <v>5.0999999999999996</v>
      </c>
      <c r="J138" t="s">
        <v>10</v>
      </c>
      <c r="K138" t="s">
        <v>239</v>
      </c>
      <c r="L138" t="s">
        <v>12</v>
      </c>
      <c r="M138" s="18">
        <v>45041.416666666664</v>
      </c>
      <c r="N138" s="18">
        <v>45041.642361111109</v>
      </c>
      <c r="O138" t="s">
        <v>571</v>
      </c>
    </row>
    <row r="139" spans="1:15" x14ac:dyDescent="0.3">
      <c r="A139" s="11" t="s">
        <v>323</v>
      </c>
      <c r="B139">
        <v>168.7</v>
      </c>
      <c r="C139" t="s">
        <v>9</v>
      </c>
      <c r="D139">
        <v>4</v>
      </c>
      <c r="G139" s="39">
        <f t="shared" si="24"/>
        <v>5.32</v>
      </c>
      <c r="H139" s="39">
        <f t="shared" si="25"/>
        <v>897.48400000000004</v>
      </c>
      <c r="I139">
        <v>9.4</v>
      </c>
      <c r="J139" t="s">
        <v>10</v>
      </c>
      <c r="K139" t="s">
        <v>239</v>
      </c>
      <c r="L139" t="s">
        <v>12</v>
      </c>
      <c r="M139" s="18">
        <v>45041.604166666664</v>
      </c>
      <c r="N139" s="18">
        <v>45041.770833333336</v>
      </c>
      <c r="O139" t="s">
        <v>572</v>
      </c>
    </row>
    <row r="140" spans="1:15" x14ac:dyDescent="0.3">
      <c r="A140" t="s">
        <v>324</v>
      </c>
      <c r="B140">
        <v>179.4</v>
      </c>
      <c r="C140" t="s">
        <v>9</v>
      </c>
      <c r="D140">
        <v>4</v>
      </c>
      <c r="G140" s="39">
        <f t="shared" si="24"/>
        <v>5.32</v>
      </c>
      <c r="H140" s="39">
        <f t="shared" si="25"/>
        <v>954.40800000000013</v>
      </c>
      <c r="I140">
        <v>9</v>
      </c>
      <c r="J140" t="s">
        <v>10</v>
      </c>
      <c r="K140" t="s">
        <v>239</v>
      </c>
      <c r="L140" t="s">
        <v>12</v>
      </c>
      <c r="M140" s="18">
        <v>45042.645833333336</v>
      </c>
      <c r="N140" s="18">
        <v>45044.729166666664</v>
      </c>
      <c r="O140" t="s">
        <v>573</v>
      </c>
    </row>
    <row r="141" spans="1:15" x14ac:dyDescent="0.3">
      <c r="A141" t="s">
        <v>325</v>
      </c>
      <c r="B141">
        <v>230.2</v>
      </c>
      <c r="C141" t="s">
        <v>9</v>
      </c>
      <c r="D141">
        <v>4</v>
      </c>
      <c r="G141" s="39">
        <f t="shared" si="24"/>
        <v>5.32</v>
      </c>
      <c r="H141" s="39">
        <f t="shared" si="25"/>
        <v>1224.664</v>
      </c>
      <c r="I141">
        <v>11.8</v>
      </c>
      <c r="J141" t="s">
        <v>10</v>
      </c>
      <c r="K141" t="s">
        <v>239</v>
      </c>
      <c r="L141" t="s">
        <v>12</v>
      </c>
      <c r="M141" s="18">
        <v>45041.395833333336</v>
      </c>
      <c r="N141" s="18">
        <v>45041.583333333336</v>
      </c>
      <c r="O141" t="s">
        <v>574</v>
      </c>
    </row>
    <row r="142" spans="1:15" x14ac:dyDescent="0.3">
      <c r="A142" t="s">
        <v>326</v>
      </c>
      <c r="B142">
        <v>245.2</v>
      </c>
      <c r="C142" t="s">
        <v>9</v>
      </c>
      <c r="D142">
        <v>4</v>
      </c>
      <c r="G142" s="39">
        <f t="shared" si="24"/>
        <v>5.32</v>
      </c>
      <c r="H142" s="39">
        <f t="shared" si="25"/>
        <v>1304.4639999999999</v>
      </c>
      <c r="I142">
        <v>12.3</v>
      </c>
      <c r="J142" t="s">
        <v>10</v>
      </c>
      <c r="K142" t="s">
        <v>239</v>
      </c>
      <c r="L142" t="s">
        <v>12</v>
      </c>
      <c r="M142" s="18">
        <v>45046.4375</v>
      </c>
      <c r="N142" s="18">
        <v>45046.604166666664</v>
      </c>
      <c r="O142" t="s">
        <v>575</v>
      </c>
    </row>
    <row r="143" spans="1:15" x14ac:dyDescent="0.3">
      <c r="B143">
        <v>365</v>
      </c>
      <c r="C143" t="s">
        <v>9</v>
      </c>
      <c r="D143">
        <v>4</v>
      </c>
      <c r="G143" s="39">
        <f t="shared" si="24"/>
        <v>5.32</v>
      </c>
      <c r="H143" s="39">
        <f t="shared" si="25"/>
        <v>1941.8000000000002</v>
      </c>
      <c r="I143">
        <v>18.3</v>
      </c>
      <c r="J143" t="s">
        <v>10</v>
      </c>
      <c r="K143" t="s">
        <v>239</v>
      </c>
      <c r="L143" t="s">
        <v>12</v>
      </c>
      <c r="M143" s="18">
        <v>45045.708333333336</v>
      </c>
      <c r="N143" s="18">
        <v>45045.979166666664</v>
      </c>
      <c r="O143" t="s">
        <v>576</v>
      </c>
    </row>
    <row r="144" spans="1:15" x14ac:dyDescent="0.3">
      <c r="B144" s="7">
        <v>229.8</v>
      </c>
      <c r="C144" s="7" t="s">
        <v>9</v>
      </c>
      <c r="D144">
        <v>4</v>
      </c>
      <c r="E144" s="7"/>
      <c r="F144" s="7"/>
      <c r="G144" s="39">
        <f t="shared" si="24"/>
        <v>5.32</v>
      </c>
      <c r="H144" s="39">
        <f t="shared" si="25"/>
        <v>1222.5360000000001</v>
      </c>
      <c r="I144" s="7">
        <v>11.5</v>
      </c>
      <c r="J144" s="7" t="s">
        <v>10</v>
      </c>
      <c r="K144" s="7" t="s">
        <v>239</v>
      </c>
      <c r="L144" s="7" t="s">
        <v>12</v>
      </c>
      <c r="M144" s="29">
        <v>45046.25</v>
      </c>
      <c r="N144" s="29">
        <v>45076.4375</v>
      </c>
      <c r="O144" s="7" t="s">
        <v>577</v>
      </c>
    </row>
    <row r="145" spans="1:15" x14ac:dyDescent="0.3">
      <c r="B145">
        <f>SUM(B138:B144)</f>
        <v>1519.8999999999999</v>
      </c>
      <c r="H145" s="44">
        <f>SUM(H138:H144)</f>
        <v>8085.8680000000004</v>
      </c>
      <c r="M145" s="18"/>
      <c r="N145" s="18"/>
    </row>
    <row r="146" spans="1:15" x14ac:dyDescent="0.3">
      <c r="A146" s="16" t="s">
        <v>23</v>
      </c>
      <c r="D146" s="7" t="s">
        <v>0</v>
      </c>
      <c r="E146" t="s">
        <v>1</v>
      </c>
      <c r="F146" t="s">
        <v>2</v>
      </c>
      <c r="G146" s="7" t="s">
        <v>3</v>
      </c>
      <c r="H146" s="8" t="s">
        <v>4</v>
      </c>
      <c r="M146" t="s">
        <v>5</v>
      </c>
      <c r="N146" t="s">
        <v>6</v>
      </c>
      <c r="O146" t="s">
        <v>7</v>
      </c>
    </row>
    <row r="147" spans="1:15" x14ac:dyDescent="0.3">
      <c r="A147" t="s">
        <v>351</v>
      </c>
      <c r="B147">
        <v>120</v>
      </c>
      <c r="C147" t="s">
        <v>9</v>
      </c>
      <c r="D147">
        <v>4</v>
      </c>
      <c r="G147" s="39">
        <f t="shared" ref="G147" si="26">+D147*1.33</f>
        <v>5.32</v>
      </c>
      <c r="H147" s="39">
        <f>+G147*B147</f>
        <v>638.40000000000009</v>
      </c>
      <c r="I147">
        <v>6</v>
      </c>
      <c r="J147" t="s">
        <v>10</v>
      </c>
      <c r="K147" t="s">
        <v>239</v>
      </c>
      <c r="L147" t="s">
        <v>12</v>
      </c>
      <c r="M147" s="18">
        <v>45043.75</v>
      </c>
      <c r="N147" s="18">
        <v>45043.833333333336</v>
      </c>
      <c r="O147" t="s">
        <v>578</v>
      </c>
    </row>
    <row r="148" spans="1:15" x14ac:dyDescent="0.3">
      <c r="A148" s="11" t="s">
        <v>352</v>
      </c>
      <c r="M148" s="18"/>
      <c r="N148" s="18"/>
    </row>
    <row r="149" spans="1:15" x14ac:dyDescent="0.3">
      <c r="A149" t="s">
        <v>132</v>
      </c>
      <c r="M149" s="18"/>
      <c r="N149" s="18"/>
    </row>
    <row r="150" spans="1:15" x14ac:dyDescent="0.3">
      <c r="A150" t="s">
        <v>353</v>
      </c>
      <c r="M150" s="18"/>
      <c r="N150" s="18"/>
    </row>
    <row r="151" spans="1:15" x14ac:dyDescent="0.3">
      <c r="A151" t="s">
        <v>354</v>
      </c>
      <c r="M151" s="18"/>
      <c r="N151" s="18"/>
    </row>
    <row r="152" spans="1:15" x14ac:dyDescent="0.3">
      <c r="M152" s="18"/>
      <c r="N152" s="18"/>
    </row>
    <row r="153" spans="1:15" x14ac:dyDescent="0.3">
      <c r="A153" s="16" t="s">
        <v>23</v>
      </c>
      <c r="D153" s="7" t="s">
        <v>0</v>
      </c>
      <c r="E153" t="s">
        <v>1</v>
      </c>
      <c r="F153" t="s">
        <v>2</v>
      </c>
      <c r="G153" s="7" t="s">
        <v>3</v>
      </c>
      <c r="H153" s="8" t="s">
        <v>4</v>
      </c>
      <c r="M153" t="s">
        <v>5</v>
      </c>
      <c r="N153" t="s">
        <v>6</v>
      </c>
      <c r="O153" t="s">
        <v>7</v>
      </c>
    </row>
    <row r="154" spans="1:15" x14ac:dyDescent="0.3">
      <c r="A154" t="s">
        <v>417</v>
      </c>
      <c r="B154">
        <v>401.6</v>
      </c>
      <c r="C154" t="s">
        <v>9</v>
      </c>
      <c r="D154">
        <v>4</v>
      </c>
      <c r="G154" s="39">
        <f t="shared" ref="G154" si="27">+D154*1.33</f>
        <v>5.32</v>
      </c>
      <c r="H154" s="39">
        <f>+G154*B154</f>
        <v>2136.5120000000002</v>
      </c>
      <c r="I154">
        <v>10.199999999999999</v>
      </c>
      <c r="J154" t="s">
        <v>10</v>
      </c>
      <c r="K154" t="s">
        <v>239</v>
      </c>
      <c r="L154" t="s">
        <v>12</v>
      </c>
      <c r="M154" s="18">
        <v>45046.628472222219</v>
      </c>
      <c r="N154" s="18">
        <v>45046.753472222219</v>
      </c>
      <c r="O154" t="s">
        <v>579</v>
      </c>
    </row>
    <row r="155" spans="1:15" x14ac:dyDescent="0.3">
      <c r="A155" s="11" t="s">
        <v>418</v>
      </c>
      <c r="M155" s="18"/>
      <c r="N155" s="18"/>
    </row>
    <row r="156" spans="1:15" x14ac:dyDescent="0.3">
      <c r="A156" t="s">
        <v>419</v>
      </c>
      <c r="M156" s="18"/>
      <c r="N156" s="18"/>
    </row>
    <row r="157" spans="1:15" x14ac:dyDescent="0.3">
      <c r="A157" t="s">
        <v>420</v>
      </c>
      <c r="M157" s="18"/>
      <c r="N157" s="18"/>
    </row>
    <row r="158" spans="1:15" x14ac:dyDescent="0.3">
      <c r="A158" t="s">
        <v>421</v>
      </c>
      <c r="M158" s="18"/>
      <c r="N158" s="18"/>
    </row>
    <row r="159" spans="1:15" x14ac:dyDescent="0.3">
      <c r="A159" t="s">
        <v>422</v>
      </c>
      <c r="M159" s="18"/>
      <c r="N159" s="18"/>
    </row>
    <row r="160" spans="1:15" x14ac:dyDescent="0.3">
      <c r="M160" s="18"/>
      <c r="N160" s="18"/>
    </row>
    <row r="161" spans="1:15" x14ac:dyDescent="0.3">
      <c r="A161" s="16" t="s">
        <v>23</v>
      </c>
      <c r="D161" s="7" t="s">
        <v>0</v>
      </c>
      <c r="E161" t="s">
        <v>1</v>
      </c>
      <c r="F161" t="s">
        <v>2</v>
      </c>
      <c r="G161" s="7" t="s">
        <v>3</v>
      </c>
      <c r="H161" s="8" t="s">
        <v>4</v>
      </c>
      <c r="M161" t="s">
        <v>5</v>
      </c>
      <c r="N161" t="s">
        <v>6</v>
      </c>
      <c r="O161" t="s">
        <v>7</v>
      </c>
    </row>
    <row r="162" spans="1:15" x14ac:dyDescent="0.3">
      <c r="A162" t="s">
        <v>361</v>
      </c>
      <c r="B162">
        <v>61.36</v>
      </c>
      <c r="C162" t="s">
        <v>24</v>
      </c>
      <c r="D162">
        <v>4</v>
      </c>
      <c r="G162" s="39">
        <f t="shared" ref="G162" si="28">+D162*1.33</f>
        <v>5.32</v>
      </c>
      <c r="H162" s="39">
        <f>+G162*B162</f>
        <v>326.43520000000001</v>
      </c>
      <c r="I162">
        <v>2.48</v>
      </c>
      <c r="J162" t="s">
        <v>26</v>
      </c>
      <c r="K162" t="s">
        <v>301</v>
      </c>
      <c r="L162" t="s">
        <v>12</v>
      </c>
      <c r="M162" s="18">
        <v>45033.375</v>
      </c>
      <c r="N162" s="18">
        <v>45033.604166666664</v>
      </c>
      <c r="O162" t="s">
        <v>580</v>
      </c>
    </row>
    <row r="163" spans="1:15" x14ac:dyDescent="0.3">
      <c r="A163" s="11" t="s">
        <v>362</v>
      </c>
    </row>
    <row r="164" spans="1:15" x14ac:dyDescent="0.3">
      <c r="A164" t="s">
        <v>363</v>
      </c>
      <c r="B164" s="26"/>
    </row>
    <row r="165" spans="1:15" x14ac:dyDescent="0.3">
      <c r="A165" t="s">
        <v>261</v>
      </c>
    </row>
    <row r="166" spans="1:15" x14ac:dyDescent="0.3">
      <c r="A166" t="s">
        <v>364</v>
      </c>
    </row>
    <row r="167" spans="1:15" x14ac:dyDescent="0.3">
      <c r="A167" t="s">
        <v>365</v>
      </c>
    </row>
    <row r="168" spans="1:15" x14ac:dyDescent="0.3">
      <c r="A168" s="12" t="s">
        <v>366</v>
      </c>
    </row>
    <row r="170" spans="1:15" x14ac:dyDescent="0.3">
      <c r="B170" s="10">
        <f>B162+B154+B147+B144+B143+B142+B141+B140+B139+B138+B132+B131+B128+B126+B125+B124+B123+B122+B121+B120+B119+B118+B117+B116+B115+B114+B113+B112+B107+B106+B105+B15+B12+B100+B99+B98+B92+B91+B90+B84+B82+B81+B70+B69+B73+B71+B61+B63+B62+B54+B49+B48+B47+B46+B40+B38+B37+B42+B41+B27+B36+B35+B34+B33+B32+B31+B30+B29+B28+B39+B21+B20+B77+B7+B6+B5+B4+B3+B13+B85+B74+B50+B172</f>
        <v>9679.06</v>
      </c>
      <c r="H170" s="82">
        <f>H162+H154+H147+H144+H143+H142+H141+H140+H139+H138+H132+H131+H128+H126+H125+H124+H123+H122+H121+H120+H119+H118+H117+H116+H115+H114+H113+H112+H107+H106+H105+H15+H12+H100+H99+H98+H92+H91+H90+H84+H82+H81+H73+H71+H70+H69+H63+H62+H61+H54+H49+H48+H47+H46+H42+H41+H40+H39+H38+H37+H36+H35+H34+H33+H32+H31+H30+H29+H28+H27+H21+H20+H77+H7+H6+H5+H4+H3+H13+H85+H74+H50+H172</f>
        <v>46540.83582</v>
      </c>
    </row>
    <row r="172" spans="1:15" x14ac:dyDescent="0.3">
      <c r="A172" t="s">
        <v>254</v>
      </c>
      <c r="B172">
        <v>82.7</v>
      </c>
      <c r="C172" t="s">
        <v>9</v>
      </c>
      <c r="D172">
        <v>3.72</v>
      </c>
      <c r="E172" s="39">
        <f>+D172*2.66</f>
        <v>9.8952000000000009</v>
      </c>
      <c r="F172" s="39">
        <f>+E172*B172</f>
        <v>818.3330400000001</v>
      </c>
      <c r="G172" s="39">
        <f t="shared" ref="G172" si="29">+D172*1.33</f>
        <v>4.9476000000000004</v>
      </c>
      <c r="H172" s="39">
        <f>+G172*B172</f>
        <v>409.16652000000005</v>
      </c>
      <c r="I172">
        <v>3</v>
      </c>
      <c r="J172" t="s">
        <v>10</v>
      </c>
      <c r="K172" t="s">
        <v>239</v>
      </c>
      <c r="L172" t="s">
        <v>12</v>
      </c>
      <c r="M172" s="18">
        <v>45034.694444444445</v>
      </c>
      <c r="N172" s="18">
        <v>45034.795138888891</v>
      </c>
      <c r="O172" t="s">
        <v>589</v>
      </c>
    </row>
    <row r="173" spans="1:15" x14ac:dyDescent="0.3">
      <c r="A173" s="11" t="s">
        <v>254</v>
      </c>
    </row>
    <row r="174" spans="1:15" x14ac:dyDescent="0.3">
      <c r="A174" t="s">
        <v>255</v>
      </c>
    </row>
    <row r="175" spans="1:15" x14ac:dyDescent="0.3">
      <c r="A175" t="s">
        <v>256</v>
      </c>
    </row>
    <row r="176" spans="1:15" x14ac:dyDescent="0.3">
      <c r="A176" t="s">
        <v>257</v>
      </c>
    </row>
  </sheetData>
  <phoneticPr fontId="31" type="noConversion"/>
  <hyperlinks>
    <hyperlink ref="A168" r:id="rId1" xr:uid="{BE148CD6-0F00-45D2-8A9A-BD59C0E048FF}"/>
    <hyperlink ref="A96" r:id="rId2" xr:uid="{DAD0F66F-3627-40CC-BC65-980E951FC160}"/>
  </hyperlinks>
  <pageMargins left="0" right="0" top="0" bottom="0" header="0.31496062992125984" footer="0.31496062992125984"/>
  <pageSetup paperSize="9" scale="53" fitToHeight="0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2EBC-319F-474A-95D1-60D5E99D4E1C}">
  <sheetPr>
    <pageSetUpPr fitToPage="1"/>
  </sheetPr>
  <dimension ref="A1:R129"/>
  <sheetViews>
    <sheetView topLeftCell="A107" workbookViewId="0">
      <selection activeCell="D135" sqref="D135"/>
    </sheetView>
  </sheetViews>
  <sheetFormatPr baseColWidth="10" defaultRowHeight="14.4" x14ac:dyDescent="0.3"/>
  <cols>
    <col min="1" max="1" width="39.5546875" bestFit="1" customWidth="1"/>
    <col min="2" max="2" width="8" bestFit="1" customWidth="1"/>
    <col min="3" max="3" width="3.33203125" bestFit="1" customWidth="1"/>
    <col min="4" max="4" width="6.21875" bestFit="1" customWidth="1"/>
    <col min="5" max="5" width="10.44140625" bestFit="1" customWidth="1"/>
    <col min="6" max="6" width="11.77734375" bestFit="1" customWidth="1"/>
    <col min="7" max="7" width="5" bestFit="1" customWidth="1"/>
    <col min="8" max="8" width="3.21875" bestFit="1" customWidth="1"/>
    <col min="9" max="9" width="17.88671875" bestFit="1" customWidth="1"/>
    <col min="10" max="10" width="6.5546875" bestFit="1" customWidth="1"/>
    <col min="11" max="12" width="15.5546875" bestFit="1" customWidth="1"/>
    <col min="13" max="13" width="109.33203125" bestFit="1" customWidth="1"/>
    <col min="18" max="18" width="15.5546875" bestFit="1" customWidth="1"/>
  </cols>
  <sheetData>
    <row r="1" spans="1:13" x14ac:dyDescent="0.3">
      <c r="A1" s="17" t="s">
        <v>236</v>
      </c>
      <c r="B1" s="15"/>
      <c r="C1" s="15"/>
      <c r="D1" s="15"/>
      <c r="E1" s="15"/>
      <c r="F1" s="15"/>
      <c r="G1" s="15"/>
      <c r="H1" s="15"/>
      <c r="I1" s="15"/>
      <c r="J1" s="15"/>
      <c r="K1" s="6"/>
      <c r="L1" s="6"/>
      <c r="M1" s="15"/>
    </row>
    <row r="2" spans="1:13" x14ac:dyDescent="0.3">
      <c r="A2" s="16"/>
      <c r="D2" s="7" t="s">
        <v>0</v>
      </c>
      <c r="E2" s="7" t="s">
        <v>3</v>
      </c>
      <c r="F2" s="8" t="s">
        <v>4</v>
      </c>
      <c r="G2" s="8"/>
      <c r="K2" t="s">
        <v>5</v>
      </c>
      <c r="L2" t="s">
        <v>6</v>
      </c>
      <c r="M2" t="s">
        <v>7</v>
      </c>
    </row>
    <row r="3" spans="1:13" x14ac:dyDescent="0.3">
      <c r="A3" s="13" t="s">
        <v>113</v>
      </c>
      <c r="B3">
        <v>167</v>
      </c>
      <c r="C3" t="s">
        <v>9</v>
      </c>
      <c r="D3">
        <v>3.72</v>
      </c>
      <c r="E3" s="39">
        <f t="shared" ref="E3:E9" si="0">+D3*2.66</f>
        <v>9.8952000000000009</v>
      </c>
      <c r="F3" s="39">
        <f t="shared" ref="F3:F9" si="1">+E3*B3</f>
        <v>1652.4984000000002</v>
      </c>
      <c r="G3">
        <v>4.2</v>
      </c>
      <c r="H3" t="s">
        <v>10</v>
      </c>
      <c r="I3" t="s">
        <v>237</v>
      </c>
      <c r="J3" t="s">
        <v>12</v>
      </c>
      <c r="K3" s="18">
        <v>45022.534722222219</v>
      </c>
      <c r="L3" s="18">
        <v>45022.659722222219</v>
      </c>
      <c r="M3" t="s">
        <v>581</v>
      </c>
    </row>
    <row r="4" spans="1:13" x14ac:dyDescent="0.3">
      <c r="A4" s="11" t="s">
        <v>113</v>
      </c>
      <c r="B4">
        <v>140.80000000000001</v>
      </c>
      <c r="C4" t="s">
        <v>9</v>
      </c>
      <c r="D4">
        <v>3.72</v>
      </c>
      <c r="E4" s="39">
        <f t="shared" si="0"/>
        <v>9.8952000000000009</v>
      </c>
      <c r="F4" s="39">
        <f t="shared" si="1"/>
        <v>1393.2441600000002</v>
      </c>
      <c r="G4">
        <v>9.1999999999999993</v>
      </c>
      <c r="H4" t="s">
        <v>10</v>
      </c>
      <c r="I4" t="s">
        <v>237</v>
      </c>
      <c r="J4" t="s">
        <v>12</v>
      </c>
      <c r="K4" s="18">
        <v>45022.458333333336</v>
      </c>
      <c r="L4" s="18">
        <v>45022.666666666664</v>
      </c>
      <c r="M4" t="s">
        <v>582</v>
      </c>
    </row>
    <row r="5" spans="1:13" x14ac:dyDescent="0.3">
      <c r="A5" t="s">
        <v>114</v>
      </c>
      <c r="B5">
        <v>90.9</v>
      </c>
      <c r="C5" t="s">
        <v>9</v>
      </c>
      <c r="D5">
        <v>3.72</v>
      </c>
      <c r="E5" s="39">
        <f t="shared" si="0"/>
        <v>9.8952000000000009</v>
      </c>
      <c r="F5" s="39">
        <f t="shared" si="1"/>
        <v>899.47368000000017</v>
      </c>
      <c r="G5">
        <v>2.2999999999999998</v>
      </c>
      <c r="H5" t="s">
        <v>10</v>
      </c>
      <c r="I5" t="s">
        <v>237</v>
      </c>
      <c r="J5" t="s">
        <v>12</v>
      </c>
      <c r="K5" s="18">
        <v>45022.40625</v>
      </c>
      <c r="L5" s="18">
        <v>45022.489583333336</v>
      </c>
      <c r="M5" t="s">
        <v>583</v>
      </c>
    </row>
    <row r="6" spans="1:13" x14ac:dyDescent="0.3">
      <c r="A6" t="s">
        <v>115</v>
      </c>
      <c r="B6">
        <v>96.7</v>
      </c>
      <c r="C6" t="s">
        <v>9</v>
      </c>
      <c r="D6">
        <v>3.72</v>
      </c>
      <c r="E6" s="39">
        <f t="shared" si="0"/>
        <v>9.8952000000000009</v>
      </c>
      <c r="F6" s="39">
        <f t="shared" si="1"/>
        <v>956.86584000000016</v>
      </c>
      <c r="G6">
        <v>5.9</v>
      </c>
      <c r="H6" t="s">
        <v>10</v>
      </c>
      <c r="I6" t="s">
        <v>237</v>
      </c>
      <c r="J6" t="s">
        <v>12</v>
      </c>
      <c r="K6" s="18">
        <v>45022.364583333336</v>
      </c>
      <c r="L6" s="18">
        <v>45022.458333333336</v>
      </c>
      <c r="M6" t="s">
        <v>584</v>
      </c>
    </row>
    <row r="7" spans="1:13" x14ac:dyDescent="0.3">
      <c r="A7" t="s">
        <v>116</v>
      </c>
      <c r="B7">
        <v>508.2</v>
      </c>
      <c r="C7" t="s">
        <v>9</v>
      </c>
      <c r="D7">
        <v>3.72</v>
      </c>
      <c r="E7" s="39">
        <f t="shared" si="0"/>
        <v>9.8952000000000009</v>
      </c>
      <c r="F7" s="39">
        <f t="shared" si="1"/>
        <v>5028.74064</v>
      </c>
      <c r="G7">
        <v>12.8</v>
      </c>
      <c r="H7" t="s">
        <v>10</v>
      </c>
      <c r="I7" t="s">
        <v>237</v>
      </c>
      <c r="J7" t="s">
        <v>12</v>
      </c>
      <c r="K7" s="18">
        <v>45027.583333333336</v>
      </c>
      <c r="L7" s="18">
        <v>45027.958333333336</v>
      </c>
      <c r="M7" t="s">
        <v>585</v>
      </c>
    </row>
    <row r="8" spans="1:13" x14ac:dyDescent="0.3">
      <c r="A8" t="s">
        <v>117</v>
      </c>
      <c r="B8">
        <v>82.4</v>
      </c>
      <c r="C8" t="s">
        <v>9</v>
      </c>
      <c r="D8">
        <v>3.72</v>
      </c>
      <c r="E8" s="39">
        <f t="shared" si="0"/>
        <v>9.8952000000000009</v>
      </c>
      <c r="F8" s="39">
        <f t="shared" si="1"/>
        <v>815.36448000000019</v>
      </c>
      <c r="G8">
        <v>5.4</v>
      </c>
      <c r="H8" t="s">
        <v>10</v>
      </c>
      <c r="I8" t="s">
        <v>237</v>
      </c>
      <c r="J8" t="s">
        <v>12</v>
      </c>
      <c r="K8" s="18">
        <v>45030.697916666664</v>
      </c>
      <c r="L8" s="18">
        <v>45030.760416666664</v>
      </c>
      <c r="M8" t="s">
        <v>586</v>
      </c>
    </row>
    <row r="9" spans="1:13" ht="15.6" x14ac:dyDescent="0.3">
      <c r="A9" s="3" t="s">
        <v>118</v>
      </c>
      <c r="B9">
        <v>55.7</v>
      </c>
      <c r="C9" t="s">
        <v>9</v>
      </c>
      <c r="D9">
        <v>3.72</v>
      </c>
      <c r="E9" s="39">
        <f t="shared" si="0"/>
        <v>9.8952000000000009</v>
      </c>
      <c r="F9" s="39">
        <f t="shared" si="1"/>
        <v>551.16264000000012</v>
      </c>
      <c r="G9">
        <v>3.8</v>
      </c>
      <c r="H9" t="s">
        <v>10</v>
      </c>
      <c r="I9" t="s">
        <v>237</v>
      </c>
      <c r="J9" t="s">
        <v>12</v>
      </c>
      <c r="K9" s="18">
        <v>45030.635416666664</v>
      </c>
      <c r="L9" s="18">
        <v>45030.697916666664</v>
      </c>
      <c r="M9" t="s">
        <v>587</v>
      </c>
    </row>
    <row r="10" spans="1:13" ht="15.6" x14ac:dyDescent="0.3">
      <c r="A10" s="4" t="s">
        <v>119</v>
      </c>
      <c r="B10">
        <f>SUM(B3:B9)</f>
        <v>1141.7</v>
      </c>
      <c r="F10" s="44">
        <f>SUM(F3:F9)</f>
        <v>11297.349840000001</v>
      </c>
      <c r="K10" s="18"/>
      <c r="L10" s="18"/>
    </row>
    <row r="11" spans="1:13" ht="15.6" x14ac:dyDescent="0.3">
      <c r="A11" s="4" t="s">
        <v>115</v>
      </c>
      <c r="K11" s="18"/>
      <c r="L11" s="18"/>
    </row>
    <row r="12" spans="1:13" ht="15.6" x14ac:dyDescent="0.3">
      <c r="A12" s="3" t="s">
        <v>120</v>
      </c>
      <c r="K12" s="18"/>
      <c r="L12" s="18"/>
    </row>
    <row r="13" spans="1:13" x14ac:dyDescent="0.3">
      <c r="A13" s="16"/>
      <c r="D13" s="7" t="s">
        <v>0</v>
      </c>
      <c r="E13" s="7" t="s">
        <v>3</v>
      </c>
      <c r="F13" s="8" t="s">
        <v>4</v>
      </c>
      <c r="G13" s="8"/>
      <c r="K13" t="s">
        <v>5</v>
      </c>
      <c r="L13" t="s">
        <v>6</v>
      </c>
      <c r="M13" t="s">
        <v>7</v>
      </c>
    </row>
    <row r="14" spans="1:13" x14ac:dyDescent="0.3">
      <c r="A14" s="13" t="s">
        <v>254</v>
      </c>
      <c r="B14">
        <v>118.7</v>
      </c>
      <c r="C14" t="s">
        <v>9</v>
      </c>
      <c r="D14">
        <v>3.72</v>
      </c>
      <c r="E14" s="39">
        <f>+D14*2.66</f>
        <v>9.8952000000000009</v>
      </c>
      <c r="F14" s="39">
        <f>+E14*B14</f>
        <v>1174.56024</v>
      </c>
      <c r="G14">
        <v>2.9</v>
      </c>
      <c r="H14" t="s">
        <v>10</v>
      </c>
      <c r="I14" t="s">
        <v>237</v>
      </c>
      <c r="J14" t="s">
        <v>12</v>
      </c>
      <c r="K14" s="18">
        <v>45025.763888888891</v>
      </c>
      <c r="L14" s="18">
        <v>45025.888888888891</v>
      </c>
      <c r="M14" t="s">
        <v>588</v>
      </c>
    </row>
    <row r="15" spans="1:13" x14ac:dyDescent="0.3">
      <c r="A15" s="11" t="s">
        <v>254</v>
      </c>
    </row>
    <row r="16" spans="1:13" x14ac:dyDescent="0.3">
      <c r="A16" t="s">
        <v>255</v>
      </c>
      <c r="B16">
        <f>SUM(B14:B14)</f>
        <v>118.7</v>
      </c>
      <c r="F16" s="44">
        <f>SUM(F14:F14)</f>
        <v>1174.56024</v>
      </c>
      <c r="K16" s="18"/>
      <c r="L16" s="18"/>
    </row>
    <row r="17" spans="1:13" x14ac:dyDescent="0.3">
      <c r="A17" t="s">
        <v>256</v>
      </c>
      <c r="K17" s="18"/>
      <c r="L17" s="18"/>
    </row>
    <row r="18" spans="1:13" x14ac:dyDescent="0.3">
      <c r="A18" t="s">
        <v>257</v>
      </c>
      <c r="K18" s="18"/>
      <c r="L18" s="18"/>
    </row>
    <row r="19" spans="1:13" x14ac:dyDescent="0.3">
      <c r="K19" s="18"/>
      <c r="L19" s="18"/>
    </row>
    <row r="20" spans="1:13" x14ac:dyDescent="0.3">
      <c r="A20" s="16"/>
      <c r="D20" s="7" t="s">
        <v>0</v>
      </c>
      <c r="E20" s="7" t="s">
        <v>3</v>
      </c>
      <c r="F20" s="8" t="s">
        <v>4</v>
      </c>
      <c r="G20" s="8"/>
      <c r="K20" t="s">
        <v>5</v>
      </c>
      <c r="L20" t="s">
        <v>6</v>
      </c>
      <c r="M20" t="s">
        <v>7</v>
      </c>
    </row>
    <row r="21" spans="1:13" x14ac:dyDescent="0.3">
      <c r="A21" s="15" t="s">
        <v>263</v>
      </c>
      <c r="B21">
        <v>312.39999999999998</v>
      </c>
      <c r="C21" t="s">
        <v>9</v>
      </c>
      <c r="D21">
        <v>3.72</v>
      </c>
      <c r="E21" s="39">
        <f>+D21*2.66</f>
        <v>9.8952000000000009</v>
      </c>
      <c r="F21" s="64">
        <f>+E21*B21</f>
        <v>3091.2604799999999</v>
      </c>
      <c r="G21">
        <v>10.4</v>
      </c>
      <c r="H21" t="s">
        <v>10</v>
      </c>
      <c r="I21" t="s">
        <v>237</v>
      </c>
      <c r="J21" t="s">
        <v>12</v>
      </c>
      <c r="K21" s="18">
        <v>45024.6875</v>
      </c>
      <c r="L21" s="18">
        <v>45024.854166666664</v>
      </c>
      <c r="M21" t="s">
        <v>590</v>
      </c>
    </row>
    <row r="22" spans="1:13" x14ac:dyDescent="0.3">
      <c r="A22" t="s">
        <v>264</v>
      </c>
      <c r="B22">
        <v>748.9</v>
      </c>
      <c r="C22" t="s">
        <v>9</v>
      </c>
      <c r="D22">
        <v>4.0199999999999996</v>
      </c>
      <c r="E22" s="39">
        <f>+D22*2.66</f>
        <v>10.693199999999999</v>
      </c>
      <c r="F22" s="64">
        <f>+E22*B22</f>
        <v>8008.1374799999994</v>
      </c>
      <c r="G22">
        <v>24.6</v>
      </c>
      <c r="H22" t="s">
        <v>10</v>
      </c>
      <c r="I22" t="s">
        <v>237</v>
      </c>
      <c r="J22" t="s">
        <v>12</v>
      </c>
      <c r="K22" s="18">
        <v>45025.333333333336</v>
      </c>
      <c r="L22" s="18">
        <v>45025.770833333336</v>
      </c>
      <c r="M22" t="s">
        <v>592</v>
      </c>
    </row>
    <row r="23" spans="1:13" x14ac:dyDescent="0.3">
      <c r="A23" t="s">
        <v>265</v>
      </c>
    </row>
    <row r="24" spans="1:13" x14ac:dyDescent="0.3">
      <c r="A24" t="s">
        <v>266</v>
      </c>
    </row>
    <row r="26" spans="1:13" x14ac:dyDescent="0.3">
      <c r="A26" s="16"/>
      <c r="D26" s="7" t="s">
        <v>0</v>
      </c>
      <c r="E26" s="7" t="s">
        <v>3</v>
      </c>
      <c r="F26" s="8" t="s">
        <v>4</v>
      </c>
      <c r="G26" s="8"/>
      <c r="K26" t="s">
        <v>5</v>
      </c>
      <c r="L26" t="s">
        <v>6</v>
      </c>
      <c r="M26" t="s">
        <v>7</v>
      </c>
    </row>
    <row r="27" spans="1:13" x14ac:dyDescent="0.3">
      <c r="A27" s="14" t="s">
        <v>250</v>
      </c>
      <c r="B27">
        <v>269.60000000000002</v>
      </c>
      <c r="C27" t="s">
        <v>9</v>
      </c>
      <c r="D27">
        <v>4.0199999999999996</v>
      </c>
      <c r="E27" s="39">
        <f>+D27*2.66</f>
        <v>10.693199999999999</v>
      </c>
      <c r="F27" s="39">
        <f>+E27*B27</f>
        <v>2882.88672</v>
      </c>
      <c r="G27">
        <v>10.8</v>
      </c>
      <c r="H27" t="s">
        <v>10</v>
      </c>
      <c r="I27" t="s">
        <v>237</v>
      </c>
      <c r="J27" t="s">
        <v>12</v>
      </c>
      <c r="K27" s="18">
        <v>45021.708333333336</v>
      </c>
      <c r="L27" s="18">
        <v>45022.364583333336</v>
      </c>
      <c r="M27" t="s">
        <v>593</v>
      </c>
    </row>
    <row r="28" spans="1:13" x14ac:dyDescent="0.3">
      <c r="A28" s="11" t="s">
        <v>250</v>
      </c>
      <c r="K28" s="18"/>
      <c r="L28" s="18"/>
    </row>
    <row r="29" spans="1:13" x14ac:dyDescent="0.3">
      <c r="A29" s="7" t="s">
        <v>251</v>
      </c>
      <c r="K29" s="18"/>
      <c r="L29" s="18"/>
    </row>
    <row r="30" spans="1:13" x14ac:dyDescent="0.3">
      <c r="A30" s="7" t="s">
        <v>252</v>
      </c>
      <c r="K30" s="18"/>
      <c r="L30" s="18"/>
    </row>
    <row r="31" spans="1:13" x14ac:dyDescent="0.3">
      <c r="A31" s="7" t="s">
        <v>253</v>
      </c>
      <c r="K31" s="18"/>
      <c r="L31" s="18"/>
    </row>
    <row r="32" spans="1:13" x14ac:dyDescent="0.3">
      <c r="A32" s="7"/>
      <c r="K32" s="18"/>
      <c r="L32" s="18"/>
    </row>
    <row r="33" spans="1:18" x14ac:dyDescent="0.3">
      <c r="A33" s="16"/>
      <c r="D33" s="7" t="s">
        <v>0</v>
      </c>
      <c r="E33" s="7" t="s">
        <v>3</v>
      </c>
      <c r="F33" s="8" t="s">
        <v>4</v>
      </c>
      <c r="G33" s="8"/>
      <c r="K33" t="s">
        <v>5</v>
      </c>
      <c r="L33" t="s">
        <v>6</v>
      </c>
      <c r="M33" t="s">
        <v>7</v>
      </c>
    </row>
    <row r="34" spans="1:18" x14ac:dyDescent="0.3">
      <c r="A34" s="25" t="s">
        <v>258</v>
      </c>
      <c r="B34">
        <v>460</v>
      </c>
      <c r="C34" t="s">
        <v>9</v>
      </c>
      <c r="D34">
        <v>4</v>
      </c>
      <c r="E34" s="39">
        <f>+D34*2.66</f>
        <v>10.64</v>
      </c>
      <c r="F34" s="39">
        <f>+E34*B34</f>
        <v>4894.4000000000005</v>
      </c>
      <c r="G34">
        <v>15.3</v>
      </c>
      <c r="H34" t="s">
        <v>10</v>
      </c>
      <c r="I34" t="s">
        <v>237</v>
      </c>
      <c r="J34" t="s">
        <v>12</v>
      </c>
      <c r="K34" s="18">
        <v>45021.5</v>
      </c>
      <c r="L34" s="18">
        <v>45021.690972222219</v>
      </c>
      <c r="M34" t="s">
        <v>591</v>
      </c>
    </row>
    <row r="35" spans="1:18" x14ac:dyDescent="0.3">
      <c r="A35" s="11" t="s">
        <v>259</v>
      </c>
      <c r="B35" s="7">
        <v>131.4</v>
      </c>
      <c r="C35" t="s">
        <v>9</v>
      </c>
      <c r="D35">
        <v>4.0199999999999996</v>
      </c>
      <c r="E35" s="39">
        <f>+D35*2.66</f>
        <v>10.693199999999999</v>
      </c>
      <c r="F35" s="39">
        <f>+E35*B35</f>
        <v>1405.0864799999999</v>
      </c>
      <c r="G35">
        <v>4.4000000000000004</v>
      </c>
      <c r="H35" t="s">
        <v>10</v>
      </c>
      <c r="I35" t="s">
        <v>237</v>
      </c>
      <c r="J35" t="s">
        <v>12</v>
      </c>
      <c r="K35" s="18">
        <v>45033.774305555555</v>
      </c>
      <c r="L35" s="18">
        <v>45033.840277777781</v>
      </c>
      <c r="M35" t="s">
        <v>599</v>
      </c>
    </row>
    <row r="36" spans="1:18" x14ac:dyDescent="0.3">
      <c r="A36" s="7" t="s">
        <v>260</v>
      </c>
      <c r="B36" s="7">
        <v>145.30000000000001</v>
      </c>
      <c r="C36" t="s">
        <v>9</v>
      </c>
      <c r="D36">
        <v>4.0199999999999996</v>
      </c>
      <c r="E36" s="39">
        <f>+D36*2.66</f>
        <v>10.693199999999999</v>
      </c>
      <c r="F36" s="39">
        <f>+E36*B36</f>
        <v>1553.7219600000001</v>
      </c>
      <c r="G36">
        <v>4.8</v>
      </c>
      <c r="H36" t="s">
        <v>10</v>
      </c>
      <c r="I36" t="s">
        <v>237</v>
      </c>
      <c r="J36" t="s">
        <v>12</v>
      </c>
      <c r="K36" s="18">
        <v>45033.743055555555</v>
      </c>
      <c r="L36" s="18">
        <v>45033.840277777781</v>
      </c>
      <c r="M36" t="s">
        <v>600</v>
      </c>
    </row>
    <row r="37" spans="1:18" x14ac:dyDescent="0.3">
      <c r="A37" s="7" t="s">
        <v>261</v>
      </c>
      <c r="B37">
        <v>211.2</v>
      </c>
      <c r="C37" t="s">
        <v>9</v>
      </c>
      <c r="D37">
        <v>4.0199999999999996</v>
      </c>
      <c r="E37" s="39">
        <f>+D37*2.66</f>
        <v>10.693199999999999</v>
      </c>
      <c r="F37" s="39">
        <f>+E37*B37</f>
        <v>2258.4038399999995</v>
      </c>
      <c r="G37">
        <v>7</v>
      </c>
      <c r="H37" t="s">
        <v>10</v>
      </c>
      <c r="I37" t="s">
        <v>237</v>
      </c>
      <c r="J37" t="s">
        <v>12</v>
      </c>
      <c r="K37" s="18">
        <v>45034.284722222219</v>
      </c>
      <c r="L37" s="18">
        <v>45034.46875</v>
      </c>
      <c r="M37" t="s">
        <v>601</v>
      </c>
    </row>
    <row r="38" spans="1:18" x14ac:dyDescent="0.3">
      <c r="A38" s="7" t="s">
        <v>262</v>
      </c>
      <c r="B38" s="7">
        <v>147.30000000000001</v>
      </c>
      <c r="C38" t="s">
        <v>9</v>
      </c>
      <c r="D38">
        <v>4.0199999999999996</v>
      </c>
      <c r="E38" s="39">
        <f>+D38*2.66</f>
        <v>10.693199999999999</v>
      </c>
      <c r="F38" s="39">
        <f>+E38*B38</f>
        <v>1575.1083599999999</v>
      </c>
      <c r="G38">
        <v>5</v>
      </c>
      <c r="H38" t="s">
        <v>10</v>
      </c>
      <c r="I38" t="s">
        <v>237</v>
      </c>
      <c r="J38" t="s">
        <v>12</v>
      </c>
      <c r="K38" s="18">
        <v>45034.291666666664</v>
      </c>
      <c r="L38" s="18">
        <v>45034.465277777781</v>
      </c>
      <c r="M38" t="s">
        <v>602</v>
      </c>
    </row>
    <row r="39" spans="1:18" x14ac:dyDescent="0.3">
      <c r="A39" s="7"/>
      <c r="B39">
        <f>SUM(B35:B38)</f>
        <v>635.20000000000005</v>
      </c>
      <c r="E39" s="39"/>
      <c r="F39" s="39">
        <f>SUM(F35:F38)</f>
        <v>6792.3206399999999</v>
      </c>
      <c r="K39" s="18"/>
      <c r="L39" s="18"/>
    </row>
    <row r="40" spans="1:18" x14ac:dyDescent="0.3">
      <c r="K40" s="18"/>
      <c r="L40" s="18"/>
    </row>
    <row r="41" spans="1:18" x14ac:dyDescent="0.3">
      <c r="A41" s="16"/>
      <c r="D41" s="7" t="s">
        <v>0</v>
      </c>
      <c r="E41" s="7" t="s">
        <v>3</v>
      </c>
      <c r="F41" s="8" t="s">
        <v>4</v>
      </c>
      <c r="G41" s="8"/>
      <c r="K41" t="s">
        <v>5</v>
      </c>
      <c r="L41" t="s">
        <v>6</v>
      </c>
      <c r="M41" t="s">
        <v>7</v>
      </c>
    </row>
    <row r="42" spans="1:18" x14ac:dyDescent="0.3">
      <c r="A42" s="30" t="s">
        <v>374</v>
      </c>
      <c r="B42" s="7">
        <v>195</v>
      </c>
      <c r="C42" t="s">
        <v>9</v>
      </c>
      <c r="D42">
        <v>4.0199999999999996</v>
      </c>
      <c r="E42" s="39">
        <f>+D42*2.66</f>
        <v>10.693199999999999</v>
      </c>
      <c r="F42" s="39">
        <f>+E42*B42</f>
        <v>2085.174</v>
      </c>
      <c r="G42">
        <v>3.3</v>
      </c>
      <c r="H42" t="s">
        <v>10</v>
      </c>
      <c r="I42" t="s">
        <v>237</v>
      </c>
      <c r="J42" t="s">
        <v>12</v>
      </c>
      <c r="K42" s="18">
        <v>45035.666666666664</v>
      </c>
      <c r="L42" s="18">
        <v>45035.763888888891</v>
      </c>
      <c r="M42" t="s">
        <v>594</v>
      </c>
      <c r="R42" s="18"/>
    </row>
    <row r="43" spans="1:18" x14ac:dyDescent="0.3">
      <c r="A43" s="11" t="s">
        <v>375</v>
      </c>
      <c r="B43" s="7">
        <v>159.1</v>
      </c>
      <c r="C43" t="s">
        <v>9</v>
      </c>
      <c r="D43">
        <v>4.0199999999999996</v>
      </c>
      <c r="E43" s="39">
        <f>+D43*2.66</f>
        <v>10.693199999999999</v>
      </c>
      <c r="F43" s="39">
        <f>+E43*B43</f>
        <v>1701.2881199999997</v>
      </c>
      <c r="G43">
        <v>2.7</v>
      </c>
      <c r="H43" t="s">
        <v>10</v>
      </c>
      <c r="I43" t="s">
        <v>237</v>
      </c>
      <c r="J43" t="s">
        <v>12</v>
      </c>
      <c r="K43" s="18">
        <v>45035.572916666664</v>
      </c>
      <c r="L43" s="18">
        <v>45035.65625</v>
      </c>
      <c r="M43" t="s">
        <v>595</v>
      </c>
      <c r="R43" s="18"/>
    </row>
    <row r="44" spans="1:18" x14ac:dyDescent="0.3">
      <c r="A44" t="s">
        <v>376</v>
      </c>
      <c r="B44" s="7">
        <v>210.2</v>
      </c>
      <c r="C44" t="s">
        <v>9</v>
      </c>
      <c r="D44">
        <v>4.0199999999999996</v>
      </c>
      <c r="E44" s="39">
        <f>+D44*2.66</f>
        <v>10.693199999999999</v>
      </c>
      <c r="F44" s="39">
        <f>+E44*B44</f>
        <v>2247.7106399999998</v>
      </c>
      <c r="G44">
        <v>7.8</v>
      </c>
      <c r="H44" t="s">
        <v>10</v>
      </c>
      <c r="I44" t="s">
        <v>237</v>
      </c>
      <c r="J44" t="s">
        <v>12</v>
      </c>
      <c r="K44" s="18">
        <v>45035.427083333336</v>
      </c>
      <c r="L44" s="18">
        <v>45035.552083333336</v>
      </c>
      <c r="M44" t="s">
        <v>596</v>
      </c>
      <c r="R44" s="18"/>
    </row>
    <row r="45" spans="1:18" x14ac:dyDescent="0.3">
      <c r="A45" t="s">
        <v>377</v>
      </c>
      <c r="B45" s="7">
        <f>SUM(B42:B44)</f>
        <v>564.29999999999995</v>
      </c>
      <c r="F45" s="44">
        <f>SUM(F42:F44)</f>
        <v>6034.1727599999995</v>
      </c>
      <c r="K45" s="18"/>
      <c r="L45" s="18"/>
      <c r="R45" s="18"/>
    </row>
    <row r="46" spans="1:18" x14ac:dyDescent="0.3">
      <c r="A46" t="s">
        <v>378</v>
      </c>
      <c r="B46" s="11"/>
      <c r="K46" s="18"/>
      <c r="L46" s="18"/>
      <c r="R46" s="18"/>
    </row>
    <row r="47" spans="1:18" x14ac:dyDescent="0.3">
      <c r="A47" t="s">
        <v>379</v>
      </c>
      <c r="B47" s="11"/>
      <c r="K47" s="18"/>
      <c r="L47" s="18"/>
      <c r="R47" s="18"/>
    </row>
    <row r="48" spans="1:18" x14ac:dyDescent="0.3">
      <c r="A48" s="12" t="s">
        <v>380</v>
      </c>
      <c r="B48" s="11"/>
      <c r="K48" s="18"/>
      <c r="L48" s="18"/>
      <c r="R48" s="18"/>
    </row>
    <row r="49" spans="1:18" x14ac:dyDescent="0.3">
      <c r="B49" s="11"/>
      <c r="K49" s="18"/>
      <c r="L49" s="18"/>
      <c r="R49" s="18"/>
    </row>
    <row r="50" spans="1:18" x14ac:dyDescent="0.3">
      <c r="A50" s="16"/>
      <c r="D50" s="7" t="s">
        <v>0</v>
      </c>
      <c r="E50" s="7" t="s">
        <v>3</v>
      </c>
      <c r="F50" s="8" t="s">
        <v>4</v>
      </c>
      <c r="G50" s="8"/>
      <c r="K50" t="s">
        <v>5</v>
      </c>
      <c r="L50" t="s">
        <v>6</v>
      </c>
      <c r="M50" t="s">
        <v>7</v>
      </c>
      <c r="R50" s="18"/>
    </row>
    <row r="51" spans="1:18" x14ac:dyDescent="0.3">
      <c r="A51" s="30" t="s">
        <v>99</v>
      </c>
      <c r="B51" s="7">
        <v>204.8</v>
      </c>
      <c r="C51" t="s">
        <v>9</v>
      </c>
      <c r="D51">
        <v>4.0199999999999996</v>
      </c>
      <c r="E51" s="39">
        <f>+D51*2.66</f>
        <v>10.693199999999999</v>
      </c>
      <c r="F51" s="39">
        <f>+E51*B51</f>
        <v>2189.9673600000001</v>
      </c>
      <c r="G51">
        <v>5.0999999999999996</v>
      </c>
      <c r="H51" t="s">
        <v>10</v>
      </c>
      <c r="I51" t="s">
        <v>237</v>
      </c>
      <c r="J51" t="s">
        <v>12</v>
      </c>
      <c r="K51" s="18">
        <v>45035.416666666664</v>
      </c>
      <c r="L51" s="18">
        <v>45035.541666666664</v>
      </c>
      <c r="M51" t="s">
        <v>597</v>
      </c>
      <c r="R51" s="18"/>
    </row>
    <row r="52" spans="1:18" x14ac:dyDescent="0.3">
      <c r="A52" s="11" t="s">
        <v>99</v>
      </c>
      <c r="B52" s="11"/>
      <c r="K52" s="18"/>
      <c r="L52" s="18"/>
      <c r="R52" s="18"/>
    </row>
    <row r="53" spans="1:18" x14ac:dyDescent="0.3">
      <c r="A53" t="s">
        <v>100</v>
      </c>
      <c r="B53" s="11"/>
      <c r="K53" s="18"/>
      <c r="L53" s="18"/>
      <c r="R53" s="18"/>
    </row>
    <row r="54" spans="1:18" x14ac:dyDescent="0.3">
      <c r="A54" t="s">
        <v>96</v>
      </c>
      <c r="B54" s="11"/>
      <c r="K54" s="18"/>
      <c r="L54" s="18"/>
      <c r="R54" s="18"/>
    </row>
    <row r="55" spans="1:18" x14ac:dyDescent="0.3">
      <c r="A55" t="s">
        <v>101</v>
      </c>
      <c r="B55" s="11"/>
      <c r="K55" s="18"/>
      <c r="L55" s="18"/>
      <c r="R55" s="18"/>
    </row>
    <row r="56" spans="1:18" x14ac:dyDescent="0.3">
      <c r="A56" t="s">
        <v>102</v>
      </c>
      <c r="B56" s="11"/>
      <c r="K56" s="18"/>
      <c r="L56" s="18"/>
      <c r="R56" s="18"/>
    </row>
    <row r="57" spans="1:18" x14ac:dyDescent="0.3">
      <c r="B57" s="11"/>
      <c r="K57" s="18"/>
      <c r="L57" s="18"/>
      <c r="R57" s="18"/>
    </row>
    <row r="58" spans="1:18" x14ac:dyDescent="0.3">
      <c r="A58" s="16"/>
      <c r="D58" s="7" t="s">
        <v>0</v>
      </c>
      <c r="E58" s="7" t="s">
        <v>3</v>
      </c>
      <c r="F58" s="8" t="s">
        <v>4</v>
      </c>
      <c r="G58" s="8"/>
      <c r="K58" t="s">
        <v>5</v>
      </c>
      <c r="L58" t="s">
        <v>6</v>
      </c>
      <c r="M58" t="s">
        <v>7</v>
      </c>
      <c r="R58" s="18"/>
    </row>
    <row r="59" spans="1:18" x14ac:dyDescent="0.3">
      <c r="A59" s="13" t="s">
        <v>126</v>
      </c>
      <c r="B59" s="7">
        <v>120</v>
      </c>
      <c r="C59" t="s">
        <v>9</v>
      </c>
      <c r="D59">
        <v>4.0199999999999996</v>
      </c>
      <c r="E59" s="39">
        <f>+D59*2.66</f>
        <v>10.693199999999999</v>
      </c>
      <c r="F59" s="39">
        <f>+E59*B59</f>
        <v>1283.184</v>
      </c>
      <c r="G59">
        <v>4</v>
      </c>
      <c r="H59" t="s">
        <v>10</v>
      </c>
      <c r="I59" t="s">
        <v>237</v>
      </c>
      <c r="J59" t="s">
        <v>12</v>
      </c>
      <c r="K59" s="18">
        <v>45035.333333333336</v>
      </c>
      <c r="L59" s="18">
        <v>45035.402777777781</v>
      </c>
      <c r="M59" t="s">
        <v>598</v>
      </c>
      <c r="R59" s="18"/>
    </row>
    <row r="60" spans="1:18" x14ac:dyDescent="0.3">
      <c r="A60" s="11" t="s">
        <v>127</v>
      </c>
      <c r="B60" s="11"/>
      <c r="K60" s="18"/>
      <c r="L60" s="18"/>
      <c r="R60" s="18"/>
    </row>
    <row r="61" spans="1:18" x14ac:dyDescent="0.3">
      <c r="A61" t="s">
        <v>128</v>
      </c>
      <c r="B61" s="11"/>
      <c r="K61" s="18"/>
      <c r="L61" s="18"/>
      <c r="R61" s="18"/>
    </row>
    <row r="62" spans="1:18" x14ac:dyDescent="0.3">
      <c r="A62" t="s">
        <v>129</v>
      </c>
      <c r="B62" s="11"/>
      <c r="K62" s="18"/>
      <c r="L62" s="18"/>
      <c r="R62" s="18"/>
    </row>
    <row r="63" spans="1:18" x14ac:dyDescent="0.3">
      <c r="A63" t="s">
        <v>130</v>
      </c>
      <c r="B63" s="11"/>
      <c r="K63" s="18"/>
      <c r="L63" s="18"/>
      <c r="R63" s="18"/>
    </row>
    <row r="64" spans="1:18" ht="15.6" x14ac:dyDescent="0.3">
      <c r="A64" s="4"/>
      <c r="B64" s="11"/>
      <c r="K64" s="18"/>
      <c r="L64" s="18"/>
      <c r="R64" s="18"/>
    </row>
    <row r="65" spans="1:13" x14ac:dyDescent="0.3">
      <c r="A65" s="16"/>
      <c r="D65" s="7" t="s">
        <v>0</v>
      </c>
      <c r="E65" s="7" t="s">
        <v>3</v>
      </c>
      <c r="F65" s="8" t="s">
        <v>4</v>
      </c>
      <c r="G65" s="8"/>
      <c r="K65" t="s">
        <v>5</v>
      </c>
      <c r="L65" t="s">
        <v>6</v>
      </c>
      <c r="M65" t="s">
        <v>7</v>
      </c>
    </row>
    <row r="66" spans="1:13" x14ac:dyDescent="0.3">
      <c r="A66" s="30" t="s">
        <v>393</v>
      </c>
      <c r="B66" s="7">
        <v>157</v>
      </c>
      <c r="C66" t="s">
        <v>9</v>
      </c>
      <c r="D66">
        <v>4.0199999999999996</v>
      </c>
      <c r="E66" s="39">
        <f>+D66*2.66</f>
        <v>10.693199999999999</v>
      </c>
      <c r="F66" s="39">
        <f>+E66*B66</f>
        <v>1678.8323999999998</v>
      </c>
      <c r="G66">
        <v>10.7</v>
      </c>
      <c r="H66" t="s">
        <v>10</v>
      </c>
      <c r="I66" t="s">
        <v>237</v>
      </c>
      <c r="J66" t="s">
        <v>12</v>
      </c>
      <c r="K66" s="18">
        <v>45030.541666666664</v>
      </c>
      <c r="L66" s="18">
        <v>45031.625</v>
      </c>
      <c r="M66" t="s">
        <v>603</v>
      </c>
    </row>
    <row r="67" spans="1:13" x14ac:dyDescent="0.3">
      <c r="A67" t="s">
        <v>394</v>
      </c>
    </row>
    <row r="68" spans="1:13" x14ac:dyDescent="0.3">
      <c r="A68" t="s">
        <v>395</v>
      </c>
    </row>
    <row r="69" spans="1:13" x14ac:dyDescent="0.3">
      <c r="A69" t="s">
        <v>396</v>
      </c>
    </row>
    <row r="70" spans="1:13" x14ac:dyDescent="0.3">
      <c r="A70" t="s">
        <v>397</v>
      </c>
    </row>
    <row r="71" spans="1:13" x14ac:dyDescent="0.3">
      <c r="A71" s="12" t="s">
        <v>398</v>
      </c>
    </row>
    <row r="73" spans="1:13" x14ac:dyDescent="0.3">
      <c r="A73" s="16"/>
      <c r="D73" s="7" t="s">
        <v>0</v>
      </c>
      <c r="E73" s="7" t="s">
        <v>3</v>
      </c>
      <c r="F73" s="8" t="s">
        <v>4</v>
      </c>
      <c r="G73" s="8"/>
      <c r="K73" t="s">
        <v>5</v>
      </c>
      <c r="L73" t="s">
        <v>6</v>
      </c>
      <c r="M73" t="s">
        <v>7</v>
      </c>
    </row>
    <row r="74" spans="1:13" x14ac:dyDescent="0.3">
      <c r="A74" s="13" t="s">
        <v>267</v>
      </c>
      <c r="B74">
        <v>108.9</v>
      </c>
      <c r="C74" t="s">
        <v>9</v>
      </c>
      <c r="D74">
        <v>4.0199999999999996</v>
      </c>
      <c r="E74" s="39">
        <f>+D74*2.66</f>
        <v>10.693199999999999</v>
      </c>
      <c r="F74" s="39">
        <f>+E74*B74</f>
        <v>1164.48948</v>
      </c>
      <c r="G74">
        <v>5.0999999999999996</v>
      </c>
      <c r="H74" t="s">
        <v>10</v>
      </c>
      <c r="I74" t="s">
        <v>237</v>
      </c>
      <c r="J74" t="s">
        <v>12</v>
      </c>
      <c r="K74" s="18">
        <v>45037.541666666664</v>
      </c>
      <c r="L74" s="18">
        <v>45037.625</v>
      </c>
      <c r="M74" t="s">
        <v>604</v>
      </c>
    </row>
    <row r="75" spans="1:13" x14ac:dyDescent="0.3">
      <c r="A75" s="11" t="s">
        <v>268</v>
      </c>
      <c r="B75">
        <v>441.9</v>
      </c>
      <c r="C75" t="s">
        <v>9</v>
      </c>
      <c r="D75">
        <v>4.0199999999999996</v>
      </c>
      <c r="E75" s="39">
        <f>+D75*2.66</f>
        <v>10.693199999999999</v>
      </c>
      <c r="F75" s="39">
        <f>+E75*B75</f>
        <v>4725.3250799999996</v>
      </c>
      <c r="G75">
        <v>13.9</v>
      </c>
      <c r="H75" t="s">
        <v>10</v>
      </c>
      <c r="I75" t="s">
        <v>237</v>
      </c>
      <c r="J75" t="s">
        <v>12</v>
      </c>
      <c r="K75" s="18">
        <v>45037.635416666664</v>
      </c>
      <c r="L75" s="18">
        <v>45038.506944444445</v>
      </c>
      <c r="M75" t="s">
        <v>605</v>
      </c>
    </row>
    <row r="76" spans="1:13" x14ac:dyDescent="0.3">
      <c r="A76" t="s">
        <v>269</v>
      </c>
      <c r="B76">
        <v>357.9</v>
      </c>
      <c r="C76" t="s">
        <v>9</v>
      </c>
      <c r="D76">
        <v>4.0199999999999996</v>
      </c>
      <c r="E76" s="39">
        <f>+D76*2.66</f>
        <v>10.693199999999999</v>
      </c>
      <c r="F76" s="39">
        <f>+E76*B76</f>
        <v>3827.0962799999993</v>
      </c>
      <c r="G76">
        <v>7.2</v>
      </c>
      <c r="H76" t="s">
        <v>10</v>
      </c>
      <c r="I76" t="s">
        <v>237</v>
      </c>
      <c r="J76" t="s">
        <v>12</v>
      </c>
      <c r="K76" s="18">
        <v>45038.260416666664</v>
      </c>
      <c r="L76" s="18">
        <v>45038.496527777781</v>
      </c>
      <c r="M76" t="s">
        <v>606</v>
      </c>
    </row>
    <row r="77" spans="1:13" x14ac:dyDescent="0.3">
      <c r="A77" t="s">
        <v>270</v>
      </c>
      <c r="B77">
        <v>159.9</v>
      </c>
      <c r="C77" t="s">
        <v>9</v>
      </c>
      <c r="D77">
        <v>4.0199999999999996</v>
      </c>
      <c r="E77" s="39">
        <f>+D77*2.66</f>
        <v>10.693199999999999</v>
      </c>
      <c r="F77" s="39">
        <f>+E77*B77</f>
        <v>1709.84268</v>
      </c>
      <c r="G77">
        <v>5.2</v>
      </c>
      <c r="H77" t="s">
        <v>10</v>
      </c>
      <c r="I77" t="s">
        <v>237</v>
      </c>
      <c r="J77" t="s">
        <v>12</v>
      </c>
      <c r="K77" s="18">
        <v>45038.25</v>
      </c>
      <c r="L77" s="18">
        <v>45038.333333333336</v>
      </c>
      <c r="M77" t="s">
        <v>607</v>
      </c>
    </row>
    <row r="78" spans="1:13" x14ac:dyDescent="0.3">
      <c r="A78" t="s">
        <v>271</v>
      </c>
      <c r="B78">
        <f>SUM(B74:B77)</f>
        <v>1068.5999999999999</v>
      </c>
      <c r="F78" s="44">
        <f>SUM(F74:F77)</f>
        <v>11426.753519999998</v>
      </c>
      <c r="K78" s="18"/>
      <c r="L78" s="18"/>
    </row>
    <row r="79" spans="1:13" x14ac:dyDescent="0.3">
      <c r="A79" t="s">
        <v>272</v>
      </c>
      <c r="K79" s="18"/>
      <c r="L79" s="18"/>
    </row>
    <row r="80" spans="1:13" x14ac:dyDescent="0.3">
      <c r="K80" s="18"/>
      <c r="L80" s="18"/>
    </row>
    <row r="81" spans="1:13" x14ac:dyDescent="0.3">
      <c r="A81" s="16"/>
      <c r="D81" s="7" t="s">
        <v>0</v>
      </c>
      <c r="E81" s="7" t="s">
        <v>3</v>
      </c>
      <c r="F81" s="8" t="s">
        <v>4</v>
      </c>
      <c r="G81" s="8"/>
      <c r="K81" t="s">
        <v>5</v>
      </c>
      <c r="L81" t="s">
        <v>6</v>
      </c>
      <c r="M81" t="s">
        <v>7</v>
      </c>
    </row>
    <row r="82" spans="1:13" x14ac:dyDescent="0.3">
      <c r="A82" s="13" t="s">
        <v>273</v>
      </c>
      <c r="B82">
        <v>188.6</v>
      </c>
      <c r="C82" t="s">
        <v>9</v>
      </c>
      <c r="D82">
        <v>4.2</v>
      </c>
      <c r="E82" s="39">
        <f>+D82*2.66</f>
        <v>11.172000000000001</v>
      </c>
      <c r="F82" s="70">
        <f>+E82*B82</f>
        <v>2107.0392000000002</v>
      </c>
      <c r="G82">
        <v>3.6</v>
      </c>
      <c r="H82" t="s">
        <v>10</v>
      </c>
      <c r="I82" t="s">
        <v>237</v>
      </c>
      <c r="J82" t="s">
        <v>12</v>
      </c>
      <c r="K82" s="18">
        <v>45037.388888888891</v>
      </c>
      <c r="L82" s="18">
        <v>45037.451388888891</v>
      </c>
      <c r="M82" t="s">
        <v>609</v>
      </c>
    </row>
    <row r="83" spans="1:13" x14ac:dyDescent="0.3">
      <c r="A83" s="11" t="s">
        <v>274</v>
      </c>
      <c r="B83">
        <v>600.9</v>
      </c>
      <c r="C83" t="s">
        <v>9</v>
      </c>
      <c r="D83">
        <v>4.2</v>
      </c>
      <c r="E83" s="39">
        <f>+D83*2.66</f>
        <v>11.172000000000001</v>
      </c>
      <c r="F83" s="39">
        <f>+E83*B83</f>
        <v>6713.2547999999997</v>
      </c>
      <c r="G83">
        <v>12</v>
      </c>
      <c r="H83" t="s">
        <v>10</v>
      </c>
      <c r="I83" t="s">
        <v>237</v>
      </c>
      <c r="J83" t="s">
        <v>12</v>
      </c>
      <c r="K83" s="18">
        <v>45042.270833333336</v>
      </c>
      <c r="L83" s="18">
        <v>45042.472222222219</v>
      </c>
      <c r="M83" t="s">
        <v>617</v>
      </c>
    </row>
    <row r="84" spans="1:13" x14ac:dyDescent="0.3">
      <c r="A84" t="s">
        <v>275</v>
      </c>
      <c r="B84">
        <v>333.3</v>
      </c>
      <c r="C84" t="s">
        <v>9</v>
      </c>
      <c r="D84">
        <v>4.2</v>
      </c>
      <c r="E84" s="39">
        <f>+D84*2.66</f>
        <v>11.172000000000001</v>
      </c>
      <c r="F84" s="39">
        <f>+E84*B84</f>
        <v>3723.6276000000003</v>
      </c>
      <c r="G84">
        <v>6.5</v>
      </c>
      <c r="H84" t="s">
        <v>10</v>
      </c>
      <c r="I84" t="s">
        <v>237</v>
      </c>
      <c r="J84" t="s">
        <v>12</v>
      </c>
      <c r="K84" s="18">
        <v>45043.291666666664</v>
      </c>
      <c r="L84" s="18">
        <v>45043.541666666664</v>
      </c>
      <c r="M84" t="s">
        <v>618</v>
      </c>
    </row>
    <row r="85" spans="1:13" x14ac:dyDescent="0.3">
      <c r="A85" t="s">
        <v>276</v>
      </c>
      <c r="B85">
        <f>SUM(B82:B84)</f>
        <v>1122.8</v>
      </c>
      <c r="E85" s="39"/>
      <c r="F85" s="39">
        <f>SUM(F82:F84)</f>
        <v>12543.9216</v>
      </c>
      <c r="K85" s="18"/>
      <c r="L85" s="18"/>
    </row>
    <row r="86" spans="1:13" x14ac:dyDescent="0.3">
      <c r="A86" t="s">
        <v>277</v>
      </c>
      <c r="B86">
        <v>81.3</v>
      </c>
      <c r="C86" t="s">
        <v>9</v>
      </c>
      <c r="D86">
        <v>4.0199999999999996</v>
      </c>
      <c r="E86" s="39">
        <f>+D86*2.66</f>
        <v>10.693199999999999</v>
      </c>
      <c r="F86" s="64">
        <f>+E86*B86</f>
        <v>869.35715999999991</v>
      </c>
      <c r="G86">
        <v>1.6</v>
      </c>
      <c r="H86" t="s">
        <v>10</v>
      </c>
      <c r="I86" t="s">
        <v>237</v>
      </c>
      <c r="J86" t="s">
        <v>12</v>
      </c>
      <c r="K86" s="18">
        <v>45037.326388888891</v>
      </c>
      <c r="L86" s="18">
        <v>45037.385416666664</v>
      </c>
      <c r="M86" t="s">
        <v>608</v>
      </c>
    </row>
    <row r="87" spans="1:13" x14ac:dyDescent="0.3">
      <c r="A87" s="7" t="s">
        <v>278</v>
      </c>
    </row>
    <row r="89" spans="1:13" x14ac:dyDescent="0.3">
      <c r="A89" s="16"/>
    </row>
    <row r="90" spans="1:13" x14ac:dyDescent="0.3">
      <c r="A90" s="13" t="s">
        <v>361</v>
      </c>
      <c r="D90" s="7" t="s">
        <v>0</v>
      </c>
      <c r="E90" s="7" t="s">
        <v>3</v>
      </c>
      <c r="F90" s="8" t="s">
        <v>4</v>
      </c>
      <c r="G90" s="8"/>
      <c r="K90" t="s">
        <v>5</v>
      </c>
      <c r="L90" t="s">
        <v>6</v>
      </c>
      <c r="M90" t="s">
        <v>7</v>
      </c>
    </row>
    <row r="91" spans="1:13" x14ac:dyDescent="0.3">
      <c r="A91" s="11" t="s">
        <v>362</v>
      </c>
      <c r="B91">
        <v>80.23</v>
      </c>
      <c r="C91" t="s">
        <v>24</v>
      </c>
      <c r="D91">
        <v>4.2</v>
      </c>
      <c r="E91" s="39">
        <f>+D91*2.66</f>
        <v>11.172000000000001</v>
      </c>
      <c r="F91" s="39">
        <f>+E91*B91</f>
        <v>896.32956000000013</v>
      </c>
      <c r="G91">
        <v>3.4</v>
      </c>
      <c r="H91" t="s">
        <v>26</v>
      </c>
      <c r="I91" t="s">
        <v>302</v>
      </c>
      <c r="J91" t="s">
        <v>12</v>
      </c>
      <c r="K91" s="18">
        <v>45037.5625</v>
      </c>
      <c r="L91" s="18">
        <v>45037.895833333336</v>
      </c>
      <c r="M91" t="s">
        <v>610</v>
      </c>
    </row>
    <row r="92" spans="1:13" x14ac:dyDescent="0.3">
      <c r="A92" t="s">
        <v>363</v>
      </c>
      <c r="B92">
        <v>81.569999999999993</v>
      </c>
      <c r="C92" t="s">
        <v>24</v>
      </c>
      <c r="D92">
        <v>4.2</v>
      </c>
      <c r="E92" s="39">
        <f>+D92*2.66</f>
        <v>11.172000000000001</v>
      </c>
      <c r="F92" s="39">
        <f>+E92*B92</f>
        <v>911.30003999999997</v>
      </c>
      <c r="G92">
        <v>3.24</v>
      </c>
      <c r="H92" t="s">
        <v>26</v>
      </c>
      <c r="I92" t="s">
        <v>302</v>
      </c>
      <c r="J92" t="s">
        <v>12</v>
      </c>
      <c r="K92" s="18">
        <v>45038.5</v>
      </c>
      <c r="L92" s="18">
        <v>45038.791666666664</v>
      </c>
      <c r="M92" t="s">
        <v>611</v>
      </c>
    </row>
    <row r="93" spans="1:13" x14ac:dyDescent="0.3">
      <c r="A93" t="s">
        <v>261</v>
      </c>
      <c r="B93">
        <v>47.63</v>
      </c>
      <c r="C93" t="s">
        <v>24</v>
      </c>
      <c r="D93">
        <v>4.2</v>
      </c>
      <c r="E93" s="39">
        <f>+D93*2.66</f>
        <v>11.172000000000001</v>
      </c>
      <c r="F93" s="39">
        <f>+E93*B93</f>
        <v>532.12236000000007</v>
      </c>
      <c r="G93">
        <v>2</v>
      </c>
      <c r="H93" t="s">
        <v>26</v>
      </c>
      <c r="I93" t="s">
        <v>302</v>
      </c>
      <c r="J93" t="s">
        <v>12</v>
      </c>
      <c r="K93" s="18">
        <v>45038.291666666664</v>
      </c>
      <c r="L93" s="18">
        <v>45038.5</v>
      </c>
      <c r="M93" t="s">
        <v>612</v>
      </c>
    </row>
    <row r="94" spans="1:13" x14ac:dyDescent="0.3">
      <c r="A94" t="s">
        <v>364</v>
      </c>
      <c r="B94">
        <f>SUM(B91:B93)</f>
        <v>209.43</v>
      </c>
      <c r="F94" s="44">
        <f>SUM(F91:F93)</f>
        <v>2339.7519600000005</v>
      </c>
      <c r="K94" s="18"/>
      <c r="L94" s="18"/>
    </row>
    <row r="95" spans="1:13" x14ac:dyDescent="0.3">
      <c r="A95" t="s">
        <v>365</v>
      </c>
      <c r="K95" s="18"/>
      <c r="L95" s="18"/>
    </row>
    <row r="96" spans="1:13" x14ac:dyDescent="0.3">
      <c r="A96" s="12" t="s">
        <v>366</v>
      </c>
      <c r="K96" s="18"/>
      <c r="L96" s="18"/>
    </row>
    <row r="97" spans="1:13" x14ac:dyDescent="0.3">
      <c r="A97" s="12"/>
    </row>
    <row r="98" spans="1:13" x14ac:dyDescent="0.3">
      <c r="A98" s="16"/>
    </row>
    <row r="99" spans="1:13" x14ac:dyDescent="0.3">
      <c r="A99" s="14" t="s">
        <v>139</v>
      </c>
      <c r="D99" s="7" t="s">
        <v>0</v>
      </c>
      <c r="E99" s="7" t="s">
        <v>3</v>
      </c>
      <c r="F99" s="8" t="s">
        <v>4</v>
      </c>
      <c r="G99" s="8"/>
      <c r="K99" t="s">
        <v>5</v>
      </c>
      <c r="L99" t="s">
        <v>6</v>
      </c>
      <c r="M99" t="s">
        <v>7</v>
      </c>
    </row>
    <row r="100" spans="1:13" x14ac:dyDescent="0.3">
      <c r="A100" s="11" t="s">
        <v>140</v>
      </c>
      <c r="B100">
        <v>140.6</v>
      </c>
      <c r="C100" t="s">
        <v>9</v>
      </c>
      <c r="D100">
        <v>4.2</v>
      </c>
      <c r="E100" s="39">
        <f>+D100*2.66</f>
        <v>11.172000000000001</v>
      </c>
      <c r="F100" s="39">
        <f>+E100*B100</f>
        <v>1570.7832000000001</v>
      </c>
      <c r="G100">
        <v>10.1</v>
      </c>
      <c r="H100" t="s">
        <v>10</v>
      </c>
      <c r="I100" t="s">
        <v>237</v>
      </c>
      <c r="J100" t="s">
        <v>12</v>
      </c>
      <c r="K100" s="18">
        <v>45046.770833333336</v>
      </c>
      <c r="L100" s="18">
        <v>45046.878472222219</v>
      </c>
      <c r="M100" t="s">
        <v>613</v>
      </c>
    </row>
    <row r="101" spans="1:13" x14ac:dyDescent="0.3">
      <c r="A101" s="7" t="s">
        <v>141</v>
      </c>
      <c r="K101" s="18"/>
      <c r="L101" s="18"/>
    </row>
    <row r="102" spans="1:13" x14ac:dyDescent="0.3">
      <c r="A102" s="7" t="s">
        <v>142</v>
      </c>
      <c r="K102" s="18"/>
      <c r="L102" s="18"/>
    </row>
    <row r="103" spans="1:13" x14ac:dyDescent="0.3">
      <c r="A103" t="s">
        <v>116</v>
      </c>
      <c r="K103" s="18"/>
      <c r="L103" s="18"/>
    </row>
    <row r="104" spans="1:13" x14ac:dyDescent="0.3">
      <c r="K104" s="18"/>
      <c r="L104" s="18"/>
    </row>
    <row r="105" spans="1:13" x14ac:dyDescent="0.3">
      <c r="A105" s="16"/>
      <c r="K105" s="18"/>
      <c r="L105" s="18"/>
    </row>
    <row r="106" spans="1:13" x14ac:dyDescent="0.3">
      <c r="A106" s="30" t="s">
        <v>94</v>
      </c>
      <c r="D106" s="7" t="s">
        <v>0</v>
      </c>
      <c r="E106" s="7" t="s">
        <v>3</v>
      </c>
      <c r="F106" s="8" t="s">
        <v>4</v>
      </c>
      <c r="G106" s="8"/>
      <c r="K106" t="s">
        <v>5</v>
      </c>
      <c r="L106" t="s">
        <v>6</v>
      </c>
      <c r="M106" t="s">
        <v>7</v>
      </c>
    </row>
    <row r="107" spans="1:13" x14ac:dyDescent="0.3">
      <c r="A107" s="11" t="s">
        <v>94</v>
      </c>
      <c r="B107">
        <v>60.5</v>
      </c>
      <c r="C107" t="s">
        <v>9</v>
      </c>
      <c r="D107">
        <v>4.2</v>
      </c>
      <c r="E107" s="39">
        <f>+D107*2.66</f>
        <v>11.172000000000001</v>
      </c>
      <c r="F107" s="39">
        <f>+E107*B107</f>
        <v>675.90600000000006</v>
      </c>
      <c r="G107">
        <v>1.3</v>
      </c>
      <c r="H107" t="s">
        <v>10</v>
      </c>
      <c r="I107" t="s">
        <v>237</v>
      </c>
      <c r="J107" t="s">
        <v>12</v>
      </c>
      <c r="K107" s="18">
        <v>45043.861111111109</v>
      </c>
      <c r="L107" s="18">
        <v>45043.902777777781</v>
      </c>
      <c r="M107" t="s">
        <v>614</v>
      </c>
    </row>
    <row r="108" spans="1:13" x14ac:dyDescent="0.3">
      <c r="A108" t="s">
        <v>95</v>
      </c>
      <c r="B108">
        <v>87.3</v>
      </c>
      <c r="C108" t="s">
        <v>9</v>
      </c>
      <c r="D108">
        <v>4.2</v>
      </c>
      <c r="E108" s="39">
        <f>+D108*2.66</f>
        <v>11.172000000000001</v>
      </c>
      <c r="F108" s="39">
        <f>+E108*B108</f>
        <v>975.31560000000002</v>
      </c>
      <c r="G108">
        <v>1.9</v>
      </c>
      <c r="H108" t="s">
        <v>10</v>
      </c>
      <c r="I108" t="s">
        <v>237</v>
      </c>
      <c r="J108" t="s">
        <v>12</v>
      </c>
      <c r="K108" s="18">
        <v>45043.854166666664</v>
      </c>
      <c r="L108" s="18">
        <v>45043.895833333336</v>
      </c>
      <c r="M108" t="s">
        <v>615</v>
      </c>
    </row>
    <row r="109" spans="1:13" x14ac:dyDescent="0.3">
      <c r="A109" t="s">
        <v>96</v>
      </c>
      <c r="B109">
        <f>SUM(B107:B108)</f>
        <v>147.80000000000001</v>
      </c>
      <c r="F109" s="44">
        <f>SUM(F107:F108)</f>
        <v>1651.2216000000001</v>
      </c>
      <c r="K109" s="18"/>
      <c r="L109" s="18"/>
    </row>
    <row r="110" spans="1:13" x14ac:dyDescent="0.3">
      <c r="A110" t="s">
        <v>97</v>
      </c>
      <c r="K110" s="18"/>
      <c r="L110" s="18"/>
    </row>
    <row r="111" spans="1:13" x14ac:dyDescent="0.3">
      <c r="A111" t="s">
        <v>98</v>
      </c>
      <c r="K111" s="18"/>
      <c r="L111" s="18"/>
    </row>
    <row r="112" spans="1:13" x14ac:dyDescent="0.3">
      <c r="K112" s="18"/>
      <c r="L112" s="18"/>
    </row>
    <row r="113" spans="1:13" x14ac:dyDescent="0.3">
      <c r="A113" s="16"/>
      <c r="K113" s="18"/>
      <c r="L113" s="18"/>
    </row>
    <row r="114" spans="1:13" x14ac:dyDescent="0.3">
      <c r="A114" s="13" t="s">
        <v>386</v>
      </c>
      <c r="D114" s="7" t="s">
        <v>0</v>
      </c>
      <c r="E114" s="7" t="s">
        <v>3</v>
      </c>
      <c r="F114" s="8" t="s">
        <v>4</v>
      </c>
      <c r="G114" s="8"/>
      <c r="K114" t="s">
        <v>5</v>
      </c>
      <c r="L114" t="s">
        <v>6</v>
      </c>
      <c r="M114" t="s">
        <v>7</v>
      </c>
    </row>
    <row r="115" spans="1:13" x14ac:dyDescent="0.3">
      <c r="A115" s="11" t="s">
        <v>387</v>
      </c>
      <c r="B115">
        <v>200.1</v>
      </c>
      <c r="C115" t="s">
        <v>9</v>
      </c>
      <c r="D115">
        <v>4.2</v>
      </c>
      <c r="E115" s="39">
        <f>+D115*2.66</f>
        <v>11.172000000000001</v>
      </c>
      <c r="F115" s="39">
        <f>+E115*B115</f>
        <v>2235.5172000000002</v>
      </c>
      <c r="G115">
        <v>13.3</v>
      </c>
      <c r="H115" t="s">
        <v>10</v>
      </c>
      <c r="I115" t="s">
        <v>237</v>
      </c>
      <c r="J115" t="s">
        <v>12</v>
      </c>
      <c r="K115" s="18">
        <v>45043.552083333336</v>
      </c>
      <c r="L115" s="18">
        <v>45043.71875</v>
      </c>
      <c r="M115" t="s">
        <v>616</v>
      </c>
    </row>
    <row r="116" spans="1:13" x14ac:dyDescent="0.3">
      <c r="A116" t="s">
        <v>388</v>
      </c>
      <c r="K116" s="18"/>
      <c r="L116" s="18"/>
    </row>
    <row r="117" spans="1:13" x14ac:dyDescent="0.3">
      <c r="A117" t="s">
        <v>389</v>
      </c>
      <c r="K117" s="18"/>
      <c r="L117" s="18"/>
    </row>
    <row r="118" spans="1:13" x14ac:dyDescent="0.3">
      <c r="A118" t="s">
        <v>390</v>
      </c>
      <c r="K118" s="18"/>
      <c r="L118" s="18"/>
    </row>
    <row r="119" spans="1:13" x14ac:dyDescent="0.3">
      <c r="A119" t="s">
        <v>391</v>
      </c>
      <c r="K119" s="18"/>
      <c r="L119" s="18"/>
    </row>
    <row r="120" spans="1:13" x14ac:dyDescent="0.3">
      <c r="A120" s="12" t="s">
        <v>392</v>
      </c>
      <c r="K120" s="18"/>
      <c r="L120" s="18"/>
    </row>
    <row r="121" spans="1:13" x14ac:dyDescent="0.3">
      <c r="K121" s="18"/>
      <c r="L121" s="18"/>
    </row>
    <row r="122" spans="1:13" x14ac:dyDescent="0.3">
      <c r="A122" s="13" t="s">
        <v>381</v>
      </c>
      <c r="D122" s="7" t="s">
        <v>0</v>
      </c>
      <c r="E122" s="7" t="s">
        <v>3</v>
      </c>
      <c r="F122" s="8" t="s">
        <v>4</v>
      </c>
      <c r="G122" s="8"/>
      <c r="K122" t="s">
        <v>5</v>
      </c>
      <c r="L122" t="s">
        <v>6</v>
      </c>
      <c r="M122" t="s">
        <v>7</v>
      </c>
    </row>
    <row r="123" spans="1:13" x14ac:dyDescent="0.3">
      <c r="A123" s="11" t="s">
        <v>382</v>
      </c>
      <c r="B123">
        <v>289.3</v>
      </c>
      <c r="C123" t="s">
        <v>9</v>
      </c>
      <c r="D123">
        <v>4.2</v>
      </c>
      <c r="E123" s="39">
        <f>+D123*2.66</f>
        <v>11.172000000000001</v>
      </c>
      <c r="F123" s="39">
        <f>+E123*B123</f>
        <v>3232.0596000000005</v>
      </c>
      <c r="G123">
        <v>7.2</v>
      </c>
      <c r="H123" t="s">
        <v>10</v>
      </c>
      <c r="I123" t="s">
        <v>237</v>
      </c>
      <c r="J123" t="s">
        <v>12</v>
      </c>
      <c r="K123" s="18">
        <v>45042.708333333336</v>
      </c>
      <c r="L123" s="18">
        <v>45042.84375</v>
      </c>
      <c r="M123" t="s">
        <v>619</v>
      </c>
    </row>
    <row r="124" spans="1:13" x14ac:dyDescent="0.3">
      <c r="A124" t="s">
        <v>383</v>
      </c>
      <c r="B124">
        <v>339.3</v>
      </c>
      <c r="C124" t="s">
        <v>9</v>
      </c>
      <c r="D124">
        <v>4.2</v>
      </c>
      <c r="E124" s="39">
        <f>+D124*2.66</f>
        <v>11.172000000000001</v>
      </c>
      <c r="F124" s="39">
        <f>+E124*B124</f>
        <v>3790.6596000000004</v>
      </c>
      <c r="G124">
        <v>13.5</v>
      </c>
      <c r="H124" t="s">
        <v>10</v>
      </c>
      <c r="I124" t="s">
        <v>237</v>
      </c>
      <c r="J124" t="s">
        <v>12</v>
      </c>
      <c r="K124" s="18">
        <v>45042.5</v>
      </c>
      <c r="L124" s="18">
        <v>45042.697916666664</v>
      </c>
      <c r="M124" t="s">
        <v>620</v>
      </c>
    </row>
    <row r="125" spans="1:13" x14ac:dyDescent="0.3">
      <c r="A125" t="s">
        <v>384</v>
      </c>
      <c r="B125">
        <f>SUM(B123:B124)</f>
        <v>628.6</v>
      </c>
      <c r="F125" s="44">
        <f>SUM(F123:F124)</f>
        <v>7022.7192000000014</v>
      </c>
    </row>
    <row r="126" spans="1:13" x14ac:dyDescent="0.3">
      <c r="A126" t="s">
        <v>385</v>
      </c>
    </row>
    <row r="129" spans="2:6" x14ac:dyDescent="0.3">
      <c r="B129" s="33">
        <f>B124+B123+B83+B84+B115+B108+B107+B100+B91+B93+B92+B86+B82+B74+B75+B77+B76+B66+B35+B36+B37+B38+B59+B51+B44+B43+B42+B34+B27+B21+B22+'4 2023'!B172+B14+B9+B8+B6+B5+B4+B3+B7</f>
        <v>8414.5300000000007</v>
      </c>
      <c r="F129" s="44">
        <f>F124+F123+F83+F84+F115+F108+F107+F100+F93+F92+F91+F86+F82+F77+F76+F75+F74+F66+F59+F51+F44+F43+F42+F34+F27+F21+'4 2023'!F172+F14+F9+F22+F8++F7+F6+F5+F4+F3+F35+F36+F37+F38</f>
        <v>89805.430399999997</v>
      </c>
    </row>
  </sheetData>
  <hyperlinks>
    <hyperlink ref="A96" r:id="rId1" xr:uid="{D1773392-95D7-4E43-931E-6B47B387FD13}"/>
    <hyperlink ref="A48" r:id="rId2" xr:uid="{18ACD719-DB0B-41CF-A41F-88F8EF39F155}"/>
    <hyperlink ref="A120" r:id="rId3" xr:uid="{1D8481FC-3CAC-4F7D-9AC8-5CDAB0880982}"/>
    <hyperlink ref="A71" r:id="rId4" xr:uid="{A685568A-D251-45B8-AA5F-FA596FB12DEB}"/>
  </hyperlinks>
  <pageMargins left="0" right="0" top="0.78740157480314965" bottom="0" header="0.31496062992125984" footer="0.31496062992125984"/>
  <pageSetup paperSize="9" scale="57" fitToHeight="0" orientation="landscape"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465B-ACB2-4441-AA38-1ACB5CC5888E}">
  <sheetPr>
    <pageSetUpPr fitToPage="1"/>
  </sheetPr>
  <dimension ref="A1:O198"/>
  <sheetViews>
    <sheetView topLeftCell="A145" workbookViewId="0">
      <selection activeCell="H183" sqref="H183"/>
    </sheetView>
  </sheetViews>
  <sheetFormatPr baseColWidth="10" defaultRowHeight="14.4" x14ac:dyDescent="0.3"/>
  <cols>
    <col min="1" max="1" width="34.5546875" bestFit="1" customWidth="1"/>
    <col min="2" max="2" width="8" bestFit="1" customWidth="1"/>
    <col min="3" max="3" width="3.33203125" bestFit="1" customWidth="1"/>
    <col min="4" max="4" width="6.21875" bestFit="1" customWidth="1"/>
    <col min="5" max="6" width="6" hidden="1" customWidth="1"/>
    <col min="7" max="7" width="12.88671875" bestFit="1" customWidth="1"/>
    <col min="8" max="8" width="11.77734375" bestFit="1" customWidth="1"/>
    <col min="9" max="9" width="5" bestFit="1" customWidth="1"/>
    <col min="10" max="10" width="3.21875" bestFit="1" customWidth="1"/>
    <col min="11" max="11" width="21.5546875" bestFit="1" customWidth="1"/>
    <col min="12" max="12" width="6.5546875" bestFit="1" customWidth="1"/>
    <col min="13" max="14" width="15.5546875" bestFit="1" customWidth="1"/>
    <col min="15" max="15" width="132" bestFit="1" customWidth="1"/>
  </cols>
  <sheetData>
    <row r="1" spans="1:15" ht="23.4" x14ac:dyDescent="0.45">
      <c r="A1" s="23" t="s">
        <v>399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16" t="s">
        <v>23</v>
      </c>
      <c r="D2" s="7" t="s">
        <v>0</v>
      </c>
      <c r="E2" t="s">
        <v>1</v>
      </c>
      <c r="F2" t="s">
        <v>2</v>
      </c>
      <c r="G2" s="7" t="s">
        <v>3</v>
      </c>
      <c r="H2" s="8" t="s">
        <v>4</v>
      </c>
      <c r="M2" t="s">
        <v>5</v>
      </c>
      <c r="N2" t="s">
        <v>6</v>
      </c>
      <c r="O2" t="s">
        <v>7</v>
      </c>
    </row>
    <row r="3" spans="1:15" x14ac:dyDescent="0.3">
      <c r="A3" t="s">
        <v>304</v>
      </c>
      <c r="B3">
        <v>61.3</v>
      </c>
      <c r="C3" t="s">
        <v>9</v>
      </c>
      <c r="D3">
        <v>4.2</v>
      </c>
      <c r="G3" s="39">
        <f>+D3*1.33</f>
        <v>5.5860000000000003</v>
      </c>
      <c r="H3" s="39">
        <f>+B3*G3</f>
        <v>342.42180000000002</v>
      </c>
      <c r="I3">
        <v>2</v>
      </c>
      <c r="J3" t="s">
        <v>10</v>
      </c>
      <c r="K3" t="s">
        <v>239</v>
      </c>
      <c r="L3" t="s">
        <v>12</v>
      </c>
      <c r="M3" s="18">
        <v>45048.774305555555</v>
      </c>
      <c r="N3" s="18">
        <v>45048.850694444445</v>
      </c>
      <c r="O3" t="s">
        <v>621</v>
      </c>
    </row>
    <row r="4" spans="1:15" x14ac:dyDescent="0.3">
      <c r="A4" s="11" t="s">
        <v>305</v>
      </c>
      <c r="B4">
        <v>64</v>
      </c>
      <c r="C4" t="s">
        <v>9</v>
      </c>
      <c r="D4">
        <v>4.2</v>
      </c>
      <c r="G4" s="39">
        <f t="shared" ref="G4:G50" si="0">+D4*1.33</f>
        <v>5.5860000000000003</v>
      </c>
      <c r="H4" s="39">
        <f t="shared" ref="H4:H50" si="1">+B4*G4</f>
        <v>357.50400000000002</v>
      </c>
      <c r="I4">
        <v>4.2</v>
      </c>
      <c r="J4" t="s">
        <v>10</v>
      </c>
      <c r="K4" t="s">
        <v>239</v>
      </c>
      <c r="L4" t="s">
        <v>12</v>
      </c>
      <c r="M4" s="18">
        <v>45048.75</v>
      </c>
      <c r="N4" s="18">
        <v>45048.833333333336</v>
      </c>
      <c r="O4" t="s">
        <v>622</v>
      </c>
    </row>
    <row r="5" spans="1:15" x14ac:dyDescent="0.3">
      <c r="A5" t="s">
        <v>306</v>
      </c>
      <c r="B5">
        <v>202.8</v>
      </c>
      <c r="C5" t="s">
        <v>9</v>
      </c>
      <c r="D5">
        <v>4.2</v>
      </c>
      <c r="G5" s="39">
        <f t="shared" si="0"/>
        <v>5.5860000000000003</v>
      </c>
      <c r="H5" s="39">
        <f t="shared" si="1"/>
        <v>1132.8408000000002</v>
      </c>
      <c r="I5">
        <v>13.5</v>
      </c>
      <c r="J5" t="s">
        <v>10</v>
      </c>
      <c r="K5" t="s">
        <v>239</v>
      </c>
      <c r="L5" t="s">
        <v>12</v>
      </c>
      <c r="M5" s="18">
        <v>45049.59375</v>
      </c>
      <c r="N5" s="18">
        <v>45049.597222222219</v>
      </c>
      <c r="O5" t="s">
        <v>623</v>
      </c>
    </row>
    <row r="6" spans="1:15" x14ac:dyDescent="0.3">
      <c r="A6" t="s">
        <v>307</v>
      </c>
      <c r="B6">
        <v>101.4</v>
      </c>
      <c r="C6" t="s">
        <v>9</v>
      </c>
      <c r="D6">
        <v>4.2</v>
      </c>
      <c r="G6" s="39">
        <f t="shared" si="0"/>
        <v>5.5860000000000003</v>
      </c>
      <c r="H6" s="39">
        <f t="shared" si="1"/>
        <v>566.42040000000009</v>
      </c>
      <c r="I6">
        <v>6.7</v>
      </c>
      <c r="J6" t="s">
        <v>10</v>
      </c>
      <c r="K6" t="s">
        <v>239</v>
      </c>
      <c r="L6" t="s">
        <v>12</v>
      </c>
      <c r="M6" s="18">
        <v>45049.458333333336</v>
      </c>
      <c r="N6" s="18">
        <v>45049.486111111109</v>
      </c>
      <c r="O6" t="s">
        <v>624</v>
      </c>
    </row>
    <row r="7" spans="1:15" x14ac:dyDescent="0.3">
      <c r="A7" t="s">
        <v>308</v>
      </c>
      <c r="B7">
        <v>114.2</v>
      </c>
      <c r="C7" t="s">
        <v>9</v>
      </c>
      <c r="D7">
        <v>4.2</v>
      </c>
      <c r="G7" s="39">
        <f t="shared" si="0"/>
        <v>5.5860000000000003</v>
      </c>
      <c r="H7" s="39">
        <f t="shared" si="1"/>
        <v>637.9212</v>
      </c>
      <c r="I7">
        <v>7.6</v>
      </c>
      <c r="J7" t="s">
        <v>10</v>
      </c>
      <c r="K7" t="s">
        <v>239</v>
      </c>
      <c r="L7" t="s">
        <v>12</v>
      </c>
      <c r="M7" s="18">
        <v>45049.267361111109</v>
      </c>
      <c r="N7" s="18">
        <v>45049.298611111109</v>
      </c>
      <c r="O7" t="s">
        <v>625</v>
      </c>
    </row>
    <row r="8" spans="1:15" x14ac:dyDescent="0.3">
      <c r="B8">
        <v>116.4</v>
      </c>
      <c r="C8" t="s">
        <v>9</v>
      </c>
      <c r="D8">
        <v>4.2</v>
      </c>
      <c r="G8" s="39">
        <f t="shared" si="0"/>
        <v>5.5860000000000003</v>
      </c>
      <c r="H8" s="39">
        <f t="shared" si="1"/>
        <v>650.21040000000005</v>
      </c>
      <c r="I8">
        <v>7.8</v>
      </c>
      <c r="J8" t="s">
        <v>10</v>
      </c>
      <c r="K8" t="s">
        <v>239</v>
      </c>
      <c r="L8" t="s">
        <v>12</v>
      </c>
      <c r="M8" s="18">
        <v>45048.850694444445</v>
      </c>
      <c r="N8" s="18">
        <v>45049.368055555555</v>
      </c>
      <c r="O8" t="s">
        <v>626</v>
      </c>
    </row>
    <row r="9" spans="1:15" x14ac:dyDescent="0.3">
      <c r="B9">
        <f>SUM(B3:B8)</f>
        <v>660.1</v>
      </c>
      <c r="G9" s="39"/>
      <c r="H9" s="39">
        <f>SUM(H3:H8)</f>
        <v>3687.3186000000005</v>
      </c>
      <c r="M9" s="18"/>
      <c r="N9" s="18"/>
    </row>
    <row r="10" spans="1:15" x14ac:dyDescent="0.3">
      <c r="B10">
        <v>125.4</v>
      </c>
      <c r="C10" t="s">
        <v>9</v>
      </c>
      <c r="D10">
        <v>4.21</v>
      </c>
      <c r="G10" s="39">
        <f t="shared" si="0"/>
        <v>5.5993000000000004</v>
      </c>
      <c r="H10" s="39">
        <f t="shared" si="1"/>
        <v>702.15222000000006</v>
      </c>
      <c r="I10">
        <v>8.4</v>
      </c>
      <c r="J10" t="s">
        <v>10</v>
      </c>
      <c r="K10" t="s">
        <v>239</v>
      </c>
      <c r="L10" t="s">
        <v>12</v>
      </c>
      <c r="M10" s="18">
        <v>45049.590277777781</v>
      </c>
      <c r="N10" s="18">
        <v>45049.597222222219</v>
      </c>
      <c r="O10" t="s">
        <v>627</v>
      </c>
    </row>
    <row r="11" spans="1:15" x14ac:dyDescent="0.3">
      <c r="B11">
        <v>56</v>
      </c>
      <c r="C11" t="s">
        <v>9</v>
      </c>
      <c r="D11">
        <v>4.21</v>
      </c>
      <c r="G11" s="39">
        <f t="shared" si="0"/>
        <v>5.5993000000000004</v>
      </c>
      <c r="H11" s="39">
        <f t="shared" si="1"/>
        <v>313.56080000000003</v>
      </c>
      <c r="I11">
        <v>3.7</v>
      </c>
      <c r="J11" t="s">
        <v>10</v>
      </c>
      <c r="K11" t="s">
        <v>239</v>
      </c>
      <c r="L11" t="s">
        <v>12</v>
      </c>
      <c r="M11" s="18">
        <v>45049.402777777781</v>
      </c>
      <c r="N11" s="18">
        <v>45049.458333333336</v>
      </c>
      <c r="O11" t="s">
        <v>628</v>
      </c>
    </row>
    <row r="12" spans="1:15" x14ac:dyDescent="0.3">
      <c r="B12">
        <v>56.6</v>
      </c>
      <c r="C12" t="s">
        <v>9</v>
      </c>
      <c r="D12">
        <v>4.21</v>
      </c>
      <c r="G12" s="39">
        <f t="shared" si="0"/>
        <v>5.5993000000000004</v>
      </c>
      <c r="H12" s="39">
        <f t="shared" si="1"/>
        <v>316.92038000000002</v>
      </c>
      <c r="I12">
        <v>3.8</v>
      </c>
      <c r="J12" t="s">
        <v>10</v>
      </c>
      <c r="K12" t="s">
        <v>239</v>
      </c>
      <c r="L12" t="s">
        <v>12</v>
      </c>
      <c r="M12" s="18">
        <v>45049.5625</v>
      </c>
      <c r="N12" s="18">
        <v>45049.663194444445</v>
      </c>
      <c r="O12" t="s">
        <v>629</v>
      </c>
    </row>
    <row r="13" spans="1:15" x14ac:dyDescent="0.3">
      <c r="B13">
        <v>95.4</v>
      </c>
      <c r="C13" t="s">
        <v>9</v>
      </c>
      <c r="D13">
        <v>4.21</v>
      </c>
      <c r="G13" s="39">
        <f t="shared" si="0"/>
        <v>5.5993000000000004</v>
      </c>
      <c r="H13" s="39">
        <f t="shared" si="1"/>
        <v>534.17322000000001</v>
      </c>
      <c r="I13">
        <v>6.4</v>
      </c>
      <c r="J13" t="s">
        <v>10</v>
      </c>
      <c r="K13" t="s">
        <v>239</v>
      </c>
      <c r="L13" t="s">
        <v>12</v>
      </c>
      <c r="M13" s="18">
        <v>45051.496527777781</v>
      </c>
      <c r="N13" s="18">
        <v>45051.545138888891</v>
      </c>
      <c r="O13" t="s">
        <v>630</v>
      </c>
    </row>
    <row r="14" spans="1:15" x14ac:dyDescent="0.3">
      <c r="B14">
        <v>227.9</v>
      </c>
      <c r="C14" t="s">
        <v>9</v>
      </c>
      <c r="D14">
        <v>4.21</v>
      </c>
      <c r="G14" s="39">
        <f t="shared" si="0"/>
        <v>5.5993000000000004</v>
      </c>
      <c r="H14" s="39">
        <f t="shared" si="1"/>
        <v>1276.0804700000001</v>
      </c>
      <c r="I14">
        <v>15.1</v>
      </c>
      <c r="J14" t="s">
        <v>10</v>
      </c>
      <c r="K14" t="s">
        <v>239</v>
      </c>
      <c r="L14" t="s">
        <v>12</v>
      </c>
      <c r="M14" s="18">
        <v>45051.545138888891</v>
      </c>
      <c r="N14" s="18">
        <v>45051.670138888891</v>
      </c>
      <c r="O14" t="s">
        <v>631</v>
      </c>
    </row>
    <row r="15" spans="1:15" x14ac:dyDescent="0.3">
      <c r="B15">
        <v>97.7</v>
      </c>
      <c r="C15" t="s">
        <v>9</v>
      </c>
      <c r="D15">
        <v>4.21</v>
      </c>
      <c r="G15" s="39">
        <f t="shared" si="0"/>
        <v>5.5993000000000004</v>
      </c>
      <c r="H15" s="39">
        <f t="shared" si="1"/>
        <v>547.0516100000001</v>
      </c>
      <c r="I15">
        <v>6.5</v>
      </c>
      <c r="J15" t="s">
        <v>10</v>
      </c>
      <c r="K15" t="s">
        <v>239</v>
      </c>
      <c r="L15" t="s">
        <v>12</v>
      </c>
      <c r="M15" s="18">
        <v>45051.375</v>
      </c>
      <c r="N15" s="18">
        <v>45051.486111111109</v>
      </c>
      <c r="O15" t="s">
        <v>632</v>
      </c>
    </row>
    <row r="16" spans="1:15" x14ac:dyDescent="0.3">
      <c r="B16">
        <v>63.6</v>
      </c>
      <c r="C16" t="s">
        <v>9</v>
      </c>
      <c r="D16">
        <v>4.21</v>
      </c>
      <c r="G16" s="39">
        <f t="shared" si="0"/>
        <v>5.5993000000000004</v>
      </c>
      <c r="H16" s="39">
        <f t="shared" si="1"/>
        <v>356.11548000000005</v>
      </c>
      <c r="I16">
        <v>4.2</v>
      </c>
      <c r="J16" t="s">
        <v>10</v>
      </c>
      <c r="K16" t="s">
        <v>239</v>
      </c>
      <c r="L16" t="s">
        <v>12</v>
      </c>
      <c r="M16" s="18">
        <v>45052.805555555555</v>
      </c>
      <c r="N16" s="18">
        <v>45052.847222222219</v>
      </c>
      <c r="O16" t="s">
        <v>633</v>
      </c>
    </row>
    <row r="17" spans="2:15" x14ac:dyDescent="0.3">
      <c r="B17">
        <v>18.399999999999999</v>
      </c>
      <c r="C17" t="s">
        <v>9</v>
      </c>
      <c r="D17">
        <v>4.21</v>
      </c>
      <c r="G17" s="39">
        <f t="shared" si="0"/>
        <v>5.5993000000000004</v>
      </c>
      <c r="H17" s="39">
        <f t="shared" si="1"/>
        <v>103.02712</v>
      </c>
      <c r="I17">
        <v>1.2</v>
      </c>
      <c r="J17" t="s">
        <v>10</v>
      </c>
      <c r="K17" t="s">
        <v>239</v>
      </c>
      <c r="L17" t="s">
        <v>12</v>
      </c>
      <c r="M17" s="18">
        <v>45052.625</v>
      </c>
      <c r="N17" s="18">
        <v>45052.645833333336</v>
      </c>
      <c r="O17" t="s">
        <v>634</v>
      </c>
    </row>
    <row r="18" spans="2:15" x14ac:dyDescent="0.3">
      <c r="B18">
        <v>43.5</v>
      </c>
      <c r="C18" t="s">
        <v>9</v>
      </c>
      <c r="D18">
        <v>4.21</v>
      </c>
      <c r="G18" s="39">
        <f t="shared" si="0"/>
        <v>5.5993000000000004</v>
      </c>
      <c r="H18" s="39">
        <f t="shared" si="1"/>
        <v>243.56955000000002</v>
      </c>
      <c r="I18">
        <v>2.9</v>
      </c>
      <c r="J18" t="s">
        <v>10</v>
      </c>
      <c r="K18" t="s">
        <v>239</v>
      </c>
      <c r="L18" t="s">
        <v>12</v>
      </c>
      <c r="M18" s="18">
        <v>45052.416666666664</v>
      </c>
      <c r="N18" s="18">
        <v>45052.458333333336</v>
      </c>
      <c r="O18" t="s">
        <v>635</v>
      </c>
    </row>
    <row r="19" spans="2:15" x14ac:dyDescent="0.3">
      <c r="B19">
        <v>50</v>
      </c>
      <c r="C19" t="s">
        <v>9</v>
      </c>
      <c r="D19">
        <v>4.21</v>
      </c>
      <c r="G19" s="39">
        <f t="shared" si="0"/>
        <v>5.5993000000000004</v>
      </c>
      <c r="H19" s="39">
        <f t="shared" si="1"/>
        <v>279.96500000000003</v>
      </c>
      <c r="I19">
        <v>3.3</v>
      </c>
      <c r="J19" t="s">
        <v>10</v>
      </c>
      <c r="K19" t="s">
        <v>239</v>
      </c>
      <c r="L19" t="s">
        <v>12</v>
      </c>
      <c r="M19" s="18">
        <v>45052.722222222219</v>
      </c>
      <c r="N19" s="18">
        <v>45052.763888888891</v>
      </c>
      <c r="O19" t="s">
        <v>636</v>
      </c>
    </row>
    <row r="20" spans="2:15" x14ac:dyDescent="0.3">
      <c r="B20">
        <v>71.3</v>
      </c>
      <c r="C20" t="s">
        <v>9</v>
      </c>
      <c r="D20">
        <v>4.21</v>
      </c>
      <c r="G20" s="39">
        <f t="shared" si="0"/>
        <v>5.5993000000000004</v>
      </c>
      <c r="H20" s="39">
        <f t="shared" si="1"/>
        <v>399.23009000000002</v>
      </c>
      <c r="I20">
        <v>4.7</v>
      </c>
      <c r="J20" t="s">
        <v>10</v>
      </c>
      <c r="K20" t="s">
        <v>239</v>
      </c>
      <c r="L20" t="s">
        <v>12</v>
      </c>
      <c r="M20" s="18">
        <v>45052.534722222219</v>
      </c>
      <c r="N20" s="18">
        <v>45052.618055555555</v>
      </c>
      <c r="O20" t="s">
        <v>637</v>
      </c>
    </row>
    <row r="21" spans="2:15" x14ac:dyDescent="0.3">
      <c r="B21">
        <v>72.099999999999994</v>
      </c>
      <c r="C21" t="s">
        <v>9</v>
      </c>
      <c r="D21">
        <v>4.21</v>
      </c>
      <c r="G21" s="39">
        <f t="shared" si="0"/>
        <v>5.5993000000000004</v>
      </c>
      <c r="H21" s="39">
        <f t="shared" si="1"/>
        <v>403.70952999999997</v>
      </c>
      <c r="I21">
        <v>4.8</v>
      </c>
      <c r="J21" t="s">
        <v>10</v>
      </c>
      <c r="K21" t="s">
        <v>239</v>
      </c>
      <c r="L21" t="s">
        <v>12</v>
      </c>
      <c r="M21" s="18">
        <v>45052.510416666664</v>
      </c>
      <c r="N21" s="18">
        <v>45052.59375</v>
      </c>
      <c r="O21" t="s">
        <v>638</v>
      </c>
    </row>
    <row r="22" spans="2:15" x14ac:dyDescent="0.3">
      <c r="B22">
        <v>85.7</v>
      </c>
      <c r="C22" t="s">
        <v>9</v>
      </c>
      <c r="D22">
        <v>4.21</v>
      </c>
      <c r="G22" s="39">
        <f t="shared" si="0"/>
        <v>5.5993000000000004</v>
      </c>
      <c r="H22" s="39">
        <f t="shared" si="1"/>
        <v>479.86001000000005</v>
      </c>
      <c r="I22">
        <v>5.7</v>
      </c>
      <c r="J22" t="s">
        <v>10</v>
      </c>
      <c r="K22" t="s">
        <v>239</v>
      </c>
      <c r="L22" t="s">
        <v>12</v>
      </c>
      <c r="M22" s="18">
        <v>45052.145833333336</v>
      </c>
      <c r="N22" s="18">
        <v>45052.229166666664</v>
      </c>
      <c r="O22" t="s">
        <v>639</v>
      </c>
    </row>
    <row r="23" spans="2:15" x14ac:dyDescent="0.3">
      <c r="B23">
        <v>94.3</v>
      </c>
      <c r="C23" t="s">
        <v>9</v>
      </c>
      <c r="D23">
        <v>4.21</v>
      </c>
      <c r="G23" s="39">
        <f t="shared" si="0"/>
        <v>5.5993000000000004</v>
      </c>
      <c r="H23" s="39">
        <f t="shared" si="1"/>
        <v>528.01399000000004</v>
      </c>
      <c r="I23">
        <v>6.3</v>
      </c>
      <c r="J23" t="s">
        <v>10</v>
      </c>
      <c r="K23" t="s">
        <v>239</v>
      </c>
      <c r="L23" t="s">
        <v>12</v>
      </c>
      <c r="M23" s="18">
        <v>45052.541666666664</v>
      </c>
      <c r="N23" s="18">
        <v>45052.638888888891</v>
      </c>
      <c r="O23" t="s">
        <v>640</v>
      </c>
    </row>
    <row r="24" spans="2:15" x14ac:dyDescent="0.3">
      <c r="B24">
        <v>130.4</v>
      </c>
      <c r="C24" t="s">
        <v>9</v>
      </c>
      <c r="D24">
        <v>4.21</v>
      </c>
      <c r="G24" s="39">
        <f t="shared" si="0"/>
        <v>5.5993000000000004</v>
      </c>
      <c r="H24" s="39">
        <f t="shared" si="1"/>
        <v>730.14872000000003</v>
      </c>
      <c r="I24">
        <v>8.6999999999999993</v>
      </c>
      <c r="J24" t="s">
        <v>10</v>
      </c>
      <c r="K24" t="s">
        <v>239</v>
      </c>
      <c r="L24" t="s">
        <v>12</v>
      </c>
      <c r="M24" s="18">
        <v>45052.625</v>
      </c>
      <c r="N24" s="18">
        <v>45052.75</v>
      </c>
      <c r="O24" t="s">
        <v>641</v>
      </c>
    </row>
    <row r="25" spans="2:15" x14ac:dyDescent="0.3">
      <c r="B25">
        <v>139</v>
      </c>
      <c r="C25" t="s">
        <v>9</v>
      </c>
      <c r="D25">
        <v>4.21</v>
      </c>
      <c r="G25" s="39">
        <f t="shared" si="0"/>
        <v>5.5993000000000004</v>
      </c>
      <c r="H25" s="39">
        <f t="shared" si="1"/>
        <v>778.30270000000007</v>
      </c>
      <c r="I25">
        <v>9.1999999999999993</v>
      </c>
      <c r="J25" t="s">
        <v>10</v>
      </c>
      <c r="K25" t="s">
        <v>239</v>
      </c>
      <c r="L25" t="s">
        <v>12</v>
      </c>
      <c r="M25" s="18">
        <v>45052.333333333336</v>
      </c>
      <c r="N25" s="18">
        <v>45052.416666666664</v>
      </c>
      <c r="O25" t="s">
        <v>642</v>
      </c>
    </row>
    <row r="26" spans="2:15" x14ac:dyDescent="0.3">
      <c r="B26">
        <v>148.6</v>
      </c>
      <c r="C26" t="s">
        <v>9</v>
      </c>
      <c r="D26">
        <v>4.21</v>
      </c>
      <c r="G26" s="39">
        <f t="shared" si="0"/>
        <v>5.5993000000000004</v>
      </c>
      <c r="H26" s="39">
        <f t="shared" si="1"/>
        <v>832.05597999999998</v>
      </c>
      <c r="I26">
        <v>9.9</v>
      </c>
      <c r="J26" t="s">
        <v>10</v>
      </c>
      <c r="K26" t="s">
        <v>239</v>
      </c>
      <c r="L26" t="s">
        <v>12</v>
      </c>
      <c r="M26" s="18">
        <v>45052.638888888891</v>
      </c>
      <c r="N26" s="18">
        <v>45052.805555555555</v>
      </c>
      <c r="O26" t="s">
        <v>643</v>
      </c>
    </row>
    <row r="27" spans="2:15" x14ac:dyDescent="0.3">
      <c r="B27">
        <v>189.6</v>
      </c>
      <c r="C27" t="s">
        <v>9</v>
      </c>
      <c r="D27">
        <v>4.21</v>
      </c>
      <c r="G27" s="39">
        <f t="shared" si="0"/>
        <v>5.5993000000000004</v>
      </c>
      <c r="H27" s="39">
        <f t="shared" si="1"/>
        <v>1061.6272800000002</v>
      </c>
      <c r="I27">
        <v>12.6</v>
      </c>
      <c r="J27" t="s">
        <v>10</v>
      </c>
      <c r="K27" t="s">
        <v>239</v>
      </c>
      <c r="L27" t="s">
        <v>12</v>
      </c>
      <c r="M27" s="18">
        <v>45052.375</v>
      </c>
      <c r="N27" s="18">
        <v>45052.569444444445</v>
      </c>
      <c r="O27" t="s">
        <v>644</v>
      </c>
    </row>
    <row r="28" spans="2:15" x14ac:dyDescent="0.3">
      <c r="B28">
        <v>127.5</v>
      </c>
      <c r="C28" t="s">
        <v>9</v>
      </c>
      <c r="D28">
        <v>4.21</v>
      </c>
      <c r="G28" s="39">
        <f t="shared" si="0"/>
        <v>5.5993000000000004</v>
      </c>
      <c r="H28" s="39">
        <f t="shared" si="1"/>
        <v>713.91075000000001</v>
      </c>
      <c r="I28">
        <v>8.5</v>
      </c>
      <c r="J28" t="s">
        <v>10</v>
      </c>
      <c r="K28" t="s">
        <v>239</v>
      </c>
      <c r="L28" t="s">
        <v>12</v>
      </c>
      <c r="M28" s="18">
        <v>45053.763888888891</v>
      </c>
      <c r="N28" s="18">
        <v>45053.888888888891</v>
      </c>
      <c r="O28" t="s">
        <v>645</v>
      </c>
    </row>
    <row r="29" spans="2:15" x14ac:dyDescent="0.3">
      <c r="B29">
        <v>154.19999999999999</v>
      </c>
      <c r="C29" t="s">
        <v>9</v>
      </c>
      <c r="D29">
        <v>4.21</v>
      </c>
      <c r="G29" s="39">
        <f t="shared" si="0"/>
        <v>5.5993000000000004</v>
      </c>
      <c r="H29" s="39">
        <f t="shared" si="1"/>
        <v>863.41206</v>
      </c>
      <c r="I29">
        <v>10.4</v>
      </c>
      <c r="J29" t="s">
        <v>10</v>
      </c>
      <c r="K29" t="s">
        <v>239</v>
      </c>
      <c r="L29" t="s">
        <v>12</v>
      </c>
      <c r="M29" s="18">
        <v>45054.684027777781</v>
      </c>
      <c r="N29" s="18">
        <v>45054.802083333336</v>
      </c>
      <c r="O29" t="s">
        <v>646</v>
      </c>
    </row>
    <row r="30" spans="2:15" x14ac:dyDescent="0.3">
      <c r="B30">
        <v>164</v>
      </c>
      <c r="C30" t="s">
        <v>9</v>
      </c>
      <c r="D30">
        <v>4.21</v>
      </c>
      <c r="G30" s="39">
        <f t="shared" si="0"/>
        <v>5.5993000000000004</v>
      </c>
      <c r="H30" s="39">
        <f t="shared" si="1"/>
        <v>918.28520000000003</v>
      </c>
      <c r="I30">
        <v>10.9</v>
      </c>
      <c r="J30" t="s">
        <v>10</v>
      </c>
      <c r="K30" t="s">
        <v>239</v>
      </c>
      <c r="L30" t="s">
        <v>12</v>
      </c>
      <c r="M30" s="18">
        <v>45054.53125</v>
      </c>
      <c r="N30" s="18">
        <v>45054.684027777781</v>
      </c>
      <c r="O30" t="s">
        <v>647</v>
      </c>
    </row>
    <row r="31" spans="2:15" x14ac:dyDescent="0.3">
      <c r="B31">
        <v>178.6</v>
      </c>
      <c r="C31" t="s">
        <v>9</v>
      </c>
      <c r="D31">
        <v>4.21</v>
      </c>
      <c r="G31" s="39">
        <f t="shared" si="0"/>
        <v>5.5993000000000004</v>
      </c>
      <c r="H31" s="39">
        <f t="shared" si="1"/>
        <v>1000.03498</v>
      </c>
      <c r="I31">
        <v>11.8</v>
      </c>
      <c r="J31" t="s">
        <v>10</v>
      </c>
      <c r="K31" t="s">
        <v>239</v>
      </c>
      <c r="L31" t="s">
        <v>12</v>
      </c>
      <c r="M31" s="18">
        <v>45054.805555555555</v>
      </c>
      <c r="N31" s="18">
        <v>45054.930555555555</v>
      </c>
      <c r="O31" t="s">
        <v>648</v>
      </c>
    </row>
    <row r="32" spans="2:15" x14ac:dyDescent="0.3">
      <c r="B32">
        <v>291.89999999999998</v>
      </c>
      <c r="C32" t="s">
        <v>9</v>
      </c>
      <c r="D32">
        <v>4.21</v>
      </c>
      <c r="G32" s="39">
        <f t="shared" si="0"/>
        <v>5.5993000000000004</v>
      </c>
      <c r="H32" s="39">
        <f t="shared" si="1"/>
        <v>1634.4356700000001</v>
      </c>
      <c r="I32">
        <v>19.399999999999999</v>
      </c>
      <c r="J32" t="s">
        <v>10</v>
      </c>
      <c r="K32" t="s">
        <v>239</v>
      </c>
      <c r="L32" t="s">
        <v>12</v>
      </c>
      <c r="M32" s="18">
        <v>45054.25</v>
      </c>
      <c r="N32" s="18">
        <v>45054.513888888891</v>
      </c>
      <c r="O32" t="s">
        <v>649</v>
      </c>
    </row>
    <row r="33" spans="2:15" x14ac:dyDescent="0.3">
      <c r="B33">
        <v>228.2</v>
      </c>
      <c r="C33" t="s">
        <v>9</v>
      </c>
      <c r="D33">
        <v>4.21</v>
      </c>
      <c r="G33" s="39">
        <f t="shared" si="0"/>
        <v>5.5993000000000004</v>
      </c>
      <c r="H33" s="39">
        <f t="shared" si="1"/>
        <v>1277.76026</v>
      </c>
      <c r="I33">
        <v>15.2</v>
      </c>
      <c r="J33" t="s">
        <v>10</v>
      </c>
      <c r="K33" t="s">
        <v>239</v>
      </c>
      <c r="L33" t="s">
        <v>12</v>
      </c>
      <c r="M33" s="18">
        <v>45064.697916666664</v>
      </c>
      <c r="N33" s="18">
        <v>45064.875</v>
      </c>
      <c r="O33" t="s">
        <v>650</v>
      </c>
    </row>
    <row r="34" spans="2:15" x14ac:dyDescent="0.3">
      <c r="B34">
        <v>35.299999999999997</v>
      </c>
      <c r="C34" t="s">
        <v>9</v>
      </c>
      <c r="D34">
        <v>4.21</v>
      </c>
      <c r="G34" s="39">
        <f t="shared" si="0"/>
        <v>5.5993000000000004</v>
      </c>
      <c r="H34" s="39">
        <f t="shared" si="1"/>
        <v>197.65529000000001</v>
      </c>
      <c r="I34">
        <v>2.2999999999999998</v>
      </c>
      <c r="J34" t="s">
        <v>10</v>
      </c>
      <c r="K34" t="s">
        <v>239</v>
      </c>
      <c r="L34" t="s">
        <v>12</v>
      </c>
      <c r="M34" s="18">
        <v>45064.708333333336</v>
      </c>
      <c r="N34" s="18">
        <v>45064.729166666664</v>
      </c>
      <c r="O34" t="s">
        <v>651</v>
      </c>
    </row>
    <row r="35" spans="2:15" x14ac:dyDescent="0.3">
      <c r="B35">
        <v>45.9</v>
      </c>
      <c r="C35" t="s">
        <v>9</v>
      </c>
      <c r="D35">
        <v>4.21</v>
      </c>
      <c r="G35" s="39">
        <f t="shared" si="0"/>
        <v>5.5993000000000004</v>
      </c>
      <c r="H35" s="39">
        <f t="shared" si="1"/>
        <v>257.00787000000003</v>
      </c>
      <c r="I35">
        <v>3</v>
      </c>
      <c r="J35" t="s">
        <v>10</v>
      </c>
      <c r="K35" t="s">
        <v>239</v>
      </c>
      <c r="L35" t="s">
        <v>12</v>
      </c>
      <c r="M35" s="18">
        <v>45067.46875</v>
      </c>
      <c r="N35" s="18">
        <v>45067.53125</v>
      </c>
      <c r="O35" t="s">
        <v>652</v>
      </c>
    </row>
    <row r="36" spans="2:15" x14ac:dyDescent="0.3">
      <c r="B36">
        <v>59.9</v>
      </c>
      <c r="C36" t="s">
        <v>9</v>
      </c>
      <c r="D36">
        <v>4.21</v>
      </c>
      <c r="G36" s="39">
        <f t="shared" si="0"/>
        <v>5.5993000000000004</v>
      </c>
      <c r="H36" s="39">
        <f t="shared" si="1"/>
        <v>335.39807000000002</v>
      </c>
      <c r="I36">
        <v>3.9</v>
      </c>
      <c r="J36" t="s">
        <v>10</v>
      </c>
      <c r="K36" t="s">
        <v>239</v>
      </c>
      <c r="L36" t="s">
        <v>12</v>
      </c>
      <c r="M36" s="18">
        <v>45067.482638888891</v>
      </c>
      <c r="N36" s="18">
        <v>45067.565972222219</v>
      </c>
      <c r="O36" t="s">
        <v>653</v>
      </c>
    </row>
    <row r="37" spans="2:15" x14ac:dyDescent="0.3">
      <c r="B37">
        <v>76</v>
      </c>
      <c r="C37" t="s">
        <v>9</v>
      </c>
      <c r="D37">
        <v>4.21</v>
      </c>
      <c r="G37" s="39">
        <f t="shared" si="0"/>
        <v>5.5993000000000004</v>
      </c>
      <c r="H37" s="39">
        <f t="shared" si="1"/>
        <v>425.54680000000002</v>
      </c>
      <c r="I37">
        <v>5.0999999999999996</v>
      </c>
      <c r="J37" t="s">
        <v>10</v>
      </c>
      <c r="K37" t="s">
        <v>239</v>
      </c>
      <c r="L37" t="s">
        <v>12</v>
      </c>
      <c r="M37" s="18">
        <v>45067.395833333336</v>
      </c>
      <c r="N37" s="18">
        <v>45067.458333333336</v>
      </c>
      <c r="O37" t="s">
        <v>654</v>
      </c>
    </row>
    <row r="38" spans="2:15" x14ac:dyDescent="0.3">
      <c r="B38">
        <f>SUM(B10:B37)</f>
        <v>3127</v>
      </c>
      <c r="G38" s="39"/>
      <c r="H38" s="39">
        <f>SUM(H10:H37)</f>
        <v>17509.011100000003</v>
      </c>
      <c r="M38" s="18"/>
      <c r="N38" s="18"/>
    </row>
    <row r="39" spans="2:15" x14ac:dyDescent="0.3">
      <c r="B39">
        <v>316</v>
      </c>
      <c r="C39" t="s">
        <v>9</v>
      </c>
      <c r="D39">
        <v>4.2</v>
      </c>
      <c r="G39" s="39">
        <f t="shared" ref="G39:G44" si="2">+D39*1.33</f>
        <v>5.5860000000000003</v>
      </c>
      <c r="H39" s="39">
        <f t="shared" ref="H39:H44" si="3">+B39*G39</f>
        <v>1765.1760000000002</v>
      </c>
      <c r="I39">
        <v>20.9</v>
      </c>
      <c r="J39" t="s">
        <v>10</v>
      </c>
      <c r="K39" t="s">
        <v>239</v>
      </c>
      <c r="L39" t="s">
        <v>12</v>
      </c>
      <c r="M39" s="18">
        <v>45064.458333333336</v>
      </c>
      <c r="N39" s="18">
        <v>45064.680555555555</v>
      </c>
      <c r="O39" t="s">
        <v>663</v>
      </c>
    </row>
    <row r="40" spans="2:15" x14ac:dyDescent="0.3">
      <c r="B40">
        <v>79.400000000000006</v>
      </c>
      <c r="C40" t="s">
        <v>9</v>
      </c>
      <c r="D40">
        <v>4.2</v>
      </c>
      <c r="G40" s="39">
        <f t="shared" si="2"/>
        <v>5.5860000000000003</v>
      </c>
      <c r="H40" s="39">
        <f t="shared" si="3"/>
        <v>443.52840000000003</v>
      </c>
      <c r="I40">
        <v>5.0999999999999996</v>
      </c>
      <c r="J40" t="s">
        <v>10</v>
      </c>
      <c r="K40" t="s">
        <v>239</v>
      </c>
      <c r="L40" t="s">
        <v>12</v>
      </c>
      <c r="M40" s="18">
        <v>45065.59375</v>
      </c>
      <c r="N40" s="18">
        <v>45065.677083333336</v>
      </c>
      <c r="O40" t="s">
        <v>664</v>
      </c>
    </row>
    <row r="41" spans="2:15" x14ac:dyDescent="0.3">
      <c r="B41">
        <v>258</v>
      </c>
      <c r="C41" t="s">
        <v>9</v>
      </c>
      <c r="D41">
        <v>4.2</v>
      </c>
      <c r="G41" s="39">
        <f t="shared" si="2"/>
        <v>5.5860000000000003</v>
      </c>
      <c r="H41" s="39">
        <f t="shared" si="3"/>
        <v>1441.1880000000001</v>
      </c>
      <c r="I41">
        <v>17.2</v>
      </c>
      <c r="J41" t="s">
        <v>10</v>
      </c>
      <c r="K41" t="s">
        <v>239</v>
      </c>
      <c r="L41" t="s">
        <v>12</v>
      </c>
      <c r="M41" s="18">
        <v>45066.256944444445</v>
      </c>
      <c r="N41" s="18">
        <v>45066.381944444445</v>
      </c>
      <c r="O41" t="s">
        <v>665</v>
      </c>
    </row>
    <row r="42" spans="2:15" x14ac:dyDescent="0.3">
      <c r="B42">
        <v>261.10000000000002</v>
      </c>
      <c r="C42" t="s">
        <v>9</v>
      </c>
      <c r="D42">
        <v>4.2</v>
      </c>
      <c r="G42" s="39">
        <f t="shared" si="2"/>
        <v>5.5860000000000003</v>
      </c>
      <c r="H42" s="39">
        <f t="shared" si="3"/>
        <v>1458.5046000000002</v>
      </c>
      <c r="I42">
        <v>17.3</v>
      </c>
      <c r="J42" t="s">
        <v>10</v>
      </c>
      <c r="K42" t="s">
        <v>239</v>
      </c>
      <c r="L42" t="s">
        <v>12</v>
      </c>
      <c r="M42" s="18">
        <v>45066.40625</v>
      </c>
      <c r="N42" s="18">
        <v>45066.572916666664</v>
      </c>
      <c r="O42" t="s">
        <v>666</v>
      </c>
    </row>
    <row r="43" spans="2:15" x14ac:dyDescent="0.3">
      <c r="B43">
        <v>195.5</v>
      </c>
      <c r="C43" t="s">
        <v>9</v>
      </c>
      <c r="D43">
        <v>4.2</v>
      </c>
      <c r="G43" s="39">
        <f t="shared" si="2"/>
        <v>5.5860000000000003</v>
      </c>
      <c r="H43" s="39">
        <f t="shared" si="3"/>
        <v>1092.0630000000001</v>
      </c>
      <c r="I43">
        <v>13</v>
      </c>
      <c r="J43" t="s">
        <v>10</v>
      </c>
      <c r="K43" t="s">
        <v>239</v>
      </c>
      <c r="L43" t="s">
        <v>12</v>
      </c>
      <c r="M43" s="18">
        <v>45067.25</v>
      </c>
      <c r="N43" s="18">
        <v>45067.388888888891</v>
      </c>
      <c r="O43" t="s">
        <v>667</v>
      </c>
    </row>
    <row r="44" spans="2:15" x14ac:dyDescent="0.3">
      <c r="B44">
        <v>185.6</v>
      </c>
      <c r="C44" t="s">
        <v>9</v>
      </c>
      <c r="D44">
        <v>4.2</v>
      </c>
      <c r="G44" s="39">
        <f t="shared" si="2"/>
        <v>5.5860000000000003</v>
      </c>
      <c r="H44" s="39">
        <f t="shared" si="3"/>
        <v>1036.7616</v>
      </c>
      <c r="I44">
        <v>11.7</v>
      </c>
      <c r="J44" t="s">
        <v>10</v>
      </c>
      <c r="K44" t="s">
        <v>239</v>
      </c>
      <c r="L44" t="s">
        <v>12</v>
      </c>
      <c r="M44" s="18">
        <v>45067.6875</v>
      </c>
      <c r="N44" s="18">
        <v>45067.979166666664</v>
      </c>
      <c r="O44" t="s">
        <v>668</v>
      </c>
    </row>
    <row r="45" spans="2:15" x14ac:dyDescent="0.3">
      <c r="B45">
        <f>SUM(B39:B44)</f>
        <v>1295.5999999999999</v>
      </c>
      <c r="G45" s="39"/>
      <c r="H45" s="39">
        <f>SUM(H39:H44)</f>
        <v>7237.2216000000008</v>
      </c>
      <c r="M45" s="18"/>
      <c r="N45" s="18"/>
    </row>
    <row r="46" spans="2:15" x14ac:dyDescent="0.3">
      <c r="B46">
        <v>87.7</v>
      </c>
      <c r="C46" t="s">
        <v>9</v>
      </c>
      <c r="D46">
        <v>3.71</v>
      </c>
      <c r="G46" s="39">
        <f t="shared" si="0"/>
        <v>4.9343000000000004</v>
      </c>
      <c r="H46" s="39">
        <f t="shared" si="1"/>
        <v>432.73811000000006</v>
      </c>
      <c r="I46">
        <v>5.7</v>
      </c>
      <c r="J46" t="s">
        <v>10</v>
      </c>
      <c r="K46" t="s">
        <v>239</v>
      </c>
      <c r="L46" t="s">
        <v>12</v>
      </c>
      <c r="M46" s="18">
        <v>45067.385416666664</v>
      </c>
      <c r="N46" s="18">
        <v>45067.46875</v>
      </c>
      <c r="O46" t="s">
        <v>669</v>
      </c>
    </row>
    <row r="47" spans="2:15" x14ac:dyDescent="0.3">
      <c r="B47">
        <v>102.2</v>
      </c>
      <c r="C47" t="s">
        <v>9</v>
      </c>
      <c r="D47">
        <v>3.71</v>
      </c>
      <c r="G47" s="39">
        <f t="shared" si="0"/>
        <v>4.9343000000000004</v>
      </c>
      <c r="H47" s="39">
        <f t="shared" si="1"/>
        <v>504.28546000000006</v>
      </c>
      <c r="I47">
        <v>6.8</v>
      </c>
      <c r="J47" t="s">
        <v>10</v>
      </c>
      <c r="K47" t="s">
        <v>239</v>
      </c>
      <c r="L47" t="s">
        <v>12</v>
      </c>
      <c r="M47" s="18">
        <v>45068.770833333336</v>
      </c>
      <c r="N47" s="18">
        <v>45068.836805555555</v>
      </c>
      <c r="O47" t="s">
        <v>670</v>
      </c>
    </row>
    <row r="48" spans="2:15" x14ac:dyDescent="0.3">
      <c r="B48">
        <v>172.6</v>
      </c>
      <c r="C48" t="s">
        <v>9</v>
      </c>
      <c r="D48">
        <v>3.71</v>
      </c>
      <c r="G48" s="39">
        <f t="shared" si="0"/>
        <v>4.9343000000000004</v>
      </c>
      <c r="H48" s="39">
        <f t="shared" si="1"/>
        <v>851.66018000000008</v>
      </c>
      <c r="I48">
        <v>11.5</v>
      </c>
      <c r="J48" t="s">
        <v>10</v>
      </c>
      <c r="K48" t="s">
        <v>239</v>
      </c>
      <c r="L48" t="s">
        <v>12</v>
      </c>
      <c r="M48" s="18">
        <v>45069.541666666664</v>
      </c>
      <c r="N48" s="18">
        <v>45069.711805555555</v>
      </c>
      <c r="O48" t="s">
        <v>671</v>
      </c>
    </row>
    <row r="49" spans="1:15" x14ac:dyDescent="0.3">
      <c r="B49">
        <v>193.7</v>
      </c>
      <c r="C49" t="s">
        <v>9</v>
      </c>
      <c r="D49">
        <v>3.71</v>
      </c>
      <c r="G49" s="39">
        <f t="shared" si="0"/>
        <v>4.9343000000000004</v>
      </c>
      <c r="H49" s="39">
        <f t="shared" si="1"/>
        <v>955.77391</v>
      </c>
      <c r="I49">
        <v>12.8</v>
      </c>
      <c r="J49" t="s">
        <v>10</v>
      </c>
      <c r="K49" t="s">
        <v>239</v>
      </c>
      <c r="L49" t="s">
        <v>12</v>
      </c>
      <c r="M49" s="18">
        <v>45069.715277777781</v>
      </c>
      <c r="N49" s="18">
        <v>45069.829861111109</v>
      </c>
      <c r="O49" t="s">
        <v>672</v>
      </c>
    </row>
    <row r="50" spans="1:15" x14ac:dyDescent="0.3">
      <c r="B50">
        <v>273.2</v>
      </c>
      <c r="C50" t="s">
        <v>9</v>
      </c>
      <c r="D50">
        <v>3.71</v>
      </c>
      <c r="G50" s="39">
        <f t="shared" si="0"/>
        <v>4.9343000000000004</v>
      </c>
      <c r="H50" s="39">
        <f t="shared" si="1"/>
        <v>1348.0507600000001</v>
      </c>
      <c r="I50">
        <v>18.2</v>
      </c>
      <c r="J50" t="s">
        <v>10</v>
      </c>
      <c r="K50" t="s">
        <v>239</v>
      </c>
      <c r="L50" t="s">
        <v>12</v>
      </c>
      <c r="M50" s="18">
        <v>45069.270833333336</v>
      </c>
      <c r="N50" s="18">
        <v>45069.496527777781</v>
      </c>
      <c r="O50" t="s">
        <v>673</v>
      </c>
    </row>
    <row r="51" spans="1:15" x14ac:dyDescent="0.3">
      <c r="B51">
        <f>SUM(B46:B50)</f>
        <v>829.40000000000009</v>
      </c>
      <c r="G51" s="39"/>
      <c r="H51" s="39">
        <f>SUM(H46:H50)</f>
        <v>4092.5084200000001</v>
      </c>
      <c r="M51" s="18"/>
      <c r="N51" s="18"/>
    </row>
    <row r="53" spans="1:15" x14ac:dyDescent="0.3">
      <c r="A53" s="16" t="s">
        <v>23</v>
      </c>
      <c r="D53" s="7" t="s">
        <v>0</v>
      </c>
      <c r="E53" t="s">
        <v>1</v>
      </c>
      <c r="F53" t="s">
        <v>2</v>
      </c>
      <c r="G53" s="7" t="s">
        <v>3</v>
      </c>
      <c r="H53" s="8" t="s">
        <v>4</v>
      </c>
      <c r="M53" t="s">
        <v>5</v>
      </c>
      <c r="N53" t="s">
        <v>6</v>
      </c>
      <c r="O53" t="s">
        <v>7</v>
      </c>
    </row>
    <row r="54" spans="1:15" x14ac:dyDescent="0.3">
      <c r="A54" t="s">
        <v>28</v>
      </c>
      <c r="B54">
        <v>41.2</v>
      </c>
      <c r="C54" t="s">
        <v>9</v>
      </c>
      <c r="D54">
        <v>3.71</v>
      </c>
      <c r="G54" s="39">
        <f t="shared" ref="G54:G56" si="4">+D54*1.33</f>
        <v>4.9343000000000004</v>
      </c>
      <c r="H54" s="39">
        <f t="shared" ref="H54:H56" si="5">+B54*G54</f>
        <v>203.29316000000003</v>
      </c>
      <c r="I54">
        <v>2</v>
      </c>
      <c r="J54" t="s">
        <v>10</v>
      </c>
      <c r="K54" t="s">
        <v>239</v>
      </c>
      <c r="L54" t="s">
        <v>12</v>
      </c>
      <c r="M54" s="18">
        <v>45047.791666666664</v>
      </c>
      <c r="N54" s="18">
        <v>45047.833333333336</v>
      </c>
      <c r="O54" t="s">
        <v>674</v>
      </c>
    </row>
    <row r="55" spans="1:15" x14ac:dyDescent="0.3">
      <c r="A55" s="11" t="s">
        <v>314</v>
      </c>
      <c r="B55">
        <v>85.1</v>
      </c>
      <c r="C55" t="s">
        <v>9</v>
      </c>
      <c r="D55">
        <v>3.71</v>
      </c>
      <c r="G55" s="39">
        <f t="shared" si="4"/>
        <v>4.9343000000000004</v>
      </c>
      <c r="H55" s="39">
        <f t="shared" si="5"/>
        <v>419.90893</v>
      </c>
      <c r="I55">
        <v>4.2</v>
      </c>
      <c r="J55" t="s">
        <v>10</v>
      </c>
      <c r="K55" t="s">
        <v>239</v>
      </c>
      <c r="L55" t="s">
        <v>12</v>
      </c>
      <c r="M55" s="18">
        <v>45047.802083333336</v>
      </c>
      <c r="N55" s="18">
        <v>45047.885416666664</v>
      </c>
      <c r="O55" t="s">
        <v>675</v>
      </c>
    </row>
    <row r="56" spans="1:15" x14ac:dyDescent="0.3">
      <c r="A56" t="s">
        <v>315</v>
      </c>
      <c r="B56">
        <v>172.6</v>
      </c>
      <c r="C56" t="s">
        <v>9</v>
      </c>
      <c r="D56">
        <v>3.71</v>
      </c>
      <c r="G56" s="39">
        <f t="shared" si="4"/>
        <v>4.9343000000000004</v>
      </c>
      <c r="H56" s="39">
        <f t="shared" si="5"/>
        <v>851.66018000000008</v>
      </c>
      <c r="I56">
        <v>8.6</v>
      </c>
      <c r="J56" t="s">
        <v>10</v>
      </c>
      <c r="K56" t="s">
        <v>239</v>
      </c>
      <c r="L56" t="s">
        <v>12</v>
      </c>
      <c r="M56" s="18">
        <v>45047.833333333336</v>
      </c>
      <c r="N56" s="18">
        <v>45047.934027777781</v>
      </c>
      <c r="O56" t="s">
        <v>676</v>
      </c>
    </row>
    <row r="57" spans="1:15" x14ac:dyDescent="0.3">
      <c r="A57" t="s">
        <v>414</v>
      </c>
      <c r="B57">
        <f>SUM(B54:B56)</f>
        <v>298.89999999999998</v>
      </c>
      <c r="G57" s="39"/>
      <c r="H57" s="39">
        <f>SUM(H54:H56)</f>
        <v>1474.8622700000001</v>
      </c>
      <c r="M57" s="18"/>
      <c r="N57" s="18"/>
    </row>
    <row r="58" spans="1:15" x14ac:dyDescent="0.3">
      <c r="A58" t="s">
        <v>415</v>
      </c>
      <c r="G58" s="39"/>
      <c r="H58" s="39"/>
      <c r="M58" s="18"/>
      <c r="N58" s="18"/>
    </row>
    <row r="59" spans="1:15" x14ac:dyDescent="0.3">
      <c r="G59" s="39"/>
      <c r="H59" s="39"/>
      <c r="M59" s="18"/>
      <c r="N59" s="18"/>
    </row>
    <row r="60" spans="1:15" x14ac:dyDescent="0.3">
      <c r="A60" s="16" t="s">
        <v>23</v>
      </c>
      <c r="D60" s="7" t="s">
        <v>0</v>
      </c>
      <c r="E60" t="s">
        <v>1</v>
      </c>
      <c r="F60" t="s">
        <v>2</v>
      </c>
      <c r="G60" s="7" t="s">
        <v>3</v>
      </c>
      <c r="H60" s="8" t="s">
        <v>4</v>
      </c>
      <c r="M60" t="s">
        <v>5</v>
      </c>
      <c r="N60" t="s">
        <v>6</v>
      </c>
      <c r="O60" t="s">
        <v>7</v>
      </c>
    </row>
    <row r="61" spans="1:15" x14ac:dyDescent="0.3">
      <c r="A61" t="s">
        <v>309</v>
      </c>
      <c r="B61">
        <v>146.30000000000001</v>
      </c>
      <c r="C61" t="s">
        <v>9</v>
      </c>
      <c r="D61">
        <v>3.71</v>
      </c>
      <c r="G61" s="39">
        <f t="shared" ref="G61:G67" si="6">+D61*1.33</f>
        <v>4.9343000000000004</v>
      </c>
      <c r="H61" s="39">
        <f t="shared" ref="H61:H67" si="7">+B61*G61</f>
        <v>721.88809000000015</v>
      </c>
      <c r="I61">
        <v>9.6999999999999993</v>
      </c>
      <c r="J61" t="s">
        <v>10</v>
      </c>
      <c r="K61" t="s">
        <v>239</v>
      </c>
      <c r="L61" t="s">
        <v>12</v>
      </c>
      <c r="M61" s="18">
        <v>45049.791666666664</v>
      </c>
      <c r="N61" s="18">
        <v>45049.902777777781</v>
      </c>
      <c r="O61" t="s">
        <v>677</v>
      </c>
    </row>
    <row r="62" spans="1:15" x14ac:dyDescent="0.3">
      <c r="A62" s="11" t="s">
        <v>135</v>
      </c>
      <c r="B62">
        <v>133.19999999999999</v>
      </c>
      <c r="C62" t="s">
        <v>9</v>
      </c>
      <c r="D62">
        <v>3.71</v>
      </c>
      <c r="G62" s="39">
        <f t="shared" si="6"/>
        <v>4.9343000000000004</v>
      </c>
      <c r="H62" s="39">
        <f t="shared" si="7"/>
        <v>657.24875999999995</v>
      </c>
      <c r="I62">
        <v>8.8000000000000007</v>
      </c>
      <c r="J62" t="s">
        <v>10</v>
      </c>
      <c r="K62" t="s">
        <v>239</v>
      </c>
      <c r="L62" t="s">
        <v>12</v>
      </c>
      <c r="M62" s="18">
        <v>45052.229166666664</v>
      </c>
      <c r="N62" s="18">
        <v>45052.3125</v>
      </c>
      <c r="O62" t="s">
        <v>678</v>
      </c>
    </row>
    <row r="63" spans="1:15" x14ac:dyDescent="0.3">
      <c r="A63" t="s">
        <v>136</v>
      </c>
      <c r="B63">
        <v>43.5</v>
      </c>
      <c r="C63" t="s">
        <v>9</v>
      </c>
      <c r="D63">
        <v>3.71</v>
      </c>
      <c r="G63" s="39">
        <f t="shared" si="6"/>
        <v>4.9343000000000004</v>
      </c>
      <c r="H63" s="39">
        <f t="shared" si="7"/>
        <v>214.64205000000001</v>
      </c>
      <c r="I63">
        <v>2.7</v>
      </c>
      <c r="J63" t="s">
        <v>10</v>
      </c>
      <c r="K63" t="s">
        <v>239</v>
      </c>
      <c r="L63" t="s">
        <v>12</v>
      </c>
      <c r="M63" s="18">
        <v>45052.847222222219</v>
      </c>
      <c r="N63" s="18">
        <v>45052.888888888891</v>
      </c>
      <c r="O63" t="s">
        <v>679</v>
      </c>
    </row>
    <row r="64" spans="1:15" x14ac:dyDescent="0.3">
      <c r="A64" t="s">
        <v>137</v>
      </c>
      <c r="B64">
        <v>62.2</v>
      </c>
      <c r="C64" t="s">
        <v>9</v>
      </c>
      <c r="D64">
        <v>3.71</v>
      </c>
      <c r="G64" s="39">
        <f t="shared" si="6"/>
        <v>4.9343000000000004</v>
      </c>
      <c r="H64" s="39">
        <f t="shared" si="7"/>
        <v>306.91346000000004</v>
      </c>
      <c r="I64">
        <v>4.0999999999999996</v>
      </c>
      <c r="J64" t="s">
        <v>10</v>
      </c>
      <c r="K64" t="s">
        <v>239</v>
      </c>
      <c r="L64" t="s">
        <v>12</v>
      </c>
      <c r="M64" s="18">
        <v>45052.875</v>
      </c>
      <c r="N64" s="18">
        <v>45052.9375</v>
      </c>
      <c r="O64" t="s">
        <v>680</v>
      </c>
    </row>
    <row r="65" spans="1:15" x14ac:dyDescent="0.3">
      <c r="A65" t="s">
        <v>310</v>
      </c>
      <c r="B65">
        <v>80.400000000000006</v>
      </c>
      <c r="C65" t="s">
        <v>9</v>
      </c>
      <c r="D65">
        <v>3.71</v>
      </c>
      <c r="G65" s="39">
        <f t="shared" si="6"/>
        <v>4.9343000000000004</v>
      </c>
      <c r="H65" s="39">
        <f t="shared" si="7"/>
        <v>396.71772000000004</v>
      </c>
      <c r="I65">
        <v>5.3</v>
      </c>
      <c r="J65" t="s">
        <v>10</v>
      </c>
      <c r="K65" t="s">
        <v>239</v>
      </c>
      <c r="L65" t="s">
        <v>12</v>
      </c>
      <c r="M65" s="18">
        <v>45053.708333333336</v>
      </c>
      <c r="N65" s="18">
        <v>45053.791666666664</v>
      </c>
      <c r="O65" t="s">
        <v>681</v>
      </c>
    </row>
    <row r="66" spans="1:15" x14ac:dyDescent="0.3">
      <c r="B66">
        <v>92</v>
      </c>
      <c r="C66" t="s">
        <v>9</v>
      </c>
      <c r="D66">
        <v>3.71</v>
      </c>
      <c r="G66" s="39">
        <f t="shared" si="6"/>
        <v>4.9343000000000004</v>
      </c>
      <c r="H66" s="39">
        <f t="shared" si="7"/>
        <v>453.9556</v>
      </c>
      <c r="I66">
        <v>4.3</v>
      </c>
      <c r="J66" t="s">
        <v>10</v>
      </c>
      <c r="K66" t="s">
        <v>239</v>
      </c>
      <c r="L66" t="s">
        <v>12</v>
      </c>
      <c r="M66" s="18">
        <v>45054.96875</v>
      </c>
      <c r="N66" s="18">
        <v>45055.104166666664</v>
      </c>
      <c r="O66" t="s">
        <v>682</v>
      </c>
    </row>
    <row r="67" spans="1:15" x14ac:dyDescent="0.3">
      <c r="B67">
        <v>131.9</v>
      </c>
      <c r="C67" t="s">
        <v>9</v>
      </c>
      <c r="D67">
        <v>3.71</v>
      </c>
      <c r="G67" s="39">
        <f t="shared" si="6"/>
        <v>4.9343000000000004</v>
      </c>
      <c r="H67" s="39">
        <f t="shared" si="7"/>
        <v>650.83417000000009</v>
      </c>
      <c r="I67">
        <v>6.4</v>
      </c>
      <c r="J67" t="s">
        <v>10</v>
      </c>
      <c r="K67" t="s">
        <v>239</v>
      </c>
      <c r="L67" t="s">
        <v>12</v>
      </c>
      <c r="M67" s="18">
        <v>45054.958333333336</v>
      </c>
      <c r="N67" s="18">
        <v>45055.041666666664</v>
      </c>
      <c r="O67" t="s">
        <v>683</v>
      </c>
    </row>
    <row r="68" spans="1:15" x14ac:dyDescent="0.3">
      <c r="B68">
        <f>SUM(B61:B67)</f>
        <v>689.5</v>
      </c>
      <c r="G68" s="39"/>
      <c r="H68" s="39">
        <f>SUM(H61:H67)</f>
        <v>3402.19985</v>
      </c>
      <c r="M68" s="18"/>
      <c r="N68" s="18"/>
    </row>
    <row r="70" spans="1:15" x14ac:dyDescent="0.3">
      <c r="A70" s="16" t="s">
        <v>23</v>
      </c>
      <c r="D70" s="7" t="s">
        <v>0</v>
      </c>
      <c r="E70" t="s">
        <v>1</v>
      </c>
      <c r="F70" t="s">
        <v>2</v>
      </c>
      <c r="G70" s="7" t="s">
        <v>3</v>
      </c>
      <c r="H70" s="8" t="s">
        <v>4</v>
      </c>
      <c r="M70" t="s">
        <v>5</v>
      </c>
      <c r="N70" t="s">
        <v>6</v>
      </c>
      <c r="O70" t="s">
        <v>7</v>
      </c>
    </row>
    <row r="71" spans="1:15" x14ac:dyDescent="0.3">
      <c r="A71" t="s">
        <v>44</v>
      </c>
      <c r="B71">
        <v>63.5</v>
      </c>
      <c r="C71" t="s">
        <v>9</v>
      </c>
      <c r="D71">
        <v>3.71</v>
      </c>
      <c r="G71" s="39">
        <f t="shared" ref="G71:G73" si="8">+D71*1.33</f>
        <v>4.9343000000000004</v>
      </c>
      <c r="H71" s="39">
        <f t="shared" ref="H71:H73" si="9">+B71*G71</f>
        <v>313.32805000000002</v>
      </c>
      <c r="I71">
        <v>3.2</v>
      </c>
      <c r="J71" t="s">
        <v>10</v>
      </c>
      <c r="K71" t="s">
        <v>239</v>
      </c>
      <c r="L71" t="s">
        <v>12</v>
      </c>
      <c r="M71" s="18">
        <v>45053.40625</v>
      </c>
      <c r="N71" s="18">
        <v>45053.447916666664</v>
      </c>
      <c r="O71" t="s">
        <v>684</v>
      </c>
    </row>
    <row r="72" spans="1:15" x14ac:dyDescent="0.3">
      <c r="A72" s="11" t="s">
        <v>45</v>
      </c>
      <c r="B72">
        <v>87.4</v>
      </c>
      <c r="C72" t="s">
        <v>9</v>
      </c>
      <c r="D72">
        <v>3.71</v>
      </c>
      <c r="G72" s="39">
        <f t="shared" si="8"/>
        <v>4.9343000000000004</v>
      </c>
      <c r="H72" s="39">
        <f t="shared" si="9"/>
        <v>431.25782000000004</v>
      </c>
      <c r="I72">
        <v>4.0999999999999996</v>
      </c>
      <c r="J72" t="s">
        <v>10</v>
      </c>
      <c r="K72" t="s">
        <v>239</v>
      </c>
      <c r="L72" t="s">
        <v>12</v>
      </c>
      <c r="M72" s="18">
        <v>45053.447916666664</v>
      </c>
      <c r="N72" s="18">
        <v>45053.489583333336</v>
      </c>
      <c r="O72" t="s">
        <v>685</v>
      </c>
    </row>
    <row r="73" spans="1:15" x14ac:dyDescent="0.3">
      <c r="A73" t="s">
        <v>46</v>
      </c>
      <c r="B73">
        <v>125.7</v>
      </c>
      <c r="C73" t="s">
        <v>9</v>
      </c>
      <c r="D73">
        <v>3.71</v>
      </c>
      <c r="G73" s="39">
        <f t="shared" si="8"/>
        <v>4.9343000000000004</v>
      </c>
      <c r="H73" s="39">
        <f t="shared" si="9"/>
        <v>620.24151000000006</v>
      </c>
      <c r="I73">
        <v>6.3</v>
      </c>
      <c r="J73" t="s">
        <v>10</v>
      </c>
      <c r="K73" t="s">
        <v>239</v>
      </c>
      <c r="L73" t="s">
        <v>12</v>
      </c>
      <c r="M73" s="18">
        <v>45053.291666666664</v>
      </c>
      <c r="N73" s="18">
        <v>45053.496527777781</v>
      </c>
      <c r="O73" t="s">
        <v>686</v>
      </c>
    </row>
    <row r="74" spans="1:15" x14ac:dyDescent="0.3">
      <c r="A74" t="s">
        <v>47</v>
      </c>
      <c r="B74">
        <f>SUM(B71:B73)</f>
        <v>276.60000000000002</v>
      </c>
      <c r="H74" s="44">
        <f>SUM(H71:H73)</f>
        <v>1364.8273800000002</v>
      </c>
      <c r="M74" s="18"/>
      <c r="N74" s="18"/>
    </row>
    <row r="75" spans="1:15" x14ac:dyDescent="0.3">
      <c r="A75" t="s">
        <v>48</v>
      </c>
      <c r="M75" s="18"/>
      <c r="N75" s="18"/>
    </row>
    <row r="76" spans="1:15" x14ac:dyDescent="0.3">
      <c r="M76" s="18"/>
      <c r="N76" s="18"/>
    </row>
    <row r="77" spans="1:15" x14ac:dyDescent="0.3">
      <c r="A77" s="16" t="s">
        <v>23</v>
      </c>
      <c r="D77" s="7" t="s">
        <v>0</v>
      </c>
      <c r="E77" t="s">
        <v>1</v>
      </c>
      <c r="F77" t="s">
        <v>2</v>
      </c>
      <c r="G77" s="7" t="s">
        <v>3</v>
      </c>
      <c r="H77" s="8" t="s">
        <v>4</v>
      </c>
      <c r="M77" t="s">
        <v>5</v>
      </c>
      <c r="N77" t="s">
        <v>6</v>
      </c>
      <c r="O77" t="s">
        <v>7</v>
      </c>
    </row>
    <row r="78" spans="1:15" x14ac:dyDescent="0.3">
      <c r="A78" t="s">
        <v>327</v>
      </c>
      <c r="B78">
        <v>94.9</v>
      </c>
      <c r="C78" t="s">
        <v>9</v>
      </c>
      <c r="D78">
        <v>3.71</v>
      </c>
      <c r="G78" s="39">
        <f t="shared" ref="G78:G79" si="10">+D78*1.33</f>
        <v>4.9343000000000004</v>
      </c>
      <c r="H78" s="39">
        <f t="shared" ref="H78:H79" si="11">+B78*G78</f>
        <v>468.26507000000004</v>
      </c>
      <c r="I78">
        <v>1.9</v>
      </c>
      <c r="J78" t="s">
        <v>10</v>
      </c>
      <c r="K78" t="s">
        <v>239</v>
      </c>
      <c r="L78" t="s">
        <v>12</v>
      </c>
      <c r="M78" s="18">
        <v>45047.322916666664</v>
      </c>
      <c r="N78" s="18">
        <v>45047.388888888891</v>
      </c>
      <c r="O78" t="s">
        <v>687</v>
      </c>
    </row>
    <row r="79" spans="1:15" x14ac:dyDescent="0.3">
      <c r="A79" s="11" t="s">
        <v>328</v>
      </c>
      <c r="B79">
        <v>148.19999999999999</v>
      </c>
      <c r="C79" t="s">
        <v>9</v>
      </c>
      <c r="D79">
        <v>3.71</v>
      </c>
      <c r="G79" s="39">
        <f t="shared" si="10"/>
        <v>4.9343000000000004</v>
      </c>
      <c r="H79" s="39">
        <f t="shared" si="11"/>
        <v>731.26325999999995</v>
      </c>
      <c r="I79">
        <v>2.9</v>
      </c>
      <c r="J79" t="s">
        <v>10</v>
      </c>
      <c r="K79" t="s">
        <v>239</v>
      </c>
      <c r="L79" t="s">
        <v>12</v>
      </c>
      <c r="M79" s="18">
        <v>45047.600694444445</v>
      </c>
      <c r="N79" s="18">
        <v>45047.607638888891</v>
      </c>
      <c r="O79" t="s">
        <v>688</v>
      </c>
    </row>
    <row r="80" spans="1:15" x14ac:dyDescent="0.3">
      <c r="A80" t="s">
        <v>329</v>
      </c>
      <c r="B80">
        <f>SUM(B78:B79)</f>
        <v>243.1</v>
      </c>
      <c r="H80" s="44">
        <f>SUM(H78:H79)</f>
        <v>1199.5283300000001</v>
      </c>
      <c r="M80" s="18"/>
      <c r="N80" s="18"/>
    </row>
    <row r="81" spans="1:15" x14ac:dyDescent="0.3">
      <c r="A81" t="s">
        <v>330</v>
      </c>
      <c r="M81" s="18"/>
      <c r="N81" s="18"/>
    </row>
    <row r="82" spans="1:15" x14ac:dyDescent="0.3">
      <c r="A82" t="s">
        <v>331</v>
      </c>
      <c r="M82" s="18"/>
      <c r="N82" s="18"/>
    </row>
    <row r="83" spans="1:15" x14ac:dyDescent="0.3">
      <c r="A83" t="s">
        <v>332</v>
      </c>
      <c r="M83" s="18"/>
      <c r="N83" s="18"/>
    </row>
    <row r="84" spans="1:15" x14ac:dyDescent="0.3">
      <c r="M84" s="18"/>
      <c r="N84" s="18"/>
    </row>
    <row r="85" spans="1:15" x14ac:dyDescent="0.3">
      <c r="A85" s="16" t="s">
        <v>23</v>
      </c>
      <c r="D85" s="7" t="s">
        <v>0</v>
      </c>
      <c r="E85" t="s">
        <v>1</v>
      </c>
      <c r="F85" t="s">
        <v>2</v>
      </c>
      <c r="G85" s="7" t="s">
        <v>3</v>
      </c>
      <c r="H85" s="8" t="s">
        <v>4</v>
      </c>
      <c r="M85" t="s">
        <v>5</v>
      </c>
      <c r="N85" t="s">
        <v>6</v>
      </c>
      <c r="O85" t="s">
        <v>7</v>
      </c>
    </row>
    <row r="86" spans="1:15" x14ac:dyDescent="0.3">
      <c r="A86" t="s">
        <v>311</v>
      </c>
      <c r="B86">
        <v>116.3</v>
      </c>
      <c r="C86" t="s">
        <v>9</v>
      </c>
      <c r="D86">
        <v>3.71</v>
      </c>
      <c r="G86" s="39">
        <f>+D86*1.33</f>
        <v>4.9343000000000004</v>
      </c>
      <c r="H86" s="39">
        <f>+B86*G86</f>
        <v>573.85909000000004</v>
      </c>
      <c r="I86">
        <v>4.3</v>
      </c>
      <c r="J86" t="s">
        <v>10</v>
      </c>
      <c r="K86" t="s">
        <v>239</v>
      </c>
      <c r="L86" t="s">
        <v>12</v>
      </c>
      <c r="M86" s="18">
        <v>45047.270833333336</v>
      </c>
      <c r="N86" s="18">
        <v>45047.322916666664</v>
      </c>
      <c r="O86" t="s">
        <v>689</v>
      </c>
    </row>
    <row r="87" spans="1:15" x14ac:dyDescent="0.3">
      <c r="A87" s="11" t="s">
        <v>311</v>
      </c>
      <c r="M87" s="18"/>
      <c r="N87" s="18"/>
    </row>
    <row r="88" spans="1:15" x14ac:dyDescent="0.3">
      <c r="A88" t="s">
        <v>312</v>
      </c>
      <c r="M88" s="18"/>
      <c r="N88" s="18"/>
    </row>
    <row r="89" spans="1:15" x14ac:dyDescent="0.3">
      <c r="A89" t="s">
        <v>96</v>
      </c>
      <c r="M89" s="18"/>
      <c r="N89" s="18"/>
    </row>
    <row r="90" spans="1:15" x14ac:dyDescent="0.3">
      <c r="A90" t="s">
        <v>313</v>
      </c>
      <c r="M90" s="18"/>
      <c r="N90" s="18"/>
    </row>
    <row r="91" spans="1:15" x14ac:dyDescent="0.3">
      <c r="M91" s="18"/>
      <c r="N91" s="18"/>
    </row>
    <row r="92" spans="1:15" x14ac:dyDescent="0.3">
      <c r="A92" s="16" t="s">
        <v>23</v>
      </c>
      <c r="D92" s="7" t="s">
        <v>0</v>
      </c>
      <c r="E92" t="s">
        <v>1</v>
      </c>
      <c r="F92" t="s">
        <v>2</v>
      </c>
      <c r="G92" s="7" t="s">
        <v>3</v>
      </c>
      <c r="H92" s="8" t="s">
        <v>4</v>
      </c>
      <c r="M92" t="s">
        <v>5</v>
      </c>
      <c r="N92" t="s">
        <v>6</v>
      </c>
      <c r="O92" t="s">
        <v>7</v>
      </c>
    </row>
    <row r="93" spans="1:15" x14ac:dyDescent="0.3">
      <c r="A93" t="s">
        <v>333</v>
      </c>
      <c r="B93">
        <v>120.7</v>
      </c>
      <c r="C93" t="s">
        <v>9</v>
      </c>
      <c r="D93">
        <v>3.71</v>
      </c>
      <c r="G93" s="39">
        <f t="shared" ref="G93:G100" si="12">+D93*1.33</f>
        <v>4.9343000000000004</v>
      </c>
      <c r="H93" s="39">
        <f t="shared" ref="H93:H100" si="13">+B93*G93</f>
        <v>595.57001000000002</v>
      </c>
      <c r="I93">
        <v>6.3</v>
      </c>
      <c r="J93" t="s">
        <v>10</v>
      </c>
      <c r="K93" t="s">
        <v>239</v>
      </c>
      <c r="L93" t="s">
        <v>12</v>
      </c>
      <c r="M93" s="18">
        <v>45049.708333333336</v>
      </c>
      <c r="N93" s="18">
        <v>45049.822916666664</v>
      </c>
      <c r="O93" t="s">
        <v>690</v>
      </c>
    </row>
    <row r="94" spans="1:15" x14ac:dyDescent="0.3">
      <c r="A94" t="s">
        <v>141</v>
      </c>
      <c r="B94">
        <v>122.9</v>
      </c>
      <c r="C94" t="s">
        <v>9</v>
      </c>
      <c r="D94">
        <v>3.71</v>
      </c>
      <c r="G94" s="39">
        <f t="shared" si="12"/>
        <v>4.9343000000000004</v>
      </c>
      <c r="H94" s="39">
        <f t="shared" si="13"/>
        <v>606.42547000000002</v>
      </c>
      <c r="I94">
        <v>5</v>
      </c>
      <c r="J94" t="s">
        <v>10</v>
      </c>
      <c r="K94" t="s">
        <v>239</v>
      </c>
      <c r="L94" t="s">
        <v>12</v>
      </c>
      <c r="M94" s="18">
        <v>45049.979166666664</v>
      </c>
      <c r="N94" s="18">
        <v>45049.996527777781</v>
      </c>
      <c r="O94" t="s">
        <v>691</v>
      </c>
    </row>
    <row r="95" spans="1:15" x14ac:dyDescent="0.3">
      <c r="A95" t="s">
        <v>334</v>
      </c>
      <c r="B95">
        <v>242.2</v>
      </c>
      <c r="C95" t="s">
        <v>9</v>
      </c>
      <c r="D95">
        <v>3.71</v>
      </c>
      <c r="G95" s="39">
        <f t="shared" si="12"/>
        <v>4.9343000000000004</v>
      </c>
      <c r="H95" s="39">
        <f t="shared" si="13"/>
        <v>1195.08746</v>
      </c>
      <c r="I95">
        <v>9.6</v>
      </c>
      <c r="J95" t="s">
        <v>10</v>
      </c>
      <c r="K95" t="s">
        <v>239</v>
      </c>
      <c r="L95" t="s">
        <v>12</v>
      </c>
      <c r="M95" s="18">
        <v>45049.850694444445</v>
      </c>
      <c r="N95" s="18">
        <v>45049.975694444445</v>
      </c>
      <c r="O95" t="s">
        <v>692</v>
      </c>
    </row>
    <row r="96" spans="1:15" x14ac:dyDescent="0.3">
      <c r="A96" t="s">
        <v>335</v>
      </c>
      <c r="B96">
        <v>123</v>
      </c>
      <c r="C96" t="s">
        <v>9</v>
      </c>
      <c r="D96">
        <v>3.71</v>
      </c>
      <c r="G96" s="39">
        <f t="shared" si="12"/>
        <v>4.9343000000000004</v>
      </c>
      <c r="H96" s="39">
        <f t="shared" si="13"/>
        <v>606.91890000000001</v>
      </c>
      <c r="I96">
        <v>4.2</v>
      </c>
      <c r="J96" t="s">
        <v>10</v>
      </c>
      <c r="K96" t="s">
        <v>239</v>
      </c>
      <c r="L96" t="s">
        <v>12</v>
      </c>
      <c r="M96" s="18">
        <v>45053.291666666664</v>
      </c>
      <c r="N96" s="18">
        <v>45053.350694444445</v>
      </c>
      <c r="O96" t="s">
        <v>693</v>
      </c>
    </row>
    <row r="97" spans="1:15" x14ac:dyDescent="0.3">
      <c r="B97">
        <v>134.80000000000001</v>
      </c>
      <c r="C97" t="s">
        <v>9</v>
      </c>
      <c r="D97">
        <v>3.71</v>
      </c>
      <c r="G97" s="39">
        <f t="shared" si="12"/>
        <v>4.9343000000000004</v>
      </c>
      <c r="H97" s="39">
        <f t="shared" si="13"/>
        <v>665.14364000000012</v>
      </c>
      <c r="I97">
        <v>4.9000000000000004</v>
      </c>
      <c r="J97" t="s">
        <v>10</v>
      </c>
      <c r="K97" t="s">
        <v>239</v>
      </c>
      <c r="L97" t="s">
        <v>12</v>
      </c>
      <c r="M97" s="18">
        <v>45053.354166666664</v>
      </c>
      <c r="N97" s="18">
        <v>45053.451388888891</v>
      </c>
      <c r="O97" t="s">
        <v>694</v>
      </c>
    </row>
    <row r="98" spans="1:15" x14ac:dyDescent="0.3">
      <c r="B98" s="9">
        <f>SUM(B93:B97)</f>
        <v>743.59999999999991</v>
      </c>
      <c r="C98" s="9"/>
      <c r="D98" s="9"/>
      <c r="E98" s="9"/>
      <c r="F98" s="9"/>
      <c r="G98" s="64"/>
      <c r="H98" s="64">
        <f>SUM(H93:H97)</f>
        <v>3669.1454800000006</v>
      </c>
      <c r="M98" s="18"/>
      <c r="N98" s="18"/>
    </row>
    <row r="99" spans="1:15" x14ac:dyDescent="0.3">
      <c r="B99">
        <v>49.9</v>
      </c>
      <c r="C99" t="s">
        <v>9</v>
      </c>
      <c r="D99">
        <v>4.9400000000000004</v>
      </c>
      <c r="G99" s="39">
        <f t="shared" si="12"/>
        <v>6.5702000000000007</v>
      </c>
      <c r="H99" s="39">
        <f t="shared" si="13"/>
        <v>327.85298</v>
      </c>
      <c r="I99">
        <v>2.8</v>
      </c>
      <c r="J99" t="s">
        <v>10</v>
      </c>
      <c r="K99" t="s">
        <v>239</v>
      </c>
      <c r="L99" t="s">
        <v>12</v>
      </c>
      <c r="M99" s="18">
        <v>45064.520833333336</v>
      </c>
      <c r="N99" s="18">
        <v>45064.611111111109</v>
      </c>
      <c r="O99" t="s">
        <v>716</v>
      </c>
    </row>
    <row r="100" spans="1:15" x14ac:dyDescent="0.3">
      <c r="B100">
        <v>74.8</v>
      </c>
      <c r="C100" t="s">
        <v>9</v>
      </c>
      <c r="D100">
        <v>4.9400000000000004</v>
      </c>
      <c r="G100" s="39">
        <f t="shared" si="12"/>
        <v>6.5702000000000007</v>
      </c>
      <c r="H100" s="39">
        <f t="shared" si="13"/>
        <v>491.45096000000001</v>
      </c>
      <c r="I100">
        <v>2.4</v>
      </c>
      <c r="J100" t="s">
        <v>10</v>
      </c>
      <c r="K100" t="s">
        <v>239</v>
      </c>
      <c r="L100" t="s">
        <v>12</v>
      </c>
      <c r="M100" s="18">
        <v>45064.642361111109</v>
      </c>
      <c r="N100" s="18">
        <v>45064.684027777781</v>
      </c>
      <c r="O100" t="s">
        <v>717</v>
      </c>
    </row>
    <row r="101" spans="1:15" x14ac:dyDescent="0.3">
      <c r="B101" s="9">
        <f>SUM(B99:B100)</f>
        <v>124.69999999999999</v>
      </c>
      <c r="C101" s="9"/>
      <c r="D101" s="9"/>
      <c r="E101" s="9"/>
      <c r="F101" s="9"/>
      <c r="G101" s="64"/>
      <c r="H101" s="64">
        <f>SUM(H99:H100)</f>
        <v>819.30394000000001</v>
      </c>
      <c r="M101" s="18"/>
      <c r="N101" s="18"/>
    </row>
    <row r="102" spans="1:15" x14ac:dyDescent="0.3">
      <c r="G102" s="39"/>
      <c r="H102" s="39"/>
      <c r="M102" s="18"/>
      <c r="N102" s="18"/>
    </row>
    <row r="103" spans="1:15" x14ac:dyDescent="0.3">
      <c r="A103" s="16" t="s">
        <v>23</v>
      </c>
      <c r="D103" s="7" t="s">
        <v>0</v>
      </c>
      <c r="E103" t="s">
        <v>1</v>
      </c>
      <c r="F103" t="s">
        <v>2</v>
      </c>
      <c r="G103" s="7" t="s">
        <v>3</v>
      </c>
      <c r="H103" s="8" t="s">
        <v>4</v>
      </c>
      <c r="M103" t="s">
        <v>5</v>
      </c>
      <c r="N103" t="s">
        <v>6</v>
      </c>
      <c r="O103" t="s">
        <v>7</v>
      </c>
    </row>
    <row r="104" spans="1:15" x14ac:dyDescent="0.3">
      <c r="A104" s="11" t="s">
        <v>341</v>
      </c>
      <c r="B104">
        <v>145</v>
      </c>
      <c r="C104" t="s">
        <v>9</v>
      </c>
      <c r="D104">
        <v>4.9400000000000004</v>
      </c>
      <c r="G104" s="39">
        <f t="shared" ref="G104:G106" si="14">+D104*1.33</f>
        <v>6.5702000000000007</v>
      </c>
      <c r="H104" s="39">
        <f t="shared" ref="H104:H106" si="15">+B104*G104</f>
        <v>952.67900000000009</v>
      </c>
      <c r="I104">
        <v>5.7</v>
      </c>
      <c r="J104" t="s">
        <v>10</v>
      </c>
      <c r="K104" t="s">
        <v>239</v>
      </c>
      <c r="L104" t="s">
        <v>12</v>
      </c>
      <c r="M104" s="18">
        <v>45048.576388888891</v>
      </c>
      <c r="N104" s="18">
        <v>45048.625</v>
      </c>
      <c r="O104" t="s">
        <v>718</v>
      </c>
    </row>
    <row r="105" spans="1:15" x14ac:dyDescent="0.3">
      <c r="A105" t="s">
        <v>342</v>
      </c>
      <c r="B105">
        <v>193.3</v>
      </c>
      <c r="C105" t="s">
        <v>9</v>
      </c>
      <c r="D105">
        <v>4.9400000000000004</v>
      </c>
      <c r="G105" s="39">
        <f t="shared" si="14"/>
        <v>6.5702000000000007</v>
      </c>
      <c r="H105" s="39">
        <f t="shared" si="15"/>
        <v>1270.0196600000002</v>
      </c>
      <c r="I105">
        <v>7.7</v>
      </c>
      <c r="J105" t="s">
        <v>10</v>
      </c>
      <c r="K105" t="s">
        <v>239</v>
      </c>
      <c r="L105" t="s">
        <v>12</v>
      </c>
      <c r="M105" s="18">
        <v>45048.666666666664</v>
      </c>
      <c r="N105" s="18">
        <v>45048.774305555555</v>
      </c>
      <c r="O105" t="s">
        <v>719</v>
      </c>
    </row>
    <row r="106" spans="1:15" x14ac:dyDescent="0.3">
      <c r="A106" t="s">
        <v>343</v>
      </c>
      <c r="B106">
        <v>188.4</v>
      </c>
      <c r="C106" t="s">
        <v>9</v>
      </c>
      <c r="D106">
        <v>4.9400000000000004</v>
      </c>
      <c r="G106" s="39">
        <f t="shared" si="14"/>
        <v>6.5702000000000007</v>
      </c>
      <c r="H106" s="39">
        <f t="shared" si="15"/>
        <v>1237.8256800000001</v>
      </c>
      <c r="I106">
        <v>7.5</v>
      </c>
      <c r="J106" t="s">
        <v>10</v>
      </c>
      <c r="K106" t="s">
        <v>239</v>
      </c>
      <c r="L106" t="s">
        <v>12</v>
      </c>
      <c r="M106" s="18">
        <v>45048.604166666664</v>
      </c>
      <c r="N106" s="18">
        <v>45049.6875</v>
      </c>
      <c r="O106" t="s">
        <v>720</v>
      </c>
    </row>
    <row r="107" spans="1:15" x14ac:dyDescent="0.3">
      <c r="A107" t="s">
        <v>344</v>
      </c>
      <c r="B107" s="9">
        <f>SUM(B104:B106)</f>
        <v>526.70000000000005</v>
      </c>
      <c r="C107" s="9"/>
      <c r="D107" s="9"/>
      <c r="E107" s="9"/>
      <c r="F107" s="9"/>
      <c r="G107" s="9"/>
      <c r="H107" s="65">
        <f>SUM(H104:H106)</f>
        <v>3460.5243399999999</v>
      </c>
      <c r="M107" s="18"/>
      <c r="N107" s="18"/>
    </row>
    <row r="108" spans="1:15" x14ac:dyDescent="0.3">
      <c r="M108" s="18"/>
      <c r="N108" s="18"/>
    </row>
    <row r="109" spans="1:15" x14ac:dyDescent="0.3">
      <c r="M109" s="18"/>
      <c r="N109" s="18"/>
    </row>
    <row r="110" spans="1:15" x14ac:dyDescent="0.3">
      <c r="A110" s="16" t="s">
        <v>23</v>
      </c>
      <c r="D110" s="7" t="s">
        <v>0</v>
      </c>
      <c r="E110" t="s">
        <v>1</v>
      </c>
      <c r="F110" t="s">
        <v>2</v>
      </c>
      <c r="G110" s="7" t="s">
        <v>3</v>
      </c>
      <c r="H110" s="8" t="s">
        <v>4</v>
      </c>
      <c r="M110" t="s">
        <v>5</v>
      </c>
      <c r="N110" t="s">
        <v>6</v>
      </c>
      <c r="O110" t="s">
        <v>7</v>
      </c>
    </row>
    <row r="111" spans="1:15" x14ac:dyDescent="0.3">
      <c r="A111" t="s">
        <v>314</v>
      </c>
      <c r="B111">
        <v>169</v>
      </c>
      <c r="C111" t="s">
        <v>9</v>
      </c>
      <c r="D111">
        <v>4.9400000000000004</v>
      </c>
      <c r="G111" s="39">
        <f>+D111*1.33</f>
        <v>6.5702000000000007</v>
      </c>
      <c r="H111" s="39">
        <f>+B111*G111</f>
        <v>1110.3638000000001</v>
      </c>
      <c r="I111">
        <v>8.3000000000000007</v>
      </c>
      <c r="J111" t="s">
        <v>10</v>
      </c>
      <c r="K111" t="s">
        <v>239</v>
      </c>
      <c r="L111" t="s">
        <v>12</v>
      </c>
      <c r="M111" s="18">
        <v>45047.666666666664</v>
      </c>
      <c r="N111" s="18">
        <v>45047.739583333336</v>
      </c>
      <c r="O111" t="s">
        <v>721</v>
      </c>
    </row>
    <row r="112" spans="1:15" x14ac:dyDescent="0.3">
      <c r="A112" s="11" t="s">
        <v>314</v>
      </c>
      <c r="M112" s="18"/>
      <c r="N112" s="18"/>
    </row>
    <row r="113" spans="1:15" x14ac:dyDescent="0.3">
      <c r="A113" t="s">
        <v>315</v>
      </c>
      <c r="M113" s="18"/>
      <c r="N113" s="18"/>
    </row>
    <row r="114" spans="1:15" x14ac:dyDescent="0.3">
      <c r="A114" t="s">
        <v>316</v>
      </c>
      <c r="M114" s="18"/>
      <c r="N114" s="18"/>
    </row>
    <row r="115" spans="1:15" x14ac:dyDescent="0.3">
      <c r="A115" t="s">
        <v>317</v>
      </c>
      <c r="M115" s="18"/>
      <c r="N115" s="18"/>
    </row>
    <row r="116" spans="1:15" x14ac:dyDescent="0.3">
      <c r="A116" t="s">
        <v>318</v>
      </c>
      <c r="M116" s="18"/>
      <c r="N116" s="18"/>
    </row>
    <row r="117" spans="1:15" x14ac:dyDescent="0.3">
      <c r="M117" s="18"/>
      <c r="N117" s="18"/>
    </row>
    <row r="118" spans="1:15" x14ac:dyDescent="0.3">
      <c r="A118" t="s">
        <v>319</v>
      </c>
      <c r="B118" s="10">
        <v>175.9</v>
      </c>
      <c r="C118" s="10" t="s">
        <v>9</v>
      </c>
      <c r="D118" s="10">
        <v>4.9400000000000004</v>
      </c>
      <c r="E118" s="10"/>
      <c r="F118" s="10"/>
      <c r="G118" s="54">
        <v>3</v>
      </c>
      <c r="H118" s="54">
        <f t="shared" ref="H118:H119" si="16">+B118*G118</f>
        <v>527.70000000000005</v>
      </c>
      <c r="I118">
        <v>5.9</v>
      </c>
      <c r="J118" t="s">
        <v>10</v>
      </c>
      <c r="K118" t="s">
        <v>239</v>
      </c>
      <c r="L118" t="s">
        <v>12</v>
      </c>
      <c r="M118" s="18">
        <v>45047.708333333336</v>
      </c>
      <c r="N118" s="18">
        <v>45047.791666666664</v>
      </c>
      <c r="O118" t="s">
        <v>722</v>
      </c>
    </row>
    <row r="119" spans="1:15" x14ac:dyDescent="0.3">
      <c r="A119" s="11" t="s">
        <v>319</v>
      </c>
      <c r="B119">
        <v>159</v>
      </c>
      <c r="C119" t="s">
        <v>9</v>
      </c>
      <c r="D119">
        <v>4.9400000000000004</v>
      </c>
      <c r="G119" s="39">
        <f t="shared" ref="G119" si="17">+D119*1.33</f>
        <v>6.5702000000000007</v>
      </c>
      <c r="H119" s="39">
        <f t="shared" si="16"/>
        <v>1044.6618000000001</v>
      </c>
      <c r="I119">
        <v>10.199999999999999</v>
      </c>
      <c r="J119" t="s">
        <v>10</v>
      </c>
      <c r="K119" t="s">
        <v>239</v>
      </c>
      <c r="L119" t="s">
        <v>12</v>
      </c>
      <c r="M119" s="18">
        <v>45064.791666666664</v>
      </c>
      <c r="N119" s="18">
        <v>45064.923611111109</v>
      </c>
      <c r="O119" t="s">
        <v>723</v>
      </c>
    </row>
    <row r="120" spans="1:15" x14ac:dyDescent="0.3">
      <c r="A120" t="s">
        <v>320</v>
      </c>
      <c r="M120" s="18"/>
      <c r="N120" s="18"/>
    </row>
    <row r="121" spans="1:15" x14ac:dyDescent="0.3">
      <c r="A121" t="s">
        <v>321</v>
      </c>
      <c r="B121" s="35">
        <v>169.75</v>
      </c>
      <c r="C121" s="35" t="s">
        <v>9</v>
      </c>
      <c r="D121" s="35"/>
      <c r="E121" s="35"/>
      <c r="F121" s="35"/>
      <c r="G121" s="35"/>
      <c r="H121" s="35"/>
      <c r="I121" s="35"/>
      <c r="J121" s="35"/>
      <c r="K121" s="35" t="s">
        <v>750</v>
      </c>
      <c r="M121" s="18"/>
      <c r="N121" s="18"/>
    </row>
    <row r="122" spans="1:15" x14ac:dyDescent="0.3">
      <c r="A122" t="s">
        <v>322</v>
      </c>
      <c r="M122" s="18"/>
      <c r="N122" s="18"/>
    </row>
    <row r="124" spans="1:15" x14ac:dyDescent="0.3">
      <c r="A124" s="16" t="s">
        <v>23</v>
      </c>
      <c r="D124" s="7" t="s">
        <v>0</v>
      </c>
      <c r="E124" t="s">
        <v>1</v>
      </c>
      <c r="F124" t="s">
        <v>2</v>
      </c>
      <c r="G124" s="7" t="s">
        <v>3</v>
      </c>
      <c r="H124" s="8" t="s">
        <v>4</v>
      </c>
      <c r="M124" t="s">
        <v>5</v>
      </c>
      <c r="N124" t="s">
        <v>6</v>
      </c>
      <c r="O124" t="s">
        <v>7</v>
      </c>
    </row>
    <row r="125" spans="1:15" x14ac:dyDescent="0.3">
      <c r="A125" t="s">
        <v>323</v>
      </c>
      <c r="B125">
        <v>368.3</v>
      </c>
      <c r="C125" t="s">
        <v>9</v>
      </c>
      <c r="D125">
        <v>4.9400000000000004</v>
      </c>
      <c r="G125" s="39">
        <f t="shared" ref="G125:G132" si="18">+D125*1.33</f>
        <v>6.5702000000000007</v>
      </c>
      <c r="H125" s="39">
        <f t="shared" ref="H125:H132" si="19">+B125*G125</f>
        <v>2419.8046600000002</v>
      </c>
      <c r="I125">
        <v>18.399999999999999</v>
      </c>
      <c r="J125" t="s">
        <v>10</v>
      </c>
      <c r="K125" t="s">
        <v>239</v>
      </c>
      <c r="L125" t="s">
        <v>12</v>
      </c>
      <c r="M125" s="18">
        <v>45051.041666666664</v>
      </c>
      <c r="N125" s="18">
        <v>45051.375</v>
      </c>
      <c r="O125" t="s">
        <v>724</v>
      </c>
    </row>
    <row r="126" spans="1:15" x14ac:dyDescent="0.3">
      <c r="A126" s="11" t="s">
        <v>323</v>
      </c>
      <c r="B126">
        <v>417.5</v>
      </c>
      <c r="C126" t="s">
        <v>9</v>
      </c>
      <c r="D126">
        <v>4.9400000000000004</v>
      </c>
      <c r="G126" s="39">
        <f t="shared" si="18"/>
        <v>6.5702000000000007</v>
      </c>
      <c r="H126" s="39">
        <f t="shared" si="19"/>
        <v>2743.0585000000001</v>
      </c>
      <c r="I126">
        <v>20.9</v>
      </c>
      <c r="J126" t="s">
        <v>10</v>
      </c>
      <c r="K126" t="s">
        <v>239</v>
      </c>
      <c r="L126" t="s">
        <v>12</v>
      </c>
      <c r="M126" s="18">
        <v>45051.756944444445</v>
      </c>
      <c r="N126" s="18">
        <v>45051.951388888891</v>
      </c>
      <c r="O126" t="s">
        <v>725</v>
      </c>
    </row>
    <row r="127" spans="1:15" x14ac:dyDescent="0.3">
      <c r="A127" t="s">
        <v>324</v>
      </c>
      <c r="B127">
        <v>145.19999999999999</v>
      </c>
      <c r="C127" t="s">
        <v>9</v>
      </c>
      <c r="D127">
        <v>4.9400000000000004</v>
      </c>
      <c r="G127" s="39">
        <f t="shared" si="18"/>
        <v>6.5702000000000007</v>
      </c>
      <c r="H127" s="39">
        <f t="shared" si="19"/>
        <v>953.99304000000006</v>
      </c>
      <c r="I127">
        <v>7.2</v>
      </c>
      <c r="J127" t="s">
        <v>10</v>
      </c>
      <c r="K127" t="s">
        <v>239</v>
      </c>
      <c r="L127" t="s">
        <v>12</v>
      </c>
      <c r="M127" s="18">
        <v>45062.642361111109</v>
      </c>
      <c r="N127" s="18">
        <v>45062.725694444445</v>
      </c>
      <c r="O127" t="s">
        <v>726</v>
      </c>
    </row>
    <row r="128" spans="1:15" x14ac:dyDescent="0.3">
      <c r="A128" t="s">
        <v>325</v>
      </c>
      <c r="B128">
        <v>51.2</v>
      </c>
      <c r="C128" t="s">
        <v>9</v>
      </c>
      <c r="D128">
        <v>4.9400000000000004</v>
      </c>
      <c r="G128" s="39">
        <f t="shared" si="18"/>
        <v>6.5702000000000007</v>
      </c>
      <c r="H128" s="39">
        <f t="shared" si="19"/>
        <v>336.39424000000008</v>
      </c>
      <c r="I128">
        <v>2.6</v>
      </c>
      <c r="J128" t="s">
        <v>10</v>
      </c>
      <c r="K128" t="s">
        <v>239</v>
      </c>
      <c r="L128" t="s">
        <v>12</v>
      </c>
      <c r="M128" s="18">
        <v>45062.729166666664</v>
      </c>
      <c r="N128" s="18">
        <v>45062.770833333336</v>
      </c>
      <c r="O128" t="s">
        <v>727</v>
      </c>
    </row>
    <row r="129" spans="1:15" x14ac:dyDescent="0.3">
      <c r="A129" t="s">
        <v>326</v>
      </c>
      <c r="B129">
        <v>391.4</v>
      </c>
      <c r="C129" t="s">
        <v>9</v>
      </c>
      <c r="D129">
        <v>4.9400000000000004</v>
      </c>
      <c r="G129" s="39">
        <f t="shared" si="18"/>
        <v>6.5702000000000007</v>
      </c>
      <c r="H129" s="39">
        <f t="shared" si="19"/>
        <v>2571.5762800000002</v>
      </c>
      <c r="I129">
        <v>19.5</v>
      </c>
      <c r="J129" t="s">
        <v>10</v>
      </c>
      <c r="K129" t="s">
        <v>239</v>
      </c>
      <c r="L129" t="s">
        <v>12</v>
      </c>
      <c r="M129" s="18">
        <v>45062.447916666664</v>
      </c>
      <c r="N129" s="18">
        <v>45063.447916666664</v>
      </c>
      <c r="O129" t="s">
        <v>728</v>
      </c>
    </row>
    <row r="130" spans="1:15" x14ac:dyDescent="0.3">
      <c r="B130">
        <v>72.900000000000006</v>
      </c>
      <c r="C130" t="s">
        <v>9</v>
      </c>
      <c r="D130">
        <v>4.9400000000000004</v>
      </c>
      <c r="G130" s="39">
        <f t="shared" si="18"/>
        <v>6.5702000000000007</v>
      </c>
      <c r="H130" s="39">
        <f t="shared" si="19"/>
        <v>478.96758000000011</v>
      </c>
      <c r="I130">
        <v>3.6</v>
      </c>
      <c r="J130" t="s">
        <v>10</v>
      </c>
      <c r="K130" t="s">
        <v>239</v>
      </c>
      <c r="L130" t="s">
        <v>12</v>
      </c>
      <c r="M130" s="18">
        <v>45066.572916666664</v>
      </c>
      <c r="N130" s="18">
        <v>45066.635416666664</v>
      </c>
      <c r="O130" t="s">
        <v>729</v>
      </c>
    </row>
    <row r="131" spans="1:15" x14ac:dyDescent="0.3">
      <c r="B131">
        <v>134.19999999999999</v>
      </c>
      <c r="C131" t="s">
        <v>9</v>
      </c>
      <c r="D131">
        <v>4.9400000000000004</v>
      </c>
      <c r="G131" s="39">
        <f t="shared" si="18"/>
        <v>6.5702000000000007</v>
      </c>
      <c r="H131" s="39">
        <f t="shared" si="19"/>
        <v>881.72084000000007</v>
      </c>
      <c r="I131">
        <v>6.7</v>
      </c>
      <c r="J131" t="s">
        <v>10</v>
      </c>
      <c r="K131" t="s">
        <v>239</v>
      </c>
      <c r="L131" t="s">
        <v>12</v>
      </c>
      <c r="M131" s="18">
        <v>45066.791666666664</v>
      </c>
      <c r="N131" s="18">
        <v>45066.958333333336</v>
      </c>
      <c r="O131" t="s">
        <v>730</v>
      </c>
    </row>
    <row r="132" spans="1:15" x14ac:dyDescent="0.3">
      <c r="B132">
        <v>224.2</v>
      </c>
      <c r="C132" t="s">
        <v>9</v>
      </c>
      <c r="D132">
        <v>4.9400000000000004</v>
      </c>
      <c r="G132" s="39">
        <f t="shared" si="18"/>
        <v>6.5702000000000007</v>
      </c>
      <c r="H132" s="39">
        <f t="shared" si="19"/>
        <v>1473.0388400000002</v>
      </c>
      <c r="I132">
        <v>11.1</v>
      </c>
      <c r="J132" t="s">
        <v>10</v>
      </c>
      <c r="K132" t="s">
        <v>239</v>
      </c>
      <c r="L132" t="s">
        <v>12</v>
      </c>
      <c r="M132" s="18">
        <v>45066.684027777781</v>
      </c>
      <c r="N132" s="18">
        <v>45066.798611111109</v>
      </c>
      <c r="O132" t="s">
        <v>731</v>
      </c>
    </row>
    <row r="133" spans="1:15" x14ac:dyDescent="0.3">
      <c r="B133" s="9">
        <f>SUM(B125:B132)</f>
        <v>1804.9</v>
      </c>
      <c r="C133" s="9"/>
      <c r="D133" s="9"/>
      <c r="E133" s="9"/>
      <c r="F133" s="9"/>
      <c r="G133" s="64"/>
      <c r="H133" s="64">
        <f>SUM(H125:H132)</f>
        <v>11858.553980000001</v>
      </c>
      <c r="M133" s="18"/>
      <c r="N133" s="18"/>
    </row>
    <row r="134" spans="1:15" x14ac:dyDescent="0.3">
      <c r="M134" s="18"/>
      <c r="N134" s="18"/>
    </row>
    <row r="135" spans="1:15" x14ac:dyDescent="0.3">
      <c r="A135" s="16" t="s">
        <v>23</v>
      </c>
      <c r="D135" s="7" t="s">
        <v>0</v>
      </c>
      <c r="E135" t="s">
        <v>1</v>
      </c>
      <c r="F135" t="s">
        <v>2</v>
      </c>
      <c r="G135" s="7" t="s">
        <v>3</v>
      </c>
      <c r="H135" s="8" t="s">
        <v>4</v>
      </c>
      <c r="M135" t="s">
        <v>5</v>
      </c>
      <c r="N135" t="s">
        <v>6</v>
      </c>
      <c r="O135" t="s">
        <v>7</v>
      </c>
    </row>
    <row r="136" spans="1:15" x14ac:dyDescent="0.3">
      <c r="A136" t="s">
        <v>336</v>
      </c>
      <c r="B136">
        <f>345-210</f>
        <v>135</v>
      </c>
      <c r="C136" t="s">
        <v>9</v>
      </c>
      <c r="D136">
        <v>4.21</v>
      </c>
      <c r="G136" s="39">
        <f>+D136*1.33</f>
        <v>5.5993000000000004</v>
      </c>
      <c r="H136" s="39">
        <f>+B136*G136</f>
        <v>755.90550000000007</v>
      </c>
      <c r="I136">
        <v>6.8</v>
      </c>
      <c r="J136" t="s">
        <v>10</v>
      </c>
      <c r="K136" t="s">
        <v>239</v>
      </c>
      <c r="L136" t="s">
        <v>12</v>
      </c>
      <c r="M136" s="18">
        <v>45047.611111111109</v>
      </c>
      <c r="N136" s="18">
        <v>45047.666666666664</v>
      </c>
      <c r="O136" t="s">
        <v>732</v>
      </c>
    </row>
    <row r="137" spans="1:15" x14ac:dyDescent="0.3">
      <c r="A137" s="11" t="s">
        <v>337</v>
      </c>
      <c r="B137" s="35">
        <v>210</v>
      </c>
      <c r="C137" s="35" t="s">
        <v>9</v>
      </c>
      <c r="D137" s="35"/>
      <c r="E137" s="35"/>
      <c r="F137" s="35"/>
      <c r="G137" s="56">
        <v>3</v>
      </c>
      <c r="H137" s="55">
        <f>+B137*G137</f>
        <v>630</v>
      </c>
      <c r="I137" s="35"/>
      <c r="J137" s="35"/>
      <c r="K137" s="35" t="s">
        <v>746</v>
      </c>
    </row>
    <row r="138" spans="1:15" x14ac:dyDescent="0.3">
      <c r="A138" t="s">
        <v>338</v>
      </c>
    </row>
    <row r="139" spans="1:15" x14ac:dyDescent="0.3">
      <c r="A139" t="s">
        <v>339</v>
      </c>
    </row>
    <row r="140" spans="1:15" x14ac:dyDescent="0.3">
      <c r="A140" t="s">
        <v>340</v>
      </c>
    </row>
    <row r="142" spans="1:15" x14ac:dyDescent="0.3">
      <c r="A142" s="16" t="s">
        <v>23</v>
      </c>
      <c r="D142" s="7" t="s">
        <v>0</v>
      </c>
      <c r="E142" t="s">
        <v>1</v>
      </c>
      <c r="F142" t="s">
        <v>2</v>
      </c>
      <c r="G142" s="7" t="s">
        <v>3</v>
      </c>
      <c r="H142" s="8" t="s">
        <v>4</v>
      </c>
      <c r="M142" t="s">
        <v>5</v>
      </c>
      <c r="N142" t="s">
        <v>6</v>
      </c>
      <c r="O142" t="s">
        <v>7</v>
      </c>
    </row>
    <row r="143" spans="1:15" x14ac:dyDescent="0.3">
      <c r="A143" t="s">
        <v>400</v>
      </c>
      <c r="B143">
        <v>15.6</v>
      </c>
      <c r="C143" t="s">
        <v>9</v>
      </c>
      <c r="D143">
        <v>4.21</v>
      </c>
      <c r="G143" s="39">
        <f t="shared" ref="G143:G146" si="20">+D143*1.33</f>
        <v>5.5993000000000004</v>
      </c>
      <c r="H143" s="39">
        <f t="shared" ref="H143:H147" si="21">+B143*G143</f>
        <v>87.349080000000001</v>
      </c>
      <c r="I143">
        <v>0.4</v>
      </c>
      <c r="J143" t="s">
        <v>10</v>
      </c>
      <c r="K143" t="s">
        <v>239</v>
      </c>
      <c r="L143" t="s">
        <v>12</v>
      </c>
      <c r="M143" s="18">
        <v>45062.305555555555</v>
      </c>
      <c r="N143" s="18">
        <v>45062.326388888891</v>
      </c>
      <c r="O143" t="s">
        <v>733</v>
      </c>
    </row>
    <row r="144" spans="1:15" x14ac:dyDescent="0.3">
      <c r="A144" s="11" t="s">
        <v>401</v>
      </c>
      <c r="B144">
        <v>31</v>
      </c>
      <c r="C144" t="s">
        <v>9</v>
      </c>
      <c r="D144">
        <v>4.21</v>
      </c>
      <c r="G144" s="39">
        <f t="shared" si="20"/>
        <v>5.5993000000000004</v>
      </c>
      <c r="H144" s="39">
        <f t="shared" si="21"/>
        <v>173.57830000000001</v>
      </c>
      <c r="I144">
        <v>0.9</v>
      </c>
      <c r="J144" t="s">
        <v>10</v>
      </c>
      <c r="K144" t="s">
        <v>239</v>
      </c>
      <c r="L144" t="s">
        <v>12</v>
      </c>
      <c r="M144" s="18">
        <v>45062.333333333336</v>
      </c>
      <c r="N144" s="18">
        <v>45062.375</v>
      </c>
      <c r="O144" t="s">
        <v>734</v>
      </c>
    </row>
    <row r="145" spans="1:15" x14ac:dyDescent="0.3">
      <c r="A145" t="s">
        <v>402</v>
      </c>
      <c r="B145">
        <v>34</v>
      </c>
      <c r="C145" t="s">
        <v>9</v>
      </c>
      <c r="D145">
        <v>4.21</v>
      </c>
      <c r="G145" s="39">
        <f t="shared" si="20"/>
        <v>5.5993000000000004</v>
      </c>
      <c r="H145" s="39">
        <f t="shared" si="21"/>
        <v>190.37620000000001</v>
      </c>
      <c r="I145">
        <v>1</v>
      </c>
      <c r="J145" t="s">
        <v>10</v>
      </c>
      <c r="K145" t="s">
        <v>239</v>
      </c>
      <c r="L145" t="s">
        <v>12</v>
      </c>
      <c r="M145" s="18">
        <v>45062.506944444445</v>
      </c>
      <c r="N145" s="18">
        <v>45062.576388888891</v>
      </c>
      <c r="O145" t="s">
        <v>737</v>
      </c>
    </row>
    <row r="146" spans="1:15" x14ac:dyDescent="0.3">
      <c r="A146" t="s">
        <v>403</v>
      </c>
      <c r="B146">
        <v>135</v>
      </c>
      <c r="C146" t="s">
        <v>9</v>
      </c>
      <c r="D146">
        <v>4.21</v>
      </c>
      <c r="G146" s="39">
        <f t="shared" si="20"/>
        <v>5.5993000000000004</v>
      </c>
      <c r="H146" s="39">
        <f t="shared" si="21"/>
        <v>755.90550000000007</v>
      </c>
      <c r="I146">
        <v>3.8</v>
      </c>
      <c r="J146" t="s">
        <v>10</v>
      </c>
      <c r="K146" t="s">
        <v>239</v>
      </c>
      <c r="L146" t="s">
        <v>12</v>
      </c>
      <c r="M146" s="18">
        <v>45062.385416666664</v>
      </c>
      <c r="N146" s="18">
        <v>45062.489583333336</v>
      </c>
      <c r="O146" t="s">
        <v>738</v>
      </c>
    </row>
    <row r="147" spans="1:15" x14ac:dyDescent="0.3">
      <c r="A147" t="s">
        <v>404</v>
      </c>
      <c r="B147" s="10">
        <v>164</v>
      </c>
      <c r="C147" s="10" t="s">
        <v>9</v>
      </c>
      <c r="D147" s="10">
        <v>4.21</v>
      </c>
      <c r="E147" s="10"/>
      <c r="F147" s="10"/>
      <c r="G147" s="54">
        <v>3</v>
      </c>
      <c r="H147" s="54">
        <f t="shared" si="21"/>
        <v>492</v>
      </c>
      <c r="I147">
        <v>4.5999999999999996</v>
      </c>
      <c r="J147" t="s">
        <v>10</v>
      </c>
      <c r="K147" t="s">
        <v>239</v>
      </c>
      <c r="L147" t="s">
        <v>12</v>
      </c>
      <c r="M147" s="18">
        <v>45062.583333333336</v>
      </c>
      <c r="N147" s="18">
        <v>45062.666666666664</v>
      </c>
      <c r="O147" t="s">
        <v>739</v>
      </c>
    </row>
    <row r="148" spans="1:15" x14ac:dyDescent="0.3">
      <c r="B148" s="35">
        <v>164</v>
      </c>
      <c r="C148" s="35" t="s">
        <v>9</v>
      </c>
      <c r="D148" s="35"/>
      <c r="E148" s="35"/>
      <c r="F148" s="35"/>
      <c r="G148" s="55"/>
      <c r="H148" s="55"/>
      <c r="I148" s="35"/>
      <c r="J148" s="35"/>
      <c r="K148" s="35" t="s">
        <v>748</v>
      </c>
      <c r="M148" s="18"/>
      <c r="N148" s="18"/>
    </row>
    <row r="149" spans="1:15" x14ac:dyDescent="0.3">
      <c r="M149" s="18"/>
      <c r="N149" s="18"/>
    </row>
    <row r="150" spans="1:15" x14ac:dyDescent="0.3">
      <c r="M150" s="18"/>
      <c r="N150" s="18"/>
    </row>
    <row r="151" spans="1:15" x14ac:dyDescent="0.3">
      <c r="A151" s="21"/>
      <c r="B151" s="21">
        <v>93.9</v>
      </c>
      <c r="C151" s="21" t="s">
        <v>9</v>
      </c>
      <c r="D151">
        <v>4.21</v>
      </c>
      <c r="E151" s="21"/>
      <c r="F151" s="21"/>
      <c r="G151" s="39">
        <v>0</v>
      </c>
      <c r="H151" s="39">
        <f>+B151*G151</f>
        <v>0</v>
      </c>
      <c r="I151" s="21">
        <v>2.7</v>
      </c>
      <c r="J151" s="21" t="s">
        <v>10</v>
      </c>
      <c r="K151" s="21" t="s">
        <v>239</v>
      </c>
      <c r="L151" s="21" t="s">
        <v>12</v>
      </c>
      <c r="M151" s="31">
        <v>45062.510416666664</v>
      </c>
      <c r="N151" s="31">
        <v>45062.614583333336</v>
      </c>
      <c r="O151" s="21" t="s">
        <v>735</v>
      </c>
    </row>
    <row r="152" spans="1:15" x14ac:dyDescent="0.3">
      <c r="A152" s="21"/>
      <c r="B152" s="21">
        <v>112.4</v>
      </c>
      <c r="C152" s="21" t="s">
        <v>9</v>
      </c>
      <c r="D152">
        <v>4.21</v>
      </c>
      <c r="E152" s="21"/>
      <c r="F152" s="21"/>
      <c r="G152" s="39">
        <v>0</v>
      </c>
      <c r="H152" s="39">
        <f t="shared" ref="H152:H153" si="22">+B152*G152</f>
        <v>0</v>
      </c>
      <c r="I152" s="21">
        <v>3.2</v>
      </c>
      <c r="J152" s="21" t="s">
        <v>10</v>
      </c>
      <c r="K152" s="21" t="s">
        <v>239</v>
      </c>
      <c r="L152" s="21" t="s">
        <v>12</v>
      </c>
      <c r="M152" s="31">
        <v>45062.4375</v>
      </c>
      <c r="N152" s="31">
        <v>45062.53125</v>
      </c>
      <c r="O152" s="21" t="s">
        <v>736</v>
      </c>
    </row>
    <row r="153" spans="1:15" x14ac:dyDescent="0.3">
      <c r="A153" s="21"/>
      <c r="B153" s="21">
        <v>259.2</v>
      </c>
      <c r="C153" s="21" t="s">
        <v>9</v>
      </c>
      <c r="D153">
        <v>4.21</v>
      </c>
      <c r="E153" s="21"/>
      <c r="F153" s="21"/>
      <c r="G153" s="39">
        <v>0</v>
      </c>
      <c r="H153" s="39">
        <f t="shared" si="22"/>
        <v>0</v>
      </c>
      <c r="I153" s="21">
        <v>7.3</v>
      </c>
      <c r="J153" s="21" t="s">
        <v>10</v>
      </c>
      <c r="K153" s="21" t="s">
        <v>239</v>
      </c>
      <c r="L153" s="21" t="s">
        <v>12</v>
      </c>
      <c r="M153" s="31">
        <v>45062.291666666664</v>
      </c>
      <c r="N153" s="31">
        <v>45062.40625</v>
      </c>
      <c r="O153" s="21" t="s">
        <v>741</v>
      </c>
    </row>
    <row r="154" spans="1:15" x14ac:dyDescent="0.3">
      <c r="G154" s="63"/>
      <c r="H154" s="63"/>
      <c r="M154" s="18"/>
      <c r="N154" s="18"/>
    </row>
    <row r="155" spans="1:15" x14ac:dyDescent="0.3">
      <c r="A155" s="16" t="s">
        <v>23</v>
      </c>
      <c r="D155" s="7" t="s">
        <v>0</v>
      </c>
      <c r="E155" t="s">
        <v>1</v>
      </c>
      <c r="F155" t="s">
        <v>2</v>
      </c>
      <c r="G155" s="7" t="s">
        <v>3</v>
      </c>
      <c r="H155" s="8" t="s">
        <v>4</v>
      </c>
      <c r="M155" t="s">
        <v>5</v>
      </c>
      <c r="N155" t="s">
        <v>6</v>
      </c>
      <c r="O155" t="s">
        <v>7</v>
      </c>
    </row>
    <row r="156" spans="1:15" x14ac:dyDescent="0.3">
      <c r="A156" t="s">
        <v>99</v>
      </c>
      <c r="B156">
        <v>216.6</v>
      </c>
      <c r="C156" t="s">
        <v>9</v>
      </c>
      <c r="D156">
        <v>4.21</v>
      </c>
      <c r="G156" s="39">
        <f>+D156*1.33</f>
        <v>5.5993000000000004</v>
      </c>
      <c r="H156" s="39">
        <f>+B156*G156</f>
        <v>1212.8083799999999</v>
      </c>
      <c r="I156">
        <v>8.6</v>
      </c>
      <c r="J156" t="s">
        <v>10</v>
      </c>
      <c r="K156" t="s">
        <v>239</v>
      </c>
      <c r="L156" t="s">
        <v>12</v>
      </c>
      <c r="M156" s="18">
        <v>45072.25</v>
      </c>
      <c r="N156" s="18">
        <v>45072.385416666664</v>
      </c>
      <c r="O156" t="s">
        <v>740</v>
      </c>
    </row>
    <row r="157" spans="1:15" x14ac:dyDescent="0.3">
      <c r="A157" s="11" t="s">
        <v>99</v>
      </c>
      <c r="M157" s="18"/>
      <c r="N157" s="18"/>
    </row>
    <row r="158" spans="1:15" x14ac:dyDescent="0.3">
      <c r="A158" t="s">
        <v>100</v>
      </c>
      <c r="M158" s="18"/>
      <c r="N158" s="18"/>
    </row>
    <row r="159" spans="1:15" x14ac:dyDescent="0.3">
      <c r="A159" t="s">
        <v>96</v>
      </c>
      <c r="M159" s="18"/>
      <c r="N159" s="18"/>
    </row>
    <row r="160" spans="1:15" x14ac:dyDescent="0.3">
      <c r="A160" t="s">
        <v>101</v>
      </c>
      <c r="M160" s="18"/>
      <c r="N160" s="18"/>
    </row>
    <row r="161" spans="1:15" x14ac:dyDescent="0.3">
      <c r="A161" t="s">
        <v>102</v>
      </c>
      <c r="M161" s="18"/>
      <c r="N161" s="18"/>
    </row>
    <row r="162" spans="1:15" x14ac:dyDescent="0.3">
      <c r="M162" s="18"/>
      <c r="N162" s="18"/>
    </row>
    <row r="163" spans="1:15" x14ac:dyDescent="0.3">
      <c r="A163" s="16" t="s">
        <v>23</v>
      </c>
      <c r="D163" s="7" t="s">
        <v>0</v>
      </c>
      <c r="E163" t="s">
        <v>1</v>
      </c>
      <c r="F163" t="s">
        <v>2</v>
      </c>
      <c r="G163" s="7" t="s">
        <v>3</v>
      </c>
      <c r="H163" s="8" t="s">
        <v>4</v>
      </c>
      <c r="M163" t="s">
        <v>5</v>
      </c>
      <c r="N163" t="s">
        <v>6</v>
      </c>
      <c r="O163" t="s">
        <v>7</v>
      </c>
    </row>
    <row r="164" spans="1:15" x14ac:dyDescent="0.3">
      <c r="A164" t="s">
        <v>55</v>
      </c>
      <c r="B164">
        <v>263.2</v>
      </c>
      <c r="C164" t="s">
        <v>9</v>
      </c>
      <c r="D164">
        <v>4.21</v>
      </c>
      <c r="G164" s="39">
        <f>+D164*1.33</f>
        <v>5.5993000000000004</v>
      </c>
      <c r="H164" s="39">
        <f>+B164*G164</f>
        <v>1473.73576</v>
      </c>
      <c r="I164">
        <v>17.5</v>
      </c>
      <c r="J164" t="s">
        <v>10</v>
      </c>
      <c r="K164" t="s">
        <v>239</v>
      </c>
      <c r="L164" t="s">
        <v>12</v>
      </c>
      <c r="M164" s="18">
        <v>45064.25</v>
      </c>
      <c r="N164" s="18">
        <v>45064.427083333336</v>
      </c>
      <c r="O164" t="s">
        <v>742</v>
      </c>
    </row>
    <row r="165" spans="1:15" x14ac:dyDescent="0.3">
      <c r="A165" s="11" t="s">
        <v>56</v>
      </c>
      <c r="M165" s="18"/>
      <c r="N165" s="18"/>
    </row>
    <row r="166" spans="1:15" x14ac:dyDescent="0.3">
      <c r="A166" t="s">
        <v>57</v>
      </c>
      <c r="M166" s="18"/>
      <c r="N166" s="18"/>
    </row>
    <row r="167" spans="1:15" x14ac:dyDescent="0.3">
      <c r="A167" t="s">
        <v>58</v>
      </c>
      <c r="M167" s="18"/>
      <c r="N167" s="18"/>
    </row>
    <row r="168" spans="1:15" x14ac:dyDescent="0.3">
      <c r="A168" t="s">
        <v>59</v>
      </c>
      <c r="M168" s="18"/>
      <c r="N168" s="18"/>
    </row>
    <row r="169" spans="1:15" x14ac:dyDescent="0.3">
      <c r="A169" t="s">
        <v>60</v>
      </c>
      <c r="M169" s="18"/>
      <c r="N169" s="18"/>
    </row>
    <row r="170" spans="1:15" x14ac:dyDescent="0.3">
      <c r="A170" s="12" t="s">
        <v>61</v>
      </c>
      <c r="M170" s="18"/>
      <c r="N170" s="18"/>
    </row>
    <row r="171" spans="1:15" x14ac:dyDescent="0.3">
      <c r="A171" s="12"/>
      <c r="M171" s="18"/>
      <c r="N171" s="18"/>
    </row>
    <row r="172" spans="1:15" x14ac:dyDescent="0.3">
      <c r="A172" s="16" t="s">
        <v>23</v>
      </c>
      <c r="D172" s="7" t="s">
        <v>0</v>
      </c>
      <c r="E172" t="s">
        <v>1</v>
      </c>
      <c r="F172" t="s">
        <v>2</v>
      </c>
      <c r="G172" s="7" t="s">
        <v>3</v>
      </c>
      <c r="H172" s="8" t="s">
        <v>4</v>
      </c>
      <c r="M172" t="s">
        <v>5</v>
      </c>
      <c r="N172" t="s">
        <v>6</v>
      </c>
      <c r="O172" t="s">
        <v>7</v>
      </c>
    </row>
    <row r="173" spans="1:15" x14ac:dyDescent="0.3">
      <c r="A173" t="s">
        <v>405</v>
      </c>
      <c r="B173">
        <v>267.8</v>
      </c>
      <c r="C173" t="s">
        <v>9</v>
      </c>
      <c r="D173">
        <v>4.21</v>
      </c>
      <c r="G173" s="39">
        <f>+D173*1.33</f>
        <v>5.5993000000000004</v>
      </c>
      <c r="H173" s="39">
        <f>+B173*G173</f>
        <v>1499.4925400000002</v>
      </c>
      <c r="I173">
        <v>7.8</v>
      </c>
      <c r="J173" t="s">
        <v>10</v>
      </c>
      <c r="K173" t="s">
        <v>239</v>
      </c>
      <c r="L173" t="s">
        <v>12</v>
      </c>
      <c r="M173" s="18">
        <v>45070.3125</v>
      </c>
      <c r="N173" s="18">
        <v>45070.479166666664</v>
      </c>
      <c r="O173" t="s">
        <v>743</v>
      </c>
    </row>
    <row r="174" spans="1:15" x14ac:dyDescent="0.3">
      <c r="A174" t="s">
        <v>406</v>
      </c>
      <c r="M174" s="18"/>
      <c r="N174" s="18"/>
    </row>
    <row r="175" spans="1:15" x14ac:dyDescent="0.3">
      <c r="A175" t="s">
        <v>35</v>
      </c>
      <c r="M175" s="18"/>
      <c r="N175" s="18"/>
    </row>
    <row r="176" spans="1:15" x14ac:dyDescent="0.3">
      <c r="A176" t="s">
        <v>407</v>
      </c>
      <c r="M176" s="18"/>
      <c r="N176" s="18"/>
    </row>
    <row r="177" spans="1:15" x14ac:dyDescent="0.3">
      <c r="M177" s="18"/>
      <c r="N177" s="18"/>
    </row>
    <row r="178" spans="1:15" x14ac:dyDescent="0.3">
      <c r="A178" s="16" t="s">
        <v>23</v>
      </c>
      <c r="D178" s="7" t="s">
        <v>0</v>
      </c>
      <c r="E178" t="s">
        <v>1</v>
      </c>
      <c r="F178" t="s">
        <v>2</v>
      </c>
      <c r="G178" s="7" t="s">
        <v>3</v>
      </c>
      <c r="H178" s="8" t="s">
        <v>4</v>
      </c>
      <c r="M178" t="s">
        <v>5</v>
      </c>
      <c r="N178" t="s">
        <v>6</v>
      </c>
      <c r="O178" t="s">
        <v>7</v>
      </c>
    </row>
    <row r="179" spans="1:15" x14ac:dyDescent="0.3">
      <c r="A179" t="s">
        <v>756</v>
      </c>
      <c r="B179">
        <v>306.2</v>
      </c>
      <c r="C179" t="s">
        <v>9</v>
      </c>
      <c r="D179">
        <v>4.21</v>
      </c>
      <c r="G179" s="39">
        <f>+D179*1.33</f>
        <v>5.5993000000000004</v>
      </c>
      <c r="H179" s="39">
        <f>+B179*G179</f>
        <v>1714.50566</v>
      </c>
      <c r="I179">
        <v>12.3</v>
      </c>
      <c r="J179" t="s">
        <v>10</v>
      </c>
      <c r="K179" t="s">
        <v>239</v>
      </c>
      <c r="L179" t="s">
        <v>12</v>
      </c>
      <c r="M179" s="18">
        <v>45070.5</v>
      </c>
      <c r="N179" s="18">
        <v>45070.715277777781</v>
      </c>
      <c r="O179" t="s">
        <v>744</v>
      </c>
    </row>
    <row r="180" spans="1:15" x14ac:dyDescent="0.3">
      <c r="A180" t="s">
        <v>757</v>
      </c>
      <c r="M180" s="18"/>
      <c r="N180" s="18"/>
    </row>
    <row r="181" spans="1:15" x14ac:dyDescent="0.3">
      <c r="A181" t="s">
        <v>758</v>
      </c>
      <c r="M181" s="18"/>
      <c r="N181" s="18"/>
    </row>
    <row r="182" spans="1:15" x14ac:dyDescent="0.3">
      <c r="A182" t="s">
        <v>759</v>
      </c>
      <c r="M182" s="18"/>
      <c r="N182" s="18"/>
    </row>
    <row r="183" spans="1:15" x14ac:dyDescent="0.3">
      <c r="B183" s="10">
        <f>B179+B173+B164+B156+B153+B152+B151+B147+B146+B145+B144+B143+B136+B132+B131+B14+B130+B128+B127+B129+B126+B125+B119+B118+B111+B105+B106+B104+B100+B99+B97+B96+B95+B94+B93+B86+B79+B78+B73+B72+B71+B67+B66+B65+B64+B63+B62+B61+B56+B55+B54+B50+B42+B41+B43+B49+B44+B48+B47+B46+B37+B36+B35+B40+B39+B34+B33+B32+B31+B30+B29+B28+B27+B26+B25+B24+B23+B22+B21+B20+B19+B18+B17+B16+B15+B13+B12+B11+B10+B8+B7+B6+B5+B4+B3+B197+B137</f>
        <v>13911.599999999999</v>
      </c>
      <c r="H183" s="65">
        <f>H179+H173+H164+H156+H147+H146+H145+H144+H143+H136+H137+H132+H131+H130+H129+H128+H127+H126+H125+H119+H118+H111+H106+H105+H104+H100+H99+H97+H96+H95+H94+H93+H86+H79+H78+H73+H72+H71+H67+H66+H65+H64+H63+H61+H62+H56+H55+H54+H50+H49+H48+H47+H46+H37+H36+H35+H44+H43+H42+H41+H40+H39+H34+H33+H32+H31+H30+H29+H28+H27+H26+H25+H24+H23+H22+H21+H20+H19+H18+H17+H16+H15+H14+H13+H12+H11+H10+H8+H7+H6+H5+H4+H3+H197</f>
        <v>74410.387719999999</v>
      </c>
      <c r="M183" s="18"/>
      <c r="N183" s="18"/>
    </row>
    <row r="184" spans="1:15" x14ac:dyDescent="0.3">
      <c r="M184" s="18"/>
      <c r="N184" s="18"/>
    </row>
    <row r="186" spans="1:15" x14ac:dyDescent="0.3">
      <c r="A186" s="9" t="s">
        <v>715</v>
      </c>
      <c r="B186">
        <f>B183</f>
        <v>13911.599999999999</v>
      </c>
      <c r="C186" t="s">
        <v>9</v>
      </c>
      <c r="G186" s="58">
        <f>H183</f>
        <v>74410.387719999999</v>
      </c>
      <c r="H186" s="61" t="s">
        <v>755</v>
      </c>
    </row>
    <row r="187" spans="1:15" x14ac:dyDescent="0.3">
      <c r="B187">
        <f>'4 2023'!B170</f>
        <v>9679.06</v>
      </c>
      <c r="C187" t="s">
        <v>9</v>
      </c>
      <c r="G187" s="57">
        <f>'4 2023'!H170</f>
        <v>46540.83582</v>
      </c>
      <c r="H187" s="61" t="s">
        <v>754</v>
      </c>
    </row>
    <row r="188" spans="1:15" x14ac:dyDescent="0.3">
      <c r="B188">
        <f>'3 2023'!B80</f>
        <v>2269.9499999999998</v>
      </c>
      <c r="C188" t="s">
        <v>9</v>
      </c>
      <c r="G188" s="58">
        <f>'3 2023'!F80</f>
        <v>9560.8667280000009</v>
      </c>
      <c r="H188" s="61" t="s">
        <v>753</v>
      </c>
    </row>
    <row r="189" spans="1:15" x14ac:dyDescent="0.3">
      <c r="B189">
        <f>'2 2023'!B81</f>
        <v>4182.8</v>
      </c>
      <c r="C189" t="s">
        <v>9</v>
      </c>
      <c r="G189" s="59">
        <f>'2 2023'!H81</f>
        <v>14054.801329999998</v>
      </c>
      <c r="H189" s="61" t="s">
        <v>752</v>
      </c>
    </row>
    <row r="190" spans="1:15" x14ac:dyDescent="0.3">
      <c r="B190">
        <f>'1 2023'!B41</f>
        <v>1110.9000000000001</v>
      </c>
      <c r="C190" t="s">
        <v>9</v>
      </c>
      <c r="G190" s="59">
        <f>'1 2023'!H41</f>
        <v>3332.7000000000003</v>
      </c>
      <c r="H190" s="61" t="s">
        <v>751</v>
      </c>
    </row>
    <row r="191" spans="1:15" x14ac:dyDescent="0.3">
      <c r="B191">
        <f>SUM(B186:B190)</f>
        <v>31154.309999999998</v>
      </c>
      <c r="C191" t="s">
        <v>9</v>
      </c>
      <c r="G191" s="60">
        <f>SUM(G186:G190)</f>
        <v>147899.591598</v>
      </c>
    </row>
    <row r="193" spans="1:15" x14ac:dyDescent="0.3">
      <c r="A193" s="16" t="s">
        <v>23</v>
      </c>
      <c r="D193" s="7" t="s">
        <v>0</v>
      </c>
      <c r="E193" t="s">
        <v>1</v>
      </c>
      <c r="F193" t="s">
        <v>2</v>
      </c>
      <c r="G193" s="7" t="s">
        <v>3</v>
      </c>
      <c r="H193" s="8" t="s">
        <v>4</v>
      </c>
      <c r="L193" t="s">
        <v>5</v>
      </c>
      <c r="M193" t="s">
        <v>6</v>
      </c>
      <c r="N193" t="s">
        <v>7</v>
      </c>
    </row>
    <row r="194" spans="1:15" x14ac:dyDescent="0.3">
      <c r="A194" t="s">
        <v>309</v>
      </c>
      <c r="B194">
        <v>202.3</v>
      </c>
      <c r="C194" t="s">
        <v>9</v>
      </c>
      <c r="D194">
        <v>4.21</v>
      </c>
      <c r="G194" s="63">
        <f>+D194*1.33</f>
        <v>5.5993000000000004</v>
      </c>
      <c r="H194" s="63">
        <f>+B194*G194</f>
        <v>1132.7383900000002</v>
      </c>
      <c r="I194">
        <v>13</v>
      </c>
      <c r="J194" t="s">
        <v>10</v>
      </c>
      <c r="K194" t="s">
        <v>239</v>
      </c>
      <c r="M194" s="18">
        <v>45068.583333333336</v>
      </c>
      <c r="N194" s="18">
        <v>45068.875</v>
      </c>
      <c r="O194" t="s">
        <v>914</v>
      </c>
    </row>
    <row r="195" spans="1:15" x14ac:dyDescent="0.3">
      <c r="A195" s="11" t="s">
        <v>135</v>
      </c>
      <c r="B195">
        <v>93.8</v>
      </c>
      <c r="C195" t="s">
        <v>9</v>
      </c>
      <c r="D195">
        <v>4.21</v>
      </c>
      <c r="G195" s="63">
        <f>+D195*1.33</f>
        <v>5.5993000000000004</v>
      </c>
      <c r="H195" s="63">
        <f>+B195*G195</f>
        <v>525.21433999999999</v>
      </c>
      <c r="I195">
        <v>4.5999999999999996</v>
      </c>
      <c r="J195" t="s">
        <v>10</v>
      </c>
      <c r="K195" t="s">
        <v>239</v>
      </c>
      <c r="M195" s="18">
        <v>45068.402777777781</v>
      </c>
      <c r="N195" s="18">
        <v>45068.486111111109</v>
      </c>
      <c r="O195" t="s">
        <v>915</v>
      </c>
    </row>
    <row r="196" spans="1:15" x14ac:dyDescent="0.3">
      <c r="A196" t="s">
        <v>136</v>
      </c>
      <c r="B196">
        <v>131.30000000000001</v>
      </c>
      <c r="C196" t="s">
        <v>9</v>
      </c>
      <c r="D196">
        <v>4.21</v>
      </c>
      <c r="G196" s="63">
        <f>+D196*1.33</f>
        <v>5.5993000000000004</v>
      </c>
      <c r="H196" s="63">
        <f>+B196*G196</f>
        <v>735.1880900000001</v>
      </c>
      <c r="I196">
        <v>6.6</v>
      </c>
      <c r="J196" t="s">
        <v>10</v>
      </c>
      <c r="K196" t="s">
        <v>239</v>
      </c>
      <c r="M196" s="18">
        <v>45068.284722222219</v>
      </c>
      <c r="N196" s="18">
        <v>45068.409722222219</v>
      </c>
      <c r="O196" t="s">
        <v>916</v>
      </c>
    </row>
    <row r="197" spans="1:15" x14ac:dyDescent="0.3">
      <c r="A197" t="s">
        <v>137</v>
      </c>
      <c r="B197" s="88">
        <f>SUM(B194:B196)</f>
        <v>427.40000000000003</v>
      </c>
      <c r="H197" s="65">
        <f>SUM(H194:H196)</f>
        <v>2393.1408200000005</v>
      </c>
    </row>
    <row r="198" spans="1:15" x14ac:dyDescent="0.3">
      <c r="A198" t="s">
        <v>310</v>
      </c>
    </row>
  </sheetData>
  <phoneticPr fontId="31" type="noConversion"/>
  <hyperlinks>
    <hyperlink ref="A170" r:id="rId1" xr:uid="{7371844A-50DA-4617-9E2C-AA73FCF7C117}"/>
  </hyperlinks>
  <pageMargins left="0" right="0" top="0" bottom="0" header="0.31496062992125984" footer="0.31496062992125984"/>
  <pageSetup paperSize="9" scale="49" fitToHeight="0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5</vt:i4>
      </vt:variant>
    </vt:vector>
  </HeadingPairs>
  <TitlesOfParts>
    <vt:vector size="23" baseType="lpstr">
      <vt:lpstr>Récap lots</vt:lpstr>
      <vt:lpstr>1 2023</vt:lpstr>
      <vt:lpstr>2 2023</vt:lpstr>
      <vt:lpstr>2 2023 Bio</vt:lpstr>
      <vt:lpstr>3 2023</vt:lpstr>
      <vt:lpstr>3 2023 bio</vt:lpstr>
      <vt:lpstr>4 2023</vt:lpstr>
      <vt:lpstr>4 2023 bio</vt:lpstr>
      <vt:lpstr>5 2023</vt:lpstr>
      <vt:lpstr>5 2023 Bio</vt:lpstr>
      <vt:lpstr>6 2023</vt:lpstr>
      <vt:lpstr>6 2023 BIO</vt:lpstr>
      <vt:lpstr>7 2023</vt:lpstr>
      <vt:lpstr>7 2023 BIO</vt:lpstr>
      <vt:lpstr>8 2023</vt:lpstr>
      <vt:lpstr>8 2023 BIO</vt:lpstr>
      <vt:lpstr>9 2023</vt:lpstr>
      <vt:lpstr>9 2023 BIO</vt:lpstr>
      <vt:lpstr>'1 2023'!Zone_d_impression</vt:lpstr>
      <vt:lpstr>'3 2023'!Zone_d_impression</vt:lpstr>
      <vt:lpstr>'3 2023 bio'!Zone_d_impression</vt:lpstr>
      <vt:lpstr>'4 2023'!Zone_d_impression</vt:lpstr>
      <vt:lpstr>'4 2023 bio'!Zone_d_impression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Cartuyvels</dc:creator>
  <cp:lastModifiedBy>Caroline Cartuyvels</cp:lastModifiedBy>
  <cp:lastPrinted>2023-11-22T09:04:25Z</cp:lastPrinted>
  <dcterms:created xsi:type="dcterms:W3CDTF">2023-03-13T13:41:40Z</dcterms:created>
  <dcterms:modified xsi:type="dcterms:W3CDTF">2023-11-22T11:09:28Z</dcterms:modified>
</cp:coreProperties>
</file>